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Jevgenija\Nextcloud\Domes lēmumi un protokoli\2023\01_JANVĀRIS\Dokumentu PROJEKTI\"/>
    </mc:Choice>
  </mc:AlternateContent>
  <xr:revisionPtr revIDLastSave="0" documentId="8_{976EE0CC-A6D6-46DC-A105-8824510CAC5E}" xr6:coauthVersionLast="47" xr6:coauthVersionMax="47" xr10:uidLastSave="{00000000-0000-0000-0000-000000000000}"/>
  <bookViews>
    <workbookView xWindow="-120" yWindow="-120" windowWidth="29040" windowHeight="15840" tabRatio="885" activeTab="7" xr2:uid="{00000000-000D-0000-FFFF-FFFF00000000}"/>
  </bookViews>
  <sheets>
    <sheet name="skaits" sheetId="42" r:id="rId1"/>
    <sheet name="0910" sheetId="34" r:id="rId2"/>
    <sheet name="0920" sheetId="36" r:id="rId3"/>
    <sheet name="0952" sheetId="37" r:id="rId4"/>
    <sheet name="0950" sheetId="40" r:id="rId5"/>
    <sheet name="0901" sheetId="38" r:id="rId6"/>
    <sheet name="0902" sheetId="39" r:id="rId7"/>
    <sheet name="PrivPII_apstiprinasanai_01_2023" sheetId="19" r:id="rId8"/>
  </sheets>
  <externalReferences>
    <externalReference r:id="rId9"/>
    <externalReference r:id="rId10"/>
  </externalReferences>
  <definedNames>
    <definedName name="Apmaksa">[1]Apmaksa!$A$1:$A$65536</definedName>
    <definedName name="Darijums">[1]Darijums!$A$1:$A$65536</definedName>
    <definedName name="Excel_BuiltIn__FilterDatabase" localSheetId="7">[2]Groz_NIN_12_2014!#REF!</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7">PrivPII_apstiprinasanai_01_2023!$A$1:$H$43</definedName>
    <definedName name="Saist_apmers_ar_galvojumu">[1]Ligumi!$A$1:$A$65536</definedName>
    <definedName name="Z_1893421C_DBAA_4C10_AA6C_4D0F39122205_.wvu.FilterData" localSheetId="7">[2]Groz_NIN_12_2014!#REF!</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7">[2]Groz_NIN_12_2014!#REF!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7">[2]Groz_NIN_12_2014!#REF!</definedName>
    <definedName name="Z_56A06D27_97E5_4D01_ADCE_F8E0A2A870EF_.wvu.FilterData">[2]Groz_NIN_12_2014!#REF!</definedName>
    <definedName name="Z_81EB1DB6_89AB_4045_90FA_EF2BA7E792F9_.wvu.FilterData" localSheetId="7">[2]Groz_NIN_12_2014!#REF!</definedName>
    <definedName name="Z_81EB1DB6_89AB_4045_90FA_EF2BA7E792F9_.wvu.FilterData">[2]Groz_NIN_12_2014!#REF!</definedName>
    <definedName name="Z_81EB1DB6_89AB_4045_90FA_EF2BA7E792F9_.wvu.PrintArea" localSheetId="7">[2]Groz_NIN_12_2014!#REF!</definedName>
    <definedName name="Z_81EB1DB6_89AB_4045_90FA_EF2BA7E792F9_.wvu.PrintArea">[2]Groz_NIN_12_2014!#REF!</definedName>
    <definedName name="Z_8545B4E6_A517_4BD7_BFB7_42FEB5F229AD_.wvu.FilterData" localSheetId="7">[2]Groz_NIN_12_2014!#REF!</definedName>
    <definedName name="Z_8545B4E6_A517_4BD7_BFB7_42FEB5F229AD_.wvu.FilterData">[2]Groz_NIN_12_2014!#REF!</definedName>
    <definedName name="Z_877A1030_2452_46B0_88DF_8A068656C08E_.wvu.FilterData" localSheetId="7">[2]Groz_NIN_12_2014!#REF!</definedName>
    <definedName name="Z_877A1030_2452_46B0_88DF_8A068656C08E_.wvu.FilterData">[2]Groz_NIN_12_2014!#REF!</definedName>
    <definedName name="Z_ABD8A783_3A6C_4629_9559_1E4E89E80131_.wvu.FilterData" localSheetId="7">[2]Groz_NIN_12_2014!#REF!</definedName>
    <definedName name="Z_ABD8A783_3A6C_4629_9559_1E4E89E80131_.wvu.FilterData">[2]Groz_NIN_12_2014!#REF!</definedName>
    <definedName name="Z_AF277C95_CBD9_4696_AC72_D010599E9831_.wvu.FilterData" localSheetId="7">[2]Groz_NIN_12_2014!#REF!</definedName>
    <definedName name="Z_AF277C95_CBD9_4696_AC72_D010599E9831_.wvu.FilterData">[2]Groz_NIN_12_2014!#REF!</definedName>
    <definedName name="Z_B7CBCF06_FF41_423A_9AB3_E1D1F70C6FC5_.wvu.FilterData" localSheetId="7">[2]Groz_NIN_12_2014!#REF!</definedName>
    <definedName name="Z_B7CBCF06_FF41_423A_9AB3_E1D1F70C6FC5_.wvu.FilterData">[2]Groz_NIN_12_2014!#REF!</definedName>
    <definedName name="Z_C5511FB8_86C5_41F3_ADCD_B10310F066F5_.wvu.FilterData" localSheetId="7">[2]Groz_NIN_12_2014!#REF!</definedName>
    <definedName name="Z_C5511FB8_86C5_41F3_ADCD_B10310F066F5_.wvu.FilterData">[2]Groz_NIN_12_2014!#REF!</definedName>
    <definedName name="Z_DB8ECBD1_2D44_4F97_BCC9_F610BA0A3109_.wvu.FilterData" localSheetId="7">[2]Groz_NIN_12_2014!#REF!</definedName>
    <definedName name="Z_DB8ECBD1_2D44_4F97_BCC9_F610BA0A3109_.wvu.FilterData">[2]Groz_NIN_12_2014!#REF!</definedName>
    <definedName name="Z_DEE3A27E_689A_4E9F_A3EB_C84F1E3B413E_.wvu.FilterData" localSheetId="7">[2]Groz_NIN_12_2014!#REF!</definedName>
    <definedName name="Z_DEE3A27E_689A_4E9F_A3EB_C84F1E3B413E_.wvu.FilterData">[2]Groz_NIN_12_2014!#REF!</definedName>
    <definedName name="Z_F1F489B9_0F61_4F1F_A151_75EF77465344_.wvu.Cols" localSheetId="7">[2]Groz_NIN_12_2014!#REF!</definedName>
    <definedName name="Z_F1F489B9_0F61_4F1F_A151_75EF77465344_.wvu.Cols">[2]Groz_NIN_12_2014!#REF!</definedName>
    <definedName name="Z_F1F489B9_0F61_4F1F_A151_75EF77465344_.wvu.FilterData" localSheetId="7">[2]Groz_NIN_12_2014!#REF!</definedName>
    <definedName name="Z_F1F489B9_0F61_4F1F_A151_75EF77465344_.wvu.FilterData">[2]Groz_NIN_12_2014!#REF!</definedName>
    <definedName name="Z_F1F489B9_0F61_4F1F_A151_75EF77465344_.wvu.PrintArea" localSheetId="7">[2]Groz_NIN_12_2014!#REF!</definedName>
    <definedName name="Z_F1F489B9_0F61_4F1F_A151_75EF77465344_.wvu.PrintArea">[2]Groz_NIN_12_2014!#REF!</definedName>
    <definedName name="Z_F1F489B9_0F61_4F1F_A151_75EF77465344_.wvu.PrintTitles" localSheetId="7">[2]Groz_NIN_12_2014!#REF!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9" l="1"/>
  <c r="F9" i="19"/>
  <c r="F10" i="19"/>
  <c r="G22" i="19"/>
  <c r="G16" i="19"/>
  <c r="F22" i="19"/>
  <c r="D22" i="19"/>
  <c r="D16" i="19"/>
  <c r="C22" i="19"/>
  <c r="C16" i="19"/>
  <c r="G28" i="19" l="1"/>
  <c r="F28" i="19"/>
  <c r="F6" i="42"/>
  <c r="E6" i="42"/>
  <c r="D6" i="42"/>
  <c r="C6" i="42"/>
  <c r="B6" i="42"/>
  <c r="H35" i="19"/>
  <c r="H34" i="19"/>
  <c r="H33" i="19"/>
  <c r="H32" i="19"/>
  <c r="H25" i="19"/>
  <c r="H17" i="19"/>
  <c r="D28" i="19"/>
  <c r="C28" i="19"/>
  <c r="G10" i="19"/>
  <c r="G8" i="19"/>
  <c r="E10" i="19"/>
  <c r="E8" i="19"/>
  <c r="D10" i="19"/>
  <c r="D8" i="19"/>
  <c r="C10" i="19"/>
  <c r="H10" i="19" s="1"/>
  <c r="C8" i="19"/>
  <c r="H8" i="19" s="1"/>
  <c r="H28" i="19" l="1"/>
  <c r="D137" i="39"/>
  <c r="D138" i="39"/>
  <c r="G27" i="19"/>
  <c r="G26" i="19"/>
  <c r="G24" i="19"/>
  <c r="G23" i="19"/>
  <c r="G21" i="19"/>
  <c r="G19" i="19"/>
  <c r="G18" i="19"/>
  <c r="G15" i="19"/>
  <c r="G14" i="19"/>
  <c r="G11" i="19"/>
  <c r="G9" i="19"/>
  <c r="G31" i="19" s="1"/>
  <c r="D153" i="38"/>
  <c r="D152" i="38"/>
  <c r="F27" i="19"/>
  <c r="F26" i="19"/>
  <c r="F24" i="19"/>
  <c r="F23" i="19"/>
  <c r="F21" i="19"/>
  <c r="F19" i="19"/>
  <c r="F18" i="19"/>
  <c r="F16" i="19"/>
  <c r="F15" i="19"/>
  <c r="F14" i="19"/>
  <c r="F12" i="19"/>
  <c r="F11" i="19"/>
  <c r="F31" i="19" s="1"/>
  <c r="D98" i="37"/>
  <c r="E26" i="19"/>
  <c r="E24" i="19"/>
  <c r="E21" i="19"/>
  <c r="H11" i="40"/>
  <c r="E16" i="19"/>
  <c r="E11" i="19"/>
  <c r="E9" i="19"/>
  <c r="D148" i="34"/>
  <c r="D147" i="34"/>
  <c r="D149" i="34" s="1"/>
  <c r="D145" i="36"/>
  <c r="D144" i="36"/>
  <c r="D146" i="36" s="1"/>
  <c r="D139" i="39" l="1"/>
  <c r="H16" i="19"/>
  <c r="H53" i="40"/>
  <c r="E15" i="19" s="1"/>
  <c r="H52" i="40"/>
  <c r="E31" i="19"/>
  <c r="H74" i="40"/>
  <c r="E22" i="19" s="1"/>
  <c r="H22" i="19" s="1"/>
  <c r="H76" i="40"/>
  <c r="E23" i="19" s="1"/>
  <c r="G20" i="19"/>
  <c r="G13" i="19"/>
  <c r="D154" i="38"/>
  <c r="F20" i="19"/>
  <c r="F13" i="19"/>
  <c r="D27" i="19"/>
  <c r="D26" i="19"/>
  <c r="D24" i="19"/>
  <c r="D23" i="19"/>
  <c r="D21" i="19"/>
  <c r="D18" i="19"/>
  <c r="D15" i="19"/>
  <c r="D14" i="19"/>
  <c r="D12" i="19"/>
  <c r="H12" i="19" s="1"/>
  <c r="D11" i="19"/>
  <c r="D9" i="19"/>
  <c r="F29" i="19" l="1"/>
  <c r="F30" i="19" s="1"/>
  <c r="D31" i="19"/>
  <c r="G29" i="19"/>
  <c r="G30" i="19" s="1"/>
  <c r="E154" i="38"/>
  <c r="E139" i="39"/>
  <c r="D97" i="37"/>
  <c r="D99" i="37" s="1"/>
  <c r="E14" i="19"/>
  <c r="C27" i="19" l="1"/>
  <c r="H27" i="19" s="1"/>
  <c r="C26" i="19"/>
  <c r="H26" i="19" s="1"/>
  <c r="C24" i="19"/>
  <c r="H24" i="19" s="1"/>
  <c r="C23" i="19"/>
  <c r="H23" i="19" s="1"/>
  <c r="C21" i="19"/>
  <c r="H21" i="19" s="1"/>
  <c r="C19" i="19"/>
  <c r="H19" i="19" s="1"/>
  <c r="C18" i="19"/>
  <c r="H18" i="19" s="1"/>
  <c r="C15" i="19"/>
  <c r="H15" i="19" s="1"/>
  <c r="C14" i="19"/>
  <c r="H14" i="19" s="1"/>
  <c r="C11" i="19"/>
  <c r="H11" i="19" s="1"/>
  <c r="C9" i="19"/>
  <c r="H9" i="19" l="1"/>
  <c r="C31" i="19"/>
  <c r="H31" i="19" s="1"/>
  <c r="E20" i="19"/>
  <c r="E13" i="19"/>
  <c r="E29" i="19" s="1"/>
  <c r="E30" i="19" s="1"/>
  <c r="E99" i="37" l="1"/>
  <c r="D20" i="19"/>
  <c r="D13" i="19"/>
  <c r="D29" i="19" l="1"/>
  <c r="D30" i="19" s="1"/>
  <c r="C13" i="19"/>
  <c r="H13" i="19" l="1"/>
  <c r="E146" i="36"/>
  <c r="C20" i="19" l="1"/>
  <c r="H20" i="19" l="1"/>
  <c r="C29" i="19"/>
  <c r="E149" i="34"/>
  <c r="C30" i="19" l="1"/>
  <c r="H30" i="19" s="1"/>
  <c r="H29" i="19"/>
  <c r="H37" i="19" l="1"/>
  <c r="J37" i="19" s="1"/>
  <c r="H38" i="19"/>
  <c r="J38" i="19" s="1"/>
</calcChain>
</file>

<file path=xl/sharedStrings.xml><?xml version="1.0" encoding="utf-8"?>
<sst xmlns="http://schemas.openxmlformats.org/spreadsheetml/2006/main" count="1755" uniqueCount="361">
  <si>
    <t>APSTIPRINĀTS</t>
  </si>
  <si>
    <t>EKK kods</t>
  </si>
  <si>
    <t>Izmaksu veidi</t>
  </si>
  <si>
    <t>Atalgojums no pašvaldības budžeta līdzekļiem</t>
  </si>
  <si>
    <t>Atalgojums no valsts mērķdotācijas</t>
  </si>
  <si>
    <t>Darba devēja soc.apdrošināšanas iemaksas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</si>
  <si>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</si>
  <si>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</si>
  <si>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</si>
  <si>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</si>
  <si>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</si>
  <si>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</si>
  <si>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</si>
  <si>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Īres un nomas maksa (izņemot transportlīdzekļu nomas maksu (EKK 2262))</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</si>
  <si>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</si>
  <si>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</si>
  <si>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</si>
  <si>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</si>
  <si>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</si>
  <si>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</si>
  <si>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 xml:space="preserve">\Reģ.nr.\ </t>
  </si>
  <si>
    <t>\Budžeta veids\ Pamatbudžets</t>
  </si>
  <si>
    <t>\Programmas nosaukums\ Iestādes pamatdarbības nodrošināšana (1)</t>
  </si>
  <si>
    <t>\Funkcionālās kategorijas klasifikācija\ Pirmsskolas izglītība (ISCED-97 0.līmenis) (09.100)</t>
  </si>
  <si>
    <t>\Finansējuma avots\ Valsts budžeta dotācija (2)</t>
  </si>
  <si>
    <t>\Uzskaites dimensija\ Ādažu PII (VB mērķdotācija) (0911)</t>
  </si>
  <si>
    <t>Rādītāju nosaukumi</t>
  </si>
  <si>
    <t>Budžeta kategoriju kodi</t>
  </si>
  <si>
    <t>Izpilde no gada sākuma līdz 31.12</t>
  </si>
  <si>
    <t>Atlikums no gada sākuma līdz 31.12</t>
  </si>
  <si>
    <t>% no gada sākuma līdz 31.12</t>
  </si>
  <si>
    <t>EUR</t>
  </si>
  <si>
    <t>I IEŅĒMUMI - kopā</t>
  </si>
  <si>
    <t/>
  </si>
  <si>
    <t>1</t>
  </si>
  <si>
    <t>2</t>
  </si>
  <si>
    <t>3</t>
  </si>
  <si>
    <t>4</t>
  </si>
  <si>
    <t>5</t>
  </si>
  <si>
    <t>6</t>
  </si>
  <si>
    <t>Valsts budžeta transferti</t>
  </si>
  <si>
    <t>18.0.0.0.</t>
  </si>
  <si>
    <t xml:space="preserve">  Pašvaldību saņemtie transferti no valsts budžeta</t>
  </si>
  <si>
    <t xml:space="preserve">  18.6.0.0.</t>
  </si>
  <si>
    <t xml:space="preserve">    18.6.2.0.</t>
  </si>
  <si>
    <t xml:space="preserve">    Pašv.izgl.iest. 5 un 6 gad.apm</t>
  </si>
  <si>
    <t xml:space="preserve">      18.6.2.2.</t>
  </si>
  <si>
    <t>II IZDEVUMI - kopā</t>
  </si>
  <si>
    <t>Atlīdzība</t>
  </si>
  <si>
    <t>1000</t>
  </si>
  <si>
    <t xml:space="preserve">  Atalgojums</t>
  </si>
  <si>
    <t xml:space="preserve">  1100</t>
  </si>
  <si>
    <t xml:space="preserve">    Mēnešalga</t>
  </si>
  <si>
    <t xml:space="preserve">    1110</t>
  </si>
  <si>
    <t xml:space="preserve">    Pārējo darbinieku mēnešalga (darba alga)</t>
  </si>
  <si>
    <t xml:space="preserve">      1119</t>
  </si>
  <si>
    <t xml:space="preserve">    Piemaksas, prēmijas un naudas balvas</t>
  </si>
  <si>
    <t xml:space="preserve">    1140</t>
  </si>
  <si>
    <t xml:space="preserve">      1148</t>
  </si>
  <si>
    <t xml:space="preserve">  Darba devēja valsts sociālās apdrošināšanas obligātās iemaksas, sociāla rakstura pabalsti un kompensācijas</t>
  </si>
  <si>
    <t xml:space="preserve">  1200</t>
  </si>
  <si>
    <t xml:space="preserve">    Darba devēja valsts sociālās apdrošināšanas obligātās iemaksas</t>
  </si>
  <si>
    <t xml:space="preserve">    1210</t>
  </si>
  <si>
    <t xml:space="preserve">    Darba devēja sociāla rakstura pabalsti, kompensācijas un citi maksājumi</t>
  </si>
  <si>
    <t xml:space="preserve">    1220</t>
  </si>
  <si>
    <t xml:space="preserve">    Darba devēja pabalsti un kompensācijas, no kuriem aprēķina ienākuma nodokli, valsts sociālās apdrošināšanas obligātās iemaksas</t>
  </si>
  <si>
    <t xml:space="preserve">      1221</t>
  </si>
  <si>
    <t>III Ieņēmumu pārsniegums (+) deficīts (-) (I-II)</t>
  </si>
  <si>
    <t>IV FINANSĒŠANA - kopā</t>
  </si>
  <si>
    <t>Naudas līdzekļi un noguldījumi (atlikuma izmaiņas)</t>
  </si>
  <si>
    <t>F20010000</t>
  </si>
  <si>
    <t xml:space="preserve">  Pieprasījuma noguldījumi (bilances aktīvā)</t>
  </si>
  <si>
    <t xml:space="preserve">  F22010000</t>
  </si>
  <si>
    <t xml:space="preserve">    Pieprasījuma noguldījumu atlikums perioda beigās</t>
  </si>
  <si>
    <t xml:space="preserve">    F22010000 PB</t>
  </si>
  <si>
    <t>\Finansējuma avots\ Pašvaldības budžeta dotācija un ieņēmumi no maksas pakalpojumiem (1)</t>
  </si>
  <si>
    <t xml:space="preserve">    Mācību grāmatu iegāde</t>
  </si>
  <si>
    <t xml:space="preserve">      18.6.2.5.</t>
  </si>
  <si>
    <t>Budžeta iestāžu ieņēmumi</t>
  </si>
  <si>
    <t>21.0.0.0.</t>
  </si>
  <si>
    <t xml:space="preserve">  Ieņēmumi no budžeta iestāžu sniegtajiem maksas pakalpojumiem un citi pašu ieņēmumi</t>
  </si>
  <si>
    <t xml:space="preserve">  21.3.0.0.</t>
  </si>
  <si>
    <t xml:space="preserve">    Maksa par izglītības pakalpojumiem</t>
  </si>
  <si>
    <t xml:space="preserve">    21.3.5.0.</t>
  </si>
  <si>
    <t xml:space="preserve">    Pārējie ieņēmumi par izglītības pakalpojumiem</t>
  </si>
  <si>
    <t xml:space="preserve">      21.3.5.9.</t>
  </si>
  <si>
    <t xml:space="preserve">    Ieņēmumi par nomu un īri</t>
  </si>
  <si>
    <t xml:space="preserve">    21.3.8.0.</t>
  </si>
  <si>
    <t xml:space="preserve">    Ieņēmumi par telpu nomu</t>
  </si>
  <si>
    <t xml:space="preserve">      21.3.8.1.</t>
  </si>
  <si>
    <t xml:space="preserve">    Ieņēmumi par pārējiem budžeta iestāžu sniegtajiem maksas pakalpojumiem</t>
  </si>
  <si>
    <t xml:space="preserve">    21.3.9.0.</t>
  </si>
  <si>
    <t xml:space="preserve">    Citi ieņēmumi par maksas pakalpojumiem</t>
  </si>
  <si>
    <t xml:space="preserve">      21.3.9.9.</t>
  </si>
  <si>
    <t xml:space="preserve">    Piemaksa par nakts darbu</t>
  </si>
  <si>
    <t xml:space="preserve">      1141</t>
  </si>
  <si>
    <t xml:space="preserve">    Samaksa par virsstundu darbu un darbu svētku dienās</t>
  </si>
  <si>
    <t xml:space="preserve">      1142</t>
  </si>
  <si>
    <t xml:space="preserve">    Darba devēja pabalsti un kompensācijas, no kā neaprēķina ienākuma nodokli, valsts sociālās apdrošināšanas obligātās iemaksas</t>
  </si>
  <si>
    <t xml:space="preserve">      1228</t>
  </si>
  <si>
    <t>Preces un pakalpojumi</t>
  </si>
  <si>
    <t>2000</t>
  </si>
  <si>
    <t xml:space="preserve">  Mācību, darba un dienesta komandējumi, dienesta, darba braucieni</t>
  </si>
  <si>
    <t xml:space="preserve">  2100</t>
  </si>
  <si>
    <t xml:space="preserve">    Iekšzemes mācību, darba un dienesta komandējumi, dienesta, darba braucieni</t>
  </si>
  <si>
    <t xml:space="preserve">    2110</t>
  </si>
  <si>
    <t xml:space="preserve">      2111</t>
  </si>
  <si>
    <t xml:space="preserve">      2112</t>
  </si>
  <si>
    <t xml:space="preserve">  Pakalpojumi</t>
  </si>
  <si>
    <t xml:space="preserve">  2200</t>
  </si>
  <si>
    <t xml:space="preserve">    2210</t>
  </si>
  <si>
    <t xml:space="preserve">    2220</t>
  </si>
  <si>
    <t xml:space="preserve">    Izdevumi par ūdeni un kanalizāciju</t>
  </si>
  <si>
    <t xml:space="preserve">      2222</t>
  </si>
  <si>
    <t xml:space="preserve">    Izdevumi par elektroenerģiju</t>
  </si>
  <si>
    <t xml:space="preserve">      2223</t>
  </si>
  <si>
    <t xml:space="preserve">      2224</t>
  </si>
  <si>
    <t xml:space="preserve">    2230</t>
  </si>
  <si>
    <t xml:space="preserve">    Izdevumi par transporta pakalpojumiem</t>
  </si>
  <si>
    <t xml:space="preserve">      2233</t>
  </si>
  <si>
    <t xml:space="preserve">      2234</t>
  </si>
  <si>
    <t xml:space="preserve">      2239</t>
  </si>
  <si>
    <t xml:space="preserve">    2240</t>
  </si>
  <si>
    <t xml:space="preserve">      2241</t>
  </si>
  <si>
    <t xml:space="preserve">    Iekārtas, inventāra un aparatūras remonts, tehniskā apkalpošana</t>
  </si>
  <si>
    <t xml:space="preserve">      2243</t>
  </si>
  <si>
    <t xml:space="preserve">      2244</t>
  </si>
  <si>
    <t xml:space="preserve">    Apdrošināšanas izdevumi</t>
  </si>
  <si>
    <t xml:space="preserve">      2247</t>
  </si>
  <si>
    <t xml:space="preserve">    Pārējie remontdarbu un iestāžu uzturēšanas pakalpojumi</t>
  </si>
  <si>
    <t xml:space="preserve">      2249</t>
  </si>
  <si>
    <t xml:space="preserve">    Īre un noma</t>
  </si>
  <si>
    <t xml:space="preserve">    2260</t>
  </si>
  <si>
    <t xml:space="preserve">    Zemes noma</t>
  </si>
  <si>
    <t xml:space="preserve">      2263</t>
  </si>
  <si>
    <t xml:space="preserve">      2264</t>
  </si>
  <si>
    <t xml:space="preserve">  Krājumi, materiāli, energoresursi, preces, biroja preces un inventārs, kurus neuzskaita kodā 5000</t>
  </si>
  <si>
    <t xml:space="preserve">  2300</t>
  </si>
  <si>
    <t xml:space="preserve">    2310</t>
  </si>
  <si>
    <t xml:space="preserve">    Biroja preces</t>
  </si>
  <si>
    <t xml:space="preserve">      2311</t>
  </si>
  <si>
    <t xml:space="preserve">    Inventārs</t>
  </si>
  <si>
    <t xml:space="preserve">      2312</t>
  </si>
  <si>
    <t xml:space="preserve">    Kurināmais un enerģētiskie materiāli</t>
  </si>
  <si>
    <t xml:space="preserve">    2320</t>
  </si>
  <si>
    <t xml:space="preserve">    Kurināmais</t>
  </si>
  <si>
    <t xml:space="preserve">      2321</t>
  </si>
  <si>
    <t xml:space="preserve">    Degviela</t>
  </si>
  <si>
    <t xml:space="preserve">      2322</t>
  </si>
  <si>
    <t xml:space="preserve">    2340</t>
  </si>
  <si>
    <t xml:space="preserve">    Zāles, ķimikālijas, laboratorijas preces</t>
  </si>
  <si>
    <t xml:space="preserve">      2341</t>
  </si>
  <si>
    <t xml:space="preserve">    2350</t>
  </si>
  <si>
    <t xml:space="preserve">    2370</t>
  </si>
  <si>
    <t xml:space="preserve">    Pārējās preces</t>
  </si>
  <si>
    <t xml:space="preserve">    2390</t>
  </si>
  <si>
    <t>Pamatkapitāla veidošana</t>
  </si>
  <si>
    <t>5000</t>
  </si>
  <si>
    <t xml:space="preserve">  5200</t>
  </si>
  <si>
    <t xml:space="preserve">    Pārējie pamatlīdzekļi</t>
  </si>
  <si>
    <t xml:space="preserve">    5230</t>
  </si>
  <si>
    <t xml:space="preserve">    Bibliotēku krājumi</t>
  </si>
  <si>
    <t xml:space="preserve">      5233</t>
  </si>
  <si>
    <t xml:space="preserve">    Datortehnika, sakaru un cita biroja tehnika</t>
  </si>
  <si>
    <t xml:space="preserve">      5238</t>
  </si>
  <si>
    <t xml:space="preserve">    5240</t>
  </si>
  <si>
    <t>\Uzskaites dimensija\ Kadagas PII (VB mērķdotācija) (0921)</t>
  </si>
  <si>
    <t xml:space="preserve">    Piemaksa par papildu darbu</t>
  </si>
  <si>
    <t xml:space="preserve">      1147</t>
  </si>
  <si>
    <t xml:space="preserve">    Ārvalstu mācību, darba un dienesta komandējumi, dienesta, darba braucieni</t>
  </si>
  <si>
    <t xml:space="preserve">    2120</t>
  </si>
  <si>
    <t xml:space="preserve">      2122</t>
  </si>
  <si>
    <t>\Administratīvā struktūrvienība\ Ādažu vidusskola</t>
  </si>
  <si>
    <t>\Funkcionālās kategorijas klasifikācija\ Vispārējās izglītības mācību iestāžu izdevumi, kuras vienlaikus nodrošina vairāku ISCED-97 (09.219)</t>
  </si>
  <si>
    <t>\Uzskaites dimensija\ Ādažu vidusskola (VB mērķdotācija) (0954)</t>
  </si>
  <si>
    <t xml:space="preserve">    Valsts kase-skolotāju algas</t>
  </si>
  <si>
    <t xml:space="preserve">      18.6.2.1.</t>
  </si>
  <si>
    <t xml:space="preserve">    Vidusskolas brīvpusdienu nodrošināšanai</t>
  </si>
  <si>
    <t xml:space="preserve">      18.6.2.10.</t>
  </si>
  <si>
    <t xml:space="preserve">    Atalgojums fiziskajām personām uz tiesiskās attiecības regulējošu dokumentu pamata (atalgojums par  autoratlīdzību un uzņēmuma līgumu iestādes darbiniekiem vai citām fiziskajām personām)</t>
  </si>
  <si>
    <t xml:space="preserve">    1150</t>
  </si>
  <si>
    <t xml:space="preserve">    2360</t>
  </si>
  <si>
    <t xml:space="preserve">    Ēdināšanas izdevumi</t>
  </si>
  <si>
    <t xml:space="preserve">      2363</t>
  </si>
  <si>
    <t xml:space="preserve">    Kapitālais remonts un rekonstrukcija</t>
  </si>
  <si>
    <t xml:space="preserve">    5250</t>
  </si>
  <si>
    <t xml:space="preserve">    Mācību līdzekļi un materiāli - Valsts mērķdotācija</t>
  </si>
  <si>
    <t>2370 - M</t>
  </si>
  <si>
    <t>1100 - M</t>
  </si>
  <si>
    <t>1200 - M</t>
  </si>
  <si>
    <t>Materiāli</t>
  </si>
  <si>
    <t xml:space="preserve">    Ieņēmumi no vecāku maksām</t>
  </si>
  <si>
    <t xml:space="preserve">      21.3.5.2.</t>
  </si>
  <si>
    <t xml:space="preserve">      5239</t>
  </si>
  <si>
    <t xml:space="preserve">    Pašvaldību saņemtie valsts budžeta transferti</t>
  </si>
  <si>
    <t xml:space="preserve">    Piemaksa par personisko darba ieguldījumu un darba kvalitāti</t>
  </si>
  <si>
    <t xml:space="preserve">      1146</t>
  </si>
  <si>
    <t xml:space="preserve">    Izdevumi par pārējiem komunālajiem pakalpojumiem</t>
  </si>
  <si>
    <t xml:space="preserve">      2229</t>
  </si>
  <si>
    <t>\Finansējuma avots\ Projektu finansējums (3)</t>
  </si>
  <si>
    <t xml:space="preserve">      2221</t>
  </si>
  <si>
    <t xml:space="preserve">    Dienas nauda komandējumiem - LV</t>
  </si>
  <si>
    <t xml:space="preserve">    Pārējie komandējumu un dienesta, darba braucienu izdevumi- LV</t>
  </si>
  <si>
    <t xml:space="preserve">  Naudas līdzekļi</t>
  </si>
  <si>
    <t xml:space="preserve">  F21010000</t>
  </si>
  <si>
    <t xml:space="preserve">    Pārējie komandējumu un dienesta, darba braucienu izdevumi - ārpus LV</t>
  </si>
  <si>
    <t>2230 - M</t>
  </si>
  <si>
    <t xml:space="preserve">    Iestādes administratīvie izdevumi un ar iestādes darbības nodrošināšanu saistītie izdevumi - interešu pulciņi</t>
  </si>
  <si>
    <t xml:space="preserve">    5210</t>
  </si>
  <si>
    <t xml:space="preserve">    Nedzīvojamās ēkas</t>
  </si>
  <si>
    <t xml:space="preserve">      5212</t>
  </si>
  <si>
    <t>\Administratīvā struktūrvienība\ Ādažu pirmsskolas izglītības iestāde ''Strautiņš''</t>
  </si>
  <si>
    <t>\Administratīvā struktūrvienība\ Kadagas pirmsskolas izglītības iestāde "Mežavēji"</t>
  </si>
  <si>
    <t xml:space="preserve">    Asistenta pakalpojumu nodrošināšanai</t>
  </si>
  <si>
    <t xml:space="preserve">      18.6.2.7.</t>
  </si>
  <si>
    <t>\Uzskaites dimensija\ PII ĀVS (0952)</t>
  </si>
  <si>
    <t>Izpilde par 01.01 - 31.12</t>
  </si>
  <si>
    <t>7</t>
  </si>
  <si>
    <t>\Uzskaites dimensija\ PII ĀVS (VB mērķdotācija) (0952.1)</t>
  </si>
  <si>
    <t>\Uzskaites dimensija\ Ādažu vidusskola (0950)</t>
  </si>
  <si>
    <t xml:space="preserve">    Pārējās mērķdotācijas - investi</t>
  </si>
  <si>
    <t xml:space="preserve">      18.6.2.9.</t>
  </si>
  <si>
    <t>Aizņēmumi</t>
  </si>
  <si>
    <t>F40020000</t>
  </si>
  <si>
    <t xml:space="preserve">  Saņemtie aizņēmumi</t>
  </si>
  <si>
    <t xml:space="preserve">  F40020010</t>
  </si>
  <si>
    <t xml:space="preserve">    Saņemtie ilgtermiņa aizņēmumi</t>
  </si>
  <si>
    <t xml:space="preserve">    F40320010</t>
  </si>
  <si>
    <t xml:space="preserve">    Saņemtie mainīgas likmes ilgtermiņa aizņēmumi</t>
  </si>
  <si>
    <t xml:space="preserve">      F40322010</t>
  </si>
  <si>
    <t xml:space="preserve">    Saņemtie mainīgas likmes ilgtermiņa aizņēmumi euro valūtā (latos)</t>
  </si>
  <si>
    <t xml:space="preserve">        F40322210</t>
  </si>
  <si>
    <t xml:space="preserve">    Pieprasījuma noguldījumu atlikums gada sākumā</t>
  </si>
  <si>
    <t xml:space="preserve">    F22010000 AS</t>
  </si>
  <si>
    <t xml:space="preserve">    Izdevumi par apkuri</t>
  </si>
  <si>
    <t>1,5-4 gadīgie</t>
  </si>
  <si>
    <t>5; 6 gadīgie</t>
  </si>
  <si>
    <t>Kopējā platība PII</t>
  </si>
  <si>
    <t>Skolas platība</t>
  </si>
  <si>
    <t>Ar Ādažu novada domes 2023.gada XX.janvāra sēdes lēmumu protokols Nr. 000</t>
  </si>
  <si>
    <t>Ādažu PII "Strautiņš", EUR 01.01.2023. pēc 2022.gada faktiskajām izmaksām</t>
  </si>
  <si>
    <t>Kadagas PII "Mežavēji", EUR 01.01.2023. pēc 2022.gada faktiskajām izmaksām</t>
  </si>
  <si>
    <t>Skolēnu skaits (uz 01.01.2023.)</t>
  </si>
  <si>
    <t>Domes priekšsēdētāja</t>
  </si>
  <si>
    <t>K.Miķelsone</t>
  </si>
  <si>
    <t>\Uzskaites dimensija\ Ādažu PII "Strautiņš" (0910)</t>
  </si>
  <si>
    <t xml:space="preserve">    Prēmijas un naudas balvas</t>
  </si>
  <si>
    <t xml:space="preserve">    Darba devēja izdevumi veselības, dzīvības un nelaimes gadījumu apdrošināšanai</t>
  </si>
  <si>
    <t xml:space="preserve">      1227</t>
  </si>
  <si>
    <t xml:space="preserve">    Izdevumi par atkritumu izvešanu</t>
  </si>
  <si>
    <t xml:space="preserve">    Dažādi pakalpojumi</t>
  </si>
  <si>
    <t xml:space="preserve">    Normatīvajos aktos noteiktie ceselības un fiziskās sagatavotības pārbaudes</t>
  </si>
  <si>
    <t xml:space="preserve">    Pārējie neklasificētie izdevumi</t>
  </si>
  <si>
    <t xml:space="preserve">    Remontdarbi un iestāžu uzturēšanas pakalpojumi (izņemot kapitālo remontu)</t>
  </si>
  <si>
    <t xml:space="preserve">    Ēku, būvju un telpu būvdarbi</t>
  </si>
  <si>
    <t xml:space="preserve">    Nekustamā īpašuma uzturēšana</t>
  </si>
  <si>
    <t xml:space="preserve">    Iekārtu, aparatūras un inventāra īre un noma</t>
  </si>
  <si>
    <t xml:space="preserve">    Izdevumi par dažādām precēm un inventāru</t>
  </si>
  <si>
    <t xml:space="preserve">    Iestāžu uzturēšanas materiāli un preces</t>
  </si>
  <si>
    <t xml:space="preserve">  Pamatlīdzekļi, ieguldījuma īpašumi un bioloģsikie aktīvi</t>
  </si>
  <si>
    <t xml:space="preserve">    Zeme un būves</t>
  </si>
  <si>
    <t xml:space="preserve">    Pārējie iepriekš neklasificētie pamatlīdzekļi un ieguldījuma īpašumi</t>
  </si>
  <si>
    <t xml:space="preserve">    Pamatlīdzekļu un ieguldījumu īpašumu izveidošana un nepabeigtā būvniecība</t>
  </si>
  <si>
    <t>Transferti ,uzturēšanas izdevumu transferti, pašu resursu maksājumi, starptautiskā sadarbība</t>
  </si>
  <si>
    <t>7000</t>
  </si>
  <si>
    <t xml:space="preserve">  Pašvaldību transferti uzturēšanas izdevumu transferti</t>
  </si>
  <si>
    <t xml:space="preserve">  7200</t>
  </si>
  <si>
    <t xml:space="preserve">    Pašvaldības un tās iestāžu savstarpējie transferti</t>
  </si>
  <si>
    <t xml:space="preserve">    7230</t>
  </si>
  <si>
    <t>Carnikavas PII "Riekstiņš", EUR 01.01.2023. pēc 2022.gada faktiskajām izmaksām</t>
  </si>
  <si>
    <t>Siguļu PII "Piejūra", EUR 01.01.2023. pēc 2022.gada faktiskajām izmaksām</t>
  </si>
  <si>
    <t xml:space="preserve">    F21010000 PB</t>
  </si>
  <si>
    <t xml:space="preserve">    Naudas lidzekļu atlikums perioda beigās</t>
  </si>
  <si>
    <t>Protokola veidošanas laiks 10.01.2023. 09:47:53</t>
  </si>
  <si>
    <t>TĀMES IZPILDE NO 01.01.2022 LĪDZ 31.12.2022</t>
  </si>
  <si>
    <t>Apstiprināts 2022. gadam uz 31.12</t>
  </si>
  <si>
    <t>Protokola veidošanas laiks 10.01.2023. 10:56:07</t>
  </si>
  <si>
    <t>\Uzskaites dimensija\ Kadagas PII "Mežavēji" (0920)</t>
  </si>
  <si>
    <t xml:space="preserve">  Nemateriālie ieguldījumi</t>
  </si>
  <si>
    <t xml:space="preserve">  5100</t>
  </si>
  <si>
    <t xml:space="preserve">    Licences, koncesijas un patenti, preču zīmes un līdzīgas tiesības</t>
  </si>
  <si>
    <t xml:space="preserve">    5120</t>
  </si>
  <si>
    <t>Protokola veidošanas laiks 10.01.2023. 10:59:00</t>
  </si>
  <si>
    <t xml:space="preserve">\Adrese, Reģ.nr.\ </t>
  </si>
  <si>
    <t>Protokola veidošanas laiks 10.01.2023. 11:01:57</t>
  </si>
  <si>
    <t>\Administratīvā struktūrvienība\ Carnikavas pirmsskolas izglītības iestāde "Riekstiņš"</t>
  </si>
  <si>
    <t>\Uzskaites dimensija\ Carnikavas PII "Riekstiņš" (0901)</t>
  </si>
  <si>
    <t>PĀRĒJIE NENODOKĻU IEŅĒMUMI</t>
  </si>
  <si>
    <t>12.0.0.0.</t>
  </si>
  <si>
    <t xml:space="preserve">  Dažādi nenodokļu ieņēmumi</t>
  </si>
  <si>
    <t xml:space="preserve">  12.3.0.0.</t>
  </si>
  <si>
    <t xml:space="preserve">    Citi dažādi nenodokļu ieņēmumi</t>
  </si>
  <si>
    <t xml:space="preserve">    12.3.9.0.</t>
  </si>
  <si>
    <t xml:space="preserve">    Pārējie dažādi nenodokļu ieņēmumi, kas nav iepriekš klasificēti šajā klasifikācijā</t>
  </si>
  <si>
    <t xml:space="preserve">      12.3.9.9.</t>
  </si>
  <si>
    <t xml:space="preserve">    Mācību maksas kompensācija</t>
  </si>
  <si>
    <t xml:space="preserve">      1223</t>
  </si>
  <si>
    <t xml:space="preserve">    Dienas nauda - ārpus LV</t>
  </si>
  <si>
    <t xml:space="preserve">      2121</t>
  </si>
  <si>
    <t xml:space="preserve">    Izdevumi par precēm iestādes sabiedrisko aktivitāšu īstenošanai</t>
  </si>
  <si>
    <t xml:space="preserve">      2314</t>
  </si>
  <si>
    <t xml:space="preserve">  Budžeta iestāžu nodokļu, nodevu un sankciju maksājumi</t>
  </si>
  <si>
    <t xml:space="preserve">  2500</t>
  </si>
  <si>
    <t xml:space="preserve">    Budžeta iestāžu nodokļu un nodevu maksājumi</t>
  </si>
  <si>
    <t xml:space="preserve">    2510</t>
  </si>
  <si>
    <t xml:space="preserve">    Budžeta iestāžu dabas resursu nodokļa maksājumi</t>
  </si>
  <si>
    <t xml:space="preserve">      2515</t>
  </si>
  <si>
    <t xml:space="preserve">    Inženierbūves</t>
  </si>
  <si>
    <t xml:space="preserve">      5218</t>
  </si>
  <si>
    <t>\Uzskaites dimensija\ Carnikavas PII "Riekstiņš" (VB mērķdotācija) (09011)</t>
  </si>
  <si>
    <t>Protokola veidošanas laiks 10.01.2023. 11:05:22</t>
  </si>
  <si>
    <t>\Administratīvā struktūrvienība\ Siguļu pirmsskolas izglītības iestāde "Piejūra"</t>
  </si>
  <si>
    <t>\Uzskaites dimensija\ Siguļu PII "Piejūra" (0902)</t>
  </si>
  <si>
    <t xml:space="preserve">    Transportlīdzekļu uzturēšana un remonts</t>
  </si>
  <si>
    <t xml:space="preserve">      2242</t>
  </si>
  <si>
    <t>\Uzskaites dimensija\ Siguļu PII "Piejūra" (VB mērķdotācija) (09021)</t>
  </si>
  <si>
    <t>0910</t>
  </si>
  <si>
    <t>0920</t>
  </si>
  <si>
    <t>0952</t>
  </si>
  <si>
    <t>0901</t>
  </si>
  <si>
    <t>0902</t>
  </si>
  <si>
    <t xml:space="preserve">Ādažu vidusskolas PII, EUR 01.01.2023. pēc 2022.gada faktiskajām izmaksām 
</t>
  </si>
  <si>
    <t>Protokola veidošanas laiks 10.01.2023. 12:04:30</t>
  </si>
  <si>
    <t>Uz PII ĀVS</t>
  </si>
  <si>
    <t>Ādažu PII "Strautiņš"</t>
  </si>
  <si>
    <t>Kadagas PII "Mežavēji"</t>
  </si>
  <si>
    <t>Carnikavas PII "Riekstiņš"</t>
  </si>
  <si>
    <t>Siguļu PII "Piejūra"</t>
  </si>
  <si>
    <t>Ādažu vidusskola</t>
  </si>
  <si>
    <t>Carnikavas pamatskola</t>
  </si>
  <si>
    <t>Ādažu vidusskolas PII</t>
  </si>
  <si>
    <t>Kopā:</t>
  </si>
  <si>
    <t>Skolēnu skaits (uz 01.09.2022.)</t>
  </si>
  <si>
    <t xml:space="preserve">    Valsts un pašvaldību aprūpē, apgādē un dienestā (amatā) esošo personu uzturēšana</t>
  </si>
  <si>
    <t xml:space="preserve">    Pašvaldību uzturēšanas izdevumu transferti uz valsts budžetu</t>
  </si>
  <si>
    <t xml:space="preserve">    7240</t>
  </si>
  <si>
    <t xml:space="preserve">    Pašvaldību atmaksa valsts budžetam par iepriekšējos gados saņemto, bet neizlietoto valsts budžeta transfertu uzturēšanas izdevumiem</t>
  </si>
  <si>
    <t xml:space="preserve">      7245</t>
  </si>
  <si>
    <t>K</t>
  </si>
  <si>
    <t>Pašvaldības izglītības iestāžu kopējais pamatlīdzekļu nolietojums, ko aprēķina, ievērojot pašvaldībām noteikto ilgtermiņa ieguldījumu uzskaites kārtību.</t>
  </si>
  <si>
    <t>L</t>
  </si>
  <si>
    <t>Kopējie pašvaldības pirmsskolas izglītības iestāžu izdevumi:</t>
  </si>
  <si>
    <t>P</t>
  </si>
  <si>
    <t>Pašvaldības līdzekļi</t>
  </si>
  <si>
    <t>M</t>
  </si>
  <si>
    <t>Mērķdotācija</t>
  </si>
  <si>
    <t>B</t>
  </si>
  <si>
    <t>Audzēkņu skaits: (01.09.2022.)</t>
  </si>
  <si>
    <r>
      <t>B</t>
    </r>
    <r>
      <rPr>
        <vertAlign val="subscript"/>
        <sz val="11"/>
        <rFont val="Times New Roman"/>
        <family val="1"/>
        <charset val="186"/>
      </rPr>
      <t>1</t>
    </r>
  </si>
  <si>
    <t>t.sk: - vecumā no pusotra gada līdz četriem gadiem</t>
  </si>
  <si>
    <r>
      <t>B</t>
    </r>
    <r>
      <rPr>
        <vertAlign val="subscript"/>
        <sz val="11"/>
        <rFont val="Times New Roman"/>
        <family val="1"/>
        <charset val="186"/>
      </rPr>
      <t>2</t>
    </r>
  </si>
  <si>
    <t>t.sk: - audzēkņi, kuri apgūst obligāto sagatavošanu pamatizglītības ieguvei</t>
  </si>
  <si>
    <r>
      <t>I</t>
    </r>
    <r>
      <rPr>
        <vertAlign val="subscript"/>
        <sz val="11"/>
        <rFont val="Times New Roman"/>
        <family val="1"/>
        <charset val="186"/>
      </rPr>
      <t>1</t>
    </r>
  </si>
  <si>
    <r>
      <t xml:space="preserve">Vidējās izmaksas pašvaldības izglītības iestādēs pirmsskolas izglītības programmas īstenošanai bērniem </t>
    </r>
    <r>
      <rPr>
        <b/>
        <sz val="11"/>
        <rFont val="Times New Roman"/>
        <family val="1"/>
        <charset val="186"/>
      </rPr>
      <t>no pusotra gada līdz četru gadu vecumam (mēnesī)</t>
    </r>
  </si>
  <si>
    <r>
      <t>I</t>
    </r>
    <r>
      <rPr>
        <vertAlign val="subscript"/>
        <sz val="11"/>
        <rFont val="Times New Roman"/>
        <family val="1"/>
        <charset val="186"/>
      </rPr>
      <t>2</t>
    </r>
  </si>
  <si>
    <t>Vidējās izmaksas vienam izglītojamam, pašvaldības izglītības iestādēs īstenojot bērnu obligāto sagatavošanu pamatizglītības ieguvei (mēnesī)</t>
  </si>
  <si>
    <t xml:space="preserve">Izmaksu aprēķins veikts atbilstoši LR Ministru kabineta 2015.gada 8.decembra noteikumiem Nr.709 "Noteikumi par izmaksu noteikšanas metodiku un kārtību, kādā pašvaldība atbilstoši tās noteiktajām vidējām izmaksām sedz pirmsskolas izglītības programmas izmaksas privātai izglītības iestādei", balstoties uz iepriekšējā gada faktiskajām izmaksām. </t>
  </si>
  <si>
    <t>Vidējās izmaksas pašvaldības PII, EUR 01.01.2023. pēc 2022.gada faktiskajām izmaksām</t>
  </si>
  <si>
    <t>2022.g.</t>
  </si>
  <si>
    <t>Izmaksu pieaugums</t>
  </si>
  <si>
    <t>Ādažu novada pirmsskolas izglītības iestāžu vidējās izmaksas, balstoties uz kurām pašvaldība sedz pirmsskolas izglītības programmas izmaksas privātajām izglītības iestādēm 2023.gadā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</si>
</sst>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 _€_-;\-* #,##0\ _€_-;_-* &quot;-&quot;??\ _€_-;_-@_-"/>
  </numFmts>
  <fonts count="58">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b/>
      <sz val="14"/>
      <color theme="3"/>
      <name val="Times New Roman"/>
      <family val="1"/>
      <charset val="186"/>
    </font>
    <font>
      <sz val="9"/>
      <color theme="1"/>
      <name val="Arial"/>
      <family val="2"/>
      <charset val="186"/>
    </font>
    <font>
      <sz val="9"/>
      <name val="Times New Roman"/>
      <family val="1"/>
      <charset val="186"/>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8"/>
      <color indexed="8"/>
      <name val="Times New Roman"/>
      <family val="1"/>
      <charset val="186"/>
    </font>
    <font>
      <b/>
      <sz val="10"/>
      <color indexed="8"/>
      <name val="Times New Roman"/>
      <family val="1"/>
      <charset val="186"/>
    </font>
    <font>
      <b/>
      <sz val="11"/>
      <color indexed="8"/>
      <name val="Times New Roman"/>
      <family val="1"/>
      <charset val="186"/>
    </font>
    <font>
      <b/>
      <sz val="9"/>
      <color indexed="8"/>
      <name val="Times New Roman"/>
      <family val="1"/>
      <charset val="186"/>
    </font>
    <font>
      <sz val="9"/>
      <color indexed="8"/>
      <name val="Times New Roman"/>
      <family val="1"/>
      <charset val="186"/>
    </font>
    <font>
      <b/>
      <sz val="6"/>
      <color indexed="8"/>
      <name val="Times New Roman"/>
      <family val="1"/>
      <charset val="186"/>
    </font>
    <font>
      <b/>
      <sz val="8"/>
      <color indexed="8"/>
      <name val="Times New Roman"/>
      <family val="1"/>
      <charset val="186"/>
    </font>
    <font>
      <sz val="6"/>
      <color indexed="8"/>
      <name val="f6"/>
    </font>
    <font>
      <sz val="12"/>
      <color theme="1"/>
      <name val="Times New Roman"/>
      <family val="1"/>
      <charset val="186"/>
    </font>
    <font>
      <i/>
      <sz val="12"/>
      <color theme="3"/>
      <name val="Times New Roman"/>
      <family val="1"/>
      <charset val="186"/>
    </font>
    <font>
      <i/>
      <sz val="14"/>
      <color theme="3"/>
      <name val="Times New Roman"/>
      <family val="1"/>
      <charset val="186"/>
    </font>
    <font>
      <i/>
      <sz val="12"/>
      <color rgb="FFFF0000"/>
      <name val="Times New Roman"/>
      <family val="1"/>
      <charset val="186"/>
    </font>
    <font>
      <i/>
      <sz val="12"/>
      <color theme="5"/>
      <name val="Times New Roman"/>
      <family val="1"/>
      <charset val="186"/>
    </font>
    <font>
      <sz val="8"/>
      <color indexed="8"/>
      <name val="Times New Roman"/>
      <family val="1"/>
      <charset val="186"/>
    </font>
    <font>
      <b/>
      <sz val="11"/>
      <color indexed="8"/>
      <name val="Times New Roman"/>
      <family val="1"/>
      <charset val="186"/>
    </font>
    <font>
      <b/>
      <sz val="9"/>
      <color indexed="8"/>
      <name val="Times New Roman"/>
      <family val="1"/>
      <charset val="186"/>
    </font>
    <font>
      <sz val="9"/>
      <color indexed="8"/>
      <name val="Times New Roman"/>
      <family val="1"/>
      <charset val="186"/>
    </font>
    <font>
      <b/>
      <sz val="6"/>
      <color indexed="8"/>
      <name val="Times New Roman"/>
      <family val="1"/>
      <charset val="186"/>
    </font>
    <font>
      <b/>
      <sz val="8"/>
      <color indexed="8"/>
      <name val="Times New Roman"/>
      <family val="1"/>
      <charset val="186"/>
    </font>
    <font>
      <b/>
      <sz val="10"/>
      <color indexed="8"/>
      <name val="Times New Roman"/>
      <family val="1"/>
      <charset val="186"/>
    </font>
    <font>
      <sz val="8"/>
      <color rgb="FFFF0000"/>
      <name val="Times New Roman"/>
      <family val="1"/>
      <charset val="186"/>
    </font>
    <font>
      <sz val="11"/>
      <color rgb="FF9C5700"/>
      <name val="Calibri"/>
      <family val="2"/>
      <charset val="186"/>
      <scheme val="minor"/>
    </font>
    <font>
      <b/>
      <sz val="11"/>
      <name val="Times New Roman"/>
      <family val="1"/>
      <charset val="186"/>
    </font>
    <font>
      <sz val="11"/>
      <name val="Times New Roman"/>
      <family val="1"/>
      <charset val="186"/>
    </font>
    <font>
      <sz val="11"/>
      <color rgb="FFFF0000"/>
      <name val="Times New Roman"/>
      <family val="1"/>
      <charset val="186"/>
    </font>
    <font>
      <vertAlign val="subscript"/>
      <sz val="11"/>
      <name val="Times New Roman"/>
      <family val="1"/>
      <charset val="186"/>
    </font>
    <font>
      <i/>
      <sz val="11"/>
      <name val="Times New Roman"/>
      <family val="1"/>
      <charset val="186"/>
    </font>
    <font>
      <sz val="14"/>
      <color rgb="FFFF0000"/>
      <name val="Times New Roman"/>
      <family val="1"/>
      <charset val="186"/>
    </font>
    <font>
      <sz val="12"/>
      <color theme="1"/>
      <name val="Arial"/>
      <family val="2"/>
      <charset val="186"/>
    </font>
  </fonts>
  <fills count="48">
    <fill>
      <patternFill patternType="none"/>
    </fill>
    <fill>
      <patternFill patternType="gray125"/>
    </fill>
    <fill>
      <patternFill patternType="solid">
        <fgColor indexed="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indexed="64"/>
      </bottom>
      <diagonal/>
    </border>
    <border>
      <left/>
      <right style="thin">
        <color indexed="64"/>
      </right>
      <top/>
      <bottom style="medium">
        <color indexed="64"/>
      </bottom>
      <diagonal/>
    </border>
  </borders>
  <cellStyleXfs count="53">
    <xf numFmtId="0" fontId="0" fillId="0" borderId="0"/>
    <xf numFmtId="43" fontId="10" fillId="0" borderId="0" applyFont="0" applyFill="0" applyBorder="0" applyAlignment="0" applyProtection="0"/>
    <xf numFmtId="0" fontId="1" fillId="0" borderId="0"/>
    <xf numFmtId="0" fontId="13" fillId="0" borderId="0" applyNumberFormat="0" applyFill="0" applyBorder="0" applyAlignment="0" applyProtection="0"/>
    <xf numFmtId="0" fontId="14" fillId="0" borderId="13" applyNumberFormat="0" applyFill="0" applyAlignment="0" applyProtection="0"/>
    <xf numFmtId="0" fontId="15" fillId="0" borderId="14" applyNumberFormat="0" applyFill="0" applyAlignment="0" applyProtection="0"/>
    <xf numFmtId="0" fontId="16" fillId="0" borderId="15"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16" applyNumberFormat="0" applyAlignment="0" applyProtection="0"/>
    <xf numFmtId="0" fontId="21" fillId="7" borderId="17" applyNumberFormat="0" applyAlignment="0" applyProtection="0"/>
    <xf numFmtId="0" fontId="22" fillId="7" borderId="16" applyNumberFormat="0" applyAlignment="0" applyProtection="0"/>
    <xf numFmtId="0" fontId="23" fillId="0" borderId="18" applyNumberFormat="0" applyFill="0" applyAlignment="0" applyProtection="0"/>
    <xf numFmtId="0" fontId="24" fillId="8" borderId="19" applyNumberFormat="0" applyAlignment="0" applyProtection="0"/>
    <xf numFmtId="0" fontId="25" fillId="0" borderId="0" applyNumberFormat="0" applyFill="0" applyBorder="0" applyAlignment="0" applyProtection="0"/>
    <xf numFmtId="0" fontId="12" fillId="9" borderId="20" applyNumberFormat="0" applyFont="0" applyAlignment="0" applyProtection="0"/>
    <xf numFmtId="0" fontId="26" fillId="0" borderId="0" applyNumberFormat="0" applyFill="0" applyBorder="0" applyAlignment="0" applyProtection="0"/>
    <xf numFmtId="0" fontId="27" fillId="0" borderId="21" applyNumberFormat="0" applyFill="0" applyAlignment="0" applyProtection="0"/>
    <xf numFmtId="0" fontId="28"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28" fillId="33" borderId="0" applyNumberFormat="0" applyBorder="0" applyAlignment="0" applyProtection="0"/>
    <xf numFmtId="9" fontId="12" fillId="0" borderId="0" applyFont="0" applyFill="0" applyBorder="0" applyAlignment="0" applyProtection="0"/>
    <xf numFmtId="0" fontId="50" fillId="5"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33" borderId="0" applyNumberFormat="0" applyBorder="0" applyAlignment="0" applyProtection="0"/>
    <xf numFmtId="43" fontId="12" fillId="0" borderId="0" applyFont="0" applyFill="0" applyBorder="0" applyAlignment="0" applyProtection="0"/>
  </cellStyleXfs>
  <cellXfs count="209">
    <xf numFmtId="0" fontId="0" fillId="0" borderId="0" xfId="0"/>
    <xf numFmtId="0" fontId="2" fillId="0" borderId="0" xfId="2" applyFont="1"/>
    <xf numFmtId="0" fontId="3" fillId="0" borderId="0" xfId="2" applyFont="1" applyAlignment="1">
      <alignment horizontal="right" vertical="center" wrapText="1"/>
    </xf>
    <xf numFmtId="0" fontId="5" fillId="0" borderId="0" xfId="2" applyFont="1"/>
    <xf numFmtId="0" fontId="5" fillId="0" borderId="0" xfId="2" applyFont="1" applyAlignment="1">
      <alignment wrapText="1"/>
    </xf>
    <xf numFmtId="0" fontId="6" fillId="0" borderId="0" xfId="2" applyFont="1"/>
    <xf numFmtId="0" fontId="2" fillId="0" borderId="0" xfId="2" applyFont="1" applyAlignment="1">
      <alignment horizontal="center"/>
    </xf>
    <xf numFmtId="0" fontId="2" fillId="0" borderId="0" xfId="2" applyFont="1" applyAlignment="1">
      <alignment horizontal="center" wrapText="1"/>
    </xf>
    <xf numFmtId="2" fontId="7" fillId="2" borderId="1" xfId="2" applyNumberFormat="1"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3" fillId="0" borderId="0" xfId="2" applyFont="1"/>
    <xf numFmtId="0" fontId="3" fillId="0" borderId="4" xfId="2" applyFont="1" applyBorder="1" applyAlignment="1">
      <alignment horizontal="center"/>
    </xf>
    <xf numFmtId="4" fontId="3" fillId="0" borderId="6" xfId="2" applyNumberFormat="1" applyFont="1" applyBorder="1" applyAlignment="1">
      <alignment horizontal="center"/>
    </xf>
    <xf numFmtId="0" fontId="8" fillId="0" borderId="4" xfId="2" applyFont="1" applyBorder="1" applyAlignment="1">
      <alignment horizontal="center"/>
    </xf>
    <xf numFmtId="0" fontId="8" fillId="0" borderId="5" xfId="2" applyFont="1" applyBorder="1" applyAlignment="1">
      <alignment horizontal="left" wrapText="1"/>
    </xf>
    <xf numFmtId="4" fontId="8" fillId="0" borderId="6" xfId="2" applyNumberFormat="1" applyFont="1" applyBorder="1" applyAlignment="1">
      <alignment horizontal="center"/>
    </xf>
    <xf numFmtId="0" fontId="3" fillId="0" borderId="7" xfId="2" applyFont="1" applyBorder="1" applyAlignment="1">
      <alignment horizontal="center"/>
    </xf>
    <xf numFmtId="0" fontId="4" fillId="0" borderId="8" xfId="2" applyFont="1" applyBorder="1" applyAlignment="1">
      <alignment horizontal="right" wrapText="1"/>
    </xf>
    <xf numFmtId="0" fontId="9" fillId="0" borderId="0" xfId="2" applyFont="1" applyAlignment="1">
      <alignment horizontal="right" wrapText="1"/>
    </xf>
    <xf numFmtId="0" fontId="11" fillId="0" borderId="0" xfId="2" applyFont="1" applyAlignment="1">
      <alignment wrapText="1"/>
    </xf>
    <xf numFmtId="0" fontId="3" fillId="0" borderId="0" xfId="2" applyFont="1" applyAlignment="1">
      <alignment wrapText="1"/>
    </xf>
    <xf numFmtId="0" fontId="2" fillId="0" borderId="0" xfId="2" applyFont="1" applyAlignment="1">
      <alignment wrapText="1"/>
    </xf>
    <xf numFmtId="164" fontId="0" fillId="0" borderId="0" xfId="1" applyNumberFormat="1" applyFont="1"/>
    <xf numFmtId="164" fontId="0" fillId="34" borderId="0" xfId="1" applyNumberFormat="1" applyFont="1" applyFill="1"/>
    <xf numFmtId="0" fontId="3" fillId="0" borderId="22" xfId="2" applyFont="1" applyBorder="1" applyAlignment="1">
      <alignment wrapText="1"/>
    </xf>
    <xf numFmtId="0" fontId="39" fillId="0" borderId="0" xfId="2" applyFont="1"/>
    <xf numFmtId="0" fontId="8" fillId="0" borderId="0" xfId="2" applyFont="1"/>
    <xf numFmtId="9" fontId="0" fillId="0" borderId="0" xfId="44" applyFont="1"/>
    <xf numFmtId="0" fontId="8" fillId="0" borderId="4" xfId="2" applyFont="1" applyBorder="1" applyAlignment="1">
      <alignment horizontal="right"/>
    </xf>
    <xf numFmtId="0" fontId="8" fillId="0" borderId="5" xfId="2" applyFont="1" applyBorder="1" applyAlignment="1">
      <alignment horizontal="right" wrapText="1"/>
    </xf>
    <xf numFmtId="0" fontId="3" fillId="0" borderId="0" xfId="2" applyFont="1" applyAlignment="1">
      <alignment horizontal="right" vertical="center"/>
    </xf>
    <xf numFmtId="0" fontId="47" fillId="0" borderId="27" xfId="0" applyFont="1" applyBorder="1" applyAlignment="1">
      <alignment horizontal="center" wrapText="1"/>
    </xf>
    <xf numFmtId="0" fontId="47" fillId="0" borderId="27" xfId="0" applyFont="1" applyBorder="1" applyAlignment="1">
      <alignment horizontal="left" wrapText="1"/>
    </xf>
    <xf numFmtId="0" fontId="36" fillId="0" borderId="27" xfId="0" applyFont="1" applyBorder="1" applyAlignment="1">
      <alignment horizontal="center" wrapText="1"/>
    </xf>
    <xf numFmtId="0" fontId="44" fillId="0" borderId="27" xfId="0" applyFont="1" applyBorder="1" applyAlignment="1">
      <alignment horizontal="left" wrapText="1"/>
    </xf>
    <xf numFmtId="0" fontId="42" fillId="0" borderId="27" xfId="0" applyFont="1" applyBorder="1" applyAlignment="1">
      <alignment horizontal="left" wrapText="1"/>
    </xf>
    <xf numFmtId="164" fontId="48" fillId="0" borderId="27" xfId="1" applyNumberFormat="1" applyFont="1" applyBorder="1" applyAlignment="1">
      <alignment horizontal="right" wrapText="1"/>
    </xf>
    <xf numFmtId="164" fontId="36" fillId="0" borderId="27" xfId="1" applyNumberFormat="1" applyFont="1" applyBorder="1" applyAlignment="1">
      <alignment horizontal="center" wrapText="1"/>
    </xf>
    <xf numFmtId="164" fontId="44" fillId="0" borderId="27" xfId="1" applyNumberFormat="1" applyFont="1" applyBorder="1" applyAlignment="1">
      <alignment horizontal="right" wrapText="1"/>
    </xf>
    <xf numFmtId="164" fontId="47" fillId="0" borderId="27" xfId="1" applyNumberFormat="1" applyFont="1" applyBorder="1" applyAlignment="1">
      <alignment horizontal="right" wrapText="1"/>
    </xf>
    <xf numFmtId="164" fontId="42" fillId="0" borderId="27" xfId="1" applyNumberFormat="1" applyFont="1" applyBorder="1" applyAlignment="1">
      <alignment horizontal="right" wrapText="1"/>
    </xf>
    <xf numFmtId="164" fontId="48" fillId="34" borderId="27" xfId="1" applyNumberFormat="1" applyFont="1" applyFill="1" applyBorder="1" applyAlignment="1">
      <alignment horizontal="right" wrapText="1"/>
    </xf>
    <xf numFmtId="164" fontId="36" fillId="34" borderId="27" xfId="1" applyNumberFormat="1" applyFont="1" applyFill="1" applyBorder="1" applyAlignment="1">
      <alignment horizontal="center" wrapText="1"/>
    </xf>
    <xf numFmtId="164" fontId="44" fillId="34" borderId="27" xfId="1" applyNumberFormat="1" applyFont="1" applyFill="1" applyBorder="1" applyAlignment="1">
      <alignment horizontal="right" wrapText="1"/>
    </xf>
    <xf numFmtId="164" fontId="47" fillId="34" borderId="27" xfId="1" applyNumberFormat="1" applyFont="1" applyFill="1" applyBorder="1" applyAlignment="1">
      <alignment horizontal="right" wrapText="1"/>
    </xf>
    <xf numFmtId="164" fontId="42" fillId="34" borderId="27" xfId="1" applyNumberFormat="1" applyFont="1" applyFill="1" applyBorder="1" applyAlignment="1">
      <alignment horizontal="right" wrapText="1"/>
    </xf>
    <xf numFmtId="164" fontId="42" fillId="35" borderId="27" xfId="1" applyNumberFormat="1" applyFont="1" applyFill="1" applyBorder="1" applyAlignment="1">
      <alignment horizontal="right" wrapText="1"/>
    </xf>
    <xf numFmtId="4" fontId="40" fillId="0" borderId="6" xfId="2" applyNumberFormat="1" applyFont="1" applyBorder="1" applyAlignment="1">
      <alignment horizontal="center"/>
    </xf>
    <xf numFmtId="0" fontId="49" fillId="0" borderId="27" xfId="0" applyFont="1" applyBorder="1" applyAlignment="1">
      <alignment horizontal="left" wrapText="1"/>
    </xf>
    <xf numFmtId="164" fontId="49" fillId="0" borderId="27" xfId="1" applyNumberFormat="1" applyFont="1" applyBorder="1" applyAlignment="1">
      <alignment horizontal="right" wrapText="1"/>
    </xf>
    <xf numFmtId="164" fontId="49" fillId="35" borderId="27" xfId="1" applyNumberFormat="1" applyFont="1" applyFill="1" applyBorder="1" applyAlignment="1">
      <alignment horizontal="right" wrapText="1"/>
    </xf>
    <xf numFmtId="0" fontId="25" fillId="0" borderId="0" xfId="0" applyFont="1"/>
    <xf numFmtId="164" fontId="42" fillId="0" borderId="29" xfId="1" applyNumberFormat="1" applyFont="1" applyFill="1" applyBorder="1" applyAlignment="1" applyProtection="1">
      <alignment horizontal="right" wrapText="1"/>
    </xf>
    <xf numFmtId="0" fontId="42" fillId="0" borderId="29" xfId="0" applyFont="1" applyBorder="1" applyAlignment="1">
      <alignment horizontal="left" wrapText="1"/>
    </xf>
    <xf numFmtId="164" fontId="47" fillId="0" borderId="29" xfId="1" applyNumberFormat="1" applyFont="1" applyFill="1" applyBorder="1" applyAlignment="1" applyProtection="1">
      <alignment horizontal="right" wrapText="1"/>
    </xf>
    <xf numFmtId="0" fontId="47" fillId="0" borderId="29" xfId="0" applyFont="1" applyBorder="1" applyAlignment="1">
      <alignment horizontal="left" wrapText="1"/>
    </xf>
    <xf numFmtId="164" fontId="44" fillId="0" borderId="29" xfId="1" applyNumberFormat="1" applyFont="1" applyFill="1" applyBorder="1" applyAlignment="1" applyProtection="1">
      <alignment horizontal="right" wrapText="1"/>
    </xf>
    <xf numFmtId="0" fontId="44" fillId="0" borderId="29" xfId="0" applyFont="1" applyBorder="1" applyAlignment="1">
      <alignment horizontal="left" wrapText="1"/>
    </xf>
    <xf numFmtId="164" fontId="36" fillId="0" borderId="29" xfId="1" applyNumberFormat="1" applyFont="1" applyFill="1" applyBorder="1" applyAlignment="1" applyProtection="1">
      <alignment horizontal="center" wrapText="1"/>
    </xf>
    <xf numFmtId="0" fontId="36" fillId="0" borderId="29" xfId="0" applyFont="1" applyBorder="1" applyAlignment="1">
      <alignment horizontal="center" wrapText="1"/>
    </xf>
    <xf numFmtId="164" fontId="48" fillId="0" borderId="29" xfId="1" applyNumberFormat="1" applyFont="1" applyFill="1" applyBorder="1" applyAlignment="1" applyProtection="1">
      <alignment horizontal="right" wrapText="1"/>
    </xf>
    <xf numFmtId="0" fontId="47" fillId="0" borderId="29" xfId="0" applyFont="1" applyBorder="1" applyAlignment="1">
      <alignment horizontal="center" wrapText="1"/>
    </xf>
    <xf numFmtId="0" fontId="42" fillId="0" borderId="0" xfId="0" applyFont="1" applyAlignment="1">
      <alignment horizontal="left" wrapText="1"/>
    </xf>
    <xf numFmtId="164" fontId="42" fillId="0" borderId="0" xfId="1" applyNumberFormat="1" applyFont="1" applyFill="1" applyBorder="1" applyAlignment="1" applyProtection="1">
      <alignment horizontal="right" wrapText="1"/>
    </xf>
    <xf numFmtId="164" fontId="46" fillId="0" borderId="29" xfId="1" applyNumberFormat="1" applyFont="1" applyFill="1" applyBorder="1" applyAlignment="1" applyProtection="1">
      <alignment horizontal="center" vertical="center" wrapText="1"/>
    </xf>
    <xf numFmtId="164" fontId="46" fillId="0" borderId="29" xfId="1" applyNumberFormat="1" applyFont="1" applyFill="1" applyBorder="1" applyAlignment="1" applyProtection="1">
      <alignment horizontal="center" wrapText="1"/>
    </xf>
    <xf numFmtId="0" fontId="46" fillId="0" borderId="29" xfId="0" applyFont="1" applyBorder="1" applyAlignment="1">
      <alignment horizontal="center" vertical="center" wrapText="1"/>
    </xf>
    <xf numFmtId="0" fontId="46" fillId="0" borderId="29" xfId="0" applyFont="1" applyBorder="1" applyAlignment="1">
      <alignment horizontal="center" wrapText="1"/>
    </xf>
    <xf numFmtId="2" fontId="48" fillId="0" borderId="29" xfId="0" applyNumberFormat="1" applyFont="1" applyBorder="1" applyAlignment="1">
      <alignment horizontal="right" wrapText="1"/>
    </xf>
    <xf numFmtId="2" fontId="44" fillId="0" borderId="29" xfId="0" applyNumberFormat="1" applyFont="1" applyBorder="1" applyAlignment="1">
      <alignment horizontal="right" wrapText="1"/>
    </xf>
    <xf numFmtId="2" fontId="47" fillId="0" borderId="29" xfId="0" applyNumberFormat="1" applyFont="1" applyBorder="1" applyAlignment="1">
      <alignment horizontal="right" wrapText="1"/>
    </xf>
    <xf numFmtId="2" fontId="42" fillId="0" borderId="29" xfId="0" applyNumberFormat="1" applyFont="1" applyBorder="1" applyAlignment="1">
      <alignment horizontal="right" wrapText="1"/>
    </xf>
    <xf numFmtId="164" fontId="46" fillId="0" borderId="29" xfId="1" applyNumberFormat="1" applyFont="1" applyBorder="1" applyAlignment="1">
      <alignment horizontal="center" vertical="center" wrapText="1"/>
    </xf>
    <xf numFmtId="164" fontId="46" fillId="0" borderId="29" xfId="1" applyNumberFormat="1" applyFont="1" applyBorder="1" applyAlignment="1">
      <alignment horizontal="center" wrapText="1"/>
    </xf>
    <xf numFmtId="164" fontId="48" fillId="0" borderId="29" xfId="1" applyNumberFormat="1" applyFont="1" applyBorder="1" applyAlignment="1">
      <alignment horizontal="right" wrapText="1"/>
    </xf>
    <xf numFmtId="164" fontId="36" fillId="0" borderId="29" xfId="1" applyNumberFormat="1" applyFont="1" applyBorder="1" applyAlignment="1">
      <alignment horizontal="center" wrapText="1"/>
    </xf>
    <xf numFmtId="164" fontId="44" fillId="0" borderId="29" xfId="1" applyNumberFormat="1" applyFont="1" applyBorder="1" applyAlignment="1">
      <alignment horizontal="right" wrapText="1"/>
    </xf>
    <xf numFmtId="164" fontId="47" fillId="0" borderId="29" xfId="1" applyNumberFormat="1" applyFont="1" applyBorder="1" applyAlignment="1">
      <alignment horizontal="right" wrapText="1"/>
    </xf>
    <xf numFmtId="164" fontId="42" fillId="0" borderId="29" xfId="1" applyNumberFormat="1" applyFont="1" applyBorder="1" applyAlignment="1">
      <alignment horizontal="right" wrapText="1"/>
    </xf>
    <xf numFmtId="164" fontId="47" fillId="34" borderId="29" xfId="1" applyNumberFormat="1" applyFont="1" applyFill="1" applyBorder="1" applyAlignment="1">
      <alignment horizontal="right" wrapText="1"/>
    </xf>
    <xf numFmtId="164" fontId="46" fillId="34" borderId="29" xfId="1" applyNumberFormat="1" applyFont="1" applyFill="1" applyBorder="1" applyAlignment="1" applyProtection="1">
      <alignment horizontal="center" vertical="center" wrapText="1"/>
    </xf>
    <xf numFmtId="164" fontId="42" fillId="34" borderId="29" xfId="1" applyNumberFormat="1" applyFont="1" applyFill="1" applyBorder="1" applyAlignment="1" applyProtection="1">
      <alignment horizontal="right" wrapText="1"/>
    </xf>
    <xf numFmtId="164" fontId="42" fillId="34" borderId="29" xfId="1" applyNumberFormat="1" applyFont="1" applyFill="1" applyBorder="1" applyAlignment="1">
      <alignment horizontal="right" wrapText="1"/>
    </xf>
    <xf numFmtId="164" fontId="42" fillId="38" borderId="29" xfId="1" applyNumberFormat="1" applyFont="1" applyFill="1" applyBorder="1" applyAlignment="1" applyProtection="1">
      <alignment horizontal="right" wrapText="1"/>
    </xf>
    <xf numFmtId="164" fontId="36" fillId="34" borderId="29" xfId="1" applyNumberFormat="1" applyFont="1" applyFill="1" applyBorder="1" applyAlignment="1">
      <alignment horizontal="center" wrapText="1"/>
    </xf>
    <xf numFmtId="164" fontId="46" fillId="34" borderId="29" xfId="1" applyNumberFormat="1" applyFont="1" applyFill="1" applyBorder="1" applyAlignment="1" applyProtection="1">
      <alignment horizontal="center" wrapText="1"/>
    </xf>
    <xf numFmtId="164" fontId="44" fillId="34" borderId="29" xfId="1" applyNumberFormat="1" applyFont="1" applyFill="1" applyBorder="1" applyAlignment="1" applyProtection="1">
      <alignment horizontal="right" wrapText="1"/>
    </xf>
    <xf numFmtId="164" fontId="42" fillId="38" borderId="29" xfId="1" applyNumberFormat="1" applyFont="1" applyFill="1" applyBorder="1" applyAlignment="1">
      <alignment horizontal="right" wrapText="1"/>
    </xf>
    <xf numFmtId="164" fontId="46" fillId="34" borderId="29" xfId="1" applyNumberFormat="1" applyFont="1" applyFill="1" applyBorder="1" applyAlignment="1">
      <alignment horizontal="center" vertical="center" wrapText="1"/>
    </xf>
    <xf numFmtId="164" fontId="47" fillId="38" borderId="29" xfId="1" applyNumberFormat="1" applyFont="1" applyFill="1" applyBorder="1" applyAlignment="1">
      <alignment horizontal="right" wrapText="1"/>
    </xf>
    <xf numFmtId="164" fontId="44" fillId="34" borderId="29" xfId="1" applyNumberFormat="1" applyFont="1" applyFill="1" applyBorder="1" applyAlignment="1">
      <alignment horizontal="right" wrapText="1"/>
    </xf>
    <xf numFmtId="49" fontId="2" fillId="0" borderId="0" xfId="2" applyNumberFormat="1" applyFont="1" applyAlignment="1">
      <alignment horizontal="center"/>
    </xf>
    <xf numFmtId="164" fontId="36" fillId="34" borderId="29" xfId="1" applyNumberFormat="1" applyFont="1" applyFill="1" applyBorder="1" applyAlignment="1" applyProtection="1">
      <alignment horizontal="center" wrapText="1"/>
    </xf>
    <xf numFmtId="164" fontId="42" fillId="36" borderId="29" xfId="1" applyNumberFormat="1" applyFont="1" applyFill="1" applyBorder="1" applyAlignment="1">
      <alignment horizontal="right" wrapText="1"/>
    </xf>
    <xf numFmtId="164" fontId="47" fillId="38" borderId="29" xfId="1" applyNumberFormat="1" applyFont="1" applyFill="1" applyBorder="1" applyAlignment="1" applyProtection="1">
      <alignment horizontal="right" wrapText="1"/>
    </xf>
    <xf numFmtId="164" fontId="48" fillId="34" borderId="29" xfId="1" applyNumberFormat="1" applyFont="1" applyFill="1" applyBorder="1" applyAlignment="1">
      <alignment horizontal="right" wrapText="1"/>
    </xf>
    <xf numFmtId="164" fontId="48" fillId="34" borderId="29" xfId="1" applyNumberFormat="1" applyFont="1" applyFill="1" applyBorder="1" applyAlignment="1" applyProtection="1">
      <alignment horizontal="right" wrapText="1"/>
    </xf>
    <xf numFmtId="164" fontId="47" fillId="34" borderId="29" xfId="1" applyNumberFormat="1" applyFont="1" applyFill="1" applyBorder="1" applyAlignment="1" applyProtection="1">
      <alignment horizontal="right" wrapText="1"/>
    </xf>
    <xf numFmtId="164" fontId="42" fillId="35" borderId="29" xfId="1" applyNumberFormat="1" applyFont="1" applyFill="1" applyBorder="1" applyAlignment="1">
      <alignment horizontal="right" wrapText="1"/>
    </xf>
    <xf numFmtId="164" fontId="46" fillId="34" borderId="29" xfId="1" applyNumberFormat="1" applyFont="1" applyFill="1" applyBorder="1" applyAlignment="1">
      <alignment horizontal="center" wrapText="1"/>
    </xf>
    <xf numFmtId="164" fontId="0" fillId="0" borderId="0" xfId="0" applyNumberFormat="1"/>
    <xf numFmtId="164" fontId="0" fillId="39" borderId="0" xfId="1" applyNumberFormat="1" applyFont="1" applyFill="1"/>
    <xf numFmtId="164" fontId="0" fillId="35" borderId="0" xfId="1" applyNumberFormat="1" applyFont="1" applyFill="1"/>
    <xf numFmtId="164" fontId="47" fillId="38" borderId="27" xfId="1" applyNumberFormat="1" applyFont="1" applyFill="1" applyBorder="1" applyAlignment="1">
      <alignment horizontal="right" wrapText="1"/>
    </xf>
    <xf numFmtId="164" fontId="42" fillId="38" borderId="27" xfId="1" applyNumberFormat="1" applyFont="1" applyFill="1" applyBorder="1" applyAlignment="1">
      <alignment horizontal="right" wrapText="1"/>
    </xf>
    <xf numFmtId="164" fontId="0" fillId="38" borderId="0" xfId="1" applyNumberFormat="1" applyFont="1" applyFill="1"/>
    <xf numFmtId="164" fontId="34" fillId="0" borderId="29" xfId="52" applyNumberFormat="1" applyFont="1" applyFill="1" applyBorder="1" applyAlignment="1" applyProtection="1">
      <alignment horizontal="center" vertical="center" wrapText="1"/>
    </xf>
    <xf numFmtId="164" fontId="34" fillId="0" borderId="29" xfId="52" applyNumberFormat="1" applyFont="1" applyFill="1" applyBorder="1" applyAlignment="1" applyProtection="1">
      <alignment horizontal="center" wrapText="1"/>
    </xf>
    <xf numFmtId="0" fontId="35" fillId="0" borderId="29" xfId="0" applyFont="1" applyBorder="1" applyAlignment="1">
      <alignment horizontal="center" wrapText="1"/>
    </xf>
    <xf numFmtId="0" fontId="35" fillId="0" borderId="29" xfId="0" applyFont="1" applyBorder="1" applyAlignment="1">
      <alignment horizontal="left" wrapText="1"/>
    </xf>
    <xf numFmtId="164" fontId="30" fillId="0" borderId="29" xfId="52" applyNumberFormat="1" applyFont="1" applyFill="1" applyBorder="1" applyAlignment="1" applyProtection="1">
      <alignment horizontal="right" wrapText="1"/>
    </xf>
    <xf numFmtId="164" fontId="36" fillId="0" borderId="29" xfId="52" applyNumberFormat="1" applyFont="1" applyFill="1" applyBorder="1" applyAlignment="1" applyProtection="1">
      <alignment horizontal="center" wrapText="1"/>
    </xf>
    <xf numFmtId="0" fontId="32" fillId="0" borderId="29" xfId="0" applyFont="1" applyBorder="1" applyAlignment="1">
      <alignment horizontal="left" wrapText="1"/>
    </xf>
    <xf numFmtId="164" fontId="32" fillId="0" borderId="29" xfId="52" applyNumberFormat="1" applyFont="1" applyFill="1" applyBorder="1" applyAlignment="1" applyProtection="1">
      <alignment horizontal="right" wrapText="1"/>
    </xf>
    <xf numFmtId="164" fontId="35" fillId="0" borderId="29" xfId="52" applyNumberFormat="1" applyFont="1" applyFill="1" applyBorder="1" applyAlignment="1" applyProtection="1">
      <alignment horizontal="right" wrapText="1"/>
    </xf>
    <xf numFmtId="0" fontId="29" fillId="0" borderId="29" xfId="0" applyFont="1" applyBorder="1" applyAlignment="1">
      <alignment horizontal="left" wrapText="1"/>
    </xf>
    <xf numFmtId="164" fontId="29" fillId="0" borderId="29" xfId="52" applyNumberFormat="1" applyFont="1" applyFill="1" applyBorder="1" applyAlignment="1" applyProtection="1">
      <alignment horizontal="right" wrapText="1"/>
    </xf>
    <xf numFmtId="164" fontId="0" fillId="0" borderId="0" xfId="52" applyNumberFormat="1" applyFont="1"/>
    <xf numFmtId="0" fontId="29" fillId="38" borderId="29" xfId="0" applyFont="1" applyFill="1" applyBorder="1" applyAlignment="1">
      <alignment horizontal="left" wrapText="1"/>
    </xf>
    <xf numFmtId="165" fontId="0" fillId="38" borderId="0" xfId="0" applyNumberFormat="1" applyFill="1"/>
    <xf numFmtId="164" fontId="0" fillId="36" borderId="0" xfId="1" applyNumberFormat="1" applyFont="1" applyFill="1"/>
    <xf numFmtId="164" fontId="0" fillId="41" borderId="0" xfId="1" applyNumberFormat="1" applyFont="1" applyFill="1"/>
    <xf numFmtId="164" fontId="0" fillId="34" borderId="0" xfId="52" applyNumberFormat="1" applyFont="1" applyFill="1"/>
    <xf numFmtId="164" fontId="34" fillId="34" borderId="29" xfId="52" applyNumberFormat="1" applyFont="1" applyFill="1" applyBorder="1" applyAlignment="1" applyProtection="1">
      <alignment horizontal="center" vertical="center" wrapText="1"/>
    </xf>
    <xf numFmtId="164" fontId="34" fillId="34" borderId="29" xfId="52" applyNumberFormat="1" applyFont="1" applyFill="1" applyBorder="1" applyAlignment="1" applyProtection="1">
      <alignment horizontal="center" wrapText="1"/>
    </xf>
    <xf numFmtId="164" fontId="30" fillId="34" borderId="29" xfId="52" applyNumberFormat="1" applyFont="1" applyFill="1" applyBorder="1" applyAlignment="1" applyProtection="1">
      <alignment horizontal="right" wrapText="1"/>
    </xf>
    <xf numFmtId="164" fontId="36" fillId="34" borderId="29" xfId="52" applyNumberFormat="1" applyFont="1" applyFill="1" applyBorder="1" applyAlignment="1" applyProtection="1">
      <alignment horizontal="center" wrapText="1"/>
    </xf>
    <xf numFmtId="164" fontId="32" fillId="34" borderId="29" xfId="52" applyNumberFormat="1" applyFont="1" applyFill="1" applyBorder="1" applyAlignment="1" applyProtection="1">
      <alignment horizontal="right" wrapText="1"/>
    </xf>
    <xf numFmtId="164" fontId="35" fillId="34" borderId="29" xfId="52" applyNumberFormat="1" applyFont="1" applyFill="1" applyBorder="1" applyAlignment="1" applyProtection="1">
      <alignment horizontal="right" wrapText="1"/>
    </xf>
    <xf numFmtId="164" fontId="29" fillId="34" borderId="29" xfId="52" applyNumberFormat="1" applyFont="1" applyFill="1" applyBorder="1" applyAlignment="1" applyProtection="1">
      <alignment horizontal="right" wrapText="1"/>
    </xf>
    <xf numFmtId="0" fontId="0" fillId="43" borderId="0" xfId="0" applyFill="1"/>
    <xf numFmtId="164" fontId="35" fillId="38" borderId="29" xfId="52" applyNumberFormat="1" applyFont="1" applyFill="1" applyBorder="1" applyAlignment="1" applyProtection="1">
      <alignment horizontal="right" wrapText="1"/>
    </xf>
    <xf numFmtId="164" fontId="29" fillId="41" borderId="29" xfId="52" applyNumberFormat="1" applyFont="1" applyFill="1" applyBorder="1" applyAlignment="1" applyProtection="1">
      <alignment horizontal="right" wrapText="1"/>
    </xf>
    <xf numFmtId="164" fontId="35" fillId="40" borderId="29" xfId="52" applyNumberFormat="1" applyFont="1" applyFill="1" applyBorder="1" applyAlignment="1" applyProtection="1">
      <alignment horizontal="right" wrapText="1"/>
    </xf>
    <xf numFmtId="0" fontId="51" fillId="0" borderId="10" xfId="2" applyFont="1" applyBorder="1" applyAlignment="1">
      <alignment horizontal="center"/>
    </xf>
    <xf numFmtId="0" fontId="51" fillId="0" borderId="11" xfId="2" applyFont="1" applyBorder="1" applyAlignment="1">
      <alignment horizontal="left" wrapText="1"/>
    </xf>
    <xf numFmtId="4" fontId="51" fillId="0" borderId="12" xfId="2" applyNumberFormat="1" applyFont="1" applyBorder="1" applyAlignment="1">
      <alignment horizontal="center"/>
    </xf>
    <xf numFmtId="0" fontId="52" fillId="0" borderId="4" xfId="2" applyFont="1" applyBorder="1" applyAlignment="1">
      <alignment horizontal="center"/>
    </xf>
    <xf numFmtId="0" fontId="52" fillId="0" borderId="5" xfId="2" applyFont="1" applyBorder="1" applyAlignment="1">
      <alignment horizontal="left" wrapText="1"/>
    </xf>
    <xf numFmtId="4" fontId="53" fillId="0" borderId="6" xfId="2" applyNumberFormat="1" applyFont="1" applyBorder="1" applyAlignment="1">
      <alignment horizontal="center"/>
    </xf>
    <xf numFmtId="4" fontId="52" fillId="0" borderId="6" xfId="2" applyNumberFormat="1" applyFont="1" applyBorder="1" applyAlignment="1">
      <alignment horizontal="center"/>
    </xf>
    <xf numFmtId="0" fontId="51" fillId="0" borderId="5" xfId="2" applyFont="1" applyBorder="1" applyAlignment="1">
      <alignment horizontal="left" wrapText="1"/>
    </xf>
    <xf numFmtId="3" fontId="51" fillId="0" borderId="6" xfId="2" applyNumberFormat="1" applyFont="1" applyBorder="1" applyAlignment="1">
      <alignment horizontal="center"/>
    </xf>
    <xf numFmtId="0" fontId="55" fillId="0" borderId="5" xfId="2" applyFont="1" applyBorder="1" applyAlignment="1">
      <alignment horizontal="left" wrapText="1"/>
    </xf>
    <xf numFmtId="3" fontId="55" fillId="0" borderId="6" xfId="2" applyNumberFormat="1" applyFont="1" applyBorder="1" applyAlignment="1">
      <alignment horizontal="center"/>
    </xf>
    <xf numFmtId="3" fontId="53" fillId="0" borderId="6" xfId="2" applyNumberFormat="1" applyFont="1" applyBorder="1" applyAlignment="1">
      <alignment horizontal="center"/>
    </xf>
    <xf numFmtId="0" fontId="52" fillId="44" borderId="4" xfId="2" applyFont="1" applyFill="1" applyBorder="1" applyAlignment="1">
      <alignment horizontal="center"/>
    </xf>
    <xf numFmtId="0" fontId="52" fillId="44" borderId="5" xfId="2" applyFont="1" applyFill="1" applyBorder="1" applyAlignment="1">
      <alignment horizontal="left" wrapText="1"/>
    </xf>
    <xf numFmtId="43" fontId="53" fillId="44" borderId="6" xfId="1" applyFont="1" applyFill="1" applyBorder="1" applyAlignment="1">
      <alignment horizontal="center" vertical="center"/>
    </xf>
    <xf numFmtId="164" fontId="51" fillId="44" borderId="6" xfId="1" applyNumberFormat="1" applyFont="1" applyFill="1" applyBorder="1" applyAlignment="1">
      <alignment horizontal="center" vertical="center"/>
    </xf>
    <xf numFmtId="0" fontId="52" fillId="44" borderId="7" xfId="2" applyFont="1" applyFill="1" applyBorder="1" applyAlignment="1">
      <alignment horizontal="center"/>
    </xf>
    <xf numFmtId="0" fontId="52" fillId="44" borderId="8" xfId="2" applyFont="1" applyFill="1" applyBorder="1" applyAlignment="1">
      <alignment horizontal="left" wrapText="1"/>
    </xf>
    <xf numFmtId="43" fontId="53" fillId="44" borderId="9" xfId="1" applyFont="1" applyFill="1" applyBorder="1" applyAlignment="1">
      <alignment horizontal="center"/>
    </xf>
    <xf numFmtId="164" fontId="51" fillId="44" borderId="9" xfId="1" applyNumberFormat="1" applyFont="1" applyFill="1" applyBorder="1" applyAlignment="1">
      <alignment horizontal="center"/>
    </xf>
    <xf numFmtId="0" fontId="6" fillId="0" borderId="23" xfId="2" applyFont="1" applyBorder="1" applyAlignment="1">
      <alignment horizontal="center"/>
    </xf>
    <xf numFmtId="0" fontId="6" fillId="0" borderId="33" xfId="2" applyFont="1" applyBorder="1" applyAlignment="1">
      <alignment horizontal="center"/>
    </xf>
    <xf numFmtId="0" fontId="3" fillId="0" borderId="34" xfId="2" applyFont="1" applyBorder="1" applyAlignment="1">
      <alignment horizontal="center"/>
    </xf>
    <xf numFmtId="0" fontId="38" fillId="0" borderId="0" xfId="2" applyFont="1"/>
    <xf numFmtId="43" fontId="56" fillId="0" borderId="0" xfId="1" applyFont="1"/>
    <xf numFmtId="0" fontId="56" fillId="0" borderId="0" xfId="2" applyFont="1"/>
    <xf numFmtId="0" fontId="57" fillId="0" borderId="0" xfId="0" applyFont="1"/>
    <xf numFmtId="4" fontId="8" fillId="0" borderId="24" xfId="2" applyNumberFormat="1" applyFont="1" applyBorder="1" applyAlignment="1">
      <alignment horizontal="center"/>
    </xf>
    <xf numFmtId="3" fontId="52" fillId="0" borderId="6" xfId="2" applyNumberFormat="1" applyFont="1" applyBorder="1" applyAlignment="1">
      <alignment horizontal="center"/>
    </xf>
    <xf numFmtId="0" fontId="1" fillId="0" borderId="0" xfId="2"/>
    <xf numFmtId="0" fontId="0" fillId="45" borderId="0" xfId="0" applyFill="1"/>
    <xf numFmtId="0" fontId="7" fillId="46" borderId="0" xfId="2" applyFont="1" applyFill="1" applyAlignment="1">
      <alignment horizontal="center" vertical="center" wrapText="1"/>
    </xf>
    <xf numFmtId="0" fontId="7" fillId="43" borderId="0" xfId="2" applyFont="1" applyFill="1" applyAlignment="1">
      <alignment horizontal="center" vertical="center" wrapText="1"/>
    </xf>
    <xf numFmtId="0" fontId="41" fillId="45" borderId="29" xfId="2" applyFont="1" applyFill="1" applyBorder="1" applyAlignment="1">
      <alignment horizontal="left" wrapText="1"/>
    </xf>
    <xf numFmtId="0" fontId="0" fillId="45" borderId="29" xfId="0" applyFill="1" applyBorder="1"/>
    <xf numFmtId="0" fontId="27" fillId="45" borderId="29" xfId="0" applyFont="1" applyFill="1" applyBorder="1"/>
    <xf numFmtId="0" fontId="27" fillId="45" borderId="0" xfId="0" applyFont="1" applyFill="1"/>
    <xf numFmtId="4" fontId="8" fillId="0" borderId="25" xfId="2" applyNumberFormat="1" applyFont="1" applyBorder="1" applyAlignment="1">
      <alignment horizontal="center"/>
    </xf>
    <xf numFmtId="0" fontId="7" fillId="0" borderId="4" xfId="2" applyFont="1" applyBorder="1" applyAlignment="1">
      <alignment horizontal="center"/>
    </xf>
    <xf numFmtId="0" fontId="7" fillId="0" borderId="5" xfId="2" applyFont="1" applyBorder="1" applyAlignment="1">
      <alignment horizontal="left" wrapText="1"/>
    </xf>
    <xf numFmtId="4" fontId="7" fillId="0" borderId="6" xfId="2" applyNumberFormat="1" applyFont="1" applyBorder="1" applyAlignment="1">
      <alignment horizontal="center"/>
    </xf>
    <xf numFmtId="0" fontId="7" fillId="0" borderId="0" xfId="2" applyFont="1"/>
    <xf numFmtId="164" fontId="3" fillId="47" borderId="0" xfId="1" applyNumberFormat="1" applyFont="1" applyFill="1"/>
    <xf numFmtId="164" fontId="37" fillId="0" borderId="0" xfId="0" applyNumberFormat="1" applyFont="1"/>
    <xf numFmtId="0" fontId="3" fillId="0" borderId="0" xfId="2" applyFont="1" applyAlignment="1">
      <alignment horizontal="right"/>
    </xf>
    <xf numFmtId="0" fontId="3" fillId="0" borderId="0" xfId="2" applyFont="1" applyAlignment="1">
      <alignment horizontal="left"/>
    </xf>
    <xf numFmtId="164" fontId="2" fillId="0" borderId="0" xfId="2" applyNumberFormat="1" applyFont="1"/>
    <xf numFmtId="164" fontId="39" fillId="0" borderId="0" xfId="2" applyNumberFormat="1" applyFont="1"/>
    <xf numFmtId="0" fontId="3" fillId="45" borderId="0" xfId="2" applyFont="1" applyFill="1" applyAlignment="1">
      <alignment horizontal="left" wrapText="1"/>
    </xf>
    <xf numFmtId="0" fontId="45" fillId="0" borderId="30" xfId="0" applyFont="1" applyBorder="1" applyAlignment="1">
      <alignment horizontal="center" wrapText="1"/>
    </xf>
    <xf numFmtId="0" fontId="45" fillId="37" borderId="30" xfId="0" applyFont="1" applyFill="1" applyBorder="1" applyAlignment="1">
      <alignment horizontal="center" wrapText="1"/>
    </xf>
    <xf numFmtId="0" fontId="46" fillId="0" borderId="26" xfId="0" applyFont="1" applyBorder="1" applyAlignment="1">
      <alignment horizontal="center" vertical="center" wrapText="1"/>
    </xf>
    <xf numFmtId="0" fontId="46" fillId="0" borderId="28" xfId="0" applyFont="1" applyBorder="1" applyAlignment="1">
      <alignment horizontal="center" vertical="center" wrapText="1"/>
    </xf>
    <xf numFmtId="164" fontId="46" fillId="0" borderId="31" xfId="1" applyNumberFormat="1" applyFont="1" applyFill="1" applyBorder="1" applyAlignment="1" applyProtection="1">
      <alignment horizontal="center" vertical="center" wrapText="1"/>
    </xf>
    <xf numFmtId="164" fontId="46" fillId="0" borderId="32" xfId="1" applyNumberFormat="1" applyFont="1" applyFill="1" applyBorder="1" applyAlignment="1" applyProtection="1">
      <alignment horizontal="center" vertical="center" wrapText="1"/>
    </xf>
    <xf numFmtId="0" fontId="43" fillId="0" borderId="0" xfId="0" applyFont="1" applyAlignment="1">
      <alignment horizontal="center" wrapText="1"/>
    </xf>
    <xf numFmtId="0" fontId="44" fillId="0" borderId="30" xfId="0" applyFont="1" applyBorder="1" applyAlignment="1">
      <alignment horizontal="center" wrapText="1"/>
    </xf>
    <xf numFmtId="0" fontId="42" fillId="0" borderId="0" xfId="0" applyFont="1" applyAlignment="1">
      <alignment horizontal="right" vertical="top" wrapText="1"/>
    </xf>
    <xf numFmtId="0" fontId="46" fillId="0" borderId="31" xfId="0" applyFont="1" applyBorder="1" applyAlignment="1">
      <alignment horizontal="center" vertical="center" wrapText="1"/>
    </xf>
    <xf numFmtId="0" fontId="46" fillId="0" borderId="32" xfId="0" applyFont="1" applyBorder="1" applyAlignment="1">
      <alignment horizontal="center" vertical="center" wrapText="1"/>
    </xf>
    <xf numFmtId="164" fontId="46" fillId="0" borderId="31" xfId="1" applyNumberFormat="1" applyFont="1" applyBorder="1" applyAlignment="1">
      <alignment horizontal="center" vertical="center" wrapText="1"/>
    </xf>
    <xf numFmtId="164" fontId="46" fillId="0" borderId="32" xfId="1" applyNumberFormat="1" applyFont="1" applyBorder="1" applyAlignment="1">
      <alignment horizontal="center" vertical="center" wrapText="1"/>
    </xf>
    <xf numFmtId="0" fontId="33" fillId="0" borderId="30" xfId="0" applyFont="1" applyBorder="1" applyAlignment="1">
      <alignment horizontal="center" wrapText="1"/>
    </xf>
    <xf numFmtId="0" fontId="33" fillId="42" borderId="30" xfId="0" applyFont="1" applyFill="1" applyBorder="1" applyAlignment="1">
      <alignment horizontal="center" wrapText="1"/>
    </xf>
    <xf numFmtId="0" fontId="34" fillId="0" borderId="31" xfId="0" applyFont="1" applyBorder="1" applyAlignment="1">
      <alignment horizontal="center" vertical="center" wrapText="1"/>
    </xf>
    <xf numFmtId="0" fontId="34" fillId="0" borderId="32" xfId="0" applyFont="1" applyBorder="1" applyAlignment="1">
      <alignment horizontal="center" vertical="center" wrapText="1"/>
    </xf>
    <xf numFmtId="164" fontId="34" fillId="0" borderId="31" xfId="52" applyNumberFormat="1" applyFont="1" applyFill="1" applyBorder="1" applyAlignment="1" applyProtection="1">
      <alignment horizontal="center" vertical="center" wrapText="1"/>
    </xf>
    <xf numFmtId="164" fontId="34" fillId="0" borderId="32" xfId="52" applyNumberFormat="1" applyFont="1" applyFill="1" applyBorder="1" applyAlignment="1" applyProtection="1">
      <alignment horizontal="center" vertical="center" wrapText="1"/>
    </xf>
    <xf numFmtId="0" fontId="33" fillId="37" borderId="30" xfId="0" applyFont="1" applyFill="1" applyBorder="1" applyAlignment="1">
      <alignment horizontal="center" wrapText="1"/>
    </xf>
    <xf numFmtId="0" fontId="31" fillId="0" borderId="0" xfId="0" applyFont="1" applyAlignment="1">
      <alignment horizontal="center" wrapText="1"/>
    </xf>
    <xf numFmtId="0" fontId="32" fillId="0" borderId="30" xfId="0" applyFont="1" applyBorder="1" applyAlignment="1">
      <alignment horizontal="center" wrapText="1"/>
    </xf>
    <xf numFmtId="0" fontId="29" fillId="0" borderId="0" xfId="0" applyFont="1" applyAlignment="1">
      <alignment horizontal="right" vertical="top" wrapText="1"/>
    </xf>
    <xf numFmtId="0" fontId="5" fillId="0" borderId="0" xfId="2" applyFont="1" applyAlignment="1">
      <alignment horizontal="center" wrapText="1"/>
    </xf>
    <xf numFmtId="0" fontId="11" fillId="0" borderId="0" xfId="2" applyFont="1" applyAlignment="1">
      <alignment horizontal="left" wrapText="1"/>
    </xf>
  </cellXfs>
  <cellStyles count="53">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60% no 1. izcēluma 2" xfId="46" xr:uid="{3A74F60C-5D26-4B64-93A5-C4937B1207B4}"/>
    <cellStyle name="60% no 2. izcēluma 2" xfId="47" xr:uid="{3165526A-BB55-4676-9849-C071D0B802A7}"/>
    <cellStyle name="60% no 3. izcēluma 2" xfId="48" xr:uid="{50FE41D3-30CA-45E8-B4ED-D201375413AB}"/>
    <cellStyle name="60% no 4. izcēluma 2" xfId="49" xr:uid="{1B23F1F4-EB1B-4FB6-A54E-0D8022F21524}"/>
    <cellStyle name="60% no 5. izcēluma 2" xfId="50" xr:uid="{DA9B48E6-6C8F-4C0C-8459-90E8F56CB6E5}"/>
    <cellStyle name="60% no 6. izcēluma 2" xfId="51" xr:uid="{06E3E618-1ACA-4FB9-A5D6-8EE213727787}"/>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Komats 2" xfId="52" xr:uid="{AA6D9E21-0D16-4DBD-BCC3-19CA2BF29383}"/>
    <cellStyle name="Linked Cell" xfId="14" builtinId="24" customBuiltin="1"/>
    <cellStyle name="Neitrāls 2" xfId="45" xr:uid="{F66308CA-F715-4EF5-AE59-BEC89D224D2D}"/>
    <cellStyle name="Neutral" xfId="10" builtinId="28" customBuiltin="1"/>
    <cellStyle name="Normal" xfId="0" builtinId="0"/>
    <cellStyle name="Note" xfId="17" builtinId="10" customBuiltin="1"/>
    <cellStyle name="Output" xfId="12" builtinId="21" customBuiltin="1"/>
    <cellStyle name="Parasts 7" xfId="2" xr:uid="{00000000-0005-0000-0000-000022000000}"/>
    <cellStyle name="Percent" xfId="44"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3A117-C78B-4394-9B2C-834BBD747BC6}">
  <dimension ref="A3:H10"/>
  <sheetViews>
    <sheetView workbookViewId="0">
      <selection activeCell="B5" sqref="B5:F7"/>
    </sheetView>
  </sheetViews>
  <sheetFormatPr defaultColWidth="8.85546875" defaultRowHeight="15"/>
  <cols>
    <col min="1" max="1" width="32" style="165" customWidth="1"/>
    <col min="2" max="8" width="24.5703125" style="165" customWidth="1"/>
    <col min="9" max="16384" width="8.85546875" style="165"/>
  </cols>
  <sheetData>
    <row r="3" spans="1:8" ht="31.5">
      <c r="B3" s="166" t="s">
        <v>324</v>
      </c>
      <c r="C3" s="166" t="s">
        <v>325</v>
      </c>
      <c r="D3" s="166" t="s">
        <v>330</v>
      </c>
      <c r="E3" s="166" t="s">
        <v>326</v>
      </c>
      <c r="F3" s="166" t="s">
        <v>327</v>
      </c>
      <c r="G3" s="167" t="s">
        <v>328</v>
      </c>
      <c r="H3" s="167" t="s">
        <v>329</v>
      </c>
    </row>
    <row r="4" spans="1:8" ht="15.75">
      <c r="A4" s="183" t="s">
        <v>332</v>
      </c>
      <c r="B4" s="183"/>
      <c r="C4" s="183"/>
      <c r="D4" s="183"/>
      <c r="E4" s="183"/>
      <c r="F4" s="183"/>
      <c r="G4" s="183"/>
      <c r="H4" s="183"/>
    </row>
    <row r="5" spans="1:8" s="171" customFormat="1">
      <c r="A5" s="170" t="s">
        <v>331</v>
      </c>
      <c r="B5" s="170">
        <v>372</v>
      </c>
      <c r="C5" s="170">
        <v>180</v>
      </c>
      <c r="D5" s="170">
        <v>100</v>
      </c>
      <c r="E5" s="170">
        <v>257</v>
      </c>
      <c r="F5" s="170">
        <v>207</v>
      </c>
      <c r="G5" s="170">
        <v>2021</v>
      </c>
      <c r="H5" s="170">
        <v>524</v>
      </c>
    </row>
    <row r="6" spans="1:8" ht="15.75">
      <c r="A6" s="168" t="s">
        <v>235</v>
      </c>
      <c r="B6" s="169">
        <f>B5-B7</f>
        <v>151</v>
      </c>
      <c r="C6" s="169">
        <f>C5-C7</f>
        <v>88</v>
      </c>
      <c r="D6" s="169">
        <f>D5-D7</f>
        <v>39</v>
      </c>
      <c r="E6" s="169">
        <f>E5-E7</f>
        <v>111</v>
      </c>
      <c r="F6" s="169">
        <f>F5-F7</f>
        <v>150</v>
      </c>
      <c r="G6" s="169"/>
      <c r="H6" s="169"/>
    </row>
    <row r="7" spans="1:8" ht="15.75">
      <c r="A7" s="168" t="s">
        <v>236</v>
      </c>
      <c r="B7" s="169">
        <v>221</v>
      </c>
      <c r="C7" s="169">
        <v>92</v>
      </c>
      <c r="D7" s="169">
        <v>61</v>
      </c>
      <c r="E7" s="169">
        <v>146</v>
      </c>
      <c r="F7" s="169">
        <v>57</v>
      </c>
      <c r="G7" s="169"/>
      <c r="H7" s="169"/>
    </row>
    <row r="9" spans="1:8" ht="15.75">
      <c r="A9" s="183" t="s">
        <v>242</v>
      </c>
      <c r="B9" s="183"/>
      <c r="C9" s="183"/>
      <c r="D9" s="183"/>
      <c r="E9" s="183"/>
      <c r="F9" s="183"/>
      <c r="G9" s="183"/>
      <c r="H9" s="183"/>
    </row>
    <row r="10" spans="1:8" s="171" customFormat="1">
      <c r="A10" s="170" t="s">
        <v>331</v>
      </c>
      <c r="B10" s="170"/>
      <c r="C10" s="170"/>
      <c r="D10" s="170"/>
      <c r="E10" s="170"/>
      <c r="F10" s="170"/>
      <c r="G10" s="170"/>
      <c r="H10" s="170"/>
    </row>
  </sheetData>
  <mergeCells count="2">
    <mergeCell ref="A4:H4"/>
    <mergeCell ref="A9:H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D6572-CFCA-4EB7-A490-2DE4693C2207}">
  <sheetPr>
    <tabColor theme="9" tint="-0.249977111117893"/>
  </sheetPr>
  <dimension ref="A1:G149"/>
  <sheetViews>
    <sheetView topLeftCell="A19" workbookViewId="0">
      <selection activeCell="I47" sqref="I47"/>
    </sheetView>
  </sheetViews>
  <sheetFormatPr defaultRowHeight="15"/>
  <cols>
    <col min="1" max="1" width="58.28515625" bestFit="1" customWidth="1"/>
    <col min="2" max="2" width="11.140625" bestFit="1" customWidth="1"/>
    <col min="3" max="5" width="12.42578125" style="23" bestFit="1" customWidth="1"/>
    <col min="6" max="6" width="11.28515625" style="23" bestFit="1" customWidth="1"/>
    <col min="7" max="7" width="12.42578125" style="23" bestFit="1" customWidth="1"/>
  </cols>
  <sheetData>
    <row r="1" spans="1:7">
      <c r="A1" s="192" t="s">
        <v>273</v>
      </c>
      <c r="B1" s="192"/>
      <c r="C1" s="192"/>
      <c r="D1" s="192"/>
      <c r="E1" s="192"/>
      <c r="F1" s="192"/>
      <c r="G1" s="192"/>
    </row>
    <row r="2" spans="1:7" ht="45" customHeight="1">
      <c r="A2" s="190" t="s">
        <v>274</v>
      </c>
      <c r="B2" s="190"/>
      <c r="C2" s="190"/>
      <c r="D2" s="190"/>
      <c r="E2" s="190"/>
      <c r="F2" s="190"/>
      <c r="G2" s="190"/>
    </row>
    <row r="4" spans="1:7" ht="14.45" customHeight="1">
      <c r="A4" s="191" t="s">
        <v>211</v>
      </c>
      <c r="B4" s="191"/>
      <c r="C4" s="191"/>
      <c r="D4" s="191"/>
      <c r="E4" s="191"/>
      <c r="F4" s="191"/>
      <c r="G4" s="191"/>
    </row>
    <row r="5" spans="1:7">
      <c r="A5" s="184" t="s">
        <v>20</v>
      </c>
      <c r="B5" s="184"/>
      <c r="C5" s="184"/>
      <c r="D5" s="184"/>
      <c r="E5" s="184"/>
      <c r="F5" s="184"/>
      <c r="G5" s="184"/>
    </row>
    <row r="6" spans="1:7">
      <c r="A6" s="184" t="s">
        <v>21</v>
      </c>
      <c r="B6" s="184"/>
      <c r="C6" s="184"/>
      <c r="D6" s="184"/>
      <c r="E6" s="184"/>
      <c r="F6" s="184"/>
      <c r="G6" s="184"/>
    </row>
    <row r="7" spans="1:7">
      <c r="A7" s="184" t="s">
        <v>22</v>
      </c>
      <c r="B7" s="184"/>
      <c r="C7" s="184"/>
      <c r="D7" s="184"/>
      <c r="E7" s="184"/>
      <c r="F7" s="184"/>
      <c r="G7" s="184"/>
    </row>
    <row r="8" spans="1:7" ht="14.45" customHeight="1">
      <c r="A8" s="184" t="s">
        <v>23</v>
      </c>
      <c r="B8" s="184"/>
      <c r="C8" s="184"/>
      <c r="D8" s="184"/>
      <c r="E8" s="184"/>
      <c r="F8" s="184"/>
      <c r="G8" s="184"/>
    </row>
    <row r="9" spans="1:7" ht="14.45" customHeight="1">
      <c r="A9" s="184" t="s">
        <v>75</v>
      </c>
      <c r="B9" s="184"/>
      <c r="C9" s="184"/>
      <c r="D9" s="184"/>
      <c r="E9" s="184"/>
      <c r="F9" s="184"/>
      <c r="G9" s="184"/>
    </row>
    <row r="10" spans="1:7">
      <c r="A10" s="185" t="s">
        <v>245</v>
      </c>
      <c r="B10" s="185"/>
      <c r="C10" s="185"/>
      <c r="D10" s="185"/>
      <c r="E10" s="185"/>
      <c r="F10" s="185"/>
      <c r="G10" s="185"/>
    </row>
    <row r="12" spans="1:7" ht="19.5">
      <c r="A12" s="186" t="s">
        <v>26</v>
      </c>
      <c r="B12" s="186" t="s">
        <v>27</v>
      </c>
      <c r="C12" s="65" t="s">
        <v>275</v>
      </c>
      <c r="D12" s="65" t="s">
        <v>28</v>
      </c>
      <c r="E12" s="65" t="s">
        <v>29</v>
      </c>
      <c r="F12" s="188" t="s">
        <v>30</v>
      </c>
      <c r="G12" s="65" t="s">
        <v>216</v>
      </c>
    </row>
    <row r="13" spans="1:7">
      <c r="A13" s="187"/>
      <c r="B13" s="187"/>
      <c r="C13" s="66" t="s">
        <v>31</v>
      </c>
      <c r="D13" s="66" t="s">
        <v>31</v>
      </c>
      <c r="E13" s="66" t="s">
        <v>31</v>
      </c>
      <c r="F13" s="189"/>
      <c r="G13" s="66" t="s">
        <v>31</v>
      </c>
    </row>
    <row r="14" spans="1:7">
      <c r="A14" s="32" t="s">
        <v>32</v>
      </c>
      <c r="B14" s="33" t="s">
        <v>33</v>
      </c>
      <c r="C14" s="37">
        <v>12800</v>
      </c>
      <c r="D14" s="42">
        <v>17055.849999999999</v>
      </c>
      <c r="E14" s="37">
        <v>-4255.8500000000004</v>
      </c>
      <c r="F14" s="37">
        <v>133.25</v>
      </c>
      <c r="G14" s="37">
        <v>17055.849999999999</v>
      </c>
    </row>
    <row r="15" spans="1:7">
      <c r="A15" s="34" t="s">
        <v>34</v>
      </c>
      <c r="B15" s="34" t="s">
        <v>35</v>
      </c>
      <c r="C15" s="38" t="s">
        <v>36</v>
      </c>
      <c r="D15" s="43" t="s">
        <v>37</v>
      </c>
      <c r="E15" s="38" t="s">
        <v>38</v>
      </c>
      <c r="F15" s="38" t="s">
        <v>39</v>
      </c>
      <c r="G15" s="38" t="s">
        <v>217</v>
      </c>
    </row>
    <row r="16" spans="1:7">
      <c r="A16" s="35" t="s">
        <v>78</v>
      </c>
      <c r="B16" s="35" t="s">
        <v>79</v>
      </c>
      <c r="C16" s="39">
        <v>12800</v>
      </c>
      <c r="D16" s="44">
        <v>17055.849999999999</v>
      </c>
      <c r="E16" s="39">
        <v>-4255.8500000000004</v>
      </c>
      <c r="F16" s="39">
        <v>133.25</v>
      </c>
      <c r="G16" s="39">
        <v>17055.849999999999</v>
      </c>
    </row>
    <row r="17" spans="1:7" ht="22.5">
      <c r="A17" s="33" t="s">
        <v>80</v>
      </c>
      <c r="B17" s="33" t="s">
        <v>81</v>
      </c>
      <c r="C17" s="40">
        <v>12800</v>
      </c>
      <c r="D17" s="45">
        <v>17055.849999999999</v>
      </c>
      <c r="E17" s="40">
        <v>-4255.8500000000004</v>
      </c>
      <c r="F17" s="40">
        <v>133.25</v>
      </c>
      <c r="G17" s="40">
        <v>17055.849999999999</v>
      </c>
    </row>
    <row r="18" spans="1:7">
      <c r="A18" s="36" t="s">
        <v>82</v>
      </c>
      <c r="B18" s="36" t="s">
        <v>83</v>
      </c>
      <c r="C18" s="41">
        <v>10800</v>
      </c>
      <c r="D18" s="46">
        <v>11171.64</v>
      </c>
      <c r="E18" s="41">
        <v>-371.64</v>
      </c>
      <c r="F18" s="41">
        <v>103.44</v>
      </c>
      <c r="G18" s="41">
        <v>11171.64</v>
      </c>
    </row>
    <row r="19" spans="1:7">
      <c r="A19" s="36" t="s">
        <v>191</v>
      </c>
      <c r="B19" s="36" t="s">
        <v>192</v>
      </c>
      <c r="C19" s="41">
        <v>0</v>
      </c>
      <c r="D19" s="46">
        <v>1.23</v>
      </c>
      <c r="E19" s="41">
        <v>-1.23</v>
      </c>
      <c r="F19" s="41">
        <v>0</v>
      </c>
      <c r="G19" s="41">
        <v>1.23</v>
      </c>
    </row>
    <row r="20" spans="1:7">
      <c r="A20" s="36" t="s">
        <v>84</v>
      </c>
      <c r="B20" s="36" t="s">
        <v>85</v>
      </c>
      <c r="C20" s="41">
        <v>10800</v>
      </c>
      <c r="D20" s="46">
        <v>11170.41</v>
      </c>
      <c r="E20" s="41">
        <v>-370.41</v>
      </c>
      <c r="F20" s="41">
        <v>103.43</v>
      </c>
      <c r="G20" s="41">
        <v>11170.41</v>
      </c>
    </row>
    <row r="21" spans="1:7">
      <c r="A21" s="36" t="s">
        <v>86</v>
      </c>
      <c r="B21" s="36" t="s">
        <v>87</v>
      </c>
      <c r="C21" s="41">
        <v>2000</v>
      </c>
      <c r="D21" s="46">
        <v>3067.46</v>
      </c>
      <c r="E21" s="41">
        <v>-1067.46</v>
      </c>
      <c r="F21" s="41">
        <v>153.37</v>
      </c>
      <c r="G21" s="41">
        <v>3067.46</v>
      </c>
    </row>
    <row r="22" spans="1:7">
      <c r="A22" s="36" t="s">
        <v>88</v>
      </c>
      <c r="B22" s="36" t="s">
        <v>89</v>
      </c>
      <c r="C22" s="41">
        <v>2000</v>
      </c>
      <c r="D22" s="46">
        <v>3067.46</v>
      </c>
      <c r="E22" s="41">
        <v>-1067.46</v>
      </c>
      <c r="F22" s="41">
        <v>153.37</v>
      </c>
      <c r="G22" s="41">
        <v>3067.46</v>
      </c>
    </row>
    <row r="23" spans="1:7">
      <c r="A23" s="36" t="s">
        <v>90</v>
      </c>
      <c r="B23" s="36" t="s">
        <v>91</v>
      </c>
      <c r="C23" s="41">
        <v>0</v>
      </c>
      <c r="D23" s="46">
        <v>2816.75</v>
      </c>
      <c r="E23" s="41">
        <v>-2816.75</v>
      </c>
      <c r="F23" s="41">
        <v>0</v>
      </c>
      <c r="G23" s="41">
        <v>2816.75</v>
      </c>
    </row>
    <row r="24" spans="1:7">
      <c r="A24" s="36" t="s">
        <v>92</v>
      </c>
      <c r="B24" s="36" t="s">
        <v>93</v>
      </c>
      <c r="C24" s="41">
        <v>0</v>
      </c>
      <c r="D24" s="46">
        <v>2816.75</v>
      </c>
      <c r="E24" s="41">
        <v>-2816.75</v>
      </c>
      <c r="F24" s="41">
        <v>0</v>
      </c>
      <c r="G24" s="41">
        <v>2816.75</v>
      </c>
    </row>
    <row r="26" spans="1:7">
      <c r="A26" s="32" t="s">
        <v>47</v>
      </c>
      <c r="B26" s="33" t="s">
        <v>33</v>
      </c>
      <c r="C26" s="37">
        <v>1385501</v>
      </c>
      <c r="D26" s="42">
        <v>1336531.74</v>
      </c>
      <c r="E26" s="37">
        <v>48969.26</v>
      </c>
      <c r="F26" s="37">
        <v>96.47</v>
      </c>
      <c r="G26" s="37">
        <v>1336531.74</v>
      </c>
    </row>
    <row r="27" spans="1:7">
      <c r="A27" s="34" t="s">
        <v>34</v>
      </c>
      <c r="B27" s="34" t="s">
        <v>35</v>
      </c>
      <c r="C27" s="38" t="s">
        <v>36</v>
      </c>
      <c r="D27" s="43" t="s">
        <v>37</v>
      </c>
      <c r="E27" s="38" t="s">
        <v>38</v>
      </c>
      <c r="F27" s="38" t="s">
        <v>39</v>
      </c>
      <c r="G27" s="38" t="s">
        <v>217</v>
      </c>
    </row>
    <row r="28" spans="1:7">
      <c r="A28" s="35" t="s">
        <v>48</v>
      </c>
      <c r="B28" s="35" t="s">
        <v>49</v>
      </c>
      <c r="C28" s="39">
        <v>1004883</v>
      </c>
      <c r="D28" s="44">
        <v>978311.64</v>
      </c>
      <c r="E28" s="39">
        <v>26571.360000000001</v>
      </c>
      <c r="F28" s="39">
        <v>97.36</v>
      </c>
      <c r="G28" s="39">
        <v>978311.64</v>
      </c>
    </row>
    <row r="29" spans="1:7">
      <c r="A29" s="33" t="s">
        <v>50</v>
      </c>
      <c r="B29" s="33" t="s">
        <v>51</v>
      </c>
      <c r="C29" s="40">
        <v>768030</v>
      </c>
      <c r="D29" s="104">
        <v>742497.16</v>
      </c>
      <c r="E29" s="40">
        <v>25532.84</v>
      </c>
      <c r="F29" s="40">
        <v>96.68</v>
      </c>
      <c r="G29" s="40">
        <v>742497.16</v>
      </c>
    </row>
    <row r="30" spans="1:7">
      <c r="A30" s="36" t="s">
        <v>52</v>
      </c>
      <c r="B30" s="36" t="s">
        <v>53</v>
      </c>
      <c r="C30" s="41">
        <v>595796</v>
      </c>
      <c r="D30" s="46">
        <v>572395.91</v>
      </c>
      <c r="E30" s="41">
        <v>23400.09</v>
      </c>
      <c r="F30" s="41">
        <v>96.07</v>
      </c>
      <c r="G30" s="41">
        <v>572395.91</v>
      </c>
    </row>
    <row r="31" spans="1:7">
      <c r="A31" s="36" t="s">
        <v>54</v>
      </c>
      <c r="B31" s="36" t="s">
        <v>55</v>
      </c>
      <c r="C31" s="41">
        <v>595796</v>
      </c>
      <c r="D31" s="46">
        <v>572395.91</v>
      </c>
      <c r="E31" s="41">
        <v>23400.09</v>
      </c>
      <c r="F31" s="41">
        <v>96.07</v>
      </c>
      <c r="G31" s="41">
        <v>572395.91</v>
      </c>
    </row>
    <row r="32" spans="1:7">
      <c r="A32" s="36" t="s">
        <v>56</v>
      </c>
      <c r="B32" s="36" t="s">
        <v>57</v>
      </c>
      <c r="C32" s="41">
        <v>172234</v>
      </c>
      <c r="D32" s="46">
        <v>170101.25</v>
      </c>
      <c r="E32" s="41">
        <v>2132.75</v>
      </c>
      <c r="F32" s="41">
        <v>98.76</v>
      </c>
      <c r="G32" s="41">
        <v>170101.25</v>
      </c>
    </row>
    <row r="33" spans="1:7">
      <c r="A33" s="36" t="s">
        <v>94</v>
      </c>
      <c r="B33" s="36" t="s">
        <v>95</v>
      </c>
      <c r="C33" s="41">
        <v>5000</v>
      </c>
      <c r="D33" s="46">
        <v>4730.3900000000003</v>
      </c>
      <c r="E33" s="41">
        <v>269.61</v>
      </c>
      <c r="F33" s="41">
        <v>94.61</v>
      </c>
      <c r="G33" s="41">
        <v>4730.3900000000003</v>
      </c>
    </row>
    <row r="34" spans="1:7">
      <c r="A34" s="36" t="s">
        <v>96</v>
      </c>
      <c r="B34" s="36" t="s">
        <v>97</v>
      </c>
      <c r="C34" s="41">
        <v>2370</v>
      </c>
      <c r="D34" s="46">
        <v>2369.25</v>
      </c>
      <c r="E34" s="41">
        <v>0.75</v>
      </c>
      <c r="F34" s="41">
        <v>99.97</v>
      </c>
      <c r="G34" s="41">
        <v>2369.25</v>
      </c>
    </row>
    <row r="35" spans="1:7">
      <c r="A35" s="36" t="s">
        <v>195</v>
      </c>
      <c r="B35" s="36" t="s">
        <v>196</v>
      </c>
      <c r="C35" s="41">
        <v>2000</v>
      </c>
      <c r="D35" s="46">
        <v>935.31</v>
      </c>
      <c r="E35" s="41">
        <v>1064.69</v>
      </c>
      <c r="F35" s="41">
        <v>46.77</v>
      </c>
      <c r="G35" s="41">
        <v>935.31</v>
      </c>
    </row>
    <row r="36" spans="1:7">
      <c r="A36" s="36" t="s">
        <v>167</v>
      </c>
      <c r="B36" s="36" t="s">
        <v>168</v>
      </c>
      <c r="C36" s="41">
        <v>113995</v>
      </c>
      <c r="D36" s="46">
        <v>113982.09</v>
      </c>
      <c r="E36" s="41">
        <v>12.91</v>
      </c>
      <c r="F36" s="41">
        <v>99.99</v>
      </c>
      <c r="G36" s="41">
        <v>113982.09</v>
      </c>
    </row>
    <row r="37" spans="1:7" s="52" customFormat="1">
      <c r="A37" s="49" t="s">
        <v>246</v>
      </c>
      <c r="B37" s="49" t="s">
        <v>58</v>
      </c>
      <c r="C37" s="50">
        <v>48869</v>
      </c>
      <c r="D37" s="51">
        <v>48084.21</v>
      </c>
      <c r="E37" s="50">
        <v>784.79</v>
      </c>
      <c r="F37" s="50">
        <v>98.39</v>
      </c>
      <c r="G37" s="50">
        <v>48084.21</v>
      </c>
    </row>
    <row r="38" spans="1:7" ht="22.5">
      <c r="A38" s="33" t="s">
        <v>59</v>
      </c>
      <c r="B38" s="33" t="s">
        <v>60</v>
      </c>
      <c r="C38" s="40">
        <v>236853</v>
      </c>
      <c r="D38" s="104">
        <v>235814.48</v>
      </c>
      <c r="E38" s="40">
        <v>1038.52</v>
      </c>
      <c r="F38" s="40">
        <v>99.56</v>
      </c>
      <c r="G38" s="40">
        <v>235814.48</v>
      </c>
    </row>
    <row r="39" spans="1:7">
      <c r="A39" s="36" t="s">
        <v>61</v>
      </c>
      <c r="B39" s="36" t="s">
        <v>62</v>
      </c>
      <c r="C39" s="41">
        <v>183719</v>
      </c>
      <c r="D39" s="46">
        <v>183715.07</v>
      </c>
      <c r="E39" s="41">
        <v>3.93</v>
      </c>
      <c r="F39" s="41">
        <v>100</v>
      </c>
      <c r="G39" s="41">
        <v>183715.07</v>
      </c>
    </row>
    <row r="40" spans="1:7">
      <c r="A40" s="36" t="s">
        <v>63</v>
      </c>
      <c r="B40" s="36" t="s">
        <v>64</v>
      </c>
      <c r="C40" s="41">
        <v>53134</v>
      </c>
      <c r="D40" s="46">
        <v>52099.41</v>
      </c>
      <c r="E40" s="41">
        <v>1034.5899999999999</v>
      </c>
      <c r="F40" s="41">
        <v>98.05</v>
      </c>
      <c r="G40" s="41">
        <v>52099.41</v>
      </c>
    </row>
    <row r="41" spans="1:7" ht="23.25">
      <c r="A41" s="36" t="s">
        <v>65</v>
      </c>
      <c r="B41" s="36" t="s">
        <v>66</v>
      </c>
      <c r="C41" s="41">
        <v>49754</v>
      </c>
      <c r="D41" s="46">
        <v>48800.91</v>
      </c>
      <c r="E41" s="41">
        <v>953.09</v>
      </c>
      <c r="F41" s="41">
        <v>98.08</v>
      </c>
      <c r="G41" s="41">
        <v>48800.91</v>
      </c>
    </row>
    <row r="42" spans="1:7">
      <c r="A42" s="36" t="s">
        <v>247</v>
      </c>
      <c r="B42" s="36" t="s">
        <v>248</v>
      </c>
      <c r="C42" s="41">
        <v>1000</v>
      </c>
      <c r="D42" s="46">
        <v>1000</v>
      </c>
      <c r="E42" s="41">
        <v>0</v>
      </c>
      <c r="F42" s="41">
        <v>100</v>
      </c>
      <c r="G42" s="41">
        <v>1000</v>
      </c>
    </row>
    <row r="43" spans="1:7" ht="23.25">
      <c r="A43" s="36" t="s">
        <v>98</v>
      </c>
      <c r="B43" s="36" t="s">
        <v>99</v>
      </c>
      <c r="C43" s="41">
        <v>2380</v>
      </c>
      <c r="D43" s="46">
        <v>2298.5</v>
      </c>
      <c r="E43" s="41">
        <v>81.5</v>
      </c>
      <c r="F43" s="41">
        <v>96.58</v>
      </c>
      <c r="G43" s="41">
        <v>2298.5</v>
      </c>
    </row>
    <row r="44" spans="1:7">
      <c r="A44" s="35" t="s">
        <v>100</v>
      </c>
      <c r="B44" s="35" t="s">
        <v>101</v>
      </c>
      <c r="C44" s="39">
        <v>307467</v>
      </c>
      <c r="D44" s="44">
        <v>285096.17</v>
      </c>
      <c r="E44" s="39">
        <v>22370.83</v>
      </c>
      <c r="F44" s="39">
        <v>92.72</v>
      </c>
      <c r="G44" s="39">
        <v>285096.17</v>
      </c>
    </row>
    <row r="45" spans="1:7">
      <c r="A45" s="33" t="s">
        <v>108</v>
      </c>
      <c r="B45" s="33" t="s">
        <v>109</v>
      </c>
      <c r="C45" s="40">
        <v>112434</v>
      </c>
      <c r="D45" s="45">
        <v>94674.05</v>
      </c>
      <c r="E45" s="40">
        <v>17759.95</v>
      </c>
      <c r="F45" s="40">
        <v>84.2</v>
      </c>
      <c r="G45" s="40">
        <v>94674.05</v>
      </c>
    </row>
    <row r="46" spans="1:7">
      <c r="A46" s="36" t="s">
        <v>9</v>
      </c>
      <c r="B46" s="36" t="s">
        <v>110</v>
      </c>
      <c r="C46" s="41">
        <v>2505</v>
      </c>
      <c r="D46" s="105">
        <v>2325.7199999999998</v>
      </c>
      <c r="E46" s="41">
        <v>179.28</v>
      </c>
      <c r="F46" s="41">
        <v>92.84</v>
      </c>
      <c r="G46" s="41">
        <v>2325.7199999999998</v>
      </c>
    </row>
    <row r="47" spans="1:7">
      <c r="A47" s="36" t="s">
        <v>10</v>
      </c>
      <c r="B47" s="36" t="s">
        <v>111</v>
      </c>
      <c r="C47" s="41">
        <v>50696</v>
      </c>
      <c r="D47" s="105">
        <v>42282.41</v>
      </c>
      <c r="E47" s="41">
        <v>8413.59</v>
      </c>
      <c r="F47" s="41">
        <v>83.4</v>
      </c>
      <c r="G47" s="41">
        <v>42282.41</v>
      </c>
    </row>
    <row r="48" spans="1:7">
      <c r="A48" s="36" t="s">
        <v>112</v>
      </c>
      <c r="B48" s="36" t="s">
        <v>113</v>
      </c>
      <c r="C48" s="41">
        <v>10000</v>
      </c>
      <c r="D48" s="46">
        <v>9466.1200000000008</v>
      </c>
      <c r="E48" s="41">
        <v>533.88</v>
      </c>
      <c r="F48" s="41">
        <v>94.66</v>
      </c>
      <c r="G48" s="41">
        <v>9466.1200000000008</v>
      </c>
    </row>
    <row r="49" spans="1:7">
      <c r="A49" s="36" t="s">
        <v>114</v>
      </c>
      <c r="B49" s="36" t="s">
        <v>115</v>
      </c>
      <c r="C49" s="41">
        <v>31000</v>
      </c>
      <c r="D49" s="46">
        <v>23937.51</v>
      </c>
      <c r="E49" s="41">
        <v>7062.49</v>
      </c>
      <c r="F49" s="41">
        <v>77.22</v>
      </c>
      <c r="G49" s="41">
        <v>23937.51</v>
      </c>
    </row>
    <row r="50" spans="1:7">
      <c r="A50" s="36" t="s">
        <v>249</v>
      </c>
      <c r="B50" s="36" t="s">
        <v>116</v>
      </c>
      <c r="C50" s="41">
        <v>9696</v>
      </c>
      <c r="D50" s="46">
        <v>8878.7800000000007</v>
      </c>
      <c r="E50" s="41">
        <v>817.22</v>
      </c>
      <c r="F50" s="41">
        <v>91.57</v>
      </c>
      <c r="G50" s="41">
        <v>8878.7800000000007</v>
      </c>
    </row>
    <row r="51" spans="1:7">
      <c r="A51" s="36" t="s">
        <v>250</v>
      </c>
      <c r="B51" s="36" t="s">
        <v>117</v>
      </c>
      <c r="C51" s="41">
        <v>14958</v>
      </c>
      <c r="D51" s="105">
        <v>12347.1</v>
      </c>
      <c r="E51" s="41">
        <v>2610.9</v>
      </c>
      <c r="F51" s="41">
        <v>82.55</v>
      </c>
      <c r="G51" s="41">
        <v>12347.1</v>
      </c>
    </row>
    <row r="52" spans="1:7">
      <c r="A52" s="36" t="s">
        <v>118</v>
      </c>
      <c r="B52" s="36" t="s">
        <v>119</v>
      </c>
      <c r="C52" s="41">
        <v>111</v>
      </c>
      <c r="D52" s="47">
        <v>78.56</v>
      </c>
      <c r="E52" s="41">
        <v>32.44</v>
      </c>
      <c r="F52" s="41">
        <v>70.77</v>
      </c>
      <c r="G52" s="41">
        <v>78.56</v>
      </c>
    </row>
    <row r="53" spans="1:7">
      <c r="A53" s="36" t="s">
        <v>251</v>
      </c>
      <c r="B53" s="36" t="s">
        <v>120</v>
      </c>
      <c r="C53" s="41">
        <v>1724</v>
      </c>
      <c r="D53" s="46">
        <v>486</v>
      </c>
      <c r="E53" s="41">
        <v>1238</v>
      </c>
      <c r="F53" s="41">
        <v>28.19</v>
      </c>
      <c r="G53" s="41">
        <v>486</v>
      </c>
    </row>
    <row r="54" spans="1:7">
      <c r="A54" s="36" t="s">
        <v>252</v>
      </c>
      <c r="B54" s="36" t="s">
        <v>121</v>
      </c>
      <c r="C54" s="41">
        <v>13123</v>
      </c>
      <c r="D54" s="46">
        <v>11782.54</v>
      </c>
      <c r="E54" s="41">
        <v>1340.46</v>
      </c>
      <c r="F54" s="41">
        <v>89.79</v>
      </c>
      <c r="G54" s="41">
        <v>11782.54</v>
      </c>
    </row>
    <row r="55" spans="1:7">
      <c r="A55" s="36" t="s">
        <v>253</v>
      </c>
      <c r="B55" s="36" t="s">
        <v>122</v>
      </c>
      <c r="C55" s="41">
        <v>38255</v>
      </c>
      <c r="D55" s="105">
        <v>32201.22</v>
      </c>
      <c r="E55" s="41">
        <v>6053.78</v>
      </c>
      <c r="F55" s="41">
        <v>84.18</v>
      </c>
      <c r="G55" s="41">
        <v>32201.22</v>
      </c>
    </row>
    <row r="56" spans="1:7">
      <c r="A56" s="36" t="s">
        <v>254</v>
      </c>
      <c r="B56" s="36" t="s">
        <v>123</v>
      </c>
      <c r="C56" s="41">
        <v>12165</v>
      </c>
      <c r="D56" s="46">
        <v>11945.08</v>
      </c>
      <c r="E56" s="41">
        <v>219.92</v>
      </c>
      <c r="F56" s="41">
        <v>98.19</v>
      </c>
      <c r="G56" s="41">
        <v>11945.08</v>
      </c>
    </row>
    <row r="57" spans="1:7">
      <c r="A57" s="36" t="s">
        <v>124</v>
      </c>
      <c r="B57" s="36" t="s">
        <v>125</v>
      </c>
      <c r="C57" s="41">
        <v>6363</v>
      </c>
      <c r="D57" s="46">
        <v>3422.24</v>
      </c>
      <c r="E57" s="41">
        <v>2940.76</v>
      </c>
      <c r="F57" s="41">
        <v>53.78</v>
      </c>
      <c r="G57" s="41">
        <v>3422.24</v>
      </c>
    </row>
    <row r="58" spans="1:7">
      <c r="A58" s="36" t="s">
        <v>255</v>
      </c>
      <c r="B58" s="36" t="s">
        <v>126</v>
      </c>
      <c r="C58" s="41">
        <v>2750</v>
      </c>
      <c r="D58" s="46">
        <v>2583.5</v>
      </c>
      <c r="E58" s="41">
        <v>166.5</v>
      </c>
      <c r="F58" s="41">
        <v>93.95</v>
      </c>
      <c r="G58" s="41">
        <v>2583.5</v>
      </c>
    </row>
    <row r="59" spans="1:7">
      <c r="A59" s="36" t="s">
        <v>127</v>
      </c>
      <c r="B59" s="36" t="s">
        <v>128</v>
      </c>
      <c r="C59" s="41">
        <v>10335</v>
      </c>
      <c r="D59" s="46">
        <v>10334.32</v>
      </c>
      <c r="E59" s="41">
        <v>0.68</v>
      </c>
      <c r="F59" s="41">
        <v>99.99</v>
      </c>
      <c r="G59" s="41">
        <v>10334.32</v>
      </c>
    </row>
    <row r="60" spans="1:7">
      <c r="A60" s="36" t="s">
        <v>129</v>
      </c>
      <c r="B60" s="36" t="s">
        <v>130</v>
      </c>
      <c r="C60" s="41">
        <v>6642</v>
      </c>
      <c r="D60" s="46">
        <v>3916.08</v>
      </c>
      <c r="E60" s="41">
        <v>2725.92</v>
      </c>
      <c r="F60" s="41">
        <v>58.96</v>
      </c>
      <c r="G60" s="41">
        <v>3916.08</v>
      </c>
    </row>
    <row r="61" spans="1:7">
      <c r="A61" s="36" t="s">
        <v>131</v>
      </c>
      <c r="B61" s="36" t="s">
        <v>132</v>
      </c>
      <c r="C61" s="41">
        <v>6020</v>
      </c>
      <c r="D61" s="105">
        <v>5517.6</v>
      </c>
      <c r="E61" s="41">
        <v>502.4</v>
      </c>
      <c r="F61" s="41">
        <v>91.65</v>
      </c>
      <c r="G61" s="41">
        <v>5517.6</v>
      </c>
    </row>
    <row r="62" spans="1:7">
      <c r="A62" s="36" t="s">
        <v>133</v>
      </c>
      <c r="B62" s="36" t="s">
        <v>134</v>
      </c>
      <c r="C62" s="41">
        <v>5520</v>
      </c>
      <c r="D62" s="46">
        <v>5517.6</v>
      </c>
      <c r="E62" s="41">
        <v>2.4</v>
      </c>
      <c r="F62" s="41">
        <v>99.96</v>
      </c>
      <c r="G62" s="41">
        <v>5517.6</v>
      </c>
    </row>
    <row r="63" spans="1:7">
      <c r="A63" s="36" t="s">
        <v>256</v>
      </c>
      <c r="B63" s="36" t="s">
        <v>135</v>
      </c>
      <c r="C63" s="41">
        <v>500</v>
      </c>
      <c r="D63" s="46">
        <v>0</v>
      </c>
      <c r="E63" s="41">
        <v>500</v>
      </c>
      <c r="F63" s="41">
        <v>0</v>
      </c>
      <c r="G63" s="41">
        <v>0</v>
      </c>
    </row>
    <row r="64" spans="1:7" ht="22.5">
      <c r="A64" s="33" t="s">
        <v>136</v>
      </c>
      <c r="B64" s="33" t="s">
        <v>137</v>
      </c>
      <c r="C64" s="40">
        <v>195033</v>
      </c>
      <c r="D64" s="45">
        <v>190422.12</v>
      </c>
      <c r="E64" s="40">
        <v>4610.88</v>
      </c>
      <c r="F64" s="40">
        <v>97.64</v>
      </c>
      <c r="G64" s="40">
        <v>190422.12</v>
      </c>
    </row>
    <row r="65" spans="1:7">
      <c r="A65" s="36" t="s">
        <v>257</v>
      </c>
      <c r="B65" s="36" t="s">
        <v>138</v>
      </c>
      <c r="C65" s="41">
        <v>13719</v>
      </c>
      <c r="D65" s="105">
        <v>10676.93</v>
      </c>
      <c r="E65" s="41">
        <v>3042.07</v>
      </c>
      <c r="F65" s="41">
        <v>77.83</v>
      </c>
      <c r="G65" s="41">
        <v>10676.93</v>
      </c>
    </row>
    <row r="66" spans="1:7">
      <c r="A66" s="36" t="s">
        <v>139</v>
      </c>
      <c r="B66" s="36" t="s">
        <v>140</v>
      </c>
      <c r="C66" s="41">
        <v>520</v>
      </c>
      <c r="D66" s="46">
        <v>477.6</v>
      </c>
      <c r="E66" s="41">
        <v>42.4</v>
      </c>
      <c r="F66" s="41">
        <v>91.85</v>
      </c>
      <c r="G66" s="41">
        <v>477.6</v>
      </c>
    </row>
    <row r="67" spans="1:7">
      <c r="A67" s="36" t="s">
        <v>141</v>
      </c>
      <c r="B67" s="36" t="s">
        <v>142</v>
      </c>
      <c r="C67" s="41">
        <v>13199</v>
      </c>
      <c r="D67" s="46">
        <v>10199.33</v>
      </c>
      <c r="E67" s="41">
        <v>2999.67</v>
      </c>
      <c r="F67" s="41">
        <v>77.27</v>
      </c>
      <c r="G67" s="41">
        <v>10199.33</v>
      </c>
    </row>
    <row r="68" spans="1:7">
      <c r="A68" s="36" t="s">
        <v>143</v>
      </c>
      <c r="B68" s="36" t="s">
        <v>144</v>
      </c>
      <c r="C68" s="41">
        <v>162560</v>
      </c>
      <c r="D68" s="105">
        <v>161036.35</v>
      </c>
      <c r="E68" s="41">
        <v>1523.65</v>
      </c>
      <c r="F68" s="41">
        <v>99.06</v>
      </c>
      <c r="G68" s="41">
        <v>161036.35</v>
      </c>
    </row>
    <row r="69" spans="1:7">
      <c r="A69" s="36" t="s">
        <v>145</v>
      </c>
      <c r="B69" s="36" t="s">
        <v>146</v>
      </c>
      <c r="C69" s="41">
        <v>162330</v>
      </c>
      <c r="D69" s="46">
        <v>160816.28</v>
      </c>
      <c r="E69" s="41">
        <v>1513.72</v>
      </c>
      <c r="F69" s="41">
        <v>99.07</v>
      </c>
      <c r="G69" s="41">
        <v>160816.28</v>
      </c>
    </row>
    <row r="70" spans="1:7">
      <c r="A70" s="36" t="s">
        <v>147</v>
      </c>
      <c r="B70" s="36" t="s">
        <v>148</v>
      </c>
      <c r="C70" s="41">
        <v>230</v>
      </c>
      <c r="D70" s="47">
        <v>220.07</v>
      </c>
      <c r="E70" s="41">
        <v>9.93</v>
      </c>
      <c r="F70" s="41">
        <v>95.68</v>
      </c>
      <c r="G70" s="41">
        <v>220.07</v>
      </c>
    </row>
    <row r="71" spans="1:7" ht="23.25">
      <c r="A71" s="36" t="s">
        <v>16</v>
      </c>
      <c r="B71" s="36" t="s">
        <v>149</v>
      </c>
      <c r="C71" s="41">
        <v>300</v>
      </c>
      <c r="D71" s="105">
        <v>278.32</v>
      </c>
      <c r="E71" s="41">
        <v>21.68</v>
      </c>
      <c r="F71" s="41">
        <v>92.77</v>
      </c>
      <c r="G71" s="41">
        <v>278.32</v>
      </c>
    </row>
    <row r="72" spans="1:7">
      <c r="A72" s="36" t="s">
        <v>150</v>
      </c>
      <c r="B72" s="36" t="s">
        <v>151</v>
      </c>
      <c r="C72" s="41">
        <v>300</v>
      </c>
      <c r="D72" s="46">
        <v>278.32</v>
      </c>
      <c r="E72" s="41">
        <v>21.68</v>
      </c>
      <c r="F72" s="41">
        <v>92.77</v>
      </c>
      <c r="G72" s="41">
        <v>278.32</v>
      </c>
    </row>
    <row r="73" spans="1:7">
      <c r="A73" s="36" t="s">
        <v>258</v>
      </c>
      <c r="B73" s="36" t="s">
        <v>152</v>
      </c>
      <c r="C73" s="41">
        <v>11576</v>
      </c>
      <c r="D73" s="105">
        <v>11562.4</v>
      </c>
      <c r="E73" s="41">
        <v>13.6</v>
      </c>
      <c r="F73" s="41">
        <v>99.88</v>
      </c>
      <c r="G73" s="41">
        <v>11562.4</v>
      </c>
    </row>
    <row r="74" spans="1:7">
      <c r="A74" s="36" t="s">
        <v>19</v>
      </c>
      <c r="B74" s="36" t="s">
        <v>153</v>
      </c>
      <c r="C74" s="41">
        <v>6045</v>
      </c>
      <c r="D74" s="105">
        <v>6042.39</v>
      </c>
      <c r="E74" s="41">
        <v>2.61</v>
      </c>
      <c r="F74" s="41">
        <v>99.96</v>
      </c>
      <c r="G74" s="41">
        <v>6042.39</v>
      </c>
    </row>
    <row r="75" spans="1:7">
      <c r="A75" s="36" t="s">
        <v>154</v>
      </c>
      <c r="B75" s="36" t="s">
        <v>155</v>
      </c>
      <c r="C75" s="41">
        <v>833</v>
      </c>
      <c r="D75" s="46">
        <v>825.73</v>
      </c>
      <c r="E75" s="41">
        <v>7.27</v>
      </c>
      <c r="F75" s="41">
        <v>99.13</v>
      </c>
      <c r="G75" s="41">
        <v>825.73</v>
      </c>
    </row>
    <row r="76" spans="1:7">
      <c r="A76" s="35" t="s">
        <v>156</v>
      </c>
      <c r="B76" s="35" t="s">
        <v>157</v>
      </c>
      <c r="C76" s="39">
        <v>47151</v>
      </c>
      <c r="D76" s="44">
        <v>47123.93</v>
      </c>
      <c r="E76" s="39">
        <v>27.07</v>
      </c>
      <c r="F76" s="39">
        <v>99.94</v>
      </c>
      <c r="G76" s="39">
        <v>47123.93</v>
      </c>
    </row>
    <row r="77" spans="1:7">
      <c r="A77" s="33" t="s">
        <v>259</v>
      </c>
      <c r="B77" s="33" t="s">
        <v>158</v>
      </c>
      <c r="C77" s="40">
        <v>47151</v>
      </c>
      <c r="D77" s="45">
        <v>47123.93</v>
      </c>
      <c r="E77" s="40">
        <v>27.07</v>
      </c>
      <c r="F77" s="40">
        <v>99.94</v>
      </c>
      <c r="G77" s="40">
        <v>47123.93</v>
      </c>
    </row>
    <row r="78" spans="1:7">
      <c r="A78" s="36" t="s">
        <v>260</v>
      </c>
      <c r="B78" s="36" t="s">
        <v>208</v>
      </c>
      <c r="C78" s="41">
        <v>16697</v>
      </c>
      <c r="D78" s="46">
        <v>16696.689999999999</v>
      </c>
      <c r="E78" s="41">
        <v>0.31</v>
      </c>
      <c r="F78" s="41">
        <v>100</v>
      </c>
      <c r="G78" s="41">
        <v>16696.689999999999</v>
      </c>
    </row>
    <row r="79" spans="1:7">
      <c r="A79" s="36" t="s">
        <v>209</v>
      </c>
      <c r="B79" s="36" t="s">
        <v>210</v>
      </c>
      <c r="C79" s="41">
        <v>16697</v>
      </c>
      <c r="D79" s="46">
        <v>16696.689999999999</v>
      </c>
      <c r="E79" s="41">
        <v>0.31</v>
      </c>
      <c r="F79" s="41">
        <v>100</v>
      </c>
      <c r="G79" s="41">
        <v>16696.689999999999</v>
      </c>
    </row>
    <row r="80" spans="1:7">
      <c r="A80" s="36" t="s">
        <v>159</v>
      </c>
      <c r="B80" s="36" t="s">
        <v>160</v>
      </c>
      <c r="C80" s="41">
        <v>9854</v>
      </c>
      <c r="D80" s="46">
        <v>9827.52</v>
      </c>
      <c r="E80" s="41">
        <v>26.48</v>
      </c>
      <c r="F80" s="41">
        <v>99.73</v>
      </c>
      <c r="G80" s="41">
        <v>9827.52</v>
      </c>
    </row>
    <row r="81" spans="1:7">
      <c r="A81" s="36" t="s">
        <v>163</v>
      </c>
      <c r="B81" s="36" t="s">
        <v>164</v>
      </c>
      <c r="C81" s="41">
        <v>6010</v>
      </c>
      <c r="D81" s="46">
        <v>6007.65</v>
      </c>
      <c r="E81" s="41">
        <v>2.35</v>
      </c>
      <c r="F81" s="41">
        <v>99.96</v>
      </c>
      <c r="G81" s="41">
        <v>6007.65</v>
      </c>
    </row>
    <row r="82" spans="1:7">
      <c r="A82" s="36" t="s">
        <v>261</v>
      </c>
      <c r="B82" s="36" t="s">
        <v>193</v>
      </c>
      <c r="C82" s="41">
        <v>3844</v>
      </c>
      <c r="D82" s="46">
        <v>3819.87</v>
      </c>
      <c r="E82" s="41">
        <v>24.13</v>
      </c>
      <c r="F82" s="41">
        <v>99.37</v>
      </c>
      <c r="G82" s="41">
        <v>3819.87</v>
      </c>
    </row>
    <row r="83" spans="1:7">
      <c r="A83" s="36" t="s">
        <v>262</v>
      </c>
      <c r="B83" s="36" t="s">
        <v>165</v>
      </c>
      <c r="C83" s="41">
        <v>20600</v>
      </c>
      <c r="D83" s="46">
        <v>20599.72</v>
      </c>
      <c r="E83" s="41">
        <v>0.28000000000000003</v>
      </c>
      <c r="F83" s="41">
        <v>100</v>
      </c>
      <c r="G83" s="41">
        <v>20599.72</v>
      </c>
    </row>
    <row r="84" spans="1:7" ht="24.75">
      <c r="A84" s="35" t="s">
        <v>263</v>
      </c>
      <c r="B84" s="35" t="s">
        <v>264</v>
      </c>
      <c r="C84" s="39">
        <v>26000</v>
      </c>
      <c r="D84" s="44">
        <v>26000</v>
      </c>
      <c r="E84" s="39">
        <v>0</v>
      </c>
      <c r="F84" s="39">
        <v>100</v>
      </c>
      <c r="G84" s="39">
        <v>26000</v>
      </c>
    </row>
    <row r="85" spans="1:7">
      <c r="A85" s="33" t="s">
        <v>265</v>
      </c>
      <c r="B85" s="33" t="s">
        <v>266</v>
      </c>
      <c r="C85" s="40">
        <v>26000</v>
      </c>
      <c r="D85" s="45">
        <v>26000</v>
      </c>
      <c r="E85" s="40">
        <v>0</v>
      </c>
      <c r="F85" s="40">
        <v>100</v>
      </c>
      <c r="G85" s="40">
        <v>26000</v>
      </c>
    </row>
    <row r="86" spans="1:7">
      <c r="A86" s="36" t="s">
        <v>267</v>
      </c>
      <c r="B86" s="36" t="s">
        <v>268</v>
      </c>
      <c r="C86" s="41">
        <v>26000</v>
      </c>
      <c r="D86" s="46">
        <v>26000</v>
      </c>
      <c r="E86" s="41">
        <v>0</v>
      </c>
      <c r="F86" s="41">
        <v>100</v>
      </c>
      <c r="G86" s="41">
        <v>26000</v>
      </c>
    </row>
    <row r="87" spans="1:7">
      <c r="D87" s="24"/>
    </row>
    <row r="88" spans="1:7">
      <c r="A88" s="62" t="s">
        <v>67</v>
      </c>
      <c r="B88" s="56" t="s">
        <v>33</v>
      </c>
      <c r="C88" s="61">
        <v>-1372701</v>
      </c>
      <c r="D88" s="61">
        <v>-1319475.8899999999</v>
      </c>
      <c r="E88" s="61">
        <v>-53225.11</v>
      </c>
      <c r="F88" s="61">
        <v>96.12</v>
      </c>
      <c r="G88" s="61">
        <v>-1319475.8899999999</v>
      </c>
    </row>
    <row r="90" spans="1:7">
      <c r="A90" s="62" t="s">
        <v>68</v>
      </c>
      <c r="B90" s="56" t="s">
        <v>33</v>
      </c>
      <c r="C90" s="61">
        <v>0</v>
      </c>
      <c r="D90" s="61">
        <v>1319475.8899999999</v>
      </c>
      <c r="E90" s="61">
        <v>-1319475.8899999999</v>
      </c>
      <c r="F90" s="61">
        <v>0</v>
      </c>
      <c r="G90" s="61">
        <v>1319475.8899999999</v>
      </c>
    </row>
    <row r="91" spans="1:7">
      <c r="A91" s="60" t="s">
        <v>34</v>
      </c>
      <c r="B91" s="60" t="s">
        <v>35</v>
      </c>
      <c r="C91" s="59" t="s">
        <v>36</v>
      </c>
      <c r="D91" s="59" t="s">
        <v>37</v>
      </c>
      <c r="E91" s="59" t="s">
        <v>38</v>
      </c>
      <c r="F91" s="59" t="s">
        <v>39</v>
      </c>
      <c r="G91" s="59" t="s">
        <v>217</v>
      </c>
    </row>
    <row r="92" spans="1:7">
      <c r="A92" s="58" t="s">
        <v>69</v>
      </c>
      <c r="B92" s="58" t="s">
        <v>70</v>
      </c>
      <c r="C92" s="57">
        <v>0</v>
      </c>
      <c r="D92" s="57">
        <v>1319475.8899999999</v>
      </c>
      <c r="E92" s="57">
        <v>-1319475.8899999999</v>
      </c>
      <c r="F92" s="57">
        <v>0</v>
      </c>
      <c r="G92" s="57">
        <v>1319475.8899999999</v>
      </c>
    </row>
    <row r="93" spans="1:7">
      <c r="A93" s="56" t="s">
        <v>203</v>
      </c>
      <c r="B93" s="56" t="s">
        <v>204</v>
      </c>
      <c r="C93" s="55">
        <v>0</v>
      </c>
      <c r="D93" s="55">
        <v>-52.75</v>
      </c>
      <c r="E93" s="55">
        <v>52.75</v>
      </c>
      <c r="F93" s="55">
        <v>0</v>
      </c>
      <c r="G93" s="55">
        <v>-52.75</v>
      </c>
    </row>
    <row r="94" spans="1:7" ht="23.25">
      <c r="A94" s="54" t="s">
        <v>272</v>
      </c>
      <c r="B94" s="54" t="s">
        <v>271</v>
      </c>
      <c r="C94" s="53">
        <v>0</v>
      </c>
      <c r="D94" s="53">
        <v>52.75</v>
      </c>
      <c r="E94" s="53">
        <v>-52.75</v>
      </c>
      <c r="F94" s="53">
        <v>0</v>
      </c>
      <c r="G94" s="53">
        <v>52.75</v>
      </c>
    </row>
    <row r="95" spans="1:7">
      <c r="A95" s="56" t="s">
        <v>71</v>
      </c>
      <c r="B95" s="56" t="s">
        <v>72</v>
      </c>
      <c r="C95" s="55">
        <v>0</v>
      </c>
      <c r="D95" s="55">
        <v>1319528.6399999999</v>
      </c>
      <c r="E95" s="55">
        <v>-1319528.6399999999</v>
      </c>
      <c r="F95" s="55">
        <v>0</v>
      </c>
      <c r="G95" s="55">
        <v>1319528.6399999999</v>
      </c>
    </row>
    <row r="96" spans="1:7" ht="23.25">
      <c r="A96" s="54" t="s">
        <v>73</v>
      </c>
      <c r="B96" s="54" t="s">
        <v>74</v>
      </c>
      <c r="C96" s="53">
        <v>0</v>
      </c>
      <c r="D96" s="53">
        <v>-1319528.6399999999</v>
      </c>
      <c r="E96" s="53">
        <v>1319528.6399999999</v>
      </c>
      <c r="F96" s="53">
        <v>0</v>
      </c>
      <c r="G96" s="53">
        <v>-1319528.6399999999</v>
      </c>
    </row>
    <row r="97" spans="1:7">
      <c r="A97" s="63"/>
      <c r="B97" s="63"/>
      <c r="C97" s="64"/>
      <c r="D97" s="64"/>
      <c r="E97" s="64"/>
      <c r="F97" s="64"/>
      <c r="G97" s="64"/>
    </row>
    <row r="98" spans="1:7">
      <c r="A98" s="190" t="s">
        <v>274</v>
      </c>
      <c r="B98" s="190"/>
      <c r="C98" s="190"/>
      <c r="D98" s="190"/>
      <c r="E98" s="190"/>
      <c r="F98" s="190"/>
      <c r="G98" s="190"/>
    </row>
    <row r="99" spans="1:7">
      <c r="B99" s="23"/>
    </row>
    <row r="100" spans="1:7" ht="14.45" customHeight="1">
      <c r="A100" s="191" t="s">
        <v>211</v>
      </c>
      <c r="B100" s="191"/>
      <c r="C100" s="191"/>
      <c r="D100" s="191"/>
      <c r="E100" s="191"/>
      <c r="F100" s="191"/>
      <c r="G100" s="191"/>
    </row>
    <row r="101" spans="1:7">
      <c r="A101" s="184" t="s">
        <v>20</v>
      </c>
      <c r="B101" s="184"/>
      <c r="C101" s="184"/>
      <c r="D101" s="184"/>
      <c r="E101" s="184"/>
      <c r="F101" s="184"/>
      <c r="G101" s="184"/>
    </row>
    <row r="102" spans="1:7">
      <c r="A102" s="184" t="s">
        <v>21</v>
      </c>
      <c r="B102" s="184"/>
      <c r="C102" s="184"/>
      <c r="D102" s="184"/>
      <c r="E102" s="184"/>
      <c r="F102" s="184"/>
      <c r="G102" s="184"/>
    </row>
    <row r="103" spans="1:7">
      <c r="A103" s="184" t="s">
        <v>22</v>
      </c>
      <c r="B103" s="184"/>
      <c r="C103" s="184"/>
      <c r="D103" s="184"/>
      <c r="E103" s="184"/>
      <c r="F103" s="184"/>
      <c r="G103" s="184"/>
    </row>
    <row r="104" spans="1:7" ht="14.45" customHeight="1">
      <c r="A104" s="184" t="s">
        <v>23</v>
      </c>
      <c r="B104" s="184"/>
      <c r="C104" s="184"/>
      <c r="D104" s="184"/>
      <c r="E104" s="184"/>
      <c r="F104" s="184"/>
      <c r="G104" s="184"/>
    </row>
    <row r="105" spans="1:7">
      <c r="A105" s="184" t="s">
        <v>24</v>
      </c>
      <c r="B105" s="184"/>
      <c r="C105" s="184"/>
      <c r="D105" s="184"/>
      <c r="E105" s="184"/>
      <c r="F105" s="184"/>
      <c r="G105" s="184"/>
    </row>
    <row r="106" spans="1:7">
      <c r="A106" s="185" t="s">
        <v>25</v>
      </c>
      <c r="B106" s="185"/>
      <c r="C106" s="185"/>
      <c r="D106" s="185"/>
      <c r="E106" s="185"/>
      <c r="F106" s="185"/>
      <c r="G106" s="185"/>
    </row>
    <row r="108" spans="1:7" ht="19.5">
      <c r="A108" s="186" t="s">
        <v>26</v>
      </c>
      <c r="B108" s="186" t="s">
        <v>27</v>
      </c>
      <c r="C108" s="65" t="s">
        <v>275</v>
      </c>
      <c r="D108" s="65" t="s">
        <v>28</v>
      </c>
      <c r="E108" s="65" t="s">
        <v>29</v>
      </c>
      <c r="F108" s="188" t="s">
        <v>30</v>
      </c>
      <c r="G108" s="65" t="s">
        <v>216</v>
      </c>
    </row>
    <row r="109" spans="1:7">
      <c r="A109" s="187"/>
      <c r="B109" s="187"/>
      <c r="C109" s="66" t="s">
        <v>31</v>
      </c>
      <c r="D109" s="66" t="s">
        <v>31</v>
      </c>
      <c r="E109" s="66" t="s">
        <v>31</v>
      </c>
      <c r="F109" s="189"/>
      <c r="G109" s="66" t="s">
        <v>31</v>
      </c>
    </row>
    <row r="110" spans="1:7">
      <c r="A110" s="32" t="s">
        <v>32</v>
      </c>
      <c r="B110" s="33" t="s">
        <v>33</v>
      </c>
      <c r="C110" s="37">
        <v>242472</v>
      </c>
      <c r="D110" s="42">
        <v>224951.96</v>
      </c>
      <c r="E110" s="37">
        <v>17520.04</v>
      </c>
      <c r="F110" s="37">
        <v>92.77</v>
      </c>
      <c r="G110" s="37">
        <v>224951.96</v>
      </c>
    </row>
    <row r="111" spans="1:7">
      <c r="A111" s="34" t="s">
        <v>34</v>
      </c>
      <c r="B111" s="34" t="s">
        <v>35</v>
      </c>
      <c r="C111" s="38" t="s">
        <v>36</v>
      </c>
      <c r="D111" s="43" t="s">
        <v>37</v>
      </c>
      <c r="E111" s="38" t="s">
        <v>38</v>
      </c>
      <c r="F111" s="38" t="s">
        <v>39</v>
      </c>
      <c r="G111" s="38" t="s">
        <v>217</v>
      </c>
    </row>
    <row r="112" spans="1:7">
      <c r="A112" s="35" t="s">
        <v>40</v>
      </c>
      <c r="B112" s="35" t="s">
        <v>41</v>
      </c>
      <c r="C112" s="39">
        <v>242472</v>
      </c>
      <c r="D112" s="44">
        <v>224951.96</v>
      </c>
      <c r="E112" s="39">
        <v>17520.04</v>
      </c>
      <c r="F112" s="39">
        <v>92.77</v>
      </c>
      <c r="G112" s="39">
        <v>224951.96</v>
      </c>
    </row>
    <row r="113" spans="1:7">
      <c r="A113" s="33" t="s">
        <v>42</v>
      </c>
      <c r="B113" s="33" t="s">
        <v>43</v>
      </c>
      <c r="C113" s="40">
        <v>242472</v>
      </c>
      <c r="D113" s="45">
        <v>224951.96</v>
      </c>
      <c r="E113" s="40">
        <v>17520.04</v>
      </c>
      <c r="F113" s="40">
        <v>92.77</v>
      </c>
      <c r="G113" s="40">
        <v>224951.96</v>
      </c>
    </row>
    <row r="114" spans="1:7">
      <c r="A114" s="36" t="s">
        <v>194</v>
      </c>
      <c r="B114" s="36" t="s">
        <v>44</v>
      </c>
      <c r="C114" s="41">
        <v>242472</v>
      </c>
      <c r="D114" s="46">
        <v>224951.96</v>
      </c>
      <c r="E114" s="41">
        <v>17520.04</v>
      </c>
      <c r="F114" s="41">
        <v>92.77</v>
      </c>
      <c r="G114" s="41">
        <v>224951.96</v>
      </c>
    </row>
    <row r="115" spans="1:7">
      <c r="A115" s="36" t="s">
        <v>45</v>
      </c>
      <c r="B115" s="36" t="s">
        <v>46</v>
      </c>
      <c r="C115" s="41">
        <v>238722</v>
      </c>
      <c r="D115" s="46">
        <v>224951.96</v>
      </c>
      <c r="E115" s="41">
        <v>13770.04</v>
      </c>
      <c r="F115" s="41">
        <v>94.23</v>
      </c>
      <c r="G115" s="41">
        <v>224951.96</v>
      </c>
    </row>
    <row r="116" spans="1:7">
      <c r="A116" s="36" t="s">
        <v>76</v>
      </c>
      <c r="B116" s="36" t="s">
        <v>77</v>
      </c>
      <c r="C116" s="41">
        <v>3750</v>
      </c>
      <c r="D116" s="46">
        <v>0</v>
      </c>
      <c r="E116" s="41">
        <v>3750</v>
      </c>
      <c r="F116" s="41">
        <v>0</v>
      </c>
      <c r="G116" s="41">
        <v>0</v>
      </c>
    </row>
    <row r="118" spans="1:7">
      <c r="A118" s="32" t="s">
        <v>47</v>
      </c>
      <c r="B118" s="33" t="s">
        <v>33</v>
      </c>
      <c r="C118" s="37">
        <v>244057</v>
      </c>
      <c r="D118" s="42">
        <v>243372.07</v>
      </c>
      <c r="E118" s="37">
        <v>684.93</v>
      </c>
      <c r="F118" s="37">
        <v>99.72</v>
      </c>
      <c r="G118" s="37">
        <v>243372.07</v>
      </c>
    </row>
    <row r="119" spans="1:7">
      <c r="A119" s="34" t="s">
        <v>34</v>
      </c>
      <c r="B119" s="34" t="s">
        <v>35</v>
      </c>
      <c r="C119" s="38" t="s">
        <v>36</v>
      </c>
      <c r="D119" s="43" t="s">
        <v>37</v>
      </c>
      <c r="E119" s="38" t="s">
        <v>38</v>
      </c>
      <c r="F119" s="38" t="s">
        <v>39</v>
      </c>
      <c r="G119" s="38" t="s">
        <v>217</v>
      </c>
    </row>
    <row r="120" spans="1:7">
      <c r="A120" s="35" t="s">
        <v>48</v>
      </c>
      <c r="B120" s="35" t="s">
        <v>49</v>
      </c>
      <c r="C120" s="39">
        <v>240307</v>
      </c>
      <c r="D120" s="44">
        <v>239816.49</v>
      </c>
      <c r="E120" s="39">
        <v>490.51</v>
      </c>
      <c r="F120" s="39">
        <v>99.8</v>
      </c>
      <c r="G120" s="39">
        <v>239816.49</v>
      </c>
    </row>
    <row r="121" spans="1:7">
      <c r="A121" s="33" t="s">
        <v>50</v>
      </c>
      <c r="B121" s="33" t="s">
        <v>51</v>
      </c>
      <c r="C121" s="40">
        <v>190828</v>
      </c>
      <c r="D121" s="104">
        <v>190339.16</v>
      </c>
      <c r="E121" s="40">
        <v>488.84</v>
      </c>
      <c r="F121" s="40">
        <v>99.74</v>
      </c>
      <c r="G121" s="40">
        <v>190339.16</v>
      </c>
    </row>
    <row r="122" spans="1:7">
      <c r="A122" s="36" t="s">
        <v>52</v>
      </c>
      <c r="B122" s="36" t="s">
        <v>53</v>
      </c>
      <c r="C122" s="41">
        <v>167471</v>
      </c>
      <c r="D122" s="46">
        <v>166983.04000000001</v>
      </c>
      <c r="E122" s="41">
        <v>487.96</v>
      </c>
      <c r="F122" s="41">
        <v>99.71</v>
      </c>
      <c r="G122" s="41">
        <v>166983.04000000001</v>
      </c>
    </row>
    <row r="123" spans="1:7">
      <c r="A123" s="36" t="s">
        <v>54</v>
      </c>
      <c r="B123" s="36" t="s">
        <v>55</v>
      </c>
      <c r="C123" s="41">
        <v>167471</v>
      </c>
      <c r="D123" s="46">
        <v>166983.04000000001</v>
      </c>
      <c r="E123" s="41">
        <v>487.96</v>
      </c>
      <c r="F123" s="41">
        <v>99.71</v>
      </c>
      <c r="G123" s="41">
        <v>166983.04000000001</v>
      </c>
    </row>
    <row r="124" spans="1:7">
      <c r="A124" s="36" t="s">
        <v>56</v>
      </c>
      <c r="B124" s="36" t="s">
        <v>57</v>
      </c>
      <c r="C124" s="41">
        <v>23357</v>
      </c>
      <c r="D124" s="46">
        <v>23356.12</v>
      </c>
      <c r="E124" s="41">
        <v>0.88</v>
      </c>
      <c r="F124" s="41">
        <v>100</v>
      </c>
      <c r="G124" s="41">
        <v>23356.12</v>
      </c>
    </row>
    <row r="125" spans="1:7">
      <c r="A125" s="36" t="s">
        <v>195</v>
      </c>
      <c r="B125" s="36" t="s">
        <v>196</v>
      </c>
      <c r="C125" s="41">
        <v>0</v>
      </c>
      <c r="D125" s="46">
        <v>0</v>
      </c>
      <c r="E125" s="41">
        <v>0</v>
      </c>
      <c r="F125" s="41">
        <v>0</v>
      </c>
      <c r="G125" s="41">
        <v>0</v>
      </c>
    </row>
    <row r="126" spans="1:7">
      <c r="A126" s="36" t="s">
        <v>167</v>
      </c>
      <c r="B126" s="36" t="s">
        <v>168</v>
      </c>
      <c r="C126" s="41">
        <v>22321</v>
      </c>
      <c r="D126" s="46">
        <v>22320.12</v>
      </c>
      <c r="E126" s="41">
        <v>0.88</v>
      </c>
      <c r="F126" s="41">
        <v>100</v>
      </c>
      <c r="G126" s="41">
        <v>22320.12</v>
      </c>
    </row>
    <row r="127" spans="1:7">
      <c r="A127" s="36" t="s">
        <v>246</v>
      </c>
      <c r="B127" s="36" t="s">
        <v>58</v>
      </c>
      <c r="C127" s="41">
        <v>1036</v>
      </c>
      <c r="D127" s="46">
        <v>1036</v>
      </c>
      <c r="E127" s="41">
        <v>0</v>
      </c>
      <c r="F127" s="41">
        <v>100</v>
      </c>
      <c r="G127" s="41">
        <v>1036</v>
      </c>
    </row>
    <row r="128" spans="1:7" ht="22.5">
      <c r="A128" s="33" t="s">
        <v>59</v>
      </c>
      <c r="B128" s="33" t="s">
        <v>60</v>
      </c>
      <c r="C128" s="40">
        <v>49479</v>
      </c>
      <c r="D128" s="104">
        <v>49477.33</v>
      </c>
      <c r="E128" s="40">
        <v>1.67</v>
      </c>
      <c r="F128" s="40">
        <v>100</v>
      </c>
      <c r="G128" s="40">
        <v>49477.33</v>
      </c>
    </row>
    <row r="129" spans="1:7">
      <c r="A129" s="36" t="s">
        <v>61</v>
      </c>
      <c r="B129" s="36" t="s">
        <v>62</v>
      </c>
      <c r="C129" s="41">
        <v>45738</v>
      </c>
      <c r="D129" s="46">
        <v>45737.22</v>
      </c>
      <c r="E129" s="41">
        <v>0.78</v>
      </c>
      <c r="F129" s="41">
        <v>100</v>
      </c>
      <c r="G129" s="41">
        <v>45737.22</v>
      </c>
    </row>
    <row r="130" spans="1:7">
      <c r="A130" s="36" t="s">
        <v>63</v>
      </c>
      <c r="B130" s="36" t="s">
        <v>64</v>
      </c>
      <c r="C130" s="41">
        <v>3741</v>
      </c>
      <c r="D130" s="46">
        <v>3740.11</v>
      </c>
      <c r="E130" s="41">
        <v>0.89</v>
      </c>
      <c r="F130" s="41">
        <v>99.98</v>
      </c>
      <c r="G130" s="41">
        <v>3740.11</v>
      </c>
    </row>
    <row r="131" spans="1:7" ht="23.25">
      <c r="A131" s="36" t="s">
        <v>65</v>
      </c>
      <c r="B131" s="36" t="s">
        <v>66</v>
      </c>
      <c r="C131" s="41">
        <v>3741</v>
      </c>
      <c r="D131" s="46">
        <v>3740.11</v>
      </c>
      <c r="E131" s="41">
        <v>0.89</v>
      </c>
      <c r="F131" s="41">
        <v>99.98</v>
      </c>
      <c r="G131" s="41">
        <v>3740.11</v>
      </c>
    </row>
    <row r="132" spans="1:7">
      <c r="A132" s="35" t="s">
        <v>100</v>
      </c>
      <c r="B132" s="35" t="s">
        <v>101</v>
      </c>
      <c r="C132" s="39">
        <v>3750</v>
      </c>
      <c r="D132" s="44">
        <v>3555.58</v>
      </c>
      <c r="E132" s="39">
        <v>194.42</v>
      </c>
      <c r="F132" s="39">
        <v>94.82</v>
      </c>
      <c r="G132" s="39">
        <v>3555.58</v>
      </c>
    </row>
    <row r="133" spans="1:7" ht="22.5">
      <c r="A133" s="33" t="s">
        <v>136</v>
      </c>
      <c r="B133" s="33" t="s">
        <v>137</v>
      </c>
      <c r="C133" s="40">
        <v>3750</v>
      </c>
      <c r="D133" s="45">
        <v>3555.58</v>
      </c>
      <c r="E133" s="40">
        <v>194.42</v>
      </c>
      <c r="F133" s="40">
        <v>94.82</v>
      </c>
      <c r="G133" s="40">
        <v>3555.58</v>
      </c>
    </row>
    <row r="134" spans="1:7">
      <c r="A134" s="36" t="s">
        <v>19</v>
      </c>
      <c r="B134" s="36" t="s">
        <v>153</v>
      </c>
      <c r="C134" s="41">
        <v>3750</v>
      </c>
      <c r="D134" s="105">
        <v>3555.58</v>
      </c>
      <c r="E134" s="41">
        <v>194.42</v>
      </c>
      <c r="F134" s="41">
        <v>94.82</v>
      </c>
      <c r="G134" s="41">
        <v>3555.58</v>
      </c>
    </row>
    <row r="135" spans="1:7">
      <c r="D135" s="24"/>
    </row>
    <row r="136" spans="1:7">
      <c r="A136" s="32" t="s">
        <v>67</v>
      </c>
      <c r="B136" s="33" t="s">
        <v>33</v>
      </c>
      <c r="C136" s="37">
        <v>-1585</v>
      </c>
      <c r="D136" s="42">
        <v>-18420.11</v>
      </c>
      <c r="E136" s="37">
        <v>16835.11</v>
      </c>
      <c r="F136" s="37">
        <v>1162.1500000000001</v>
      </c>
      <c r="G136" s="37">
        <v>-18420.11</v>
      </c>
    </row>
    <row r="137" spans="1:7">
      <c r="D137" s="24"/>
    </row>
    <row r="138" spans="1:7">
      <c r="A138" s="32" t="s">
        <v>68</v>
      </c>
      <c r="B138" s="33" t="s">
        <v>33</v>
      </c>
      <c r="C138" s="37">
        <v>1585</v>
      </c>
      <c r="D138" s="42">
        <v>18420.11</v>
      </c>
      <c r="E138" s="37">
        <v>-16835.11</v>
      </c>
      <c r="F138" s="37">
        <v>1162.1500000000001</v>
      </c>
      <c r="G138" s="37">
        <v>18420.11</v>
      </c>
    </row>
    <row r="139" spans="1:7">
      <c r="A139" s="34" t="s">
        <v>34</v>
      </c>
      <c r="B139" s="34" t="s">
        <v>35</v>
      </c>
      <c r="C139" s="38" t="s">
        <v>36</v>
      </c>
      <c r="D139" s="43" t="s">
        <v>37</v>
      </c>
      <c r="E139" s="38" t="s">
        <v>38</v>
      </c>
      <c r="F139" s="38" t="s">
        <v>39</v>
      </c>
      <c r="G139" s="38" t="s">
        <v>217</v>
      </c>
    </row>
    <row r="140" spans="1:7">
      <c r="A140" s="35" t="s">
        <v>69</v>
      </c>
      <c r="B140" s="35" t="s">
        <v>70</v>
      </c>
      <c r="C140" s="39">
        <v>1585</v>
      </c>
      <c r="D140" s="44">
        <v>18420.11</v>
      </c>
      <c r="E140" s="39">
        <v>-16835.11</v>
      </c>
      <c r="F140" s="39">
        <v>1162.1500000000001</v>
      </c>
      <c r="G140" s="39">
        <v>18420.11</v>
      </c>
    </row>
    <row r="141" spans="1:7">
      <c r="A141" s="33" t="s">
        <v>71</v>
      </c>
      <c r="B141" s="33" t="s">
        <v>72</v>
      </c>
      <c r="C141" s="40">
        <v>1585</v>
      </c>
      <c r="D141" s="45">
        <v>18420.11</v>
      </c>
      <c r="E141" s="40">
        <v>-16835.11</v>
      </c>
      <c r="F141" s="40">
        <v>1162.1500000000001</v>
      </c>
      <c r="G141" s="40">
        <v>18420.11</v>
      </c>
    </row>
    <row r="142" spans="1:7" ht="23.25">
      <c r="A142" s="36" t="s">
        <v>232</v>
      </c>
      <c r="B142" s="36" t="s">
        <v>233</v>
      </c>
      <c r="C142" s="41">
        <v>1585</v>
      </c>
      <c r="D142" s="46">
        <v>0</v>
      </c>
      <c r="E142" s="41">
        <v>1585</v>
      </c>
      <c r="F142" s="41">
        <v>0</v>
      </c>
      <c r="G142" s="41">
        <v>0</v>
      </c>
    </row>
    <row r="143" spans="1:7" ht="23.25">
      <c r="A143" s="36" t="s">
        <v>73</v>
      </c>
      <c r="B143" s="36" t="s">
        <v>74</v>
      </c>
      <c r="C143" s="41">
        <v>0</v>
      </c>
      <c r="D143" s="46">
        <v>-18420.11</v>
      </c>
      <c r="E143" s="41">
        <v>18420.11</v>
      </c>
      <c r="F143" s="41">
        <v>0</v>
      </c>
      <c r="G143" s="41">
        <v>-18420.11</v>
      </c>
    </row>
    <row r="147" spans="4:5">
      <c r="D147" s="106">
        <f>SUM(D134,D128,D121,D74,D73,D71,D68,D65,D61,D55,D51,D47,D46,D38,D29)</f>
        <v>1505954.15</v>
      </c>
    </row>
    <row r="148" spans="4:5">
      <c r="D148" s="103">
        <f>SUM(D70,D52,D37)+D37*0.2359</f>
        <v>59725.905138999995</v>
      </c>
    </row>
    <row r="149" spans="4:5">
      <c r="D149" s="23">
        <f>D147-D148</f>
        <v>1446228.244861</v>
      </c>
      <c r="E149" s="23" t="e">
        <f>D149-PrivPII_apstiprinasanai_01_2023!#REF!</f>
        <v>#REF!</v>
      </c>
    </row>
  </sheetData>
  <mergeCells count="23">
    <mergeCell ref="A7:G7"/>
    <mergeCell ref="A1:G1"/>
    <mergeCell ref="A2:G2"/>
    <mergeCell ref="A4:G4"/>
    <mergeCell ref="A5:G5"/>
    <mergeCell ref="A6:G6"/>
    <mergeCell ref="A104:G104"/>
    <mergeCell ref="A8:G8"/>
    <mergeCell ref="A9:G9"/>
    <mergeCell ref="A10:G10"/>
    <mergeCell ref="A12:A13"/>
    <mergeCell ref="B12:B13"/>
    <mergeCell ref="F12:F13"/>
    <mergeCell ref="A98:G98"/>
    <mergeCell ref="A100:G100"/>
    <mergeCell ref="A101:G101"/>
    <mergeCell ref="A102:G102"/>
    <mergeCell ref="A103:G103"/>
    <mergeCell ref="A105:G105"/>
    <mergeCell ref="A106:G106"/>
    <mergeCell ref="A108:A109"/>
    <mergeCell ref="B108:B109"/>
    <mergeCell ref="F108:F109"/>
  </mergeCells>
  <pageMargins left="0.75" right="0.75" top="1" bottom="1" header="0.5" footer="0.5"/>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985D6-CC47-40DE-A5F2-8D457CDD64F4}">
  <sheetPr>
    <tabColor theme="9" tint="-0.249977111117893"/>
  </sheetPr>
  <dimension ref="A1:I146"/>
  <sheetViews>
    <sheetView topLeftCell="A31" workbookViewId="0">
      <selection activeCell="A58" sqref="A58"/>
    </sheetView>
  </sheetViews>
  <sheetFormatPr defaultRowHeight="15"/>
  <cols>
    <col min="1" max="1" width="58.28515625" bestFit="1" customWidth="1"/>
    <col min="2" max="2" width="11.140625" bestFit="1" customWidth="1"/>
    <col min="3" max="3" width="11.140625" style="23" bestFit="1" customWidth="1"/>
    <col min="4" max="4" width="11.140625" style="24" bestFit="1" customWidth="1"/>
    <col min="5" max="7" width="11.140625" style="23" bestFit="1" customWidth="1"/>
  </cols>
  <sheetData>
    <row r="1" spans="1:7">
      <c r="A1" s="192" t="s">
        <v>276</v>
      </c>
      <c r="B1" s="192"/>
      <c r="C1" s="192"/>
      <c r="D1" s="192"/>
      <c r="E1" s="192"/>
      <c r="F1" s="192"/>
      <c r="G1" s="192"/>
    </row>
    <row r="2" spans="1:7" ht="45" customHeight="1">
      <c r="A2" s="190" t="s">
        <v>274</v>
      </c>
      <c r="B2" s="190"/>
      <c r="C2" s="190"/>
      <c r="D2" s="190"/>
      <c r="E2" s="190"/>
      <c r="F2" s="190"/>
      <c r="G2" s="190"/>
    </row>
    <row r="4" spans="1:7">
      <c r="A4" s="191" t="s">
        <v>212</v>
      </c>
      <c r="B4" s="191"/>
      <c r="C4" s="191"/>
      <c r="D4" s="191"/>
      <c r="E4" s="191"/>
      <c r="F4" s="191"/>
      <c r="G4" s="191"/>
    </row>
    <row r="5" spans="1:7">
      <c r="A5" s="184" t="s">
        <v>20</v>
      </c>
      <c r="B5" s="184"/>
      <c r="C5" s="184"/>
      <c r="D5" s="184"/>
      <c r="E5" s="184"/>
      <c r="F5" s="184"/>
      <c r="G5" s="184"/>
    </row>
    <row r="6" spans="1:7">
      <c r="A6" s="184" t="s">
        <v>21</v>
      </c>
      <c r="B6" s="184"/>
      <c r="C6" s="184"/>
      <c r="D6" s="184"/>
      <c r="E6" s="184"/>
      <c r="F6" s="184"/>
      <c r="G6" s="184"/>
    </row>
    <row r="7" spans="1:7">
      <c r="A7" s="184" t="s">
        <v>22</v>
      </c>
      <c r="B7" s="184"/>
      <c r="C7" s="184"/>
      <c r="D7" s="184"/>
      <c r="E7" s="184"/>
      <c r="F7" s="184"/>
      <c r="G7" s="184"/>
    </row>
    <row r="8" spans="1:7">
      <c r="A8" s="184" t="s">
        <v>23</v>
      </c>
      <c r="B8" s="184"/>
      <c r="C8" s="184"/>
      <c r="D8" s="184"/>
      <c r="E8" s="184"/>
      <c r="F8" s="184"/>
      <c r="G8" s="184"/>
    </row>
    <row r="9" spans="1:7">
      <c r="A9" s="184" t="s">
        <v>75</v>
      </c>
      <c r="B9" s="184"/>
      <c r="C9" s="184"/>
      <c r="D9" s="184"/>
      <c r="E9" s="184"/>
      <c r="F9" s="184"/>
      <c r="G9" s="184"/>
    </row>
    <row r="10" spans="1:7">
      <c r="A10" s="185" t="s">
        <v>277</v>
      </c>
      <c r="B10" s="185"/>
      <c r="C10" s="185"/>
      <c r="D10" s="185"/>
      <c r="E10" s="185"/>
      <c r="F10" s="185"/>
      <c r="G10" s="185"/>
    </row>
    <row r="12" spans="1:7" ht="19.5">
      <c r="A12" s="193" t="s">
        <v>26</v>
      </c>
      <c r="B12" s="193" t="s">
        <v>27</v>
      </c>
      <c r="C12" s="73" t="s">
        <v>275</v>
      </c>
      <c r="D12" s="89" t="s">
        <v>28</v>
      </c>
      <c r="E12" s="73" t="s">
        <v>29</v>
      </c>
      <c r="F12" s="195" t="s">
        <v>30</v>
      </c>
      <c r="G12" s="73" t="s">
        <v>216</v>
      </c>
    </row>
    <row r="13" spans="1:7">
      <c r="A13" s="194"/>
      <c r="B13" s="194"/>
      <c r="C13" s="74" t="s">
        <v>31</v>
      </c>
      <c r="D13" s="100" t="s">
        <v>31</v>
      </c>
      <c r="E13" s="74" t="s">
        <v>31</v>
      </c>
      <c r="F13" s="196"/>
      <c r="G13" s="74" t="s">
        <v>31</v>
      </c>
    </row>
    <row r="14" spans="1:7">
      <c r="A14" s="62" t="s">
        <v>32</v>
      </c>
      <c r="B14" s="56" t="s">
        <v>33</v>
      </c>
      <c r="C14" s="75">
        <v>11345</v>
      </c>
      <c r="D14" s="96">
        <v>24529.75</v>
      </c>
      <c r="E14" s="75">
        <v>-13184.75</v>
      </c>
      <c r="F14" s="75">
        <v>216.22</v>
      </c>
      <c r="G14" s="75">
        <v>24529.75</v>
      </c>
    </row>
    <row r="15" spans="1:7">
      <c r="A15" s="60" t="s">
        <v>34</v>
      </c>
      <c r="B15" s="60" t="s">
        <v>35</v>
      </c>
      <c r="C15" s="76" t="s">
        <v>36</v>
      </c>
      <c r="D15" s="85" t="s">
        <v>37</v>
      </c>
      <c r="E15" s="76" t="s">
        <v>38</v>
      </c>
      <c r="F15" s="76" t="s">
        <v>39</v>
      </c>
      <c r="G15" s="76" t="s">
        <v>217</v>
      </c>
    </row>
    <row r="16" spans="1:7">
      <c r="A16" s="58" t="s">
        <v>40</v>
      </c>
      <c r="B16" s="58" t="s">
        <v>41</v>
      </c>
      <c r="C16" s="77">
        <v>2145</v>
      </c>
      <c r="D16" s="91">
        <v>4051.75</v>
      </c>
      <c r="E16" s="77">
        <v>-1906.75</v>
      </c>
      <c r="F16" s="77">
        <v>188.89</v>
      </c>
      <c r="G16" s="77">
        <v>4051.75</v>
      </c>
    </row>
    <row r="17" spans="1:7">
      <c r="A17" s="56" t="s">
        <v>42</v>
      </c>
      <c r="B17" s="56" t="s">
        <v>43</v>
      </c>
      <c r="C17" s="78">
        <v>2145</v>
      </c>
      <c r="D17" s="80">
        <v>4051.75</v>
      </c>
      <c r="E17" s="78">
        <v>-1906.75</v>
      </c>
      <c r="F17" s="78">
        <v>188.89</v>
      </c>
      <c r="G17" s="78">
        <v>4051.75</v>
      </c>
    </row>
    <row r="18" spans="1:7">
      <c r="A18" s="54" t="s">
        <v>194</v>
      </c>
      <c r="B18" s="54" t="s">
        <v>44</v>
      </c>
      <c r="C18" s="79">
        <v>2145</v>
      </c>
      <c r="D18" s="83">
        <v>4051.75</v>
      </c>
      <c r="E18" s="79">
        <v>-1906.75</v>
      </c>
      <c r="F18" s="79">
        <v>188.89</v>
      </c>
      <c r="G18" s="79">
        <v>4051.75</v>
      </c>
    </row>
    <row r="19" spans="1:7">
      <c r="A19" s="54" t="s">
        <v>213</v>
      </c>
      <c r="B19" s="54" t="s">
        <v>214</v>
      </c>
      <c r="C19" s="79">
        <v>2145</v>
      </c>
      <c r="D19" s="83">
        <v>4051.75</v>
      </c>
      <c r="E19" s="79">
        <v>-1906.75</v>
      </c>
      <c r="F19" s="79">
        <v>188.89</v>
      </c>
      <c r="G19" s="79">
        <v>4051.75</v>
      </c>
    </row>
    <row r="20" spans="1:7">
      <c r="A20" s="58" t="s">
        <v>78</v>
      </c>
      <c r="B20" s="58" t="s">
        <v>79</v>
      </c>
      <c r="C20" s="77">
        <v>9200</v>
      </c>
      <c r="D20" s="91">
        <v>20478</v>
      </c>
      <c r="E20" s="77">
        <v>-11278</v>
      </c>
      <c r="F20" s="77">
        <v>222.59</v>
      </c>
      <c r="G20" s="77">
        <v>20478</v>
      </c>
    </row>
    <row r="21" spans="1:7" ht="22.5">
      <c r="A21" s="56" t="s">
        <v>80</v>
      </c>
      <c r="B21" s="56" t="s">
        <v>81</v>
      </c>
      <c r="C21" s="78">
        <v>9200</v>
      </c>
      <c r="D21" s="80">
        <v>20478</v>
      </c>
      <c r="E21" s="78">
        <v>-11278</v>
      </c>
      <c r="F21" s="78">
        <v>222.59</v>
      </c>
      <c r="G21" s="78">
        <v>20478</v>
      </c>
    </row>
    <row r="22" spans="1:7">
      <c r="A22" s="54" t="s">
        <v>82</v>
      </c>
      <c r="B22" s="54" t="s">
        <v>83</v>
      </c>
      <c r="C22" s="79">
        <v>6200</v>
      </c>
      <c r="D22" s="83">
        <v>5685.6</v>
      </c>
      <c r="E22" s="79">
        <v>514.4</v>
      </c>
      <c r="F22" s="79">
        <v>91.7</v>
      </c>
      <c r="G22" s="79">
        <v>5685.6</v>
      </c>
    </row>
    <row r="23" spans="1:7">
      <c r="A23" s="54" t="s">
        <v>84</v>
      </c>
      <c r="B23" s="54" t="s">
        <v>85</v>
      </c>
      <c r="C23" s="79">
        <v>6200</v>
      </c>
      <c r="D23" s="83">
        <v>5685.6</v>
      </c>
      <c r="E23" s="79">
        <v>514.4</v>
      </c>
      <c r="F23" s="79">
        <v>91.7</v>
      </c>
      <c r="G23" s="79">
        <v>5685.6</v>
      </c>
    </row>
    <row r="24" spans="1:7">
      <c r="A24" s="54" t="s">
        <v>86</v>
      </c>
      <c r="B24" s="54" t="s">
        <v>87</v>
      </c>
      <c r="C24" s="79">
        <v>3000</v>
      </c>
      <c r="D24" s="83">
        <v>5409.12</v>
      </c>
      <c r="E24" s="79">
        <v>-2409.12</v>
      </c>
      <c r="F24" s="79">
        <v>180.3</v>
      </c>
      <c r="G24" s="79">
        <v>5409.12</v>
      </c>
    </row>
    <row r="25" spans="1:7">
      <c r="A25" s="54" t="s">
        <v>88</v>
      </c>
      <c r="B25" s="54" t="s">
        <v>89</v>
      </c>
      <c r="C25" s="79">
        <v>3000</v>
      </c>
      <c r="D25" s="83">
        <v>5409.12</v>
      </c>
      <c r="E25" s="79">
        <v>-2409.12</v>
      </c>
      <c r="F25" s="79">
        <v>180.3</v>
      </c>
      <c r="G25" s="79">
        <v>5409.12</v>
      </c>
    </row>
    <row r="26" spans="1:7">
      <c r="A26" s="54" t="s">
        <v>90</v>
      </c>
      <c r="B26" s="54" t="s">
        <v>91</v>
      </c>
      <c r="C26" s="79">
        <v>0</v>
      </c>
      <c r="D26" s="83">
        <v>9383.2800000000007</v>
      </c>
      <c r="E26" s="79">
        <v>-9383.2800000000007</v>
      </c>
      <c r="F26" s="79">
        <v>0</v>
      </c>
      <c r="G26" s="79">
        <v>9383.2800000000007</v>
      </c>
    </row>
    <row r="27" spans="1:7">
      <c r="A27" s="54" t="s">
        <v>92</v>
      </c>
      <c r="B27" s="54" t="s">
        <v>93</v>
      </c>
      <c r="C27" s="79">
        <v>0</v>
      </c>
      <c r="D27" s="83">
        <v>9383.2800000000007</v>
      </c>
      <c r="E27" s="79">
        <v>-9383.2800000000007</v>
      </c>
      <c r="F27" s="79">
        <v>0</v>
      </c>
      <c r="G27" s="79">
        <v>9383.2800000000007</v>
      </c>
    </row>
    <row r="29" spans="1:7">
      <c r="A29" s="62" t="s">
        <v>47</v>
      </c>
      <c r="B29" s="56" t="s">
        <v>33</v>
      </c>
      <c r="C29" s="75">
        <v>959583</v>
      </c>
      <c r="D29" s="96">
        <v>854058.18</v>
      </c>
      <c r="E29" s="75">
        <v>105524.82</v>
      </c>
      <c r="F29" s="75">
        <v>89</v>
      </c>
      <c r="G29" s="75">
        <v>854058.18</v>
      </c>
    </row>
    <row r="30" spans="1:7">
      <c r="A30" s="60" t="s">
        <v>34</v>
      </c>
      <c r="B30" s="60" t="s">
        <v>35</v>
      </c>
      <c r="C30" s="76" t="s">
        <v>36</v>
      </c>
      <c r="D30" s="85" t="s">
        <v>37</v>
      </c>
      <c r="E30" s="76" t="s">
        <v>38</v>
      </c>
      <c r="F30" s="76" t="s">
        <v>39</v>
      </c>
      <c r="G30" s="76" t="s">
        <v>217</v>
      </c>
    </row>
    <row r="31" spans="1:7">
      <c r="A31" s="58" t="s">
        <v>48</v>
      </c>
      <c r="B31" s="58" t="s">
        <v>49</v>
      </c>
      <c r="C31" s="77">
        <v>723928</v>
      </c>
      <c r="D31" s="91">
        <v>680259.87</v>
      </c>
      <c r="E31" s="77">
        <v>43668.13</v>
      </c>
      <c r="F31" s="77">
        <v>93.97</v>
      </c>
      <c r="G31" s="77">
        <v>680259.87</v>
      </c>
    </row>
    <row r="32" spans="1:7">
      <c r="A32" s="56" t="s">
        <v>50</v>
      </c>
      <c r="B32" s="56" t="s">
        <v>51</v>
      </c>
      <c r="C32" s="78">
        <v>555857</v>
      </c>
      <c r="D32" s="90">
        <v>513405.99</v>
      </c>
      <c r="E32" s="78">
        <v>42451.01</v>
      </c>
      <c r="F32" s="78">
        <v>92.36</v>
      </c>
      <c r="G32" s="78">
        <v>513405.99</v>
      </c>
    </row>
    <row r="33" spans="1:9">
      <c r="A33" s="54" t="s">
        <v>52</v>
      </c>
      <c r="B33" s="54" t="s">
        <v>53</v>
      </c>
      <c r="C33" s="79">
        <v>445719</v>
      </c>
      <c r="D33" s="83">
        <v>409509.14</v>
      </c>
      <c r="E33" s="79">
        <v>36209.86</v>
      </c>
      <c r="F33" s="79">
        <v>91.88</v>
      </c>
      <c r="G33" s="79">
        <v>409509.14</v>
      </c>
    </row>
    <row r="34" spans="1:9">
      <c r="A34" s="54" t="s">
        <v>54</v>
      </c>
      <c r="B34" s="54" t="s">
        <v>55</v>
      </c>
      <c r="C34" s="79">
        <v>445719</v>
      </c>
      <c r="D34" s="83">
        <v>409509.14</v>
      </c>
      <c r="E34" s="79">
        <v>36209.86</v>
      </c>
      <c r="F34" s="79">
        <v>91.88</v>
      </c>
      <c r="G34" s="79">
        <v>409509.14</v>
      </c>
    </row>
    <row r="35" spans="1:9">
      <c r="A35" s="54" t="s">
        <v>56</v>
      </c>
      <c r="B35" s="54" t="s">
        <v>57</v>
      </c>
      <c r="C35" s="79">
        <v>107913</v>
      </c>
      <c r="D35" s="83">
        <v>103175.93</v>
      </c>
      <c r="E35" s="79">
        <v>4737.07</v>
      </c>
      <c r="F35" s="79">
        <v>95.61</v>
      </c>
      <c r="G35" s="79">
        <v>103175.93</v>
      </c>
    </row>
    <row r="36" spans="1:9">
      <c r="A36" s="54" t="s">
        <v>94</v>
      </c>
      <c r="B36" s="54" t="s">
        <v>95</v>
      </c>
      <c r="C36" s="79">
        <v>4800</v>
      </c>
      <c r="D36" s="83">
        <v>4745.01</v>
      </c>
      <c r="E36" s="79">
        <v>54.99</v>
      </c>
      <c r="F36" s="79">
        <v>98.85</v>
      </c>
      <c r="G36" s="79">
        <v>4745.01</v>
      </c>
    </row>
    <row r="37" spans="1:9">
      <c r="A37" s="54" t="s">
        <v>96</v>
      </c>
      <c r="B37" s="54" t="s">
        <v>97</v>
      </c>
      <c r="C37" s="79">
        <v>9000</v>
      </c>
      <c r="D37" s="83">
        <v>8954.99</v>
      </c>
      <c r="E37" s="79">
        <v>45.01</v>
      </c>
      <c r="F37" s="79">
        <v>99.5</v>
      </c>
      <c r="G37" s="79">
        <v>8954.99</v>
      </c>
    </row>
    <row r="38" spans="1:9">
      <c r="A38" s="54" t="s">
        <v>195</v>
      </c>
      <c r="B38" s="54" t="s">
        <v>196</v>
      </c>
      <c r="C38" s="79">
        <v>3700</v>
      </c>
      <c r="D38" s="83">
        <v>2561.0300000000002</v>
      </c>
      <c r="E38" s="79">
        <v>1138.97</v>
      </c>
      <c r="F38" s="79">
        <v>69.22</v>
      </c>
      <c r="G38" s="79">
        <v>2561.0300000000002</v>
      </c>
    </row>
    <row r="39" spans="1:9">
      <c r="A39" s="54" t="s">
        <v>167</v>
      </c>
      <c r="B39" s="54" t="s">
        <v>168</v>
      </c>
      <c r="C39" s="79">
        <v>51274</v>
      </c>
      <c r="D39" s="83">
        <v>51257.9</v>
      </c>
      <c r="E39" s="79">
        <v>16.100000000000001</v>
      </c>
      <c r="F39" s="79">
        <v>99.97</v>
      </c>
      <c r="G39" s="79">
        <v>51257.9</v>
      </c>
    </row>
    <row r="40" spans="1:9">
      <c r="A40" s="54" t="s">
        <v>246</v>
      </c>
      <c r="B40" s="54" t="s">
        <v>58</v>
      </c>
      <c r="C40" s="79">
        <v>39139</v>
      </c>
      <c r="D40" s="99">
        <v>35657</v>
      </c>
      <c r="E40" s="79">
        <v>3482</v>
      </c>
      <c r="F40" s="79">
        <v>91.1</v>
      </c>
      <c r="G40" s="79">
        <v>35657</v>
      </c>
    </row>
    <row r="41" spans="1:9" ht="34.5">
      <c r="A41" s="54" t="s">
        <v>179</v>
      </c>
      <c r="B41" s="54" t="s">
        <v>180</v>
      </c>
      <c r="C41" s="79">
        <v>2225</v>
      </c>
      <c r="D41" s="83">
        <v>720.92</v>
      </c>
      <c r="E41" s="79">
        <v>1504.08</v>
      </c>
      <c r="F41" s="79">
        <v>32.4</v>
      </c>
      <c r="G41" s="79">
        <v>720.92</v>
      </c>
      <c r="I41" s="101"/>
    </row>
    <row r="42" spans="1:9" ht="22.5">
      <c r="A42" s="56" t="s">
        <v>59</v>
      </c>
      <c r="B42" s="56" t="s">
        <v>60</v>
      </c>
      <c r="C42" s="78">
        <v>168071</v>
      </c>
      <c r="D42" s="90">
        <v>166853.88</v>
      </c>
      <c r="E42" s="78">
        <v>1217.1199999999999</v>
      </c>
      <c r="F42" s="78">
        <v>99.28</v>
      </c>
      <c r="G42" s="78">
        <v>166853.88</v>
      </c>
    </row>
    <row r="43" spans="1:9">
      <c r="A43" s="54" t="s">
        <v>61</v>
      </c>
      <c r="B43" s="54" t="s">
        <v>62</v>
      </c>
      <c r="C43" s="79">
        <v>128284</v>
      </c>
      <c r="D43" s="83">
        <v>128266.82</v>
      </c>
      <c r="E43" s="79">
        <v>17.18</v>
      </c>
      <c r="F43" s="79">
        <v>99.99</v>
      </c>
      <c r="G43" s="79">
        <v>128266.82</v>
      </c>
    </row>
    <row r="44" spans="1:9">
      <c r="A44" s="54" t="s">
        <v>63</v>
      </c>
      <c r="B44" s="54" t="s">
        <v>64</v>
      </c>
      <c r="C44" s="79">
        <v>39787</v>
      </c>
      <c r="D44" s="83">
        <v>38587.06</v>
      </c>
      <c r="E44" s="79">
        <v>1199.94</v>
      </c>
      <c r="F44" s="79">
        <v>96.98</v>
      </c>
      <c r="G44" s="79">
        <v>38587.06</v>
      </c>
    </row>
    <row r="45" spans="1:9" ht="23.25">
      <c r="A45" s="54" t="s">
        <v>65</v>
      </c>
      <c r="B45" s="54" t="s">
        <v>66</v>
      </c>
      <c r="C45" s="79">
        <v>38089</v>
      </c>
      <c r="D45" s="83">
        <v>38083.86</v>
      </c>
      <c r="E45" s="79">
        <v>5.14</v>
      </c>
      <c r="F45" s="79">
        <v>99.99</v>
      </c>
      <c r="G45" s="79">
        <v>38083.86</v>
      </c>
    </row>
    <row r="46" spans="1:9" ht="23.25">
      <c r="A46" s="54" t="s">
        <v>98</v>
      </c>
      <c r="B46" s="54" t="s">
        <v>99</v>
      </c>
      <c r="C46" s="79">
        <v>1698</v>
      </c>
      <c r="D46" s="83">
        <v>503.2</v>
      </c>
      <c r="E46" s="79">
        <v>1194.8</v>
      </c>
      <c r="F46" s="79">
        <v>29.63</v>
      </c>
      <c r="G46" s="79">
        <v>503.2</v>
      </c>
    </row>
    <row r="47" spans="1:9">
      <c r="A47" s="58" t="s">
        <v>100</v>
      </c>
      <c r="B47" s="58" t="s">
        <v>101</v>
      </c>
      <c r="C47" s="77">
        <v>224270</v>
      </c>
      <c r="D47" s="91">
        <v>164351.67000000001</v>
      </c>
      <c r="E47" s="77">
        <v>59918.33</v>
      </c>
      <c r="F47" s="77">
        <v>73.28</v>
      </c>
      <c r="G47" s="77">
        <v>164351.67000000001</v>
      </c>
    </row>
    <row r="48" spans="1:9">
      <c r="A48" s="56" t="s">
        <v>102</v>
      </c>
      <c r="B48" s="56" t="s">
        <v>103</v>
      </c>
      <c r="C48" s="78">
        <v>62</v>
      </c>
      <c r="D48" s="90">
        <v>61.61</v>
      </c>
      <c r="E48" s="78">
        <v>0.39</v>
      </c>
      <c r="F48" s="78">
        <v>99.37</v>
      </c>
      <c r="G48" s="78">
        <v>61.61</v>
      </c>
    </row>
    <row r="49" spans="1:7">
      <c r="A49" s="54" t="s">
        <v>104</v>
      </c>
      <c r="B49" s="54" t="s">
        <v>105</v>
      </c>
      <c r="C49" s="79">
        <v>62</v>
      </c>
      <c r="D49" s="83">
        <v>61.61</v>
      </c>
      <c r="E49" s="79">
        <v>0.39</v>
      </c>
      <c r="F49" s="79">
        <v>99.37</v>
      </c>
      <c r="G49" s="79">
        <v>61.61</v>
      </c>
    </row>
    <row r="50" spans="1:7">
      <c r="A50" s="54" t="s">
        <v>201</v>
      </c>
      <c r="B50" s="54" t="s">
        <v>106</v>
      </c>
      <c r="C50" s="79">
        <v>24</v>
      </c>
      <c r="D50" s="83">
        <v>24</v>
      </c>
      <c r="E50" s="79">
        <v>0</v>
      </c>
      <c r="F50" s="79">
        <v>100</v>
      </c>
      <c r="G50" s="79">
        <v>24</v>
      </c>
    </row>
    <row r="51" spans="1:7">
      <c r="A51" s="54" t="s">
        <v>202</v>
      </c>
      <c r="B51" s="54" t="s">
        <v>107</v>
      </c>
      <c r="C51" s="79">
        <v>38</v>
      </c>
      <c r="D51" s="83">
        <v>37.61</v>
      </c>
      <c r="E51" s="79">
        <v>0.39</v>
      </c>
      <c r="F51" s="79">
        <v>98.97</v>
      </c>
      <c r="G51" s="79">
        <v>37.61</v>
      </c>
    </row>
    <row r="52" spans="1:7">
      <c r="A52" s="56" t="s">
        <v>108</v>
      </c>
      <c r="B52" s="56" t="s">
        <v>109</v>
      </c>
      <c r="C52" s="78">
        <v>104209</v>
      </c>
      <c r="D52" s="80">
        <v>61397.91</v>
      </c>
      <c r="E52" s="78">
        <v>42811.09</v>
      </c>
      <c r="F52" s="78">
        <v>58.92</v>
      </c>
      <c r="G52" s="78">
        <v>61397.91</v>
      </c>
    </row>
    <row r="53" spans="1:7">
      <c r="A53" s="54" t="s">
        <v>9</v>
      </c>
      <c r="B53" s="54" t="s">
        <v>110</v>
      </c>
      <c r="C53" s="79">
        <v>4080</v>
      </c>
      <c r="D53" s="88">
        <v>3467.13</v>
      </c>
      <c r="E53" s="79">
        <v>612.87</v>
      </c>
      <c r="F53" s="79">
        <v>84.98</v>
      </c>
      <c r="G53" s="79">
        <v>3467.13</v>
      </c>
    </row>
    <row r="54" spans="1:7">
      <c r="A54" s="54" t="s">
        <v>10</v>
      </c>
      <c r="B54" s="54" t="s">
        <v>111</v>
      </c>
      <c r="C54" s="79">
        <v>52996</v>
      </c>
      <c r="D54" s="88">
        <v>27420</v>
      </c>
      <c r="E54" s="79">
        <v>25576</v>
      </c>
      <c r="F54" s="79">
        <v>51.74</v>
      </c>
      <c r="G54" s="79">
        <v>27420</v>
      </c>
    </row>
    <row r="55" spans="1:7">
      <c r="A55" s="54" t="s">
        <v>112</v>
      </c>
      <c r="B55" s="54" t="s">
        <v>113</v>
      </c>
      <c r="C55" s="79">
        <v>8856</v>
      </c>
      <c r="D55" s="83">
        <v>5033.1400000000003</v>
      </c>
      <c r="E55" s="79">
        <v>3822.86</v>
      </c>
      <c r="F55" s="79">
        <v>56.83</v>
      </c>
      <c r="G55" s="79">
        <v>5033.1400000000003</v>
      </c>
    </row>
    <row r="56" spans="1:7">
      <c r="A56" s="54" t="s">
        <v>114</v>
      </c>
      <c r="B56" s="54" t="s">
        <v>115</v>
      </c>
      <c r="C56" s="79">
        <v>42000</v>
      </c>
      <c r="D56" s="83">
        <v>20752.240000000002</v>
      </c>
      <c r="E56" s="79">
        <v>21247.759999999998</v>
      </c>
      <c r="F56" s="79">
        <v>49.41</v>
      </c>
      <c r="G56" s="79">
        <v>20752.240000000002</v>
      </c>
    </row>
    <row r="57" spans="1:7">
      <c r="A57" s="54" t="s">
        <v>249</v>
      </c>
      <c r="B57" s="54" t="s">
        <v>116</v>
      </c>
      <c r="C57" s="79">
        <v>1640</v>
      </c>
      <c r="D57" s="83">
        <v>1634.62</v>
      </c>
      <c r="E57" s="79">
        <v>5.38</v>
      </c>
      <c r="F57" s="79">
        <v>99.67</v>
      </c>
      <c r="G57" s="79">
        <v>1634.62</v>
      </c>
    </row>
    <row r="58" spans="1:7">
      <c r="A58" s="54" t="s">
        <v>197</v>
      </c>
      <c r="B58" s="54" t="s">
        <v>198</v>
      </c>
      <c r="C58" s="79">
        <v>500</v>
      </c>
      <c r="D58" s="83">
        <v>0</v>
      </c>
      <c r="E58" s="79">
        <v>500</v>
      </c>
      <c r="F58" s="79">
        <v>0</v>
      </c>
      <c r="G58" s="79">
        <v>0</v>
      </c>
    </row>
    <row r="59" spans="1:7">
      <c r="A59" s="54" t="s">
        <v>250</v>
      </c>
      <c r="B59" s="54" t="s">
        <v>117</v>
      </c>
      <c r="C59" s="79">
        <v>16268</v>
      </c>
      <c r="D59" s="88">
        <v>11065.31</v>
      </c>
      <c r="E59" s="79">
        <v>5202.6899999999996</v>
      </c>
      <c r="F59" s="79">
        <v>68.02</v>
      </c>
      <c r="G59" s="79">
        <v>11065.31</v>
      </c>
    </row>
    <row r="60" spans="1:7">
      <c r="A60" s="54" t="s">
        <v>118</v>
      </c>
      <c r="B60" s="54" t="s">
        <v>119</v>
      </c>
      <c r="C60" s="79">
        <v>155</v>
      </c>
      <c r="D60" s="99">
        <v>119.61</v>
      </c>
      <c r="E60" s="79">
        <v>35.39</v>
      </c>
      <c r="F60" s="79">
        <v>77.17</v>
      </c>
      <c r="G60" s="79">
        <v>119.61</v>
      </c>
    </row>
    <row r="61" spans="1:7">
      <c r="A61" s="54" t="s">
        <v>251</v>
      </c>
      <c r="B61" s="54" t="s">
        <v>120</v>
      </c>
      <c r="C61" s="79">
        <v>2400</v>
      </c>
      <c r="D61" s="83">
        <v>560.29</v>
      </c>
      <c r="E61" s="79">
        <v>1839.71</v>
      </c>
      <c r="F61" s="79">
        <v>23.35</v>
      </c>
      <c r="G61" s="79">
        <v>560.29</v>
      </c>
    </row>
    <row r="62" spans="1:7">
      <c r="A62" s="54" t="s">
        <v>252</v>
      </c>
      <c r="B62" s="54" t="s">
        <v>121</v>
      </c>
      <c r="C62" s="79">
        <v>13713</v>
      </c>
      <c r="D62" s="83">
        <v>10385.41</v>
      </c>
      <c r="E62" s="79">
        <v>3327.59</v>
      </c>
      <c r="F62" s="79">
        <v>75.73</v>
      </c>
      <c r="G62" s="79">
        <v>10385.41</v>
      </c>
    </row>
    <row r="63" spans="1:7">
      <c r="A63" s="54" t="s">
        <v>253</v>
      </c>
      <c r="B63" s="54" t="s">
        <v>122</v>
      </c>
      <c r="C63" s="79">
        <v>30865</v>
      </c>
      <c r="D63" s="88">
        <v>19445.47</v>
      </c>
      <c r="E63" s="79">
        <v>11419.53</v>
      </c>
      <c r="F63" s="79">
        <v>63</v>
      </c>
      <c r="G63" s="79">
        <v>19445.47</v>
      </c>
    </row>
    <row r="64" spans="1:7">
      <c r="A64" s="54" t="s">
        <v>254</v>
      </c>
      <c r="B64" s="54" t="s">
        <v>123</v>
      </c>
      <c r="C64" s="79">
        <v>3550</v>
      </c>
      <c r="D64" s="83">
        <v>2463.08</v>
      </c>
      <c r="E64" s="79">
        <v>1086.92</v>
      </c>
      <c r="F64" s="79">
        <v>69.38</v>
      </c>
      <c r="G64" s="79">
        <v>2463.08</v>
      </c>
    </row>
    <row r="65" spans="1:7">
      <c r="A65" s="54" t="s">
        <v>124</v>
      </c>
      <c r="B65" s="54" t="s">
        <v>125</v>
      </c>
      <c r="C65" s="79">
        <v>5542</v>
      </c>
      <c r="D65" s="83">
        <v>3229.3</v>
      </c>
      <c r="E65" s="79">
        <v>2312.6999999999998</v>
      </c>
      <c r="F65" s="79">
        <v>58.27</v>
      </c>
      <c r="G65" s="79">
        <v>3229.3</v>
      </c>
    </row>
    <row r="66" spans="1:7">
      <c r="A66" s="54" t="s">
        <v>255</v>
      </c>
      <c r="B66" s="54" t="s">
        <v>126</v>
      </c>
      <c r="C66" s="79">
        <v>5943</v>
      </c>
      <c r="D66" s="83">
        <v>3667.72</v>
      </c>
      <c r="E66" s="79">
        <v>2275.2800000000002</v>
      </c>
      <c r="F66" s="79">
        <v>61.71</v>
      </c>
      <c r="G66" s="79">
        <v>3667.72</v>
      </c>
    </row>
    <row r="67" spans="1:7">
      <c r="A67" s="54" t="s">
        <v>127</v>
      </c>
      <c r="B67" s="54" t="s">
        <v>128</v>
      </c>
      <c r="C67" s="79">
        <v>7654</v>
      </c>
      <c r="D67" s="83">
        <v>7653.88</v>
      </c>
      <c r="E67" s="79">
        <v>0.12</v>
      </c>
      <c r="F67" s="79">
        <v>100</v>
      </c>
      <c r="G67" s="79">
        <v>7653.88</v>
      </c>
    </row>
    <row r="68" spans="1:7">
      <c r="A68" s="54" t="s">
        <v>129</v>
      </c>
      <c r="B68" s="54" t="s">
        <v>130</v>
      </c>
      <c r="C68" s="79">
        <v>8176</v>
      </c>
      <c r="D68" s="83">
        <v>2431.4899999999998</v>
      </c>
      <c r="E68" s="79">
        <v>5744.51</v>
      </c>
      <c r="F68" s="79">
        <v>29.74</v>
      </c>
      <c r="G68" s="79">
        <v>2431.4899999999998</v>
      </c>
    </row>
    <row r="69" spans="1:7" ht="22.5">
      <c r="A69" s="56" t="s">
        <v>136</v>
      </c>
      <c r="B69" s="56" t="s">
        <v>137</v>
      </c>
      <c r="C69" s="78">
        <v>119999</v>
      </c>
      <c r="D69" s="80">
        <v>102892.15</v>
      </c>
      <c r="E69" s="78">
        <v>17106.849999999999</v>
      </c>
      <c r="F69" s="78">
        <v>85.74</v>
      </c>
      <c r="G69" s="78">
        <v>102892.15</v>
      </c>
    </row>
    <row r="70" spans="1:7">
      <c r="A70" s="54" t="s">
        <v>257</v>
      </c>
      <c r="B70" s="54" t="s">
        <v>138</v>
      </c>
      <c r="C70" s="79">
        <v>7509</v>
      </c>
      <c r="D70" s="88">
        <v>6817.44</v>
      </c>
      <c r="E70" s="79">
        <v>691.56</v>
      </c>
      <c r="F70" s="79">
        <v>90.79</v>
      </c>
      <c r="G70" s="79">
        <v>6817.44</v>
      </c>
    </row>
    <row r="71" spans="1:7">
      <c r="A71" s="54" t="s">
        <v>139</v>
      </c>
      <c r="B71" s="54" t="s">
        <v>140</v>
      </c>
      <c r="C71" s="79">
        <v>1645</v>
      </c>
      <c r="D71" s="83">
        <v>1087.18</v>
      </c>
      <c r="E71" s="79">
        <v>557.82000000000005</v>
      </c>
      <c r="F71" s="79">
        <v>66.09</v>
      </c>
      <c r="G71" s="79">
        <v>1087.18</v>
      </c>
    </row>
    <row r="72" spans="1:7">
      <c r="A72" s="54" t="s">
        <v>141</v>
      </c>
      <c r="B72" s="54" t="s">
        <v>142</v>
      </c>
      <c r="C72" s="79">
        <v>5864</v>
      </c>
      <c r="D72" s="83">
        <v>5730.26</v>
      </c>
      <c r="E72" s="79">
        <v>133.74</v>
      </c>
      <c r="F72" s="79">
        <v>97.72</v>
      </c>
      <c r="G72" s="79">
        <v>5730.26</v>
      </c>
    </row>
    <row r="73" spans="1:7">
      <c r="A73" s="54" t="s">
        <v>143</v>
      </c>
      <c r="B73" s="54" t="s">
        <v>144</v>
      </c>
      <c r="C73" s="79">
        <v>92670</v>
      </c>
      <c r="D73" s="88">
        <v>77267.789999999994</v>
      </c>
      <c r="E73" s="79">
        <v>15402.21</v>
      </c>
      <c r="F73" s="79">
        <v>83.38</v>
      </c>
      <c r="G73" s="79">
        <v>77267.789999999994</v>
      </c>
    </row>
    <row r="74" spans="1:7">
      <c r="A74" s="54" t="s">
        <v>145</v>
      </c>
      <c r="B74" s="54" t="s">
        <v>146</v>
      </c>
      <c r="C74" s="79">
        <v>92230</v>
      </c>
      <c r="D74" s="83">
        <v>77153.929999999993</v>
      </c>
      <c r="E74" s="79">
        <v>15076.07</v>
      </c>
      <c r="F74" s="79">
        <v>83.65</v>
      </c>
      <c r="G74" s="79">
        <v>77153.929999999993</v>
      </c>
    </row>
    <row r="75" spans="1:7">
      <c r="A75" s="54" t="s">
        <v>147</v>
      </c>
      <c r="B75" s="54" t="s">
        <v>148</v>
      </c>
      <c r="C75" s="79">
        <v>440</v>
      </c>
      <c r="D75" s="99">
        <v>113.86</v>
      </c>
      <c r="E75" s="79">
        <v>326.14</v>
      </c>
      <c r="F75" s="79">
        <v>25.88</v>
      </c>
      <c r="G75" s="79">
        <v>113.86</v>
      </c>
    </row>
    <row r="76" spans="1:7" ht="23.25">
      <c r="A76" s="54" t="s">
        <v>16</v>
      </c>
      <c r="B76" s="54" t="s">
        <v>149</v>
      </c>
      <c r="C76" s="79">
        <v>350</v>
      </c>
      <c r="D76" s="88">
        <v>349.99</v>
      </c>
      <c r="E76" s="79">
        <v>0.01</v>
      </c>
      <c r="F76" s="79">
        <v>100</v>
      </c>
      <c r="G76" s="79">
        <v>349.99</v>
      </c>
    </row>
    <row r="77" spans="1:7">
      <c r="A77" s="54" t="s">
        <v>150</v>
      </c>
      <c r="B77" s="54" t="s">
        <v>151</v>
      </c>
      <c r="C77" s="79">
        <v>350</v>
      </c>
      <c r="D77" s="83">
        <v>349.99</v>
      </c>
      <c r="E77" s="79">
        <v>0.01</v>
      </c>
      <c r="F77" s="79">
        <v>100</v>
      </c>
      <c r="G77" s="79">
        <v>349.99</v>
      </c>
    </row>
    <row r="78" spans="1:7">
      <c r="A78" s="54" t="s">
        <v>258</v>
      </c>
      <c r="B78" s="54" t="s">
        <v>152</v>
      </c>
      <c r="C78" s="79">
        <v>12940</v>
      </c>
      <c r="D78" s="88">
        <v>12054.18</v>
      </c>
      <c r="E78" s="79">
        <v>885.82</v>
      </c>
      <c r="F78" s="79">
        <v>93.15</v>
      </c>
      <c r="G78" s="79">
        <v>12054.18</v>
      </c>
    </row>
    <row r="79" spans="1:7">
      <c r="A79" s="54" t="s">
        <v>19</v>
      </c>
      <c r="B79" s="54" t="s">
        <v>153</v>
      </c>
      <c r="C79" s="79">
        <v>4100</v>
      </c>
      <c r="D79" s="88">
        <v>3993.03</v>
      </c>
      <c r="E79" s="79">
        <v>106.97</v>
      </c>
      <c r="F79" s="79">
        <v>97.39</v>
      </c>
      <c r="G79" s="79">
        <v>3993.03</v>
      </c>
    </row>
    <row r="80" spans="1:7">
      <c r="A80" s="54" t="s">
        <v>154</v>
      </c>
      <c r="B80" s="54" t="s">
        <v>155</v>
      </c>
      <c r="C80" s="79">
        <v>2430</v>
      </c>
      <c r="D80" s="83">
        <v>2409.7199999999998</v>
      </c>
      <c r="E80" s="79">
        <v>20.28</v>
      </c>
      <c r="F80" s="79">
        <v>99.17</v>
      </c>
      <c r="G80" s="79">
        <v>2409.7199999999998</v>
      </c>
    </row>
    <row r="81" spans="1:7">
      <c r="A81" s="58" t="s">
        <v>156</v>
      </c>
      <c r="B81" s="58" t="s">
        <v>157</v>
      </c>
      <c r="C81" s="77">
        <v>11385</v>
      </c>
      <c r="D81" s="91">
        <v>9446.64</v>
      </c>
      <c r="E81" s="77">
        <v>1938.36</v>
      </c>
      <c r="F81" s="77">
        <v>82.97</v>
      </c>
      <c r="G81" s="77">
        <v>9446.64</v>
      </c>
    </row>
    <row r="82" spans="1:7">
      <c r="A82" s="56" t="s">
        <v>278</v>
      </c>
      <c r="B82" s="56" t="s">
        <v>279</v>
      </c>
      <c r="C82" s="78">
        <v>300</v>
      </c>
      <c r="D82" s="80">
        <v>0</v>
      </c>
      <c r="E82" s="78">
        <v>300</v>
      </c>
      <c r="F82" s="78">
        <v>0</v>
      </c>
      <c r="G82" s="78">
        <v>0</v>
      </c>
    </row>
    <row r="83" spans="1:7">
      <c r="A83" s="54" t="s">
        <v>280</v>
      </c>
      <c r="B83" s="54" t="s">
        <v>281</v>
      </c>
      <c r="C83" s="79">
        <v>300</v>
      </c>
      <c r="D83" s="83">
        <v>0</v>
      </c>
      <c r="E83" s="79">
        <v>300</v>
      </c>
      <c r="F83" s="79">
        <v>0</v>
      </c>
      <c r="G83" s="79">
        <v>0</v>
      </c>
    </row>
    <row r="84" spans="1:7">
      <c r="A84" s="56" t="s">
        <v>259</v>
      </c>
      <c r="B84" s="56" t="s">
        <v>158</v>
      </c>
      <c r="C84" s="78">
        <v>11085</v>
      </c>
      <c r="D84" s="80">
        <v>9446.64</v>
      </c>
      <c r="E84" s="78">
        <v>1638.36</v>
      </c>
      <c r="F84" s="78">
        <v>85.22</v>
      </c>
      <c r="G84" s="78">
        <v>9446.64</v>
      </c>
    </row>
    <row r="85" spans="1:7">
      <c r="A85" s="54" t="s">
        <v>159</v>
      </c>
      <c r="B85" s="54" t="s">
        <v>160</v>
      </c>
      <c r="C85" s="79">
        <v>11085</v>
      </c>
      <c r="D85" s="83">
        <v>9446.64</v>
      </c>
      <c r="E85" s="79">
        <v>1638.36</v>
      </c>
      <c r="F85" s="79">
        <v>85.22</v>
      </c>
      <c r="G85" s="79">
        <v>9446.64</v>
      </c>
    </row>
    <row r="86" spans="1:7">
      <c r="A86" s="54" t="s">
        <v>163</v>
      </c>
      <c r="B86" s="54" t="s">
        <v>164</v>
      </c>
      <c r="C86" s="79">
        <v>3534</v>
      </c>
      <c r="D86" s="83">
        <v>1896.24</v>
      </c>
      <c r="E86" s="79">
        <v>1637.76</v>
      </c>
      <c r="F86" s="79">
        <v>53.66</v>
      </c>
      <c r="G86" s="79">
        <v>1896.24</v>
      </c>
    </row>
    <row r="87" spans="1:7">
      <c r="A87" s="54" t="s">
        <v>261</v>
      </c>
      <c r="B87" s="54" t="s">
        <v>193</v>
      </c>
      <c r="C87" s="79">
        <v>7551</v>
      </c>
      <c r="D87" s="83">
        <v>7550.4</v>
      </c>
      <c r="E87" s="79">
        <v>0.6</v>
      </c>
      <c r="F87" s="79">
        <v>99.99</v>
      </c>
      <c r="G87" s="79">
        <v>7550.4</v>
      </c>
    </row>
    <row r="89" spans="1:7">
      <c r="A89" s="62" t="s">
        <v>67</v>
      </c>
      <c r="B89" s="56" t="s">
        <v>33</v>
      </c>
      <c r="C89" s="75">
        <v>-948238</v>
      </c>
      <c r="D89" s="96">
        <v>-829528.43</v>
      </c>
      <c r="E89" s="75">
        <v>-118709.57</v>
      </c>
      <c r="F89" s="75">
        <v>87.48</v>
      </c>
      <c r="G89" s="75">
        <v>-829528.43</v>
      </c>
    </row>
    <row r="91" spans="1:7">
      <c r="A91" s="62" t="s">
        <v>68</v>
      </c>
      <c r="B91" s="56" t="s">
        <v>33</v>
      </c>
      <c r="C91" s="75">
        <v>0</v>
      </c>
      <c r="D91" s="96">
        <v>829528.43</v>
      </c>
      <c r="E91" s="75">
        <v>-829528.43</v>
      </c>
      <c r="F91" s="75">
        <v>0</v>
      </c>
      <c r="G91" s="75">
        <v>829528.43</v>
      </c>
    </row>
    <row r="92" spans="1:7">
      <c r="A92" s="60" t="s">
        <v>34</v>
      </c>
      <c r="B92" s="60" t="s">
        <v>35</v>
      </c>
      <c r="C92" s="76" t="s">
        <v>36</v>
      </c>
      <c r="D92" s="85" t="s">
        <v>37</v>
      </c>
      <c r="E92" s="76" t="s">
        <v>38</v>
      </c>
      <c r="F92" s="76" t="s">
        <v>39</v>
      </c>
      <c r="G92" s="76" t="s">
        <v>217</v>
      </c>
    </row>
    <row r="93" spans="1:7">
      <c r="A93" s="58" t="s">
        <v>69</v>
      </c>
      <c r="B93" s="58" t="s">
        <v>70</v>
      </c>
      <c r="C93" s="77">
        <v>0</v>
      </c>
      <c r="D93" s="91">
        <v>829528.43</v>
      </c>
      <c r="E93" s="77">
        <v>-829528.43</v>
      </c>
      <c r="F93" s="77">
        <v>0</v>
      </c>
      <c r="G93" s="77">
        <v>829528.43</v>
      </c>
    </row>
    <row r="94" spans="1:7">
      <c r="A94" s="56" t="s">
        <v>71</v>
      </c>
      <c r="B94" s="56" t="s">
        <v>72</v>
      </c>
      <c r="C94" s="78">
        <v>0</v>
      </c>
      <c r="D94" s="80">
        <v>829528.43</v>
      </c>
      <c r="E94" s="78">
        <v>-829528.43</v>
      </c>
      <c r="F94" s="78">
        <v>0</v>
      </c>
      <c r="G94" s="78">
        <v>829528.43</v>
      </c>
    </row>
    <row r="95" spans="1:7" ht="23.25">
      <c r="A95" s="54" t="s">
        <v>73</v>
      </c>
      <c r="B95" s="54" t="s">
        <v>74</v>
      </c>
      <c r="C95" s="79">
        <v>0</v>
      </c>
      <c r="D95" s="83">
        <v>-829528.43</v>
      </c>
      <c r="E95" s="79">
        <v>829528.43</v>
      </c>
      <c r="F95" s="79">
        <v>0</v>
      </c>
      <c r="G95" s="79">
        <v>-829528.43</v>
      </c>
    </row>
    <row r="97" spans="1:7">
      <c r="A97" s="190" t="s">
        <v>274</v>
      </c>
      <c r="B97" s="190"/>
      <c r="C97" s="190"/>
      <c r="D97" s="190"/>
      <c r="E97" s="190"/>
      <c r="F97" s="190"/>
      <c r="G97" s="190"/>
    </row>
    <row r="99" spans="1:7">
      <c r="A99" s="191" t="s">
        <v>212</v>
      </c>
      <c r="B99" s="191"/>
      <c r="C99" s="191"/>
      <c r="D99" s="191"/>
      <c r="E99" s="191"/>
      <c r="F99" s="191"/>
      <c r="G99" s="191"/>
    </row>
    <row r="100" spans="1:7">
      <c r="A100" s="184" t="s">
        <v>20</v>
      </c>
      <c r="B100" s="184"/>
      <c r="C100" s="184"/>
      <c r="D100" s="184"/>
      <c r="E100" s="184"/>
      <c r="F100" s="184"/>
      <c r="G100" s="184"/>
    </row>
    <row r="101" spans="1:7">
      <c r="A101" s="184" t="s">
        <v>21</v>
      </c>
      <c r="B101" s="184"/>
      <c r="C101" s="184"/>
      <c r="D101" s="184"/>
      <c r="E101" s="184"/>
      <c r="F101" s="184"/>
      <c r="G101" s="184"/>
    </row>
    <row r="102" spans="1:7">
      <c r="A102" s="184" t="s">
        <v>22</v>
      </c>
      <c r="B102" s="184"/>
      <c r="C102" s="184"/>
      <c r="D102" s="184"/>
      <c r="E102" s="184"/>
      <c r="F102" s="184"/>
      <c r="G102" s="184"/>
    </row>
    <row r="103" spans="1:7">
      <c r="A103" s="184" t="s">
        <v>23</v>
      </c>
      <c r="B103" s="184"/>
      <c r="C103" s="184"/>
      <c r="D103" s="184"/>
      <c r="E103" s="184"/>
      <c r="F103" s="184"/>
      <c r="G103" s="184"/>
    </row>
    <row r="104" spans="1:7">
      <c r="A104" s="184" t="s">
        <v>24</v>
      </c>
      <c r="B104" s="184"/>
      <c r="C104" s="184"/>
      <c r="D104" s="184"/>
      <c r="E104" s="184"/>
      <c r="F104" s="184"/>
      <c r="G104" s="184"/>
    </row>
    <row r="105" spans="1:7">
      <c r="A105" s="185" t="s">
        <v>166</v>
      </c>
      <c r="B105" s="185"/>
      <c r="C105" s="185"/>
      <c r="D105" s="185"/>
      <c r="E105" s="185"/>
      <c r="F105" s="185"/>
      <c r="G105" s="185"/>
    </row>
    <row r="107" spans="1:7" ht="19.5">
      <c r="A107" s="193" t="s">
        <v>26</v>
      </c>
      <c r="B107" s="193" t="s">
        <v>27</v>
      </c>
      <c r="C107" s="65" t="s">
        <v>275</v>
      </c>
      <c r="D107" s="81" t="s">
        <v>28</v>
      </c>
      <c r="E107" s="65" t="s">
        <v>29</v>
      </c>
      <c r="F107" s="188" t="s">
        <v>30</v>
      </c>
      <c r="G107" s="65" t="s">
        <v>216</v>
      </c>
    </row>
    <row r="108" spans="1:7">
      <c r="A108" s="194"/>
      <c r="B108" s="194"/>
      <c r="C108" s="66" t="s">
        <v>31</v>
      </c>
      <c r="D108" s="86" t="s">
        <v>31</v>
      </c>
      <c r="E108" s="66" t="s">
        <v>31</v>
      </c>
      <c r="F108" s="189"/>
      <c r="G108" s="66" t="s">
        <v>31</v>
      </c>
    </row>
    <row r="109" spans="1:7">
      <c r="A109" s="62" t="s">
        <v>32</v>
      </c>
      <c r="B109" s="56" t="s">
        <v>33</v>
      </c>
      <c r="C109" s="61">
        <v>112516</v>
      </c>
      <c r="D109" s="97">
        <v>104579.62</v>
      </c>
      <c r="E109" s="61">
        <v>7936.38</v>
      </c>
      <c r="F109" s="61">
        <v>92.95</v>
      </c>
      <c r="G109" s="61">
        <v>104579.62</v>
      </c>
    </row>
    <row r="110" spans="1:7">
      <c r="A110" s="60" t="s">
        <v>34</v>
      </c>
      <c r="B110" s="60" t="s">
        <v>35</v>
      </c>
      <c r="C110" s="59" t="s">
        <v>36</v>
      </c>
      <c r="D110" s="93" t="s">
        <v>37</v>
      </c>
      <c r="E110" s="59" t="s">
        <v>38</v>
      </c>
      <c r="F110" s="59" t="s">
        <v>39</v>
      </c>
      <c r="G110" s="59" t="s">
        <v>217</v>
      </c>
    </row>
    <row r="111" spans="1:7">
      <c r="A111" s="58" t="s">
        <v>40</v>
      </c>
      <c r="B111" s="58" t="s">
        <v>41</v>
      </c>
      <c r="C111" s="57">
        <v>112516</v>
      </c>
      <c r="D111" s="87">
        <v>104579.62</v>
      </c>
      <c r="E111" s="57">
        <v>7936.38</v>
      </c>
      <c r="F111" s="57">
        <v>92.95</v>
      </c>
      <c r="G111" s="57">
        <v>104579.62</v>
      </c>
    </row>
    <row r="112" spans="1:7">
      <c r="A112" s="56" t="s">
        <v>42</v>
      </c>
      <c r="B112" s="56" t="s">
        <v>43</v>
      </c>
      <c r="C112" s="55">
        <v>112516</v>
      </c>
      <c r="D112" s="98">
        <v>104579.62</v>
      </c>
      <c r="E112" s="55">
        <v>7936.38</v>
      </c>
      <c r="F112" s="55">
        <v>92.95</v>
      </c>
      <c r="G112" s="55">
        <v>104579.62</v>
      </c>
    </row>
    <row r="113" spans="1:7">
      <c r="A113" s="54" t="s">
        <v>194</v>
      </c>
      <c r="B113" s="54" t="s">
        <v>44</v>
      </c>
      <c r="C113" s="53">
        <v>112516</v>
      </c>
      <c r="D113" s="82">
        <v>104579.62</v>
      </c>
      <c r="E113" s="53">
        <v>7936.38</v>
      </c>
      <c r="F113" s="53">
        <v>92.95</v>
      </c>
      <c r="G113" s="53">
        <v>104579.62</v>
      </c>
    </row>
    <row r="114" spans="1:7">
      <c r="A114" s="54" t="s">
        <v>45</v>
      </c>
      <c r="B114" s="54" t="s">
        <v>46</v>
      </c>
      <c r="C114" s="53">
        <v>110713</v>
      </c>
      <c r="D114" s="82">
        <v>102821.28</v>
      </c>
      <c r="E114" s="53">
        <v>7891.72</v>
      </c>
      <c r="F114" s="53">
        <v>92.87</v>
      </c>
      <c r="G114" s="53">
        <v>102821.28</v>
      </c>
    </row>
    <row r="115" spans="1:7">
      <c r="A115" s="54" t="s">
        <v>76</v>
      </c>
      <c r="B115" s="54" t="s">
        <v>77</v>
      </c>
      <c r="C115" s="53">
        <v>1803</v>
      </c>
      <c r="D115" s="82">
        <v>1758.34</v>
      </c>
      <c r="E115" s="53">
        <v>44.66</v>
      </c>
      <c r="F115" s="53">
        <v>97.52</v>
      </c>
      <c r="G115" s="53">
        <v>1758.34</v>
      </c>
    </row>
    <row r="117" spans="1:7">
      <c r="A117" s="62" t="s">
        <v>47</v>
      </c>
      <c r="B117" s="56" t="s">
        <v>33</v>
      </c>
      <c r="C117" s="61">
        <v>112516</v>
      </c>
      <c r="D117" s="97">
        <v>112467.24</v>
      </c>
      <c r="E117" s="61">
        <v>48.76</v>
      </c>
      <c r="F117" s="61">
        <v>99.96</v>
      </c>
      <c r="G117" s="61">
        <v>112467.24</v>
      </c>
    </row>
    <row r="118" spans="1:7">
      <c r="A118" s="60" t="s">
        <v>34</v>
      </c>
      <c r="B118" s="60" t="s">
        <v>35</v>
      </c>
      <c r="C118" s="59" t="s">
        <v>36</v>
      </c>
      <c r="D118" s="93" t="s">
        <v>37</v>
      </c>
      <c r="E118" s="59" t="s">
        <v>38</v>
      </c>
      <c r="F118" s="59" t="s">
        <v>39</v>
      </c>
      <c r="G118" s="59" t="s">
        <v>217</v>
      </c>
    </row>
    <row r="119" spans="1:7">
      <c r="A119" s="58" t="s">
        <v>48</v>
      </c>
      <c r="B119" s="58" t="s">
        <v>49</v>
      </c>
      <c r="C119" s="57">
        <v>110713</v>
      </c>
      <c r="D119" s="87">
        <v>110709.6</v>
      </c>
      <c r="E119" s="57">
        <v>3.4</v>
      </c>
      <c r="F119" s="57">
        <v>100</v>
      </c>
      <c r="G119" s="57">
        <v>110709.6</v>
      </c>
    </row>
    <row r="120" spans="1:7">
      <c r="A120" s="56" t="s">
        <v>50</v>
      </c>
      <c r="B120" s="56" t="s">
        <v>51</v>
      </c>
      <c r="C120" s="55">
        <v>87720</v>
      </c>
      <c r="D120" s="95">
        <v>87717.56</v>
      </c>
      <c r="E120" s="55">
        <v>2.44</v>
      </c>
      <c r="F120" s="55">
        <v>100</v>
      </c>
      <c r="G120" s="55">
        <v>87717.56</v>
      </c>
    </row>
    <row r="121" spans="1:7">
      <c r="A121" s="54" t="s">
        <v>52</v>
      </c>
      <c r="B121" s="54" t="s">
        <v>53</v>
      </c>
      <c r="C121" s="53">
        <v>76842</v>
      </c>
      <c r="D121" s="82">
        <v>76840.259999999995</v>
      </c>
      <c r="E121" s="53">
        <v>1.74</v>
      </c>
      <c r="F121" s="53">
        <v>100</v>
      </c>
      <c r="G121" s="53">
        <v>76840.259999999995</v>
      </c>
    </row>
    <row r="122" spans="1:7">
      <c r="A122" s="54" t="s">
        <v>54</v>
      </c>
      <c r="B122" s="54" t="s">
        <v>55</v>
      </c>
      <c r="C122" s="53">
        <v>76842</v>
      </c>
      <c r="D122" s="82">
        <v>76840.259999999995</v>
      </c>
      <c r="E122" s="53">
        <v>1.74</v>
      </c>
      <c r="F122" s="53">
        <v>100</v>
      </c>
      <c r="G122" s="53">
        <v>76840.259999999995</v>
      </c>
    </row>
    <row r="123" spans="1:7">
      <c r="A123" s="54" t="s">
        <v>56</v>
      </c>
      <c r="B123" s="54" t="s">
        <v>57</v>
      </c>
      <c r="C123" s="53">
        <v>10878</v>
      </c>
      <c r="D123" s="82">
        <v>10877.3</v>
      </c>
      <c r="E123" s="53">
        <v>0.7</v>
      </c>
      <c r="F123" s="53">
        <v>99.99</v>
      </c>
      <c r="G123" s="53">
        <v>10877.3</v>
      </c>
    </row>
    <row r="124" spans="1:7">
      <c r="A124" s="54" t="s">
        <v>167</v>
      </c>
      <c r="B124" s="54" t="s">
        <v>168</v>
      </c>
      <c r="C124" s="53">
        <v>10778</v>
      </c>
      <c r="D124" s="82">
        <v>10777.3</v>
      </c>
      <c r="E124" s="53">
        <v>0.7</v>
      </c>
      <c r="F124" s="53">
        <v>99.99</v>
      </c>
      <c r="G124" s="53">
        <v>10777.3</v>
      </c>
    </row>
    <row r="125" spans="1:7">
      <c r="A125" s="54" t="s">
        <v>246</v>
      </c>
      <c r="B125" s="54" t="s">
        <v>58</v>
      </c>
      <c r="C125" s="53">
        <v>100</v>
      </c>
      <c r="D125" s="82">
        <v>100</v>
      </c>
      <c r="E125" s="53">
        <v>0</v>
      </c>
      <c r="F125" s="53">
        <v>100</v>
      </c>
      <c r="G125" s="53">
        <v>100</v>
      </c>
    </row>
    <row r="126" spans="1:7" ht="22.5">
      <c r="A126" s="56" t="s">
        <v>59</v>
      </c>
      <c r="B126" s="56" t="s">
        <v>60</v>
      </c>
      <c r="C126" s="55">
        <v>22993</v>
      </c>
      <c r="D126" s="95">
        <v>22992.04</v>
      </c>
      <c r="E126" s="55">
        <v>0.96</v>
      </c>
      <c r="F126" s="55">
        <v>100</v>
      </c>
      <c r="G126" s="55">
        <v>22992.04</v>
      </c>
    </row>
    <row r="127" spans="1:7">
      <c r="A127" s="54" t="s">
        <v>61</v>
      </c>
      <c r="B127" s="54" t="s">
        <v>62</v>
      </c>
      <c r="C127" s="53">
        <v>21130</v>
      </c>
      <c r="D127" s="82">
        <v>21129.69</v>
      </c>
      <c r="E127" s="53">
        <v>0.31</v>
      </c>
      <c r="F127" s="53">
        <v>100</v>
      </c>
      <c r="G127" s="53">
        <v>21129.69</v>
      </c>
    </row>
    <row r="128" spans="1:7">
      <c r="A128" s="54" t="s">
        <v>63</v>
      </c>
      <c r="B128" s="54" t="s">
        <v>64</v>
      </c>
      <c r="C128" s="53">
        <v>1863</v>
      </c>
      <c r="D128" s="82">
        <v>1862.35</v>
      </c>
      <c r="E128" s="53">
        <v>0.65</v>
      </c>
      <c r="F128" s="53">
        <v>99.97</v>
      </c>
      <c r="G128" s="53">
        <v>1862.35</v>
      </c>
    </row>
    <row r="129" spans="1:7" ht="23.25">
      <c r="A129" s="54" t="s">
        <v>65</v>
      </c>
      <c r="B129" s="54" t="s">
        <v>66</v>
      </c>
      <c r="C129" s="53">
        <v>1863</v>
      </c>
      <c r="D129" s="82">
        <v>1862.35</v>
      </c>
      <c r="E129" s="53">
        <v>0.65</v>
      </c>
      <c r="F129" s="53">
        <v>99.97</v>
      </c>
      <c r="G129" s="53">
        <v>1862.35</v>
      </c>
    </row>
    <row r="130" spans="1:7">
      <c r="A130" s="58" t="s">
        <v>100</v>
      </c>
      <c r="B130" s="58" t="s">
        <v>101</v>
      </c>
      <c r="C130" s="57">
        <v>1803</v>
      </c>
      <c r="D130" s="87">
        <v>1757.64</v>
      </c>
      <c r="E130" s="57">
        <v>45.36</v>
      </c>
      <c r="F130" s="57">
        <v>97.48</v>
      </c>
      <c r="G130" s="57">
        <v>1757.64</v>
      </c>
    </row>
    <row r="131" spans="1:7" ht="22.5">
      <c r="A131" s="56" t="s">
        <v>136</v>
      </c>
      <c r="B131" s="56" t="s">
        <v>137</v>
      </c>
      <c r="C131" s="55">
        <v>1803</v>
      </c>
      <c r="D131" s="98">
        <v>1757.64</v>
      </c>
      <c r="E131" s="55">
        <v>45.36</v>
      </c>
      <c r="F131" s="55">
        <v>97.48</v>
      </c>
      <c r="G131" s="55">
        <v>1757.64</v>
      </c>
    </row>
    <row r="132" spans="1:7">
      <c r="A132" s="54" t="s">
        <v>19</v>
      </c>
      <c r="B132" s="54" t="s">
        <v>153</v>
      </c>
      <c r="C132" s="53">
        <v>1803</v>
      </c>
      <c r="D132" s="84">
        <v>1757.64</v>
      </c>
      <c r="E132" s="53">
        <v>45.36</v>
      </c>
      <c r="F132" s="53">
        <v>97.48</v>
      </c>
      <c r="G132" s="53">
        <v>1757.64</v>
      </c>
    </row>
    <row r="134" spans="1:7">
      <c r="A134" s="62" t="s">
        <v>67</v>
      </c>
      <c r="B134" s="56" t="s">
        <v>33</v>
      </c>
      <c r="C134" s="61">
        <v>0</v>
      </c>
      <c r="D134" s="97">
        <v>-7887.62</v>
      </c>
      <c r="E134" s="61">
        <v>7887.62</v>
      </c>
      <c r="F134" s="61">
        <v>0</v>
      </c>
      <c r="G134" s="61">
        <v>-7887.62</v>
      </c>
    </row>
    <row r="136" spans="1:7">
      <c r="A136" s="62" t="s">
        <v>68</v>
      </c>
      <c r="B136" s="56" t="s">
        <v>33</v>
      </c>
      <c r="C136" s="61">
        <v>0</v>
      </c>
      <c r="D136" s="97">
        <v>7887.62</v>
      </c>
      <c r="E136" s="61">
        <v>-7887.62</v>
      </c>
      <c r="F136" s="61">
        <v>0</v>
      </c>
      <c r="G136" s="61">
        <v>7887.62</v>
      </c>
    </row>
    <row r="137" spans="1:7">
      <c r="A137" s="60" t="s">
        <v>34</v>
      </c>
      <c r="B137" s="60" t="s">
        <v>35</v>
      </c>
      <c r="C137" s="59" t="s">
        <v>36</v>
      </c>
      <c r="D137" s="93" t="s">
        <v>37</v>
      </c>
      <c r="E137" s="59" t="s">
        <v>38</v>
      </c>
      <c r="F137" s="59" t="s">
        <v>39</v>
      </c>
      <c r="G137" s="59" t="s">
        <v>217</v>
      </c>
    </row>
    <row r="138" spans="1:7">
      <c r="A138" s="58" t="s">
        <v>69</v>
      </c>
      <c r="B138" s="58" t="s">
        <v>70</v>
      </c>
      <c r="C138" s="57">
        <v>0</v>
      </c>
      <c r="D138" s="87">
        <v>7887.62</v>
      </c>
      <c r="E138" s="57">
        <v>-7887.62</v>
      </c>
      <c r="F138" s="57">
        <v>0</v>
      </c>
      <c r="G138" s="57">
        <v>7887.62</v>
      </c>
    </row>
    <row r="139" spans="1:7">
      <c r="A139" s="56" t="s">
        <v>71</v>
      </c>
      <c r="B139" s="56" t="s">
        <v>72</v>
      </c>
      <c r="C139" s="55">
        <v>0</v>
      </c>
      <c r="D139" s="98">
        <v>7887.62</v>
      </c>
      <c r="E139" s="55">
        <v>-7887.62</v>
      </c>
      <c r="F139" s="55">
        <v>0</v>
      </c>
      <c r="G139" s="55">
        <v>7887.62</v>
      </c>
    </row>
    <row r="140" spans="1:7" ht="23.25">
      <c r="A140" s="54" t="s">
        <v>73</v>
      </c>
      <c r="B140" s="54" t="s">
        <v>74</v>
      </c>
      <c r="C140" s="53">
        <v>0</v>
      </c>
      <c r="D140" s="82">
        <v>-7887.62</v>
      </c>
      <c r="E140" s="53">
        <v>7887.62</v>
      </c>
      <c r="F140" s="53">
        <v>0</v>
      </c>
      <c r="G140" s="53">
        <v>-7887.62</v>
      </c>
    </row>
    <row r="144" spans="1:7">
      <c r="D144" s="102">
        <f>SUM(D132,D126,D120,D79,D78,D76,D73,D70,D63,D59,D54,D53,D48,D42,D32)</f>
        <v>954669.05999999994</v>
      </c>
    </row>
    <row r="145" spans="4:5">
      <c r="D145" s="103">
        <f>SUM(D75,D60,D40)+D40*0.2359</f>
        <v>44301.956300000005</v>
      </c>
    </row>
    <row r="146" spans="4:5">
      <c r="D146" s="24">
        <f>D144-D145</f>
        <v>910367.10369999998</v>
      </c>
      <c r="E146" s="23" t="e">
        <f>D146-PrivPII_apstiprinasanai_01_2023!#REF!</f>
        <v>#REF!</v>
      </c>
    </row>
  </sheetData>
  <mergeCells count="23">
    <mergeCell ref="A7:G7"/>
    <mergeCell ref="A1:G1"/>
    <mergeCell ref="A2:G2"/>
    <mergeCell ref="A4:G4"/>
    <mergeCell ref="A5:G5"/>
    <mergeCell ref="A6:G6"/>
    <mergeCell ref="A8:G8"/>
    <mergeCell ref="A9:G9"/>
    <mergeCell ref="A10:G10"/>
    <mergeCell ref="A12:A13"/>
    <mergeCell ref="B12:B13"/>
    <mergeCell ref="F12:F13"/>
    <mergeCell ref="A103:G103"/>
    <mergeCell ref="A104:G104"/>
    <mergeCell ref="A105:G105"/>
    <mergeCell ref="A107:A108"/>
    <mergeCell ref="B107:B108"/>
    <mergeCell ref="F107:F108"/>
    <mergeCell ref="A97:G97"/>
    <mergeCell ref="A99:G99"/>
    <mergeCell ref="A100:G100"/>
    <mergeCell ref="A101:G101"/>
    <mergeCell ref="A102:G10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E5159-DE60-411E-9E73-73B9F8CC29C8}">
  <sheetPr>
    <tabColor theme="9" tint="-0.249977111117893"/>
  </sheetPr>
  <dimension ref="A1:G99"/>
  <sheetViews>
    <sheetView topLeftCell="A10" workbookViewId="0">
      <selection activeCell="H21" sqref="H21"/>
    </sheetView>
  </sheetViews>
  <sheetFormatPr defaultRowHeight="15"/>
  <cols>
    <col min="1" max="1" width="58.28515625" bestFit="1" customWidth="1"/>
    <col min="2" max="2" width="11.140625" bestFit="1" customWidth="1"/>
    <col min="3" max="3" width="11.140625" style="23" bestFit="1" customWidth="1"/>
    <col min="4" max="4" width="11.140625" style="24" bestFit="1" customWidth="1"/>
    <col min="5" max="7" width="11.140625" style="23" bestFit="1" customWidth="1"/>
  </cols>
  <sheetData>
    <row r="1" spans="1:7">
      <c r="A1" s="192" t="s">
        <v>282</v>
      </c>
      <c r="B1" s="192"/>
      <c r="C1" s="192"/>
      <c r="D1" s="192"/>
      <c r="E1" s="192"/>
      <c r="F1" s="192"/>
      <c r="G1" s="192"/>
    </row>
    <row r="2" spans="1:7" ht="45" customHeight="1">
      <c r="A2" s="190" t="s">
        <v>274</v>
      </c>
      <c r="B2" s="190"/>
      <c r="C2" s="190"/>
      <c r="D2" s="190"/>
      <c r="E2" s="190"/>
      <c r="F2" s="190"/>
      <c r="G2" s="190"/>
    </row>
    <row r="4" spans="1:7">
      <c r="A4" s="191" t="s">
        <v>172</v>
      </c>
      <c r="B4" s="191"/>
      <c r="C4" s="191"/>
      <c r="D4" s="191"/>
      <c r="E4" s="191"/>
      <c r="F4" s="191"/>
      <c r="G4" s="191"/>
    </row>
    <row r="5" spans="1:7">
      <c r="A5" s="184" t="s">
        <v>283</v>
      </c>
      <c r="B5" s="184"/>
      <c r="C5" s="184"/>
      <c r="D5" s="184"/>
      <c r="E5" s="184"/>
      <c r="F5" s="184"/>
      <c r="G5" s="184"/>
    </row>
    <row r="6" spans="1:7">
      <c r="A6" s="184" t="s">
        <v>21</v>
      </c>
      <c r="B6" s="184"/>
      <c r="C6" s="184"/>
      <c r="D6" s="184"/>
      <c r="E6" s="184"/>
      <c r="F6" s="184"/>
      <c r="G6" s="184"/>
    </row>
    <row r="7" spans="1:7">
      <c r="A7" s="184" t="s">
        <v>22</v>
      </c>
      <c r="B7" s="184"/>
      <c r="C7" s="184"/>
      <c r="D7" s="184"/>
      <c r="E7" s="184"/>
      <c r="F7" s="184"/>
      <c r="G7" s="184"/>
    </row>
    <row r="8" spans="1:7">
      <c r="A8" s="184" t="s">
        <v>23</v>
      </c>
      <c r="B8" s="184"/>
      <c r="C8" s="184"/>
      <c r="D8" s="184"/>
      <c r="E8" s="184"/>
      <c r="F8" s="184"/>
      <c r="G8" s="184"/>
    </row>
    <row r="9" spans="1:7">
      <c r="A9" s="184" t="s">
        <v>199</v>
      </c>
      <c r="B9" s="184"/>
      <c r="C9" s="184"/>
      <c r="D9" s="184"/>
      <c r="E9" s="184"/>
      <c r="F9" s="184"/>
      <c r="G9" s="184"/>
    </row>
    <row r="10" spans="1:7">
      <c r="A10" s="185" t="s">
        <v>215</v>
      </c>
      <c r="B10" s="185"/>
      <c r="C10" s="185"/>
      <c r="D10" s="185"/>
      <c r="E10" s="185"/>
      <c r="F10" s="185"/>
      <c r="G10" s="185"/>
    </row>
    <row r="12" spans="1:7" ht="19.5">
      <c r="A12" s="193" t="s">
        <v>26</v>
      </c>
      <c r="B12" s="193" t="s">
        <v>27</v>
      </c>
      <c r="C12" s="73" t="s">
        <v>275</v>
      </c>
      <c r="D12" s="89" t="s">
        <v>28</v>
      </c>
      <c r="E12" s="73" t="s">
        <v>29</v>
      </c>
      <c r="F12" s="195" t="s">
        <v>30</v>
      </c>
      <c r="G12" s="73" t="s">
        <v>216</v>
      </c>
    </row>
    <row r="13" spans="1:7">
      <c r="A13" s="194"/>
      <c r="B13" s="194"/>
      <c r="C13" s="74" t="s">
        <v>31</v>
      </c>
      <c r="D13" s="100" t="s">
        <v>31</v>
      </c>
      <c r="E13" s="74" t="s">
        <v>31</v>
      </c>
      <c r="F13" s="196"/>
      <c r="G13" s="74" t="s">
        <v>31</v>
      </c>
    </row>
    <row r="14" spans="1:7">
      <c r="A14" s="62" t="s">
        <v>47</v>
      </c>
      <c r="B14" s="56" t="s">
        <v>33</v>
      </c>
      <c r="C14" s="75">
        <v>303133</v>
      </c>
      <c r="D14" s="96">
        <v>264102.65000000002</v>
      </c>
      <c r="E14" s="75">
        <v>39030.35</v>
      </c>
      <c r="F14" s="75">
        <v>87.12</v>
      </c>
      <c r="G14" s="75">
        <v>264102.65000000002</v>
      </c>
    </row>
    <row r="15" spans="1:7">
      <c r="A15" s="60" t="s">
        <v>34</v>
      </c>
      <c r="B15" s="60" t="s">
        <v>35</v>
      </c>
      <c r="C15" s="76" t="s">
        <v>36</v>
      </c>
      <c r="D15" s="85" t="s">
        <v>37</v>
      </c>
      <c r="E15" s="76" t="s">
        <v>38</v>
      </c>
      <c r="F15" s="76" t="s">
        <v>39</v>
      </c>
      <c r="G15" s="76" t="s">
        <v>217</v>
      </c>
    </row>
    <row r="16" spans="1:7">
      <c r="A16" s="58" t="s">
        <v>48</v>
      </c>
      <c r="B16" s="58" t="s">
        <v>49</v>
      </c>
      <c r="C16" s="77">
        <v>277233</v>
      </c>
      <c r="D16" s="91">
        <v>248250.53</v>
      </c>
      <c r="E16" s="77">
        <v>28982.47</v>
      </c>
      <c r="F16" s="77">
        <v>89.55</v>
      </c>
      <c r="G16" s="77">
        <v>248250.53</v>
      </c>
    </row>
    <row r="17" spans="1:7">
      <c r="A17" s="56" t="s">
        <v>50</v>
      </c>
      <c r="B17" s="56" t="s">
        <v>51</v>
      </c>
      <c r="C17" s="78">
        <v>218518</v>
      </c>
      <c r="D17" s="90">
        <v>190752.05</v>
      </c>
      <c r="E17" s="78">
        <v>27765.95</v>
      </c>
      <c r="F17" s="78">
        <v>87.29</v>
      </c>
      <c r="G17" s="78">
        <v>190752.05</v>
      </c>
    </row>
    <row r="18" spans="1:7">
      <c r="A18" s="54" t="s">
        <v>52</v>
      </c>
      <c r="B18" s="54" t="s">
        <v>53</v>
      </c>
      <c r="C18" s="79">
        <v>189196</v>
      </c>
      <c r="D18" s="83">
        <v>162154.97</v>
      </c>
      <c r="E18" s="79">
        <v>27041.03</v>
      </c>
      <c r="F18" s="79">
        <v>85.71</v>
      </c>
      <c r="G18" s="79">
        <v>162154.97</v>
      </c>
    </row>
    <row r="19" spans="1:7">
      <c r="A19" s="54" t="s">
        <v>54</v>
      </c>
      <c r="B19" s="54" t="s">
        <v>55</v>
      </c>
      <c r="C19" s="79">
        <v>189196</v>
      </c>
      <c r="D19" s="83">
        <v>162154.97</v>
      </c>
      <c r="E19" s="79">
        <v>27041.03</v>
      </c>
      <c r="F19" s="79">
        <v>85.71</v>
      </c>
      <c r="G19" s="79">
        <v>162154.97</v>
      </c>
    </row>
    <row r="20" spans="1:7">
      <c r="A20" s="54" t="s">
        <v>56</v>
      </c>
      <c r="B20" s="54" t="s">
        <v>57</v>
      </c>
      <c r="C20" s="79">
        <v>29322</v>
      </c>
      <c r="D20" s="83">
        <v>28597.08</v>
      </c>
      <c r="E20" s="79">
        <v>724.92</v>
      </c>
      <c r="F20" s="79">
        <v>97.53</v>
      </c>
      <c r="G20" s="79">
        <v>28597.08</v>
      </c>
    </row>
    <row r="21" spans="1:7">
      <c r="A21" s="54" t="s">
        <v>167</v>
      </c>
      <c r="B21" s="54" t="s">
        <v>168</v>
      </c>
      <c r="C21" s="79">
        <v>18123</v>
      </c>
      <c r="D21" s="83">
        <v>17689.080000000002</v>
      </c>
      <c r="E21" s="79">
        <v>433.92</v>
      </c>
      <c r="F21" s="79">
        <v>97.61</v>
      </c>
      <c r="G21" s="79">
        <v>17689.080000000002</v>
      </c>
    </row>
    <row r="22" spans="1:7">
      <c r="A22" s="54" t="s">
        <v>246</v>
      </c>
      <c r="B22" s="54" t="s">
        <v>58</v>
      </c>
      <c r="C22" s="79">
        <v>11199</v>
      </c>
      <c r="D22" s="94">
        <v>10908</v>
      </c>
      <c r="E22" s="79">
        <v>291</v>
      </c>
      <c r="F22" s="79">
        <v>97.4</v>
      </c>
      <c r="G22" s="79">
        <v>10908</v>
      </c>
    </row>
    <row r="23" spans="1:7" ht="22.5">
      <c r="A23" s="56" t="s">
        <v>59</v>
      </c>
      <c r="B23" s="56" t="s">
        <v>60</v>
      </c>
      <c r="C23" s="78">
        <v>58715</v>
      </c>
      <c r="D23" s="90">
        <v>57498.48</v>
      </c>
      <c r="E23" s="78">
        <v>1216.52</v>
      </c>
      <c r="F23" s="78">
        <v>97.93</v>
      </c>
      <c r="G23" s="78">
        <v>57498.48</v>
      </c>
    </row>
    <row r="24" spans="1:7">
      <c r="A24" s="54" t="s">
        <v>61</v>
      </c>
      <c r="B24" s="54" t="s">
        <v>62</v>
      </c>
      <c r="C24" s="79">
        <v>47659</v>
      </c>
      <c r="D24" s="83">
        <v>47229.87</v>
      </c>
      <c r="E24" s="79">
        <v>429.13</v>
      </c>
      <c r="F24" s="79">
        <v>99.1</v>
      </c>
      <c r="G24" s="79">
        <v>47229.87</v>
      </c>
    </row>
    <row r="25" spans="1:7">
      <c r="A25" s="54" t="s">
        <v>63</v>
      </c>
      <c r="B25" s="54" t="s">
        <v>64</v>
      </c>
      <c r="C25" s="79">
        <v>11056</v>
      </c>
      <c r="D25" s="83">
        <v>10268.61</v>
      </c>
      <c r="E25" s="79">
        <v>787.39</v>
      </c>
      <c r="F25" s="79">
        <v>92.88</v>
      </c>
      <c r="G25" s="79">
        <v>10268.61</v>
      </c>
    </row>
    <row r="26" spans="1:7" ht="23.25">
      <c r="A26" s="54" t="s">
        <v>65</v>
      </c>
      <c r="B26" s="54" t="s">
        <v>66</v>
      </c>
      <c r="C26" s="79">
        <v>10456</v>
      </c>
      <c r="D26" s="83">
        <v>10268.61</v>
      </c>
      <c r="E26" s="79">
        <v>187.39</v>
      </c>
      <c r="F26" s="79">
        <v>98.21</v>
      </c>
      <c r="G26" s="79">
        <v>10268.61</v>
      </c>
    </row>
    <row r="27" spans="1:7" ht="23.25">
      <c r="A27" s="54" t="s">
        <v>98</v>
      </c>
      <c r="B27" s="54" t="s">
        <v>99</v>
      </c>
      <c r="C27" s="79">
        <v>600</v>
      </c>
      <c r="D27" s="83">
        <v>0</v>
      </c>
      <c r="E27" s="79">
        <v>600</v>
      </c>
      <c r="F27" s="79">
        <v>0</v>
      </c>
      <c r="G27" s="79">
        <v>0</v>
      </c>
    </row>
    <row r="28" spans="1:7">
      <c r="A28" s="58" t="s">
        <v>100</v>
      </c>
      <c r="B28" s="58" t="s">
        <v>101</v>
      </c>
      <c r="C28" s="77">
        <v>19600</v>
      </c>
      <c r="D28" s="91">
        <v>10477.49</v>
      </c>
      <c r="E28" s="77">
        <v>9122.51</v>
      </c>
      <c r="F28" s="77">
        <v>53.46</v>
      </c>
      <c r="G28" s="77">
        <v>10477.49</v>
      </c>
    </row>
    <row r="29" spans="1:7">
      <c r="A29" s="56" t="s">
        <v>108</v>
      </c>
      <c r="B29" s="56" t="s">
        <v>109</v>
      </c>
      <c r="C29" s="78">
        <v>8600</v>
      </c>
      <c r="D29" s="80">
        <v>706.82</v>
      </c>
      <c r="E29" s="78">
        <v>7893.18</v>
      </c>
      <c r="F29" s="78">
        <v>8.2200000000000006</v>
      </c>
      <c r="G29" s="78">
        <v>706.82</v>
      </c>
    </row>
    <row r="30" spans="1:7">
      <c r="A30" s="54" t="s">
        <v>250</v>
      </c>
      <c r="B30" s="54" t="s">
        <v>117</v>
      </c>
      <c r="C30" s="79">
        <v>8600</v>
      </c>
      <c r="D30" s="88">
        <v>706.82</v>
      </c>
      <c r="E30" s="79">
        <v>7893.18</v>
      </c>
      <c r="F30" s="79">
        <v>8.2200000000000006</v>
      </c>
      <c r="G30" s="79">
        <v>706.82</v>
      </c>
    </row>
    <row r="31" spans="1:7">
      <c r="A31" s="54" t="s">
        <v>251</v>
      </c>
      <c r="B31" s="54" t="s">
        <v>120</v>
      </c>
      <c r="C31" s="79">
        <v>600</v>
      </c>
      <c r="D31" s="83">
        <v>0</v>
      </c>
      <c r="E31" s="79">
        <v>600</v>
      </c>
      <c r="F31" s="79">
        <v>0</v>
      </c>
      <c r="G31" s="79">
        <v>0</v>
      </c>
    </row>
    <row r="32" spans="1:7">
      <c r="A32" s="54" t="s">
        <v>252</v>
      </c>
      <c r="B32" s="54" t="s">
        <v>121</v>
      </c>
      <c r="C32" s="79">
        <v>8000</v>
      </c>
      <c r="D32" s="83">
        <v>706.82</v>
      </c>
      <c r="E32" s="79">
        <v>7293.18</v>
      </c>
      <c r="F32" s="79">
        <v>8.84</v>
      </c>
      <c r="G32" s="79">
        <v>706.82</v>
      </c>
    </row>
    <row r="33" spans="1:7" ht="22.5">
      <c r="A33" s="56" t="s">
        <v>136</v>
      </c>
      <c r="B33" s="56" t="s">
        <v>137</v>
      </c>
      <c r="C33" s="78">
        <v>11000</v>
      </c>
      <c r="D33" s="80">
        <v>9770.67</v>
      </c>
      <c r="E33" s="78">
        <v>1229.33</v>
      </c>
      <c r="F33" s="78">
        <v>88.82</v>
      </c>
      <c r="G33" s="78">
        <v>9770.67</v>
      </c>
    </row>
    <row r="34" spans="1:7">
      <c r="A34" s="54" t="s">
        <v>257</v>
      </c>
      <c r="B34" s="54" t="s">
        <v>138</v>
      </c>
      <c r="C34" s="79">
        <v>1452</v>
      </c>
      <c r="D34" s="88">
        <v>623.58000000000004</v>
      </c>
      <c r="E34" s="79">
        <v>828.42</v>
      </c>
      <c r="F34" s="79">
        <v>42.95</v>
      </c>
      <c r="G34" s="79">
        <v>623.58000000000004</v>
      </c>
    </row>
    <row r="35" spans="1:7">
      <c r="A35" s="54" t="s">
        <v>139</v>
      </c>
      <c r="B35" s="54" t="s">
        <v>140</v>
      </c>
      <c r="C35" s="79">
        <v>1000</v>
      </c>
      <c r="D35" s="83">
        <v>172.34</v>
      </c>
      <c r="E35" s="79">
        <v>827.66</v>
      </c>
      <c r="F35" s="79">
        <v>17.23</v>
      </c>
      <c r="G35" s="79">
        <v>172.34</v>
      </c>
    </row>
    <row r="36" spans="1:7">
      <c r="A36" s="54" t="s">
        <v>141</v>
      </c>
      <c r="B36" s="54" t="s">
        <v>142</v>
      </c>
      <c r="C36" s="79">
        <v>452</v>
      </c>
      <c r="D36" s="83">
        <v>451.24</v>
      </c>
      <c r="E36" s="79">
        <v>0.76</v>
      </c>
      <c r="F36" s="79">
        <v>99.83</v>
      </c>
      <c r="G36" s="79">
        <v>451.24</v>
      </c>
    </row>
    <row r="37" spans="1:7" ht="23.25">
      <c r="A37" s="54" t="s">
        <v>16</v>
      </c>
      <c r="B37" s="54" t="s">
        <v>149</v>
      </c>
      <c r="C37" s="79">
        <v>450</v>
      </c>
      <c r="D37" s="83">
        <v>449.21</v>
      </c>
      <c r="E37" s="79">
        <v>0.79</v>
      </c>
      <c r="F37" s="79">
        <v>99.82</v>
      </c>
      <c r="G37" s="79">
        <v>449.21</v>
      </c>
    </row>
    <row r="38" spans="1:7">
      <c r="A38" s="54" t="s">
        <v>150</v>
      </c>
      <c r="B38" s="54" t="s">
        <v>151</v>
      </c>
      <c r="C38" s="79">
        <v>450</v>
      </c>
      <c r="D38" s="83">
        <v>449.21</v>
      </c>
      <c r="E38" s="79">
        <v>0.79</v>
      </c>
      <c r="F38" s="79">
        <v>99.82</v>
      </c>
      <c r="G38" s="79">
        <v>449.21</v>
      </c>
    </row>
    <row r="39" spans="1:7">
      <c r="A39" s="54" t="s">
        <v>258</v>
      </c>
      <c r="B39" s="54" t="s">
        <v>152</v>
      </c>
      <c r="C39" s="79">
        <v>2550</v>
      </c>
      <c r="D39" s="88">
        <v>2518.52</v>
      </c>
      <c r="E39" s="79">
        <v>31.48</v>
      </c>
      <c r="F39" s="79">
        <v>98.77</v>
      </c>
      <c r="G39" s="79">
        <v>2518.52</v>
      </c>
    </row>
    <row r="40" spans="1:7">
      <c r="A40" s="54" t="s">
        <v>19</v>
      </c>
      <c r="B40" s="54" t="s">
        <v>153</v>
      </c>
      <c r="C40" s="79">
        <v>6548</v>
      </c>
      <c r="D40" s="88">
        <v>6179.36</v>
      </c>
      <c r="E40" s="79">
        <v>368.64</v>
      </c>
      <c r="F40" s="79">
        <v>94.37</v>
      </c>
      <c r="G40" s="79">
        <v>6179.36</v>
      </c>
    </row>
    <row r="41" spans="1:7">
      <c r="A41" s="54" t="s">
        <v>154</v>
      </c>
      <c r="B41" s="54" t="s">
        <v>155</v>
      </c>
      <c r="C41" s="79">
        <v>0</v>
      </c>
      <c r="D41" s="83">
        <v>0</v>
      </c>
      <c r="E41" s="79">
        <v>0</v>
      </c>
      <c r="F41" s="79">
        <v>0</v>
      </c>
      <c r="G41" s="79">
        <v>0</v>
      </c>
    </row>
    <row r="42" spans="1:7">
      <c r="A42" s="58" t="s">
        <v>156</v>
      </c>
      <c r="B42" s="58" t="s">
        <v>157</v>
      </c>
      <c r="C42" s="77">
        <v>6300</v>
      </c>
      <c r="D42" s="91">
        <v>5374.63</v>
      </c>
      <c r="E42" s="77">
        <v>925.37</v>
      </c>
      <c r="F42" s="77">
        <v>85.31</v>
      </c>
      <c r="G42" s="77">
        <v>5374.63</v>
      </c>
    </row>
    <row r="43" spans="1:7">
      <c r="A43" s="56" t="s">
        <v>259</v>
      </c>
      <c r="B43" s="56" t="s">
        <v>158</v>
      </c>
      <c r="C43" s="78">
        <v>6300</v>
      </c>
      <c r="D43" s="80">
        <v>5374.63</v>
      </c>
      <c r="E43" s="78">
        <v>925.37</v>
      </c>
      <c r="F43" s="78">
        <v>85.31</v>
      </c>
      <c r="G43" s="78">
        <v>5374.63</v>
      </c>
    </row>
    <row r="44" spans="1:7">
      <c r="A44" s="54" t="s">
        <v>159</v>
      </c>
      <c r="B44" s="54" t="s">
        <v>160</v>
      </c>
      <c r="C44" s="79">
        <v>6300</v>
      </c>
      <c r="D44" s="83">
        <v>5374.63</v>
      </c>
      <c r="E44" s="79">
        <v>925.37</v>
      </c>
      <c r="F44" s="79">
        <v>85.31</v>
      </c>
      <c r="G44" s="79">
        <v>5374.63</v>
      </c>
    </row>
    <row r="45" spans="1:7">
      <c r="A45" s="54" t="s">
        <v>161</v>
      </c>
      <c r="B45" s="54" t="s">
        <v>162</v>
      </c>
      <c r="C45" s="79">
        <v>300</v>
      </c>
      <c r="D45" s="83">
        <v>134.63</v>
      </c>
      <c r="E45" s="79">
        <v>165.37</v>
      </c>
      <c r="F45" s="79">
        <v>44.88</v>
      </c>
      <c r="G45" s="79">
        <v>134.63</v>
      </c>
    </row>
    <row r="46" spans="1:7">
      <c r="A46" s="54" t="s">
        <v>261</v>
      </c>
      <c r="B46" s="54" t="s">
        <v>193</v>
      </c>
      <c r="C46" s="79">
        <v>6000</v>
      </c>
      <c r="D46" s="83">
        <v>5240</v>
      </c>
      <c r="E46" s="79">
        <v>760</v>
      </c>
      <c r="F46" s="79">
        <v>87.33</v>
      </c>
      <c r="G46" s="79">
        <v>5240</v>
      </c>
    </row>
    <row r="48" spans="1:7">
      <c r="A48" s="62" t="s">
        <v>67</v>
      </c>
      <c r="B48" s="56" t="s">
        <v>33</v>
      </c>
      <c r="C48" s="75">
        <v>-303133</v>
      </c>
      <c r="D48" s="96">
        <v>-264102.65000000002</v>
      </c>
      <c r="E48" s="75">
        <v>-39030.35</v>
      </c>
      <c r="F48" s="75">
        <v>87.12</v>
      </c>
      <c r="G48" s="75">
        <v>-264102.65000000002</v>
      </c>
    </row>
    <row r="50" spans="1:7">
      <c r="A50" s="62" t="s">
        <v>68</v>
      </c>
      <c r="B50" s="56" t="s">
        <v>33</v>
      </c>
      <c r="C50" s="75">
        <v>0</v>
      </c>
      <c r="D50" s="96">
        <v>264102.65000000002</v>
      </c>
      <c r="E50" s="75">
        <v>-264102.65000000002</v>
      </c>
      <c r="F50" s="75">
        <v>0</v>
      </c>
      <c r="G50" s="75">
        <v>264102.65000000002</v>
      </c>
    </row>
    <row r="51" spans="1:7">
      <c r="A51" s="60" t="s">
        <v>34</v>
      </c>
      <c r="B51" s="60" t="s">
        <v>35</v>
      </c>
      <c r="C51" s="76" t="s">
        <v>36</v>
      </c>
      <c r="D51" s="85" t="s">
        <v>37</v>
      </c>
      <c r="E51" s="76" t="s">
        <v>38</v>
      </c>
      <c r="F51" s="76" t="s">
        <v>39</v>
      </c>
      <c r="G51" s="76" t="s">
        <v>217</v>
      </c>
    </row>
    <row r="52" spans="1:7">
      <c r="A52" s="58" t="s">
        <v>69</v>
      </c>
      <c r="B52" s="58" t="s">
        <v>70</v>
      </c>
      <c r="C52" s="77">
        <v>0</v>
      </c>
      <c r="D52" s="91">
        <v>264102.65000000002</v>
      </c>
      <c r="E52" s="77">
        <v>-264102.65000000002</v>
      </c>
      <c r="F52" s="77">
        <v>0</v>
      </c>
      <c r="G52" s="77">
        <v>264102.65000000002</v>
      </c>
    </row>
    <row r="53" spans="1:7">
      <c r="A53" s="56" t="s">
        <v>71</v>
      </c>
      <c r="B53" s="56" t="s">
        <v>72</v>
      </c>
      <c r="C53" s="78">
        <v>0</v>
      </c>
      <c r="D53" s="80">
        <v>264102.65000000002</v>
      </c>
      <c r="E53" s="78">
        <v>-264102.65000000002</v>
      </c>
      <c r="F53" s="78">
        <v>0</v>
      </c>
      <c r="G53" s="78">
        <v>264102.65000000002</v>
      </c>
    </row>
    <row r="54" spans="1:7" ht="23.25">
      <c r="A54" s="54" t="s">
        <v>73</v>
      </c>
      <c r="B54" s="54" t="s">
        <v>74</v>
      </c>
      <c r="C54" s="79">
        <v>0</v>
      </c>
      <c r="D54" s="83">
        <v>-264102.65000000002</v>
      </c>
      <c r="E54" s="79">
        <v>264102.65000000002</v>
      </c>
      <c r="F54" s="79">
        <v>0</v>
      </c>
      <c r="G54" s="79">
        <v>-264102.65000000002</v>
      </c>
    </row>
    <row r="56" spans="1:7">
      <c r="A56" s="190" t="s">
        <v>274</v>
      </c>
      <c r="B56" s="190"/>
      <c r="C56" s="190"/>
      <c r="D56" s="190"/>
      <c r="E56" s="190"/>
      <c r="F56" s="190"/>
      <c r="G56" s="190"/>
    </row>
    <row r="58" spans="1:7">
      <c r="A58" s="191" t="s">
        <v>172</v>
      </c>
      <c r="B58" s="191"/>
      <c r="C58" s="191"/>
      <c r="D58" s="191"/>
      <c r="E58" s="191"/>
      <c r="F58" s="191"/>
      <c r="G58" s="191"/>
    </row>
    <row r="59" spans="1:7">
      <c r="A59" s="184" t="s">
        <v>283</v>
      </c>
      <c r="B59" s="184"/>
      <c r="C59" s="184"/>
      <c r="D59" s="184"/>
      <c r="E59" s="184"/>
      <c r="F59" s="184"/>
      <c r="G59" s="184"/>
    </row>
    <row r="60" spans="1:7">
      <c r="A60" s="184" t="s">
        <v>21</v>
      </c>
      <c r="B60" s="184"/>
      <c r="C60" s="184"/>
      <c r="D60" s="184"/>
      <c r="E60" s="184"/>
      <c r="F60" s="184"/>
      <c r="G60" s="184"/>
    </row>
    <row r="61" spans="1:7">
      <c r="A61" s="184" t="s">
        <v>22</v>
      </c>
      <c r="B61" s="184"/>
      <c r="C61" s="184"/>
      <c r="D61" s="184"/>
      <c r="E61" s="184"/>
      <c r="F61" s="184"/>
      <c r="G61" s="184"/>
    </row>
    <row r="62" spans="1:7">
      <c r="A62" s="184" t="s">
        <v>23</v>
      </c>
      <c r="B62" s="184"/>
      <c r="C62" s="184"/>
      <c r="D62" s="184"/>
      <c r="E62" s="184"/>
      <c r="F62" s="184"/>
      <c r="G62" s="184"/>
    </row>
    <row r="63" spans="1:7">
      <c r="A63" s="184" t="s">
        <v>24</v>
      </c>
      <c r="B63" s="184"/>
      <c r="C63" s="184"/>
      <c r="D63" s="184"/>
      <c r="E63" s="184"/>
      <c r="F63" s="184"/>
      <c r="G63" s="184"/>
    </row>
    <row r="64" spans="1:7">
      <c r="A64" s="185" t="s">
        <v>218</v>
      </c>
      <c r="B64" s="185"/>
      <c r="C64" s="185"/>
      <c r="D64" s="185"/>
      <c r="E64" s="185"/>
      <c r="F64" s="185"/>
      <c r="G64" s="185"/>
    </row>
    <row r="66" spans="1:7" ht="19.5">
      <c r="A66" s="193" t="s">
        <v>26</v>
      </c>
      <c r="B66" s="193" t="s">
        <v>27</v>
      </c>
      <c r="C66" s="65" t="s">
        <v>275</v>
      </c>
      <c r="D66" s="81" t="s">
        <v>28</v>
      </c>
      <c r="E66" s="65" t="s">
        <v>29</v>
      </c>
      <c r="F66" s="188" t="s">
        <v>30</v>
      </c>
      <c r="G66" s="65" t="s">
        <v>216</v>
      </c>
    </row>
    <row r="67" spans="1:7">
      <c r="A67" s="194"/>
      <c r="B67" s="194"/>
      <c r="C67" s="66" t="s">
        <v>31</v>
      </c>
      <c r="D67" s="86" t="s">
        <v>31</v>
      </c>
      <c r="E67" s="66" t="s">
        <v>31</v>
      </c>
      <c r="F67" s="189"/>
      <c r="G67" s="66" t="s">
        <v>31</v>
      </c>
    </row>
    <row r="68" spans="1:7">
      <c r="A68" s="62" t="s">
        <v>32</v>
      </c>
      <c r="B68" s="56" t="s">
        <v>33</v>
      </c>
      <c r="C68" s="61">
        <v>46998</v>
      </c>
      <c r="D68" s="97">
        <v>43183.24</v>
      </c>
      <c r="E68" s="61">
        <v>3814.76</v>
      </c>
      <c r="F68" s="61">
        <v>91.88</v>
      </c>
      <c r="G68" s="61">
        <v>43183.24</v>
      </c>
    </row>
    <row r="69" spans="1:7">
      <c r="A69" s="60" t="s">
        <v>34</v>
      </c>
      <c r="B69" s="60" t="s">
        <v>35</v>
      </c>
      <c r="C69" s="59" t="s">
        <v>36</v>
      </c>
      <c r="D69" s="93" t="s">
        <v>37</v>
      </c>
      <c r="E69" s="59" t="s">
        <v>38</v>
      </c>
      <c r="F69" s="59" t="s">
        <v>39</v>
      </c>
      <c r="G69" s="59" t="s">
        <v>217</v>
      </c>
    </row>
    <row r="70" spans="1:7">
      <c r="A70" s="58" t="s">
        <v>40</v>
      </c>
      <c r="B70" s="58" t="s">
        <v>41</v>
      </c>
      <c r="C70" s="57">
        <v>46998</v>
      </c>
      <c r="D70" s="87">
        <v>43183.24</v>
      </c>
      <c r="E70" s="57">
        <v>3814.76</v>
      </c>
      <c r="F70" s="57">
        <v>91.88</v>
      </c>
      <c r="G70" s="57">
        <v>43183.24</v>
      </c>
    </row>
    <row r="71" spans="1:7">
      <c r="A71" s="56" t="s">
        <v>42</v>
      </c>
      <c r="B71" s="56" t="s">
        <v>43</v>
      </c>
      <c r="C71" s="55">
        <v>46998</v>
      </c>
      <c r="D71" s="98">
        <v>43183.24</v>
      </c>
      <c r="E71" s="55">
        <v>3814.76</v>
      </c>
      <c r="F71" s="55">
        <v>91.88</v>
      </c>
      <c r="G71" s="55">
        <v>43183.24</v>
      </c>
    </row>
    <row r="72" spans="1:7">
      <c r="A72" s="54" t="s">
        <v>194</v>
      </c>
      <c r="B72" s="54" t="s">
        <v>44</v>
      </c>
      <c r="C72" s="53">
        <v>46998</v>
      </c>
      <c r="D72" s="82">
        <v>43183.24</v>
      </c>
      <c r="E72" s="53">
        <v>3814.76</v>
      </c>
      <c r="F72" s="53">
        <v>91.88</v>
      </c>
      <c r="G72" s="53">
        <v>43183.24</v>
      </c>
    </row>
    <row r="73" spans="1:7">
      <c r="A73" s="54" t="s">
        <v>45</v>
      </c>
      <c r="B73" s="54" t="s">
        <v>46</v>
      </c>
      <c r="C73" s="53">
        <v>46998</v>
      </c>
      <c r="D73" s="82">
        <v>43183.24</v>
      </c>
      <c r="E73" s="53">
        <v>3814.76</v>
      </c>
      <c r="F73" s="53">
        <v>91.88</v>
      </c>
      <c r="G73" s="53">
        <v>43183.24</v>
      </c>
    </row>
    <row r="75" spans="1:7">
      <c r="A75" s="62" t="s">
        <v>47</v>
      </c>
      <c r="B75" s="56" t="s">
        <v>33</v>
      </c>
      <c r="C75" s="61">
        <v>46998</v>
      </c>
      <c r="D75" s="97">
        <v>39168.44</v>
      </c>
      <c r="E75" s="61">
        <v>7829.56</v>
      </c>
      <c r="F75" s="61">
        <v>83.34</v>
      </c>
      <c r="G75" s="61">
        <v>39168.44</v>
      </c>
    </row>
    <row r="76" spans="1:7">
      <c r="A76" s="60" t="s">
        <v>34</v>
      </c>
      <c r="B76" s="60" t="s">
        <v>35</v>
      </c>
      <c r="C76" s="59" t="s">
        <v>36</v>
      </c>
      <c r="D76" s="93" t="s">
        <v>37</v>
      </c>
      <c r="E76" s="59" t="s">
        <v>38</v>
      </c>
      <c r="F76" s="59" t="s">
        <v>39</v>
      </c>
      <c r="G76" s="59" t="s">
        <v>217</v>
      </c>
    </row>
    <row r="77" spans="1:7">
      <c r="A77" s="58" t="s">
        <v>48</v>
      </c>
      <c r="B77" s="58" t="s">
        <v>49</v>
      </c>
      <c r="C77" s="57">
        <v>46998</v>
      </c>
      <c r="D77" s="87">
        <v>39168.44</v>
      </c>
      <c r="E77" s="57">
        <v>7829.56</v>
      </c>
      <c r="F77" s="57">
        <v>83.34</v>
      </c>
      <c r="G77" s="57">
        <v>39168.44</v>
      </c>
    </row>
    <row r="78" spans="1:7">
      <c r="A78" s="56" t="s">
        <v>50</v>
      </c>
      <c r="B78" s="56" t="s">
        <v>51</v>
      </c>
      <c r="C78" s="55">
        <v>37388</v>
      </c>
      <c r="D78" s="95">
        <v>30204.45</v>
      </c>
      <c r="E78" s="55">
        <v>7183.55</v>
      </c>
      <c r="F78" s="55">
        <v>80.790000000000006</v>
      </c>
      <c r="G78" s="55">
        <v>30204.45</v>
      </c>
    </row>
    <row r="79" spans="1:7">
      <c r="A79" s="54" t="s">
        <v>52</v>
      </c>
      <c r="B79" s="54" t="s">
        <v>53</v>
      </c>
      <c r="C79" s="53">
        <v>32337</v>
      </c>
      <c r="D79" s="82">
        <v>25370.43</v>
      </c>
      <c r="E79" s="53">
        <v>6966.57</v>
      </c>
      <c r="F79" s="53">
        <v>78.459999999999994</v>
      </c>
      <c r="G79" s="53">
        <v>25370.43</v>
      </c>
    </row>
    <row r="80" spans="1:7">
      <c r="A80" s="54" t="s">
        <v>54</v>
      </c>
      <c r="B80" s="54" t="s">
        <v>55</v>
      </c>
      <c r="C80" s="53">
        <v>32337</v>
      </c>
      <c r="D80" s="82">
        <v>25370.43</v>
      </c>
      <c r="E80" s="53">
        <v>6966.57</v>
      </c>
      <c r="F80" s="53">
        <v>78.459999999999994</v>
      </c>
      <c r="G80" s="53">
        <v>25370.43</v>
      </c>
    </row>
    <row r="81" spans="1:7">
      <c r="A81" s="54" t="s">
        <v>56</v>
      </c>
      <c r="B81" s="54" t="s">
        <v>57</v>
      </c>
      <c r="C81" s="53">
        <v>5051</v>
      </c>
      <c r="D81" s="82">
        <v>4834.0200000000004</v>
      </c>
      <c r="E81" s="53">
        <v>216.98</v>
      </c>
      <c r="F81" s="53">
        <v>95.7</v>
      </c>
      <c r="G81" s="53">
        <v>4834.0200000000004</v>
      </c>
    </row>
    <row r="82" spans="1:7">
      <c r="A82" s="54" t="s">
        <v>167</v>
      </c>
      <c r="B82" s="54" t="s">
        <v>168</v>
      </c>
      <c r="C82" s="53">
        <v>5051</v>
      </c>
      <c r="D82" s="82">
        <v>4834.0200000000004</v>
      </c>
      <c r="E82" s="53">
        <v>216.98</v>
      </c>
      <c r="F82" s="53">
        <v>95.7</v>
      </c>
      <c r="G82" s="53">
        <v>4834.0200000000004</v>
      </c>
    </row>
    <row r="83" spans="1:7" ht="22.5">
      <c r="A83" s="56" t="s">
        <v>59</v>
      </c>
      <c r="B83" s="56" t="s">
        <v>60</v>
      </c>
      <c r="C83" s="55">
        <v>9610</v>
      </c>
      <c r="D83" s="95">
        <v>8963.99</v>
      </c>
      <c r="E83" s="55">
        <v>646.01</v>
      </c>
      <c r="F83" s="55">
        <v>93.28</v>
      </c>
      <c r="G83" s="55">
        <v>8963.99</v>
      </c>
    </row>
    <row r="84" spans="1:7">
      <c r="A84" s="54" t="s">
        <v>61</v>
      </c>
      <c r="B84" s="54" t="s">
        <v>62</v>
      </c>
      <c r="C84" s="53">
        <v>8118</v>
      </c>
      <c r="D84" s="82">
        <v>7472.25</v>
      </c>
      <c r="E84" s="53">
        <v>645.75</v>
      </c>
      <c r="F84" s="53">
        <v>92.05</v>
      </c>
      <c r="G84" s="53">
        <v>7472.25</v>
      </c>
    </row>
    <row r="85" spans="1:7">
      <c r="A85" s="54" t="s">
        <v>63</v>
      </c>
      <c r="B85" s="54" t="s">
        <v>64</v>
      </c>
      <c r="C85" s="53">
        <v>1492</v>
      </c>
      <c r="D85" s="82">
        <v>1491.74</v>
      </c>
      <c r="E85" s="53">
        <v>0.26</v>
      </c>
      <c r="F85" s="53">
        <v>99.98</v>
      </c>
      <c r="G85" s="53">
        <v>1491.74</v>
      </c>
    </row>
    <row r="86" spans="1:7" ht="23.25">
      <c r="A86" s="54" t="s">
        <v>65</v>
      </c>
      <c r="B86" s="54" t="s">
        <v>66</v>
      </c>
      <c r="C86" s="53">
        <v>1492</v>
      </c>
      <c r="D86" s="82">
        <v>1491.74</v>
      </c>
      <c r="E86" s="53">
        <v>0.26</v>
      </c>
      <c r="F86" s="53">
        <v>99.98</v>
      </c>
      <c r="G86" s="53">
        <v>1491.74</v>
      </c>
    </row>
    <row r="88" spans="1:7">
      <c r="A88" s="62" t="s">
        <v>67</v>
      </c>
      <c r="B88" s="56" t="s">
        <v>33</v>
      </c>
      <c r="C88" s="61">
        <v>0</v>
      </c>
      <c r="D88" s="97">
        <v>4014.8</v>
      </c>
      <c r="E88" s="61">
        <v>-4014.8</v>
      </c>
      <c r="F88" s="61">
        <v>0</v>
      </c>
      <c r="G88" s="61">
        <v>4014.8</v>
      </c>
    </row>
    <row r="90" spans="1:7">
      <c r="A90" s="62" t="s">
        <v>68</v>
      </c>
      <c r="B90" s="56" t="s">
        <v>33</v>
      </c>
      <c r="C90" s="61">
        <v>0</v>
      </c>
      <c r="D90" s="97">
        <v>-4014.8</v>
      </c>
      <c r="E90" s="61">
        <v>4014.8</v>
      </c>
      <c r="F90" s="61">
        <v>0</v>
      </c>
      <c r="G90" s="61">
        <v>-4014.8</v>
      </c>
    </row>
    <row r="91" spans="1:7">
      <c r="A91" s="60" t="s">
        <v>34</v>
      </c>
      <c r="B91" s="60" t="s">
        <v>35</v>
      </c>
      <c r="C91" s="59" t="s">
        <v>36</v>
      </c>
      <c r="D91" s="93" t="s">
        <v>37</v>
      </c>
      <c r="E91" s="59" t="s">
        <v>38</v>
      </c>
      <c r="F91" s="59" t="s">
        <v>39</v>
      </c>
      <c r="G91" s="59" t="s">
        <v>217</v>
      </c>
    </row>
    <row r="92" spans="1:7">
      <c r="A92" s="58" t="s">
        <v>69</v>
      </c>
      <c r="B92" s="58" t="s">
        <v>70</v>
      </c>
      <c r="C92" s="57">
        <v>0</v>
      </c>
      <c r="D92" s="87">
        <v>-4014.8</v>
      </c>
      <c r="E92" s="57">
        <v>4014.8</v>
      </c>
      <c r="F92" s="57">
        <v>0</v>
      </c>
      <c r="G92" s="57">
        <v>-4014.8</v>
      </c>
    </row>
    <row r="93" spans="1:7">
      <c r="A93" s="56" t="s">
        <v>71</v>
      </c>
      <c r="B93" s="56" t="s">
        <v>72</v>
      </c>
      <c r="C93" s="55">
        <v>0</v>
      </c>
      <c r="D93" s="98">
        <v>-4014.8</v>
      </c>
      <c r="E93" s="55">
        <v>4014.8</v>
      </c>
      <c r="F93" s="55">
        <v>0</v>
      </c>
      <c r="G93" s="55">
        <v>-4014.8</v>
      </c>
    </row>
    <row r="94" spans="1:7" ht="23.25">
      <c r="A94" s="54" t="s">
        <v>73</v>
      </c>
      <c r="B94" s="54" t="s">
        <v>74</v>
      </c>
      <c r="C94" s="53">
        <v>0</v>
      </c>
      <c r="D94" s="82">
        <v>4014.8</v>
      </c>
      <c r="E94" s="53">
        <v>-4014.8</v>
      </c>
      <c r="F94" s="53">
        <v>0</v>
      </c>
      <c r="G94" s="53">
        <v>4014.8</v>
      </c>
    </row>
    <row r="97" spans="4:5">
      <c r="D97" s="106">
        <f>SUM(D83,D78,D40,D39,D34,D30,D23,D17,'0950'!H52,'0950'!H53,'0950'!H74,'0950'!H76)</f>
        <v>323802.84360211046</v>
      </c>
    </row>
    <row r="98" spans="4:5">
      <c r="D98" s="121">
        <f>SUM(D22)+D22*0.2359</f>
        <v>13481.197200000001</v>
      </c>
    </row>
    <row r="99" spans="4:5">
      <c r="D99" s="24">
        <f>D97-D98</f>
        <v>310321.64640211046</v>
      </c>
      <c r="E99" s="23" t="e">
        <f>D99-PrivPII_apstiprinasanai_01_2023!#REF!</f>
        <v>#REF!</v>
      </c>
    </row>
  </sheetData>
  <mergeCells count="23">
    <mergeCell ref="A7:G7"/>
    <mergeCell ref="A1:G1"/>
    <mergeCell ref="A2:G2"/>
    <mergeCell ref="A4:G4"/>
    <mergeCell ref="A5:G5"/>
    <mergeCell ref="A6:G6"/>
    <mergeCell ref="A8:G8"/>
    <mergeCell ref="A9:G9"/>
    <mergeCell ref="A10:G10"/>
    <mergeCell ref="A12:A13"/>
    <mergeCell ref="B12:B13"/>
    <mergeCell ref="F12:F13"/>
    <mergeCell ref="A62:G62"/>
    <mergeCell ref="A63:G63"/>
    <mergeCell ref="A64:G64"/>
    <mergeCell ref="A66:A67"/>
    <mergeCell ref="B66:B67"/>
    <mergeCell ref="F66:F67"/>
    <mergeCell ref="A56:G56"/>
    <mergeCell ref="A58:G58"/>
    <mergeCell ref="A59:G59"/>
    <mergeCell ref="A60:G60"/>
    <mergeCell ref="A61:G6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BE24-30BE-4EA9-8651-726A0FC7C136}">
  <sheetPr>
    <tabColor theme="8" tint="0.39997558519241921"/>
  </sheetPr>
  <dimension ref="A1:K165"/>
  <sheetViews>
    <sheetView topLeftCell="A46" workbookViewId="0">
      <selection activeCell="H53" sqref="H53"/>
    </sheetView>
  </sheetViews>
  <sheetFormatPr defaultRowHeight="15"/>
  <cols>
    <col min="1" max="1" width="58.28515625" bestFit="1" customWidth="1"/>
    <col min="2" max="2" width="11.140625" bestFit="1" customWidth="1"/>
    <col min="3" max="3" width="12.42578125" style="118" bestFit="1" customWidth="1"/>
    <col min="4" max="4" width="12.42578125" style="123" bestFit="1" customWidth="1"/>
    <col min="5" max="5" width="12.42578125" style="118" bestFit="1" customWidth="1"/>
    <col min="6" max="6" width="11.28515625" style="118" bestFit="1" customWidth="1"/>
    <col min="7" max="7" width="12.42578125" style="118" bestFit="1" customWidth="1"/>
    <col min="8" max="8" width="13" customWidth="1"/>
    <col min="10" max="11" width="19.140625" customWidth="1"/>
  </cols>
  <sheetData>
    <row r="1" spans="1:11">
      <c r="A1" s="206" t="s">
        <v>322</v>
      </c>
      <c r="B1" s="206"/>
      <c r="C1" s="206"/>
      <c r="D1" s="206"/>
      <c r="E1" s="206"/>
      <c r="F1" s="206"/>
      <c r="G1" s="206"/>
    </row>
    <row r="2" spans="1:11" ht="45" customHeight="1">
      <c r="A2" s="204" t="s">
        <v>274</v>
      </c>
      <c r="B2" s="204"/>
      <c r="C2" s="204"/>
      <c r="D2" s="204"/>
      <c r="E2" s="204"/>
      <c r="F2" s="204"/>
      <c r="G2" s="204"/>
    </row>
    <row r="4" spans="1:11">
      <c r="A4" s="205" t="s">
        <v>172</v>
      </c>
      <c r="B4" s="205"/>
      <c r="C4" s="205"/>
      <c r="D4" s="205"/>
      <c r="E4" s="205"/>
      <c r="F4" s="205"/>
      <c r="G4" s="205"/>
    </row>
    <row r="5" spans="1:11">
      <c r="A5" s="197" t="s">
        <v>283</v>
      </c>
      <c r="B5" s="197"/>
      <c r="C5" s="197"/>
      <c r="D5" s="197"/>
      <c r="E5" s="197"/>
      <c r="F5" s="197"/>
      <c r="G5" s="197"/>
    </row>
    <row r="6" spans="1:11">
      <c r="A6" s="197" t="s">
        <v>21</v>
      </c>
      <c r="B6" s="197"/>
      <c r="C6" s="197"/>
      <c r="D6" s="197"/>
      <c r="E6" s="197"/>
      <c r="F6" s="197"/>
      <c r="G6" s="197"/>
    </row>
    <row r="7" spans="1:11">
      <c r="A7" s="197" t="s">
        <v>22</v>
      </c>
      <c r="B7" s="197"/>
      <c r="C7" s="197"/>
      <c r="D7" s="197"/>
      <c r="E7" s="197"/>
      <c r="F7" s="197"/>
      <c r="G7" s="197"/>
    </row>
    <row r="8" spans="1:11">
      <c r="A8" s="197" t="s">
        <v>173</v>
      </c>
      <c r="B8" s="197"/>
      <c r="C8" s="197"/>
      <c r="D8" s="197"/>
      <c r="E8" s="197"/>
      <c r="F8" s="197"/>
      <c r="G8" s="197"/>
    </row>
    <row r="9" spans="1:11">
      <c r="A9" s="197" t="s">
        <v>75</v>
      </c>
      <c r="B9" s="197"/>
      <c r="C9" s="197"/>
      <c r="D9" s="197"/>
      <c r="E9" s="197"/>
      <c r="F9" s="197"/>
      <c r="G9" s="197"/>
    </row>
    <row r="10" spans="1:11">
      <c r="A10" s="203" t="s">
        <v>219</v>
      </c>
      <c r="B10" s="203"/>
      <c r="C10" s="203"/>
      <c r="D10" s="203"/>
      <c r="E10" s="203"/>
      <c r="F10" s="203"/>
      <c r="G10" s="203"/>
      <c r="H10" t="s">
        <v>323</v>
      </c>
      <c r="J10" s="131" t="s">
        <v>237</v>
      </c>
      <c r="K10" s="131" t="s">
        <v>238</v>
      </c>
    </row>
    <row r="11" spans="1:11">
      <c r="H11" s="28">
        <f>J11/K11</f>
        <v>8.6639610389610391E-2</v>
      </c>
      <c r="J11" s="131">
        <v>1067.4000000000001</v>
      </c>
      <c r="K11" s="131">
        <v>12320</v>
      </c>
    </row>
    <row r="12" spans="1:11" ht="19.5">
      <c r="A12" s="199" t="s">
        <v>26</v>
      </c>
      <c r="B12" s="199" t="s">
        <v>27</v>
      </c>
      <c r="C12" s="107" t="s">
        <v>275</v>
      </c>
      <c r="D12" s="124" t="s">
        <v>28</v>
      </c>
      <c r="E12" s="107" t="s">
        <v>29</v>
      </c>
      <c r="F12" s="201" t="s">
        <v>30</v>
      </c>
      <c r="G12" s="107" t="s">
        <v>216</v>
      </c>
    </row>
    <row r="13" spans="1:11">
      <c r="A13" s="200"/>
      <c r="B13" s="200"/>
      <c r="C13" s="108" t="s">
        <v>31</v>
      </c>
      <c r="D13" s="125" t="s">
        <v>31</v>
      </c>
      <c r="E13" s="108" t="s">
        <v>31</v>
      </c>
      <c r="F13" s="202"/>
      <c r="G13" s="108" t="s">
        <v>31</v>
      </c>
    </row>
    <row r="14" spans="1:11">
      <c r="A14" s="109" t="s">
        <v>32</v>
      </c>
      <c r="B14" s="110" t="s">
        <v>33</v>
      </c>
      <c r="C14" s="111">
        <v>242000</v>
      </c>
      <c r="D14" s="126">
        <v>252039.36</v>
      </c>
      <c r="E14" s="111">
        <v>-10039.36</v>
      </c>
      <c r="F14" s="111">
        <v>104.15</v>
      </c>
      <c r="G14" s="111">
        <v>252039.36</v>
      </c>
    </row>
    <row r="15" spans="1:11">
      <c r="A15" s="60" t="s">
        <v>34</v>
      </c>
      <c r="B15" s="60" t="s">
        <v>35</v>
      </c>
      <c r="C15" s="112" t="s">
        <v>36</v>
      </c>
      <c r="D15" s="127" t="s">
        <v>37</v>
      </c>
      <c r="E15" s="112" t="s">
        <v>38</v>
      </c>
      <c r="F15" s="112" t="s">
        <v>39</v>
      </c>
      <c r="G15" s="112" t="s">
        <v>217</v>
      </c>
    </row>
    <row r="16" spans="1:11">
      <c r="A16" s="113" t="s">
        <v>40</v>
      </c>
      <c r="B16" s="113" t="s">
        <v>41</v>
      </c>
      <c r="C16" s="114">
        <v>240000</v>
      </c>
      <c r="D16" s="128">
        <v>240000</v>
      </c>
      <c r="E16" s="114">
        <v>0</v>
      </c>
      <c r="F16" s="114">
        <v>100</v>
      </c>
      <c r="G16" s="114">
        <v>240000</v>
      </c>
    </row>
    <row r="17" spans="1:7">
      <c r="A17" s="110" t="s">
        <v>42</v>
      </c>
      <c r="B17" s="110" t="s">
        <v>43</v>
      </c>
      <c r="C17" s="115">
        <v>240000</v>
      </c>
      <c r="D17" s="129">
        <v>240000</v>
      </c>
      <c r="E17" s="115">
        <v>0</v>
      </c>
      <c r="F17" s="115">
        <v>100</v>
      </c>
      <c r="G17" s="115">
        <v>240000</v>
      </c>
    </row>
    <row r="18" spans="1:7">
      <c r="A18" s="116" t="s">
        <v>194</v>
      </c>
      <c r="B18" s="116" t="s">
        <v>44</v>
      </c>
      <c r="C18" s="117">
        <v>240000</v>
      </c>
      <c r="D18" s="130">
        <v>240000</v>
      </c>
      <c r="E18" s="117">
        <v>0</v>
      </c>
      <c r="F18" s="117">
        <v>100</v>
      </c>
      <c r="G18" s="117">
        <v>240000</v>
      </c>
    </row>
    <row r="19" spans="1:7">
      <c r="A19" s="116" t="s">
        <v>220</v>
      </c>
      <c r="B19" s="116" t="s">
        <v>221</v>
      </c>
      <c r="C19" s="117">
        <v>240000</v>
      </c>
      <c r="D19" s="130">
        <v>240000</v>
      </c>
      <c r="E19" s="117">
        <v>0</v>
      </c>
      <c r="F19" s="117">
        <v>100</v>
      </c>
      <c r="G19" s="117">
        <v>240000</v>
      </c>
    </row>
    <row r="20" spans="1:7">
      <c r="A20" s="113" t="s">
        <v>78</v>
      </c>
      <c r="B20" s="113" t="s">
        <v>79</v>
      </c>
      <c r="C20" s="114">
        <v>2000</v>
      </c>
      <c r="D20" s="128">
        <v>12039.36</v>
      </c>
      <c r="E20" s="114">
        <v>-10039.36</v>
      </c>
      <c r="F20" s="114">
        <v>601.97</v>
      </c>
      <c r="G20" s="114">
        <v>12039.36</v>
      </c>
    </row>
    <row r="21" spans="1:7" ht="22.5">
      <c r="A21" s="110" t="s">
        <v>80</v>
      </c>
      <c r="B21" s="110" t="s">
        <v>81</v>
      </c>
      <c r="C21" s="115">
        <v>2000</v>
      </c>
      <c r="D21" s="129">
        <v>12039.36</v>
      </c>
      <c r="E21" s="115">
        <v>-10039.36</v>
      </c>
      <c r="F21" s="115">
        <v>601.97</v>
      </c>
      <c r="G21" s="115">
        <v>12039.36</v>
      </c>
    </row>
    <row r="22" spans="1:7">
      <c r="A22" s="116" t="s">
        <v>86</v>
      </c>
      <c r="B22" s="116" t="s">
        <v>87</v>
      </c>
      <c r="C22" s="117">
        <v>2000</v>
      </c>
      <c r="D22" s="130">
        <v>6609.49</v>
      </c>
      <c r="E22" s="117">
        <v>-4609.49</v>
      </c>
      <c r="F22" s="117">
        <v>330.47</v>
      </c>
      <c r="G22" s="117">
        <v>6609.49</v>
      </c>
    </row>
    <row r="23" spans="1:7">
      <c r="A23" s="116" t="s">
        <v>88</v>
      </c>
      <c r="B23" s="116" t="s">
        <v>89</v>
      </c>
      <c r="C23" s="117">
        <v>2000</v>
      </c>
      <c r="D23" s="130">
        <v>6609.49</v>
      </c>
      <c r="E23" s="117">
        <v>-4609.49</v>
      </c>
      <c r="F23" s="117">
        <v>330.47</v>
      </c>
      <c r="G23" s="117">
        <v>6609.49</v>
      </c>
    </row>
    <row r="24" spans="1:7">
      <c r="A24" s="116" t="s">
        <v>90</v>
      </c>
      <c r="B24" s="116" t="s">
        <v>91</v>
      </c>
      <c r="C24" s="117">
        <v>0</v>
      </c>
      <c r="D24" s="130">
        <v>5429.87</v>
      </c>
      <c r="E24" s="117">
        <v>-5429.87</v>
      </c>
      <c r="F24" s="117">
        <v>0</v>
      </c>
      <c r="G24" s="117">
        <v>5429.87</v>
      </c>
    </row>
    <row r="25" spans="1:7">
      <c r="A25" s="116" t="s">
        <v>92</v>
      </c>
      <c r="B25" s="116" t="s">
        <v>93</v>
      </c>
      <c r="C25" s="117">
        <v>0</v>
      </c>
      <c r="D25" s="130">
        <v>5429.87</v>
      </c>
      <c r="E25" s="117">
        <v>-5429.87</v>
      </c>
      <c r="F25" s="117">
        <v>0</v>
      </c>
      <c r="G25" s="117">
        <v>5429.87</v>
      </c>
    </row>
    <row r="27" spans="1:7">
      <c r="A27" s="109" t="s">
        <v>47</v>
      </c>
      <c r="B27" s="110" t="s">
        <v>33</v>
      </c>
      <c r="C27" s="111">
        <v>1775974</v>
      </c>
      <c r="D27" s="126">
        <v>1765749.23</v>
      </c>
      <c r="E27" s="111">
        <v>10224.77</v>
      </c>
      <c r="F27" s="111">
        <v>99.42</v>
      </c>
      <c r="G27" s="111">
        <v>1765749.23</v>
      </c>
    </row>
    <row r="28" spans="1:7">
      <c r="A28" s="60" t="s">
        <v>34</v>
      </c>
      <c r="B28" s="60" t="s">
        <v>35</v>
      </c>
      <c r="C28" s="112" t="s">
        <v>36</v>
      </c>
      <c r="D28" s="127" t="s">
        <v>37</v>
      </c>
      <c r="E28" s="112" t="s">
        <v>38</v>
      </c>
      <c r="F28" s="112" t="s">
        <v>39</v>
      </c>
      <c r="G28" s="112" t="s">
        <v>217</v>
      </c>
    </row>
    <row r="29" spans="1:7">
      <c r="A29" s="113" t="s">
        <v>48</v>
      </c>
      <c r="B29" s="113" t="s">
        <v>49</v>
      </c>
      <c r="C29" s="114">
        <v>592018</v>
      </c>
      <c r="D29" s="128">
        <v>591998.12</v>
      </c>
      <c r="E29" s="114">
        <v>19.88</v>
      </c>
      <c r="F29" s="114">
        <v>100</v>
      </c>
      <c r="G29" s="114">
        <v>591998.12</v>
      </c>
    </row>
    <row r="30" spans="1:7">
      <c r="A30" s="110" t="s">
        <v>50</v>
      </c>
      <c r="B30" s="110" t="s">
        <v>51</v>
      </c>
      <c r="C30" s="115">
        <v>450375</v>
      </c>
      <c r="D30" s="132">
        <v>450361.33</v>
      </c>
      <c r="E30" s="115">
        <v>13.67</v>
      </c>
      <c r="F30" s="115">
        <v>100</v>
      </c>
      <c r="G30" s="115">
        <v>450361.33</v>
      </c>
    </row>
    <row r="31" spans="1:7">
      <c r="A31" s="116" t="s">
        <v>52</v>
      </c>
      <c r="B31" s="116" t="s">
        <v>53</v>
      </c>
      <c r="C31" s="117">
        <v>391343</v>
      </c>
      <c r="D31" s="130">
        <v>391341.04</v>
      </c>
      <c r="E31" s="117">
        <v>1.96</v>
      </c>
      <c r="F31" s="117">
        <v>100</v>
      </c>
      <c r="G31" s="117">
        <v>391341.04</v>
      </c>
    </row>
    <row r="32" spans="1:7">
      <c r="A32" s="116" t="s">
        <v>54</v>
      </c>
      <c r="B32" s="116" t="s">
        <v>55</v>
      </c>
      <c r="C32" s="117">
        <v>391343</v>
      </c>
      <c r="D32" s="130">
        <v>391341.04</v>
      </c>
      <c r="E32" s="117">
        <v>1.96</v>
      </c>
      <c r="F32" s="117">
        <v>100</v>
      </c>
      <c r="G32" s="117">
        <v>391341.04</v>
      </c>
    </row>
    <row r="33" spans="1:7">
      <c r="A33" s="116" t="s">
        <v>56</v>
      </c>
      <c r="B33" s="116" t="s">
        <v>57</v>
      </c>
      <c r="C33" s="117">
        <v>59032</v>
      </c>
      <c r="D33" s="130">
        <v>59020.29</v>
      </c>
      <c r="E33" s="117">
        <v>11.71</v>
      </c>
      <c r="F33" s="117">
        <v>99.98</v>
      </c>
      <c r="G33" s="117">
        <v>59020.29</v>
      </c>
    </row>
    <row r="34" spans="1:7">
      <c r="A34" s="116" t="s">
        <v>94</v>
      </c>
      <c r="B34" s="116" t="s">
        <v>95</v>
      </c>
      <c r="C34" s="117">
        <v>4635</v>
      </c>
      <c r="D34" s="130">
        <v>4631.25</v>
      </c>
      <c r="E34" s="117">
        <v>3.75</v>
      </c>
      <c r="F34" s="117">
        <v>99.92</v>
      </c>
      <c r="G34" s="117">
        <v>4631.25</v>
      </c>
    </row>
    <row r="35" spans="1:7">
      <c r="A35" s="116" t="s">
        <v>96</v>
      </c>
      <c r="B35" s="116" t="s">
        <v>97</v>
      </c>
      <c r="C35" s="117">
        <v>3330</v>
      </c>
      <c r="D35" s="130">
        <v>3327.84</v>
      </c>
      <c r="E35" s="117">
        <v>2.16</v>
      </c>
      <c r="F35" s="117">
        <v>99.94</v>
      </c>
      <c r="G35" s="117">
        <v>3327.84</v>
      </c>
    </row>
    <row r="36" spans="1:7">
      <c r="A36" s="116" t="s">
        <v>195</v>
      </c>
      <c r="B36" s="116" t="s">
        <v>196</v>
      </c>
      <c r="C36" s="117">
        <v>0</v>
      </c>
      <c r="D36" s="130">
        <v>0</v>
      </c>
      <c r="E36" s="117">
        <v>0</v>
      </c>
      <c r="F36" s="117">
        <v>0</v>
      </c>
      <c r="G36" s="117">
        <v>0</v>
      </c>
    </row>
    <row r="37" spans="1:7">
      <c r="A37" s="116" t="s">
        <v>167</v>
      </c>
      <c r="B37" s="116" t="s">
        <v>168</v>
      </c>
      <c r="C37" s="117">
        <v>29630</v>
      </c>
      <c r="D37" s="130">
        <v>29627.200000000001</v>
      </c>
      <c r="E37" s="117">
        <v>2.8</v>
      </c>
      <c r="F37" s="117">
        <v>99.99</v>
      </c>
      <c r="G37" s="117">
        <v>29627.200000000001</v>
      </c>
    </row>
    <row r="38" spans="1:7">
      <c r="A38" s="116" t="s">
        <v>246</v>
      </c>
      <c r="B38" s="116" t="s">
        <v>58</v>
      </c>
      <c r="C38" s="117">
        <v>21437</v>
      </c>
      <c r="D38" s="133">
        <v>21434</v>
      </c>
      <c r="E38" s="117">
        <v>3</v>
      </c>
      <c r="F38" s="117">
        <v>99.99</v>
      </c>
      <c r="G38" s="117">
        <v>21434</v>
      </c>
    </row>
    <row r="39" spans="1:7" ht="34.5">
      <c r="A39" s="116" t="s">
        <v>179</v>
      </c>
      <c r="B39" s="116" t="s">
        <v>180</v>
      </c>
      <c r="C39" s="117">
        <v>0</v>
      </c>
      <c r="D39" s="130">
        <v>0</v>
      </c>
      <c r="E39" s="117">
        <v>0</v>
      </c>
      <c r="F39" s="117">
        <v>0</v>
      </c>
      <c r="G39" s="117">
        <v>0</v>
      </c>
    </row>
    <row r="40" spans="1:7" ht="22.5">
      <c r="A40" s="110" t="s">
        <v>59</v>
      </c>
      <c r="B40" s="110" t="s">
        <v>60</v>
      </c>
      <c r="C40" s="115">
        <v>141643</v>
      </c>
      <c r="D40" s="129">
        <v>141636.79</v>
      </c>
      <c r="E40" s="115">
        <v>6.21</v>
      </c>
      <c r="F40" s="115">
        <v>100</v>
      </c>
      <c r="G40" s="115">
        <v>141636.79</v>
      </c>
    </row>
    <row r="41" spans="1:7">
      <c r="A41" s="116" t="s">
        <v>61</v>
      </c>
      <c r="B41" s="116" t="s">
        <v>62</v>
      </c>
      <c r="C41" s="117">
        <v>109736</v>
      </c>
      <c r="D41" s="130">
        <v>109735.15</v>
      </c>
      <c r="E41" s="117">
        <v>0.85</v>
      </c>
      <c r="F41" s="117">
        <v>100</v>
      </c>
      <c r="G41" s="117">
        <v>109735.15</v>
      </c>
    </row>
    <row r="42" spans="1:7">
      <c r="A42" s="116" t="s">
        <v>63</v>
      </c>
      <c r="B42" s="116" t="s">
        <v>64</v>
      </c>
      <c r="C42" s="117">
        <v>31907</v>
      </c>
      <c r="D42" s="130">
        <v>31901.64</v>
      </c>
      <c r="E42" s="117">
        <v>5.36</v>
      </c>
      <c r="F42" s="117">
        <v>99.98</v>
      </c>
      <c r="G42" s="117">
        <v>31901.64</v>
      </c>
    </row>
    <row r="43" spans="1:7" ht="23.25">
      <c r="A43" s="116" t="s">
        <v>65</v>
      </c>
      <c r="B43" s="116" t="s">
        <v>66</v>
      </c>
      <c r="C43" s="117">
        <v>27475</v>
      </c>
      <c r="D43" s="130">
        <v>27474.080000000002</v>
      </c>
      <c r="E43" s="117">
        <v>0.92</v>
      </c>
      <c r="F43" s="117">
        <v>100</v>
      </c>
      <c r="G43" s="117">
        <v>27474.080000000002</v>
      </c>
    </row>
    <row r="44" spans="1:7">
      <c r="A44" s="116" t="s">
        <v>247</v>
      </c>
      <c r="B44" s="116" t="s">
        <v>248</v>
      </c>
      <c r="C44" s="117">
        <v>900</v>
      </c>
      <c r="D44" s="130">
        <v>900</v>
      </c>
      <c r="E44" s="117">
        <v>0</v>
      </c>
      <c r="F44" s="117">
        <v>100</v>
      </c>
      <c r="G44" s="117">
        <v>900</v>
      </c>
    </row>
    <row r="45" spans="1:7" ht="23.25">
      <c r="A45" s="116" t="s">
        <v>98</v>
      </c>
      <c r="B45" s="116" t="s">
        <v>99</v>
      </c>
      <c r="C45" s="117">
        <v>3532</v>
      </c>
      <c r="D45" s="130">
        <v>3527.56</v>
      </c>
      <c r="E45" s="117">
        <v>4.4400000000000004</v>
      </c>
      <c r="F45" s="117">
        <v>99.87</v>
      </c>
      <c r="G45" s="117">
        <v>3527.56</v>
      </c>
    </row>
    <row r="46" spans="1:7">
      <c r="A46" s="113" t="s">
        <v>100</v>
      </c>
      <c r="B46" s="113" t="s">
        <v>101</v>
      </c>
      <c r="C46" s="114">
        <v>473553</v>
      </c>
      <c r="D46" s="128">
        <v>466027.96</v>
      </c>
      <c r="E46" s="114">
        <v>7525.04</v>
      </c>
      <c r="F46" s="114">
        <v>98.41</v>
      </c>
      <c r="G46" s="114">
        <v>466027.96</v>
      </c>
    </row>
    <row r="47" spans="1:7">
      <c r="A47" s="110" t="s">
        <v>102</v>
      </c>
      <c r="B47" s="110" t="s">
        <v>103</v>
      </c>
      <c r="C47" s="115">
        <v>450</v>
      </c>
      <c r="D47" s="129">
        <v>450</v>
      </c>
      <c r="E47" s="115">
        <v>0</v>
      </c>
      <c r="F47" s="115">
        <v>100</v>
      </c>
      <c r="G47" s="115">
        <v>450</v>
      </c>
    </row>
    <row r="48" spans="1:7">
      <c r="A48" s="116" t="s">
        <v>169</v>
      </c>
      <c r="B48" s="116" t="s">
        <v>170</v>
      </c>
      <c r="C48" s="117">
        <v>450</v>
      </c>
      <c r="D48" s="130">
        <v>450</v>
      </c>
      <c r="E48" s="117">
        <v>0</v>
      </c>
      <c r="F48" s="117">
        <v>100</v>
      </c>
      <c r="G48" s="117">
        <v>450</v>
      </c>
    </row>
    <row r="49" spans="1:8">
      <c r="A49" s="116" t="s">
        <v>297</v>
      </c>
      <c r="B49" s="116" t="s">
        <v>298</v>
      </c>
      <c r="C49" s="117">
        <v>330</v>
      </c>
      <c r="D49" s="130">
        <v>330</v>
      </c>
      <c r="E49" s="117">
        <v>0</v>
      </c>
      <c r="F49" s="117">
        <v>100</v>
      </c>
      <c r="G49" s="117">
        <v>330</v>
      </c>
    </row>
    <row r="50" spans="1:8">
      <c r="A50" s="116" t="s">
        <v>205</v>
      </c>
      <c r="B50" s="116" t="s">
        <v>171</v>
      </c>
      <c r="C50" s="117">
        <v>120</v>
      </c>
      <c r="D50" s="130">
        <v>120</v>
      </c>
      <c r="E50" s="117">
        <v>0</v>
      </c>
      <c r="F50" s="117">
        <v>100</v>
      </c>
      <c r="G50" s="117">
        <v>120</v>
      </c>
    </row>
    <row r="51" spans="1:8">
      <c r="A51" s="110" t="s">
        <v>108</v>
      </c>
      <c r="B51" s="110" t="s">
        <v>109</v>
      </c>
      <c r="C51" s="115">
        <v>203020</v>
      </c>
      <c r="D51" s="129">
        <v>202748.1</v>
      </c>
      <c r="E51" s="115">
        <v>271.89999999999998</v>
      </c>
      <c r="F51" s="115">
        <v>99.87</v>
      </c>
      <c r="G51" s="115">
        <v>202748.1</v>
      </c>
    </row>
    <row r="52" spans="1:8">
      <c r="A52" s="119" t="s">
        <v>9</v>
      </c>
      <c r="B52" s="119" t="s">
        <v>110</v>
      </c>
      <c r="C52" s="117">
        <v>6465</v>
      </c>
      <c r="D52" s="130">
        <v>6437.74</v>
      </c>
      <c r="E52" s="117">
        <v>27.26</v>
      </c>
      <c r="F52" s="117">
        <v>99.58</v>
      </c>
      <c r="G52" s="117">
        <v>6437.74</v>
      </c>
      <c r="H52" s="120">
        <f>D52*$H$11</f>
        <v>557.76328538961036</v>
      </c>
    </row>
    <row r="53" spans="1:8">
      <c r="A53" s="119" t="s">
        <v>10</v>
      </c>
      <c r="B53" s="119" t="s">
        <v>111</v>
      </c>
      <c r="C53" s="117">
        <v>110371</v>
      </c>
      <c r="D53" s="130">
        <v>110359.84</v>
      </c>
      <c r="E53" s="117">
        <v>11.16</v>
      </c>
      <c r="F53" s="117">
        <v>99.99</v>
      </c>
      <c r="G53" s="117">
        <v>110359.84</v>
      </c>
      <c r="H53" s="120">
        <f>D53*$H$11</f>
        <v>9561.5335402597393</v>
      </c>
    </row>
    <row r="54" spans="1:8">
      <c r="A54" s="116" t="s">
        <v>112</v>
      </c>
      <c r="B54" s="116" t="s">
        <v>113</v>
      </c>
      <c r="C54" s="117">
        <v>7650</v>
      </c>
      <c r="D54" s="130">
        <v>7642.46</v>
      </c>
      <c r="E54" s="117">
        <v>7.54</v>
      </c>
      <c r="F54" s="117">
        <v>99.9</v>
      </c>
      <c r="G54" s="117">
        <v>7642.46</v>
      </c>
    </row>
    <row r="55" spans="1:8">
      <c r="A55" s="116" t="s">
        <v>114</v>
      </c>
      <c r="B55" s="116" t="s">
        <v>115</v>
      </c>
      <c r="C55" s="117">
        <v>90891</v>
      </c>
      <c r="D55" s="130">
        <v>90890.38</v>
      </c>
      <c r="E55" s="117">
        <v>0.62</v>
      </c>
      <c r="F55" s="117">
        <v>100</v>
      </c>
      <c r="G55" s="117">
        <v>90890.38</v>
      </c>
    </row>
    <row r="56" spans="1:8">
      <c r="A56" s="116" t="s">
        <v>249</v>
      </c>
      <c r="B56" s="116" t="s">
        <v>116</v>
      </c>
      <c r="C56" s="117">
        <v>11830</v>
      </c>
      <c r="D56" s="130">
        <v>11827</v>
      </c>
      <c r="E56" s="117">
        <v>3</v>
      </c>
      <c r="F56" s="117">
        <v>99.97</v>
      </c>
      <c r="G56" s="117">
        <v>11827</v>
      </c>
    </row>
    <row r="57" spans="1:8">
      <c r="A57" s="116" t="s">
        <v>250</v>
      </c>
      <c r="B57" s="116" t="s">
        <v>117</v>
      </c>
      <c r="C57" s="117">
        <v>42297</v>
      </c>
      <c r="D57" s="130">
        <v>42124.83</v>
      </c>
      <c r="E57" s="117">
        <v>172.17</v>
      </c>
      <c r="F57" s="117">
        <v>99.59</v>
      </c>
      <c r="G57" s="117">
        <v>42124.83</v>
      </c>
    </row>
    <row r="58" spans="1:8">
      <c r="A58" s="116" t="s">
        <v>118</v>
      </c>
      <c r="B58" s="116" t="s">
        <v>119</v>
      </c>
      <c r="C58" s="117">
        <v>19580</v>
      </c>
      <c r="D58" s="130">
        <v>19574.52</v>
      </c>
      <c r="E58" s="117">
        <v>5.48</v>
      </c>
      <c r="F58" s="117">
        <v>99.97</v>
      </c>
      <c r="G58" s="117">
        <v>19574.52</v>
      </c>
    </row>
    <row r="59" spans="1:8">
      <c r="A59" s="116" t="s">
        <v>251</v>
      </c>
      <c r="B59" s="116" t="s">
        <v>120</v>
      </c>
      <c r="C59" s="117">
        <v>1945</v>
      </c>
      <c r="D59" s="130">
        <v>1780.02</v>
      </c>
      <c r="E59" s="117">
        <v>164.98</v>
      </c>
      <c r="F59" s="117">
        <v>91.52</v>
      </c>
      <c r="G59" s="117">
        <v>1780.02</v>
      </c>
    </row>
    <row r="60" spans="1:8">
      <c r="A60" s="116" t="s">
        <v>252</v>
      </c>
      <c r="B60" s="116" t="s">
        <v>121</v>
      </c>
      <c r="C60" s="117">
        <v>20772</v>
      </c>
      <c r="D60" s="130">
        <v>20770.29</v>
      </c>
      <c r="E60" s="117">
        <v>1.71</v>
      </c>
      <c r="F60" s="117">
        <v>99.99</v>
      </c>
      <c r="G60" s="117">
        <v>20770.29</v>
      </c>
    </row>
    <row r="61" spans="1:8">
      <c r="A61" s="116" t="s">
        <v>253</v>
      </c>
      <c r="B61" s="116" t="s">
        <v>122</v>
      </c>
      <c r="C61" s="117">
        <v>43787</v>
      </c>
      <c r="D61" s="130">
        <v>43741.61</v>
      </c>
      <c r="E61" s="117">
        <v>45.39</v>
      </c>
      <c r="F61" s="117">
        <v>99.9</v>
      </c>
      <c r="G61" s="117">
        <v>43741.61</v>
      </c>
    </row>
    <row r="62" spans="1:8">
      <c r="A62" s="116" t="s">
        <v>254</v>
      </c>
      <c r="B62" s="116" t="s">
        <v>123</v>
      </c>
      <c r="C62" s="117">
        <v>1560</v>
      </c>
      <c r="D62" s="130">
        <v>1556.55</v>
      </c>
      <c r="E62" s="117">
        <v>3.45</v>
      </c>
      <c r="F62" s="117">
        <v>99.78</v>
      </c>
      <c r="G62" s="117">
        <v>1556.55</v>
      </c>
    </row>
    <row r="63" spans="1:8">
      <c r="A63" s="116" t="s">
        <v>124</v>
      </c>
      <c r="B63" s="116" t="s">
        <v>125</v>
      </c>
      <c r="C63" s="117">
        <v>5530</v>
      </c>
      <c r="D63" s="130">
        <v>5526.4</v>
      </c>
      <c r="E63" s="117">
        <v>3.6</v>
      </c>
      <c r="F63" s="117">
        <v>99.93</v>
      </c>
      <c r="G63" s="117">
        <v>5526.4</v>
      </c>
    </row>
    <row r="64" spans="1:8">
      <c r="A64" s="116" t="s">
        <v>255</v>
      </c>
      <c r="B64" s="116" t="s">
        <v>126</v>
      </c>
      <c r="C64" s="117">
        <v>7700</v>
      </c>
      <c r="D64" s="130">
        <v>7699.37</v>
      </c>
      <c r="E64" s="117">
        <v>0.63</v>
      </c>
      <c r="F64" s="117">
        <v>99.99</v>
      </c>
      <c r="G64" s="117">
        <v>7699.37</v>
      </c>
    </row>
    <row r="65" spans="1:8">
      <c r="A65" s="116" t="s">
        <v>127</v>
      </c>
      <c r="B65" s="116" t="s">
        <v>128</v>
      </c>
      <c r="C65" s="117">
        <v>24429</v>
      </c>
      <c r="D65" s="130">
        <v>24428.37</v>
      </c>
      <c r="E65" s="117">
        <v>0.63</v>
      </c>
      <c r="F65" s="117">
        <v>100</v>
      </c>
      <c r="G65" s="117">
        <v>24428.37</v>
      </c>
    </row>
    <row r="66" spans="1:8">
      <c r="A66" s="116" t="s">
        <v>129</v>
      </c>
      <c r="B66" s="116" t="s">
        <v>130</v>
      </c>
      <c r="C66" s="117">
        <v>4568</v>
      </c>
      <c r="D66" s="130">
        <v>4530.92</v>
      </c>
      <c r="E66" s="117">
        <v>37.08</v>
      </c>
      <c r="F66" s="117">
        <v>99.19</v>
      </c>
      <c r="G66" s="117">
        <v>4530.92</v>
      </c>
    </row>
    <row r="67" spans="1:8">
      <c r="A67" s="116" t="s">
        <v>131</v>
      </c>
      <c r="B67" s="116" t="s">
        <v>132</v>
      </c>
      <c r="C67" s="117">
        <v>100</v>
      </c>
      <c r="D67" s="130">
        <v>84.08</v>
      </c>
      <c r="E67" s="117">
        <v>15.92</v>
      </c>
      <c r="F67" s="117">
        <v>84.08</v>
      </c>
      <c r="G67" s="117">
        <v>84.08</v>
      </c>
    </row>
    <row r="68" spans="1:8">
      <c r="A68" s="116" t="s">
        <v>256</v>
      </c>
      <c r="B68" s="116" t="s">
        <v>135</v>
      </c>
      <c r="C68" s="117">
        <v>100</v>
      </c>
      <c r="D68" s="130">
        <v>84.08</v>
      </c>
      <c r="E68" s="117">
        <v>15.92</v>
      </c>
      <c r="F68" s="117">
        <v>84.08</v>
      </c>
      <c r="G68" s="117">
        <v>84.08</v>
      </c>
    </row>
    <row r="69" spans="1:8" ht="22.5">
      <c r="A69" s="110" t="s">
        <v>136</v>
      </c>
      <c r="B69" s="110" t="s">
        <v>137</v>
      </c>
      <c r="C69" s="115">
        <v>270083</v>
      </c>
      <c r="D69" s="129">
        <v>262829.86</v>
      </c>
      <c r="E69" s="115">
        <v>7253.14</v>
      </c>
      <c r="F69" s="115">
        <v>97.31</v>
      </c>
      <c r="G69" s="115">
        <v>262829.86</v>
      </c>
    </row>
    <row r="70" spans="1:8">
      <c r="A70" s="116" t="s">
        <v>257</v>
      </c>
      <c r="B70" s="116" t="s">
        <v>138</v>
      </c>
      <c r="C70" s="117">
        <v>15855</v>
      </c>
      <c r="D70" s="130">
        <v>11302.76</v>
      </c>
      <c r="E70" s="117">
        <v>4552.24</v>
      </c>
      <c r="F70" s="117">
        <v>71.290000000000006</v>
      </c>
      <c r="G70" s="117">
        <v>11302.76</v>
      </c>
    </row>
    <row r="71" spans="1:8">
      <c r="A71" s="116" t="s">
        <v>139</v>
      </c>
      <c r="B71" s="116" t="s">
        <v>140</v>
      </c>
      <c r="C71" s="117">
        <v>7070</v>
      </c>
      <c r="D71" s="130">
        <v>3980.95</v>
      </c>
      <c r="E71" s="117">
        <v>3089.05</v>
      </c>
      <c r="F71" s="117">
        <v>56.31</v>
      </c>
      <c r="G71" s="117">
        <v>3980.95</v>
      </c>
    </row>
    <row r="72" spans="1:8">
      <c r="A72" s="116" t="s">
        <v>141</v>
      </c>
      <c r="B72" s="116" t="s">
        <v>142</v>
      </c>
      <c r="C72" s="117">
        <v>8785</v>
      </c>
      <c r="D72" s="130">
        <v>7321.81</v>
      </c>
      <c r="E72" s="117">
        <v>1463.19</v>
      </c>
      <c r="F72" s="117">
        <v>83.34</v>
      </c>
      <c r="G72" s="117">
        <v>7321.81</v>
      </c>
    </row>
    <row r="73" spans="1:8">
      <c r="A73" s="116" t="s">
        <v>143</v>
      </c>
      <c r="B73" s="116" t="s">
        <v>144</v>
      </c>
      <c r="C73" s="117">
        <v>186956</v>
      </c>
      <c r="D73" s="130">
        <v>186900.42</v>
      </c>
      <c r="E73" s="117">
        <v>55.58</v>
      </c>
      <c r="F73" s="117">
        <v>99.97</v>
      </c>
      <c r="G73" s="117">
        <v>186900.42</v>
      </c>
    </row>
    <row r="74" spans="1:8">
      <c r="A74" s="119" t="s">
        <v>145</v>
      </c>
      <c r="B74" s="119" t="s">
        <v>146</v>
      </c>
      <c r="C74" s="117">
        <v>186376</v>
      </c>
      <c r="D74" s="130">
        <v>186339.69</v>
      </c>
      <c r="E74" s="117">
        <v>36.31</v>
      </c>
      <c r="F74" s="117">
        <v>99.98</v>
      </c>
      <c r="G74" s="117">
        <v>186339.69</v>
      </c>
      <c r="H74" s="120">
        <f>D74*$H$11</f>
        <v>16144.39814172078</v>
      </c>
    </row>
    <row r="75" spans="1:8">
      <c r="A75" s="116" t="s">
        <v>147</v>
      </c>
      <c r="B75" s="116" t="s">
        <v>148</v>
      </c>
      <c r="C75" s="117">
        <v>580</v>
      </c>
      <c r="D75" s="130">
        <v>560.73</v>
      </c>
      <c r="E75" s="117">
        <v>19.27</v>
      </c>
      <c r="F75" s="117">
        <v>96.68</v>
      </c>
      <c r="G75" s="117">
        <v>560.73</v>
      </c>
    </row>
    <row r="76" spans="1:8" ht="23.25">
      <c r="A76" s="119" t="s">
        <v>16</v>
      </c>
      <c r="B76" s="119" t="s">
        <v>149</v>
      </c>
      <c r="C76" s="117">
        <v>1061</v>
      </c>
      <c r="D76" s="130">
        <v>1060.7</v>
      </c>
      <c r="E76" s="117">
        <v>0.3</v>
      </c>
      <c r="F76" s="117">
        <v>99.97</v>
      </c>
      <c r="G76" s="117">
        <v>1060.7</v>
      </c>
      <c r="H76" s="120">
        <f>D76*$H$11</f>
        <v>91.898634740259752</v>
      </c>
    </row>
    <row r="77" spans="1:8">
      <c r="A77" s="116" t="s">
        <v>150</v>
      </c>
      <c r="B77" s="116" t="s">
        <v>151</v>
      </c>
      <c r="C77" s="117">
        <v>1061</v>
      </c>
      <c r="D77" s="130">
        <v>1060.7</v>
      </c>
      <c r="E77" s="117">
        <v>0.3</v>
      </c>
      <c r="F77" s="117">
        <v>99.97</v>
      </c>
      <c r="G77" s="117">
        <v>1060.7</v>
      </c>
    </row>
    <row r="78" spans="1:8">
      <c r="A78" s="116" t="s">
        <v>258</v>
      </c>
      <c r="B78" s="116" t="s">
        <v>152</v>
      </c>
      <c r="C78" s="117">
        <v>20839</v>
      </c>
      <c r="D78" s="130">
        <v>20754.009999999998</v>
      </c>
      <c r="E78" s="117">
        <v>84.99</v>
      </c>
      <c r="F78" s="117">
        <v>99.59</v>
      </c>
      <c r="G78" s="117">
        <v>20754.009999999998</v>
      </c>
    </row>
    <row r="79" spans="1:8">
      <c r="A79" s="116" t="s">
        <v>19</v>
      </c>
      <c r="B79" s="116" t="s">
        <v>153</v>
      </c>
      <c r="C79" s="117">
        <v>39145</v>
      </c>
      <c r="D79" s="130">
        <v>38144.620000000003</v>
      </c>
      <c r="E79" s="117">
        <v>1000.38</v>
      </c>
      <c r="F79" s="117">
        <v>97.44</v>
      </c>
      <c r="G79" s="117">
        <v>38144.620000000003</v>
      </c>
    </row>
    <row r="80" spans="1:8">
      <c r="A80" s="116" t="s">
        <v>154</v>
      </c>
      <c r="B80" s="116" t="s">
        <v>155</v>
      </c>
      <c r="C80" s="117">
        <v>6227</v>
      </c>
      <c r="D80" s="130">
        <v>4667.3500000000004</v>
      </c>
      <c r="E80" s="117">
        <v>1559.65</v>
      </c>
      <c r="F80" s="117">
        <v>74.95</v>
      </c>
      <c r="G80" s="117">
        <v>4667.3500000000004</v>
      </c>
    </row>
    <row r="81" spans="1:7">
      <c r="A81" s="113" t="s">
        <v>156</v>
      </c>
      <c r="B81" s="113" t="s">
        <v>157</v>
      </c>
      <c r="C81" s="114">
        <v>710403</v>
      </c>
      <c r="D81" s="128">
        <v>707723.15</v>
      </c>
      <c r="E81" s="114">
        <v>2679.85</v>
      </c>
      <c r="F81" s="114">
        <v>99.62</v>
      </c>
      <c r="G81" s="114">
        <v>707723.15</v>
      </c>
    </row>
    <row r="82" spans="1:7">
      <c r="A82" s="110" t="s">
        <v>259</v>
      </c>
      <c r="B82" s="110" t="s">
        <v>158</v>
      </c>
      <c r="C82" s="115">
        <v>710403</v>
      </c>
      <c r="D82" s="129">
        <v>707723.15</v>
      </c>
      <c r="E82" s="115">
        <v>2679.85</v>
      </c>
      <c r="F82" s="115">
        <v>99.62</v>
      </c>
      <c r="G82" s="115">
        <v>707723.15</v>
      </c>
    </row>
    <row r="83" spans="1:7">
      <c r="A83" s="116" t="s">
        <v>159</v>
      </c>
      <c r="B83" s="116" t="s">
        <v>160</v>
      </c>
      <c r="C83" s="117">
        <v>32023</v>
      </c>
      <c r="D83" s="130">
        <v>29343.69</v>
      </c>
      <c r="E83" s="117">
        <v>2679.31</v>
      </c>
      <c r="F83" s="117">
        <v>91.63</v>
      </c>
      <c r="G83" s="117">
        <v>29343.69</v>
      </c>
    </row>
    <row r="84" spans="1:7">
      <c r="A84" s="116" t="s">
        <v>161</v>
      </c>
      <c r="B84" s="116" t="s">
        <v>162</v>
      </c>
      <c r="C84" s="117">
        <v>2852</v>
      </c>
      <c r="D84" s="130">
        <v>2851.95</v>
      </c>
      <c r="E84" s="117">
        <v>0.05</v>
      </c>
      <c r="F84" s="117">
        <v>100</v>
      </c>
      <c r="G84" s="117">
        <v>2851.95</v>
      </c>
    </row>
    <row r="85" spans="1:7">
      <c r="A85" s="116" t="s">
        <v>163</v>
      </c>
      <c r="B85" s="116" t="s">
        <v>164</v>
      </c>
      <c r="C85" s="117">
        <v>29171</v>
      </c>
      <c r="D85" s="130">
        <v>26491.74</v>
      </c>
      <c r="E85" s="117">
        <v>2679.26</v>
      </c>
      <c r="F85" s="117">
        <v>90.82</v>
      </c>
      <c r="G85" s="117">
        <v>26491.74</v>
      </c>
    </row>
    <row r="86" spans="1:7">
      <c r="A86" s="116" t="s">
        <v>261</v>
      </c>
      <c r="B86" s="116" t="s">
        <v>193</v>
      </c>
      <c r="C86" s="117">
        <v>0</v>
      </c>
      <c r="D86" s="130">
        <v>0</v>
      </c>
      <c r="E86" s="117">
        <v>0</v>
      </c>
      <c r="F86" s="117">
        <v>0</v>
      </c>
      <c r="G86" s="117">
        <v>0</v>
      </c>
    </row>
    <row r="87" spans="1:7">
      <c r="A87" s="116" t="s">
        <v>184</v>
      </c>
      <c r="B87" s="116" t="s">
        <v>185</v>
      </c>
      <c r="C87" s="117">
        <v>678380</v>
      </c>
      <c r="D87" s="130">
        <v>678379.46</v>
      </c>
      <c r="E87" s="117">
        <v>0.54</v>
      </c>
      <c r="F87" s="117">
        <v>100</v>
      </c>
      <c r="G87" s="117">
        <v>678379.46</v>
      </c>
    </row>
    <row r="88" spans="1:7" ht="24.75">
      <c r="A88" s="113" t="s">
        <v>263</v>
      </c>
      <c r="B88" s="113" t="s">
        <v>264</v>
      </c>
      <c r="C88" s="114">
        <v>0</v>
      </c>
      <c r="D88" s="128">
        <v>0</v>
      </c>
      <c r="E88" s="114">
        <v>0</v>
      </c>
      <c r="F88" s="114">
        <v>0</v>
      </c>
      <c r="G88" s="114">
        <v>0</v>
      </c>
    </row>
    <row r="89" spans="1:7">
      <c r="A89" s="110" t="s">
        <v>265</v>
      </c>
      <c r="B89" s="110" t="s">
        <v>266</v>
      </c>
      <c r="C89" s="115">
        <v>0</v>
      </c>
      <c r="D89" s="129">
        <v>0</v>
      </c>
      <c r="E89" s="115">
        <v>0</v>
      </c>
      <c r="F89" s="115">
        <v>0</v>
      </c>
      <c r="G89" s="115">
        <v>0</v>
      </c>
    </row>
    <row r="90" spans="1:7">
      <c r="A90" s="116" t="s">
        <v>267</v>
      </c>
      <c r="B90" s="116" t="s">
        <v>268</v>
      </c>
      <c r="C90" s="117">
        <v>0</v>
      </c>
      <c r="D90" s="130">
        <v>0</v>
      </c>
      <c r="E90" s="117">
        <v>0</v>
      </c>
      <c r="F90" s="117">
        <v>0</v>
      </c>
      <c r="G90" s="117">
        <v>0</v>
      </c>
    </row>
    <row r="92" spans="1:7">
      <c r="A92" s="109" t="s">
        <v>67</v>
      </c>
      <c r="B92" s="110" t="s">
        <v>33</v>
      </c>
      <c r="C92" s="111">
        <v>-1533974</v>
      </c>
      <c r="D92" s="126">
        <v>-1513709.87</v>
      </c>
      <c r="E92" s="111">
        <v>-20264.13</v>
      </c>
      <c r="F92" s="111">
        <v>98.68</v>
      </c>
      <c r="G92" s="111">
        <v>-1513709.87</v>
      </c>
    </row>
    <row r="94" spans="1:7">
      <c r="A94" s="109" t="s">
        <v>68</v>
      </c>
      <c r="B94" s="110" t="s">
        <v>33</v>
      </c>
      <c r="C94" s="111">
        <v>378458</v>
      </c>
      <c r="D94" s="126">
        <v>1507183.46</v>
      </c>
      <c r="E94" s="111">
        <v>-1128725.46</v>
      </c>
      <c r="F94" s="111">
        <v>398.24</v>
      </c>
      <c r="G94" s="111">
        <v>1507183.46</v>
      </c>
    </row>
    <row r="95" spans="1:7">
      <c r="A95" s="60" t="s">
        <v>34</v>
      </c>
      <c r="B95" s="60" t="s">
        <v>35</v>
      </c>
      <c r="C95" s="112" t="s">
        <v>36</v>
      </c>
      <c r="D95" s="127" t="s">
        <v>37</v>
      </c>
      <c r="E95" s="112" t="s">
        <v>38</v>
      </c>
      <c r="F95" s="112" t="s">
        <v>39</v>
      </c>
      <c r="G95" s="112" t="s">
        <v>217</v>
      </c>
    </row>
    <row r="96" spans="1:7">
      <c r="A96" s="113" t="s">
        <v>69</v>
      </c>
      <c r="B96" s="113" t="s">
        <v>70</v>
      </c>
      <c r="C96" s="114">
        <v>0</v>
      </c>
      <c r="D96" s="128">
        <v>1507183.46</v>
      </c>
      <c r="E96" s="114">
        <v>-1507183.46</v>
      </c>
      <c r="F96" s="114">
        <v>0</v>
      </c>
      <c r="G96" s="114">
        <v>1507183.46</v>
      </c>
    </row>
    <row r="97" spans="1:7">
      <c r="A97" s="110" t="s">
        <v>71</v>
      </c>
      <c r="B97" s="110" t="s">
        <v>72</v>
      </c>
      <c r="C97" s="115">
        <v>0</v>
      </c>
      <c r="D97" s="129">
        <v>1507183.46</v>
      </c>
      <c r="E97" s="115">
        <v>-1507183.46</v>
      </c>
      <c r="F97" s="115">
        <v>0</v>
      </c>
      <c r="G97" s="115">
        <v>1507183.46</v>
      </c>
    </row>
    <row r="98" spans="1:7" ht="23.25">
      <c r="A98" s="116" t="s">
        <v>73</v>
      </c>
      <c r="B98" s="116" t="s">
        <v>74</v>
      </c>
      <c r="C98" s="117">
        <v>0</v>
      </c>
      <c r="D98" s="130">
        <v>-1507183.46</v>
      </c>
      <c r="E98" s="117">
        <v>1507183.46</v>
      </c>
      <c r="F98" s="117">
        <v>0</v>
      </c>
      <c r="G98" s="117">
        <v>-1507183.46</v>
      </c>
    </row>
    <row r="99" spans="1:7">
      <c r="A99" s="113" t="s">
        <v>222</v>
      </c>
      <c r="B99" s="113" t="s">
        <v>223</v>
      </c>
      <c r="C99" s="114">
        <v>378458</v>
      </c>
      <c r="D99" s="128">
        <v>0</v>
      </c>
      <c r="E99" s="114">
        <v>378458</v>
      </c>
      <c r="F99" s="114">
        <v>0</v>
      </c>
      <c r="G99" s="114">
        <v>0</v>
      </c>
    </row>
    <row r="100" spans="1:7">
      <c r="A100" s="110" t="s">
        <v>224</v>
      </c>
      <c r="B100" s="110" t="s">
        <v>225</v>
      </c>
      <c r="C100" s="115">
        <v>378458</v>
      </c>
      <c r="D100" s="129">
        <v>0</v>
      </c>
      <c r="E100" s="115">
        <v>378458</v>
      </c>
      <c r="F100" s="115">
        <v>0</v>
      </c>
      <c r="G100" s="115">
        <v>0</v>
      </c>
    </row>
    <row r="101" spans="1:7">
      <c r="A101" s="116" t="s">
        <v>226</v>
      </c>
      <c r="B101" s="116" t="s">
        <v>227</v>
      </c>
      <c r="C101" s="117">
        <v>378458</v>
      </c>
      <c r="D101" s="130">
        <v>0</v>
      </c>
      <c r="E101" s="117">
        <v>378458</v>
      </c>
      <c r="F101" s="117">
        <v>0</v>
      </c>
      <c r="G101" s="117">
        <v>0</v>
      </c>
    </row>
    <row r="102" spans="1:7" ht="23.25">
      <c r="A102" s="116" t="s">
        <v>228</v>
      </c>
      <c r="B102" s="116" t="s">
        <v>229</v>
      </c>
      <c r="C102" s="117">
        <v>378458</v>
      </c>
      <c r="D102" s="130">
        <v>0</v>
      </c>
      <c r="E102" s="117">
        <v>378458</v>
      </c>
      <c r="F102" s="117">
        <v>0</v>
      </c>
      <c r="G102" s="117">
        <v>0</v>
      </c>
    </row>
    <row r="103" spans="1:7" ht="23.25">
      <c r="A103" s="116" t="s">
        <v>230</v>
      </c>
      <c r="B103" s="116" t="s">
        <v>231</v>
      </c>
      <c r="C103" s="117">
        <v>378458</v>
      </c>
      <c r="D103" s="130">
        <v>0</v>
      </c>
      <c r="E103" s="117">
        <v>378458</v>
      </c>
      <c r="F103" s="117">
        <v>0</v>
      </c>
      <c r="G103" s="117">
        <v>0</v>
      </c>
    </row>
    <row r="105" spans="1:7">
      <c r="A105" s="204" t="s">
        <v>274</v>
      </c>
      <c r="B105" s="204"/>
      <c r="C105" s="204"/>
      <c r="D105" s="204"/>
      <c r="E105" s="204"/>
      <c r="F105" s="204"/>
      <c r="G105" s="204"/>
    </row>
    <row r="107" spans="1:7">
      <c r="A107" s="205" t="s">
        <v>172</v>
      </c>
      <c r="B107" s="205"/>
      <c r="C107" s="205"/>
      <c r="D107" s="205"/>
      <c r="E107" s="205"/>
      <c r="F107" s="205"/>
      <c r="G107" s="205"/>
    </row>
    <row r="108" spans="1:7">
      <c r="A108" s="197" t="s">
        <v>283</v>
      </c>
      <c r="B108" s="197"/>
      <c r="C108" s="197"/>
      <c r="D108" s="197"/>
      <c r="E108" s="197"/>
      <c r="F108" s="197"/>
      <c r="G108" s="197"/>
    </row>
    <row r="109" spans="1:7">
      <c r="A109" s="197" t="s">
        <v>21</v>
      </c>
      <c r="B109" s="197"/>
      <c r="C109" s="197"/>
      <c r="D109" s="197"/>
      <c r="E109" s="197"/>
      <c r="F109" s="197"/>
      <c r="G109" s="197"/>
    </row>
    <row r="110" spans="1:7">
      <c r="A110" s="197" t="s">
        <v>22</v>
      </c>
      <c r="B110" s="197"/>
      <c r="C110" s="197"/>
      <c r="D110" s="197"/>
      <c r="E110" s="197"/>
      <c r="F110" s="197"/>
      <c r="G110" s="197"/>
    </row>
    <row r="111" spans="1:7">
      <c r="A111" s="197" t="s">
        <v>173</v>
      </c>
      <c r="B111" s="197"/>
      <c r="C111" s="197"/>
      <c r="D111" s="197"/>
      <c r="E111" s="197"/>
      <c r="F111" s="197"/>
      <c r="G111" s="197"/>
    </row>
    <row r="112" spans="1:7">
      <c r="A112" s="197" t="s">
        <v>24</v>
      </c>
      <c r="B112" s="197"/>
      <c r="C112" s="197"/>
      <c r="D112" s="197"/>
      <c r="E112" s="197"/>
      <c r="F112" s="197"/>
      <c r="G112" s="197"/>
    </row>
    <row r="113" spans="1:7">
      <c r="A113" s="198" t="s">
        <v>174</v>
      </c>
      <c r="B113" s="198"/>
      <c r="C113" s="198"/>
      <c r="D113" s="198"/>
      <c r="E113" s="198"/>
      <c r="F113" s="198"/>
      <c r="G113" s="198"/>
    </row>
    <row r="115" spans="1:7" ht="19.5">
      <c r="A115" s="199" t="s">
        <v>26</v>
      </c>
      <c r="B115" s="199" t="s">
        <v>27</v>
      </c>
      <c r="C115" s="107" t="s">
        <v>275</v>
      </c>
      <c r="D115" s="124" t="s">
        <v>28</v>
      </c>
      <c r="E115" s="107" t="s">
        <v>29</v>
      </c>
      <c r="F115" s="201" t="s">
        <v>30</v>
      </c>
      <c r="G115" s="107" t="s">
        <v>216</v>
      </c>
    </row>
    <row r="116" spans="1:7">
      <c r="A116" s="200"/>
      <c r="B116" s="200"/>
      <c r="C116" s="108" t="s">
        <v>31</v>
      </c>
      <c r="D116" s="125" t="s">
        <v>31</v>
      </c>
      <c r="E116" s="108" t="s">
        <v>31</v>
      </c>
      <c r="F116" s="202"/>
      <c r="G116" s="108" t="s">
        <v>31</v>
      </c>
    </row>
    <row r="117" spans="1:7">
      <c r="A117" s="109" t="s">
        <v>32</v>
      </c>
      <c r="B117" s="110" t="s">
        <v>33</v>
      </c>
      <c r="C117" s="111">
        <v>3140596</v>
      </c>
      <c r="D117" s="126">
        <v>3585181.15</v>
      </c>
      <c r="E117" s="111">
        <v>-444585.15</v>
      </c>
      <c r="F117" s="111">
        <v>114.16</v>
      </c>
      <c r="G117" s="111">
        <v>3585181.15</v>
      </c>
    </row>
    <row r="118" spans="1:7">
      <c r="A118" s="60" t="s">
        <v>34</v>
      </c>
      <c r="B118" s="60" t="s">
        <v>35</v>
      </c>
      <c r="C118" s="112" t="s">
        <v>36</v>
      </c>
      <c r="D118" s="127" t="s">
        <v>37</v>
      </c>
      <c r="E118" s="112" t="s">
        <v>38</v>
      </c>
      <c r="F118" s="112" t="s">
        <v>39</v>
      </c>
      <c r="G118" s="112" t="s">
        <v>217</v>
      </c>
    </row>
    <row r="119" spans="1:7">
      <c r="A119" s="113" t="s">
        <v>40</v>
      </c>
      <c r="B119" s="113" t="s">
        <v>41</v>
      </c>
      <c r="C119" s="114">
        <v>3140596</v>
      </c>
      <c r="D119" s="128">
        <v>3585181.15</v>
      </c>
      <c r="E119" s="114">
        <v>-444585.15</v>
      </c>
      <c r="F119" s="114">
        <v>114.16</v>
      </c>
      <c r="G119" s="114">
        <v>3585181.15</v>
      </c>
    </row>
    <row r="120" spans="1:7">
      <c r="A120" s="110" t="s">
        <v>42</v>
      </c>
      <c r="B120" s="110" t="s">
        <v>43</v>
      </c>
      <c r="C120" s="115">
        <v>3140596</v>
      </c>
      <c r="D120" s="129">
        <v>3585181.15</v>
      </c>
      <c r="E120" s="115">
        <v>-444585.15</v>
      </c>
      <c r="F120" s="115">
        <v>114.16</v>
      </c>
      <c r="G120" s="115">
        <v>3585181.15</v>
      </c>
    </row>
    <row r="121" spans="1:7">
      <c r="A121" s="116" t="s">
        <v>194</v>
      </c>
      <c r="B121" s="116" t="s">
        <v>44</v>
      </c>
      <c r="C121" s="117">
        <v>3140596</v>
      </c>
      <c r="D121" s="130">
        <v>3585181.15</v>
      </c>
      <c r="E121" s="117">
        <v>-444585.15</v>
      </c>
      <c r="F121" s="117">
        <v>114.16</v>
      </c>
      <c r="G121" s="117">
        <v>3585181.15</v>
      </c>
    </row>
    <row r="122" spans="1:7">
      <c r="A122" s="116" t="s">
        <v>175</v>
      </c>
      <c r="B122" s="116" t="s">
        <v>176</v>
      </c>
      <c r="C122" s="117">
        <v>2971207</v>
      </c>
      <c r="D122" s="130">
        <v>3426368.43</v>
      </c>
      <c r="E122" s="117">
        <v>-455161.43</v>
      </c>
      <c r="F122" s="117">
        <v>115.32</v>
      </c>
      <c r="G122" s="117">
        <v>3426368.43</v>
      </c>
    </row>
    <row r="123" spans="1:7">
      <c r="A123" s="116" t="s">
        <v>76</v>
      </c>
      <c r="B123" s="116" t="s">
        <v>77</v>
      </c>
      <c r="C123" s="117">
        <v>68922</v>
      </c>
      <c r="D123" s="130">
        <v>68060.31</v>
      </c>
      <c r="E123" s="117">
        <v>861.69</v>
      </c>
      <c r="F123" s="117">
        <v>98.75</v>
      </c>
      <c r="G123" s="117">
        <v>68060.31</v>
      </c>
    </row>
    <row r="124" spans="1:7">
      <c r="A124" s="116" t="s">
        <v>177</v>
      </c>
      <c r="B124" s="116" t="s">
        <v>178</v>
      </c>
      <c r="C124" s="117">
        <v>100467</v>
      </c>
      <c r="D124" s="130">
        <v>90752.41</v>
      </c>
      <c r="E124" s="117">
        <v>9714.59</v>
      </c>
      <c r="F124" s="117">
        <v>90.33</v>
      </c>
      <c r="G124" s="117">
        <v>90752.41</v>
      </c>
    </row>
    <row r="126" spans="1:7">
      <c r="A126" s="109" t="s">
        <v>47</v>
      </c>
      <c r="B126" s="110" t="s">
        <v>33</v>
      </c>
      <c r="C126" s="111">
        <v>3254319</v>
      </c>
      <c r="D126" s="126">
        <v>3102404.89</v>
      </c>
      <c r="E126" s="111">
        <v>151914.10999999999</v>
      </c>
      <c r="F126" s="111">
        <v>95.33</v>
      </c>
      <c r="G126" s="111">
        <v>3102404.89</v>
      </c>
    </row>
    <row r="127" spans="1:7">
      <c r="A127" s="60" t="s">
        <v>34</v>
      </c>
      <c r="B127" s="60" t="s">
        <v>35</v>
      </c>
      <c r="C127" s="112" t="s">
        <v>36</v>
      </c>
      <c r="D127" s="127" t="s">
        <v>37</v>
      </c>
      <c r="E127" s="112" t="s">
        <v>38</v>
      </c>
      <c r="F127" s="112" t="s">
        <v>39</v>
      </c>
      <c r="G127" s="112" t="s">
        <v>217</v>
      </c>
    </row>
    <row r="128" spans="1:7">
      <c r="A128" s="113" t="s">
        <v>48</v>
      </c>
      <c r="B128" s="113" t="s">
        <v>49</v>
      </c>
      <c r="C128" s="114">
        <v>2960768</v>
      </c>
      <c r="D128" s="128">
        <v>2881087.19</v>
      </c>
      <c r="E128" s="114">
        <v>79680.81</v>
      </c>
      <c r="F128" s="114">
        <v>97.31</v>
      </c>
      <c r="G128" s="114">
        <v>2881087.19</v>
      </c>
    </row>
    <row r="129" spans="1:7">
      <c r="A129" s="110" t="s">
        <v>50</v>
      </c>
      <c r="B129" s="110" t="s">
        <v>51</v>
      </c>
      <c r="C129" s="115">
        <v>2356737</v>
      </c>
      <c r="D129" s="134">
        <v>2278193.4700000002</v>
      </c>
      <c r="E129" s="115">
        <v>78543.53</v>
      </c>
      <c r="F129" s="115">
        <v>96.67</v>
      </c>
      <c r="G129" s="115">
        <v>2278193.4700000002</v>
      </c>
    </row>
    <row r="130" spans="1:7">
      <c r="A130" s="116" t="s">
        <v>52</v>
      </c>
      <c r="B130" s="116" t="s">
        <v>53</v>
      </c>
      <c r="C130" s="117">
        <v>2115215</v>
      </c>
      <c r="D130" s="130">
        <v>2038180.48</v>
      </c>
      <c r="E130" s="117">
        <v>77034.52</v>
      </c>
      <c r="F130" s="117">
        <v>96.36</v>
      </c>
      <c r="G130" s="117">
        <v>2038180.48</v>
      </c>
    </row>
    <row r="131" spans="1:7">
      <c r="A131" s="116" t="s">
        <v>54</v>
      </c>
      <c r="B131" s="116" t="s">
        <v>55</v>
      </c>
      <c r="C131" s="117">
        <v>2115215</v>
      </c>
      <c r="D131" s="130">
        <v>2038180.48</v>
      </c>
      <c r="E131" s="117">
        <v>77034.52</v>
      </c>
      <c r="F131" s="117">
        <v>96.36</v>
      </c>
      <c r="G131" s="117">
        <v>2038180.48</v>
      </c>
    </row>
    <row r="132" spans="1:7">
      <c r="A132" s="116" t="s">
        <v>56</v>
      </c>
      <c r="B132" s="116" t="s">
        <v>57</v>
      </c>
      <c r="C132" s="117">
        <v>241522</v>
      </c>
      <c r="D132" s="130">
        <v>240012.99</v>
      </c>
      <c r="E132" s="117">
        <v>1509.01</v>
      </c>
      <c r="F132" s="117">
        <v>99.38</v>
      </c>
      <c r="G132" s="117">
        <v>240012.99</v>
      </c>
    </row>
    <row r="133" spans="1:7">
      <c r="A133" s="116" t="s">
        <v>195</v>
      </c>
      <c r="B133" s="116" t="s">
        <v>196</v>
      </c>
      <c r="C133" s="117">
        <v>10100</v>
      </c>
      <c r="D133" s="130">
        <v>10034.200000000001</v>
      </c>
      <c r="E133" s="117">
        <v>65.8</v>
      </c>
      <c r="F133" s="117">
        <v>99.35</v>
      </c>
      <c r="G133" s="117">
        <v>10034.200000000001</v>
      </c>
    </row>
    <row r="134" spans="1:7">
      <c r="A134" s="116" t="s">
        <v>167</v>
      </c>
      <c r="B134" s="116" t="s">
        <v>168</v>
      </c>
      <c r="C134" s="117">
        <v>124222</v>
      </c>
      <c r="D134" s="130">
        <v>123973.79</v>
      </c>
      <c r="E134" s="117">
        <v>248.21</v>
      </c>
      <c r="F134" s="117">
        <v>99.8</v>
      </c>
      <c r="G134" s="117">
        <v>123973.79</v>
      </c>
    </row>
    <row r="135" spans="1:7">
      <c r="A135" s="116" t="s">
        <v>246</v>
      </c>
      <c r="B135" s="116" t="s">
        <v>58</v>
      </c>
      <c r="C135" s="117">
        <v>107200</v>
      </c>
      <c r="D135" s="130">
        <v>106005</v>
      </c>
      <c r="E135" s="117">
        <v>1195</v>
      </c>
      <c r="F135" s="117">
        <v>98.89</v>
      </c>
      <c r="G135" s="117">
        <v>106005</v>
      </c>
    </row>
    <row r="136" spans="1:7" ht="22.5">
      <c r="A136" s="110" t="s">
        <v>59</v>
      </c>
      <c r="B136" s="110" t="s">
        <v>60</v>
      </c>
      <c r="C136" s="115">
        <v>604031</v>
      </c>
      <c r="D136" s="129">
        <v>602893.72</v>
      </c>
      <c r="E136" s="115">
        <v>1137.28</v>
      </c>
      <c r="F136" s="115">
        <v>99.81</v>
      </c>
      <c r="G136" s="115">
        <v>602893.72</v>
      </c>
    </row>
    <row r="137" spans="1:7">
      <c r="A137" s="116" t="s">
        <v>61</v>
      </c>
      <c r="B137" s="116" t="s">
        <v>62</v>
      </c>
      <c r="C137" s="117">
        <v>547031</v>
      </c>
      <c r="D137" s="130">
        <v>546381.51</v>
      </c>
      <c r="E137" s="117">
        <v>649.49</v>
      </c>
      <c r="F137" s="117">
        <v>99.88</v>
      </c>
      <c r="G137" s="117">
        <v>546381.51</v>
      </c>
    </row>
    <row r="138" spans="1:7">
      <c r="A138" s="116" t="s">
        <v>63</v>
      </c>
      <c r="B138" s="116" t="s">
        <v>64</v>
      </c>
      <c r="C138" s="117">
        <v>57000</v>
      </c>
      <c r="D138" s="130">
        <v>56512.21</v>
      </c>
      <c r="E138" s="117">
        <v>487.79</v>
      </c>
      <c r="F138" s="117">
        <v>99.14</v>
      </c>
      <c r="G138" s="117">
        <v>56512.21</v>
      </c>
    </row>
    <row r="139" spans="1:7" ht="23.25">
      <c r="A139" s="116" t="s">
        <v>65</v>
      </c>
      <c r="B139" s="116" t="s">
        <v>66</v>
      </c>
      <c r="C139" s="117">
        <v>56200</v>
      </c>
      <c r="D139" s="130">
        <v>56192.21</v>
      </c>
      <c r="E139" s="117">
        <v>7.79</v>
      </c>
      <c r="F139" s="117">
        <v>99.99</v>
      </c>
      <c r="G139" s="117">
        <v>56192.21</v>
      </c>
    </row>
    <row r="140" spans="1:7" ht="23.25">
      <c r="A140" s="116" t="s">
        <v>98</v>
      </c>
      <c r="B140" s="116" t="s">
        <v>99</v>
      </c>
      <c r="C140" s="117">
        <v>800</v>
      </c>
      <c r="D140" s="130">
        <v>320</v>
      </c>
      <c r="E140" s="117">
        <v>480</v>
      </c>
      <c r="F140" s="117">
        <v>40</v>
      </c>
      <c r="G140" s="117">
        <v>320</v>
      </c>
    </row>
    <row r="141" spans="1:7">
      <c r="A141" s="113" t="s">
        <v>100</v>
      </c>
      <c r="B141" s="113" t="s">
        <v>101</v>
      </c>
      <c r="C141" s="114">
        <v>258546</v>
      </c>
      <c r="D141" s="128">
        <v>187174.1</v>
      </c>
      <c r="E141" s="114">
        <v>71371.899999999994</v>
      </c>
      <c r="F141" s="114">
        <v>72.39</v>
      </c>
      <c r="G141" s="114">
        <v>187174.1</v>
      </c>
    </row>
    <row r="142" spans="1:7">
      <c r="A142" s="110" t="s">
        <v>108</v>
      </c>
      <c r="B142" s="110" t="s">
        <v>109</v>
      </c>
      <c r="C142" s="115">
        <v>112705</v>
      </c>
      <c r="D142" s="129">
        <v>84073.59</v>
      </c>
      <c r="E142" s="115">
        <v>28631.41</v>
      </c>
      <c r="F142" s="115">
        <v>74.599999999999994</v>
      </c>
      <c r="G142" s="115">
        <v>84073.59</v>
      </c>
    </row>
    <row r="143" spans="1:7">
      <c r="A143" s="116" t="s">
        <v>250</v>
      </c>
      <c r="B143" s="116" t="s">
        <v>117</v>
      </c>
      <c r="C143" s="117">
        <v>112705</v>
      </c>
      <c r="D143" s="130">
        <v>84073.59</v>
      </c>
      <c r="E143" s="117">
        <v>28631.41</v>
      </c>
      <c r="F143" s="117">
        <v>74.599999999999994</v>
      </c>
      <c r="G143" s="117">
        <v>84073.59</v>
      </c>
    </row>
    <row r="144" spans="1:7">
      <c r="A144" s="116" t="s">
        <v>252</v>
      </c>
      <c r="B144" s="116" t="s">
        <v>121</v>
      </c>
      <c r="C144" s="117">
        <v>112705</v>
      </c>
      <c r="D144" s="130">
        <v>84073.59</v>
      </c>
      <c r="E144" s="117">
        <v>28631.41</v>
      </c>
      <c r="F144" s="117">
        <v>74.599999999999994</v>
      </c>
      <c r="G144" s="117">
        <v>84073.59</v>
      </c>
    </row>
    <row r="145" spans="1:7" ht="22.5">
      <c r="A145" s="110" t="s">
        <v>136</v>
      </c>
      <c r="B145" s="110" t="s">
        <v>137</v>
      </c>
      <c r="C145" s="115">
        <v>145841</v>
      </c>
      <c r="D145" s="129">
        <v>103100.51</v>
      </c>
      <c r="E145" s="115">
        <v>42740.49</v>
      </c>
      <c r="F145" s="115">
        <v>70.69</v>
      </c>
      <c r="G145" s="115">
        <v>103100.51</v>
      </c>
    </row>
    <row r="146" spans="1:7">
      <c r="A146" s="116" t="s">
        <v>333</v>
      </c>
      <c r="B146" s="116" t="s">
        <v>181</v>
      </c>
      <c r="C146" s="117">
        <v>111082</v>
      </c>
      <c r="D146" s="130">
        <v>97600.52</v>
      </c>
      <c r="E146" s="117">
        <v>13481.48</v>
      </c>
      <c r="F146" s="117">
        <v>87.86</v>
      </c>
      <c r="G146" s="117">
        <v>97600.52</v>
      </c>
    </row>
    <row r="147" spans="1:7">
      <c r="A147" s="116" t="s">
        <v>182</v>
      </c>
      <c r="B147" s="116" t="s">
        <v>183</v>
      </c>
      <c r="C147" s="117">
        <v>111082</v>
      </c>
      <c r="D147" s="130">
        <v>97600.52</v>
      </c>
      <c r="E147" s="117">
        <v>13481.48</v>
      </c>
      <c r="F147" s="117">
        <v>87.86</v>
      </c>
      <c r="G147" s="117">
        <v>97600.52</v>
      </c>
    </row>
    <row r="148" spans="1:7">
      <c r="A148" s="116" t="s">
        <v>19</v>
      </c>
      <c r="B148" s="116" t="s">
        <v>153</v>
      </c>
      <c r="C148" s="117">
        <v>34759</v>
      </c>
      <c r="D148" s="130">
        <v>5499.99</v>
      </c>
      <c r="E148" s="117">
        <v>29259.01</v>
      </c>
      <c r="F148" s="117">
        <v>15.82</v>
      </c>
      <c r="G148" s="117">
        <v>5499.99</v>
      </c>
    </row>
    <row r="149" spans="1:7">
      <c r="A149" s="113" t="s">
        <v>156</v>
      </c>
      <c r="B149" s="113" t="s">
        <v>157</v>
      </c>
      <c r="C149" s="114">
        <v>34892</v>
      </c>
      <c r="D149" s="128">
        <v>34030.589999999997</v>
      </c>
      <c r="E149" s="114">
        <v>861.41</v>
      </c>
      <c r="F149" s="114">
        <v>97.53</v>
      </c>
      <c r="G149" s="114">
        <v>34030.589999999997</v>
      </c>
    </row>
    <row r="150" spans="1:7">
      <c r="A150" s="110" t="s">
        <v>259</v>
      </c>
      <c r="B150" s="110" t="s">
        <v>158</v>
      </c>
      <c r="C150" s="115">
        <v>34892</v>
      </c>
      <c r="D150" s="129">
        <v>34030.589999999997</v>
      </c>
      <c r="E150" s="115">
        <v>861.41</v>
      </c>
      <c r="F150" s="115">
        <v>97.53</v>
      </c>
      <c r="G150" s="115">
        <v>34030.589999999997</v>
      </c>
    </row>
    <row r="151" spans="1:7">
      <c r="A151" s="116" t="s">
        <v>159</v>
      </c>
      <c r="B151" s="116" t="s">
        <v>160</v>
      </c>
      <c r="C151" s="117">
        <v>34892</v>
      </c>
      <c r="D151" s="130">
        <v>34030.589999999997</v>
      </c>
      <c r="E151" s="117">
        <v>861.41</v>
      </c>
      <c r="F151" s="117">
        <v>97.53</v>
      </c>
      <c r="G151" s="117">
        <v>34030.589999999997</v>
      </c>
    </row>
    <row r="152" spans="1:7">
      <c r="A152" s="116" t="s">
        <v>161</v>
      </c>
      <c r="B152" s="116" t="s">
        <v>162</v>
      </c>
      <c r="C152" s="117">
        <v>34892</v>
      </c>
      <c r="D152" s="130">
        <v>34030.589999999997</v>
      </c>
      <c r="E152" s="117">
        <v>861.41</v>
      </c>
      <c r="F152" s="117">
        <v>97.53</v>
      </c>
      <c r="G152" s="117">
        <v>34030.589999999997</v>
      </c>
    </row>
    <row r="153" spans="1:7" ht="24.75">
      <c r="A153" s="113" t="s">
        <v>263</v>
      </c>
      <c r="B153" s="113" t="s">
        <v>264</v>
      </c>
      <c r="C153" s="114">
        <v>113</v>
      </c>
      <c r="D153" s="128">
        <v>113.01</v>
      </c>
      <c r="E153" s="114">
        <v>-0.01</v>
      </c>
      <c r="F153" s="114">
        <v>100.01</v>
      </c>
      <c r="G153" s="114">
        <v>113.01</v>
      </c>
    </row>
    <row r="154" spans="1:7">
      <c r="A154" s="110" t="s">
        <v>265</v>
      </c>
      <c r="B154" s="110" t="s">
        <v>266</v>
      </c>
      <c r="C154" s="115">
        <v>113</v>
      </c>
      <c r="D154" s="129">
        <v>113.01</v>
      </c>
      <c r="E154" s="115">
        <v>-0.01</v>
      </c>
      <c r="F154" s="115">
        <v>100.01</v>
      </c>
      <c r="G154" s="115">
        <v>113.01</v>
      </c>
    </row>
    <row r="155" spans="1:7">
      <c r="A155" s="116" t="s">
        <v>334</v>
      </c>
      <c r="B155" s="116" t="s">
        <v>335</v>
      </c>
      <c r="C155" s="117">
        <v>113</v>
      </c>
      <c r="D155" s="130">
        <v>113.01</v>
      </c>
      <c r="E155" s="117">
        <v>-0.01</v>
      </c>
      <c r="F155" s="117">
        <v>100.01</v>
      </c>
      <c r="G155" s="117">
        <v>113.01</v>
      </c>
    </row>
    <row r="156" spans="1:7" ht="23.25">
      <c r="A156" s="116" t="s">
        <v>336</v>
      </c>
      <c r="B156" s="116" t="s">
        <v>337</v>
      </c>
      <c r="C156" s="117">
        <v>113</v>
      </c>
      <c r="D156" s="130">
        <v>113.01</v>
      </c>
      <c r="E156" s="117">
        <v>-0.01</v>
      </c>
      <c r="F156" s="117">
        <v>100.01</v>
      </c>
      <c r="G156" s="117">
        <v>113.01</v>
      </c>
    </row>
    <row r="158" spans="1:7">
      <c r="A158" s="109" t="s">
        <v>67</v>
      </c>
      <c r="B158" s="110" t="s">
        <v>33</v>
      </c>
      <c r="C158" s="111">
        <v>-113723</v>
      </c>
      <c r="D158" s="126">
        <v>482776.26</v>
      </c>
      <c r="E158" s="111">
        <v>-596499.26</v>
      </c>
      <c r="F158" s="111">
        <v>-424.52</v>
      </c>
      <c r="G158" s="111">
        <v>482776.26</v>
      </c>
    </row>
    <row r="160" spans="1:7">
      <c r="A160" s="109" t="s">
        <v>68</v>
      </c>
      <c r="B160" s="110" t="s">
        <v>33</v>
      </c>
      <c r="C160" s="111">
        <v>120605</v>
      </c>
      <c r="D160" s="126">
        <v>-482776.26</v>
      </c>
      <c r="E160" s="111">
        <v>603381.26</v>
      </c>
      <c r="F160" s="111">
        <v>-400.3</v>
      </c>
      <c r="G160" s="111">
        <v>-482776.26</v>
      </c>
    </row>
    <row r="161" spans="1:7">
      <c r="A161" s="60" t="s">
        <v>34</v>
      </c>
      <c r="B161" s="60" t="s">
        <v>35</v>
      </c>
      <c r="C161" s="112" t="s">
        <v>36</v>
      </c>
      <c r="D161" s="127" t="s">
        <v>37</v>
      </c>
      <c r="E161" s="112" t="s">
        <v>38</v>
      </c>
      <c r="F161" s="112" t="s">
        <v>39</v>
      </c>
      <c r="G161" s="112" t="s">
        <v>217</v>
      </c>
    </row>
    <row r="162" spans="1:7">
      <c r="A162" s="113" t="s">
        <v>69</v>
      </c>
      <c r="B162" s="113" t="s">
        <v>70</v>
      </c>
      <c r="C162" s="114">
        <v>120605</v>
      </c>
      <c r="D162" s="128">
        <v>-482776.26</v>
      </c>
      <c r="E162" s="114">
        <v>603381.26</v>
      </c>
      <c r="F162" s="114">
        <v>-400.3</v>
      </c>
      <c r="G162" s="114">
        <v>-482776.26</v>
      </c>
    </row>
    <row r="163" spans="1:7">
      <c r="A163" s="110" t="s">
        <v>71</v>
      </c>
      <c r="B163" s="110" t="s">
        <v>72</v>
      </c>
      <c r="C163" s="115">
        <v>120605</v>
      </c>
      <c r="D163" s="129">
        <v>-482776.26</v>
      </c>
      <c r="E163" s="115">
        <v>603381.26</v>
      </c>
      <c r="F163" s="115">
        <v>-400.3</v>
      </c>
      <c r="G163" s="115">
        <v>-482776.26</v>
      </c>
    </row>
    <row r="164" spans="1:7" ht="23.25">
      <c r="A164" s="116" t="s">
        <v>232</v>
      </c>
      <c r="B164" s="116" t="s">
        <v>233</v>
      </c>
      <c r="C164" s="117">
        <v>120605</v>
      </c>
      <c r="D164" s="130">
        <v>0</v>
      </c>
      <c r="E164" s="117">
        <v>120605</v>
      </c>
      <c r="F164" s="117">
        <v>0</v>
      </c>
      <c r="G164" s="117">
        <v>0</v>
      </c>
    </row>
    <row r="165" spans="1:7" ht="23.25">
      <c r="A165" s="116" t="s">
        <v>73</v>
      </c>
      <c r="B165" s="116" t="s">
        <v>74</v>
      </c>
      <c r="C165" s="117">
        <v>0</v>
      </c>
      <c r="D165" s="130">
        <v>482776.26</v>
      </c>
      <c r="E165" s="117">
        <v>-482776.26</v>
      </c>
      <c r="F165" s="117">
        <v>0</v>
      </c>
      <c r="G165" s="117">
        <v>482776.26</v>
      </c>
    </row>
  </sheetData>
  <mergeCells count="23">
    <mergeCell ref="A7:G7"/>
    <mergeCell ref="A1:G1"/>
    <mergeCell ref="A2:G2"/>
    <mergeCell ref="A4:G4"/>
    <mergeCell ref="A5:G5"/>
    <mergeCell ref="A6:G6"/>
    <mergeCell ref="A111:G111"/>
    <mergeCell ref="A8:G8"/>
    <mergeCell ref="A9:G9"/>
    <mergeCell ref="A10:G10"/>
    <mergeCell ref="A12:A13"/>
    <mergeCell ref="B12:B13"/>
    <mergeCell ref="F12:F13"/>
    <mergeCell ref="A105:G105"/>
    <mergeCell ref="A107:G107"/>
    <mergeCell ref="A108:G108"/>
    <mergeCell ref="A109:G109"/>
    <mergeCell ref="A110:G110"/>
    <mergeCell ref="A112:G112"/>
    <mergeCell ref="A113:G113"/>
    <mergeCell ref="A115:A116"/>
    <mergeCell ref="B115:B116"/>
    <mergeCell ref="F115:F116"/>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B5804-B01F-409C-A3E4-55D5DDE884B9}">
  <sheetPr>
    <tabColor theme="9" tint="-0.249977111117893"/>
  </sheetPr>
  <dimension ref="A1:G154"/>
  <sheetViews>
    <sheetView workbookViewId="0">
      <selection activeCell="F155" sqref="F155"/>
    </sheetView>
  </sheetViews>
  <sheetFormatPr defaultRowHeight="15"/>
  <cols>
    <col min="1" max="1" width="58.28515625" bestFit="1" customWidth="1"/>
    <col min="2" max="3" width="11.140625" bestFit="1" customWidth="1"/>
    <col min="4" max="4" width="11.140625" style="24" bestFit="1" customWidth="1"/>
    <col min="5" max="7" width="11.140625" style="23" bestFit="1" customWidth="1"/>
  </cols>
  <sheetData>
    <row r="1" spans="1:7">
      <c r="A1" s="192" t="s">
        <v>284</v>
      </c>
      <c r="B1" s="192"/>
      <c r="C1" s="192"/>
      <c r="D1" s="192"/>
      <c r="E1" s="192"/>
      <c r="F1" s="192"/>
      <c r="G1" s="192"/>
    </row>
    <row r="2" spans="1:7" ht="45" customHeight="1">
      <c r="A2" s="190" t="s">
        <v>274</v>
      </c>
      <c r="B2" s="190"/>
      <c r="C2" s="190"/>
      <c r="D2" s="190"/>
      <c r="E2" s="190"/>
      <c r="F2" s="190"/>
      <c r="G2" s="190"/>
    </row>
    <row r="4" spans="1:7">
      <c r="A4" s="191" t="s">
        <v>285</v>
      </c>
      <c r="B4" s="191"/>
      <c r="C4" s="191"/>
      <c r="D4" s="191"/>
      <c r="E4" s="191"/>
      <c r="F4" s="191"/>
      <c r="G4" s="191"/>
    </row>
    <row r="5" spans="1:7">
      <c r="A5" s="184" t="s">
        <v>20</v>
      </c>
      <c r="B5" s="184"/>
      <c r="C5" s="184"/>
      <c r="D5" s="184"/>
      <c r="E5" s="184"/>
      <c r="F5" s="184"/>
      <c r="G5" s="184"/>
    </row>
    <row r="6" spans="1:7">
      <c r="A6" s="184" t="s">
        <v>21</v>
      </c>
      <c r="B6" s="184"/>
      <c r="C6" s="184"/>
      <c r="D6" s="184"/>
      <c r="E6" s="184"/>
      <c r="F6" s="184"/>
      <c r="G6" s="184"/>
    </row>
    <row r="7" spans="1:7">
      <c r="A7" s="184" t="s">
        <v>22</v>
      </c>
      <c r="B7" s="184"/>
      <c r="C7" s="184"/>
      <c r="D7" s="184"/>
      <c r="E7" s="184"/>
      <c r="F7" s="184"/>
      <c r="G7" s="184"/>
    </row>
    <row r="8" spans="1:7">
      <c r="A8" s="184" t="s">
        <v>23</v>
      </c>
      <c r="B8" s="184"/>
      <c r="C8" s="184"/>
      <c r="D8" s="184"/>
      <c r="E8" s="184"/>
      <c r="F8" s="184"/>
      <c r="G8" s="184"/>
    </row>
    <row r="9" spans="1:7">
      <c r="A9" s="184" t="s">
        <v>75</v>
      </c>
      <c r="B9" s="184"/>
      <c r="C9" s="184"/>
      <c r="D9" s="184"/>
      <c r="E9" s="184"/>
      <c r="F9" s="184"/>
      <c r="G9" s="184"/>
    </row>
    <row r="10" spans="1:7">
      <c r="A10" s="185" t="s">
        <v>286</v>
      </c>
      <c r="B10" s="185"/>
      <c r="C10" s="185"/>
      <c r="D10" s="185"/>
      <c r="E10" s="185"/>
      <c r="F10" s="185"/>
      <c r="G10" s="185"/>
    </row>
    <row r="12" spans="1:7" ht="19.5">
      <c r="A12" s="193" t="s">
        <v>26</v>
      </c>
      <c r="B12" s="193" t="s">
        <v>27</v>
      </c>
      <c r="C12" s="67" t="s">
        <v>275</v>
      </c>
      <c r="D12" s="89" t="s">
        <v>28</v>
      </c>
      <c r="E12" s="73" t="s">
        <v>29</v>
      </c>
      <c r="F12" s="195" t="s">
        <v>30</v>
      </c>
      <c r="G12" s="73" t="s">
        <v>216</v>
      </c>
    </row>
    <row r="13" spans="1:7">
      <c r="A13" s="194"/>
      <c r="B13" s="194"/>
      <c r="C13" s="68" t="s">
        <v>31</v>
      </c>
      <c r="D13" s="100" t="s">
        <v>31</v>
      </c>
      <c r="E13" s="74" t="s">
        <v>31</v>
      </c>
      <c r="F13" s="196"/>
      <c r="G13" s="74" t="s">
        <v>31</v>
      </c>
    </row>
    <row r="14" spans="1:7">
      <c r="A14" s="62" t="s">
        <v>32</v>
      </c>
      <c r="B14" s="56" t="s">
        <v>33</v>
      </c>
      <c r="C14" s="69">
        <v>6000</v>
      </c>
      <c r="D14" s="96">
        <v>5601.35</v>
      </c>
      <c r="E14" s="75">
        <v>398.65</v>
      </c>
      <c r="F14" s="75">
        <v>93.36</v>
      </c>
      <c r="G14" s="75">
        <v>5601.35</v>
      </c>
    </row>
    <row r="15" spans="1:7">
      <c r="A15" s="60" t="s">
        <v>34</v>
      </c>
      <c r="B15" s="60" t="s">
        <v>35</v>
      </c>
      <c r="C15" s="60" t="s">
        <v>36</v>
      </c>
      <c r="D15" s="85" t="s">
        <v>37</v>
      </c>
      <c r="E15" s="76" t="s">
        <v>38</v>
      </c>
      <c r="F15" s="76" t="s">
        <v>39</v>
      </c>
      <c r="G15" s="76" t="s">
        <v>217</v>
      </c>
    </row>
    <row r="16" spans="1:7">
      <c r="A16" s="58" t="s">
        <v>287</v>
      </c>
      <c r="B16" s="58" t="s">
        <v>288</v>
      </c>
      <c r="C16" s="70">
        <v>0</v>
      </c>
      <c r="D16" s="91">
        <v>38.44</v>
      </c>
      <c r="E16" s="77">
        <v>-38.44</v>
      </c>
      <c r="F16" s="77">
        <v>0</v>
      </c>
      <c r="G16" s="77">
        <v>38.44</v>
      </c>
    </row>
    <row r="17" spans="1:7">
      <c r="A17" s="56" t="s">
        <v>289</v>
      </c>
      <c r="B17" s="56" t="s">
        <v>290</v>
      </c>
      <c r="C17" s="71">
        <v>0</v>
      </c>
      <c r="D17" s="80">
        <v>38.44</v>
      </c>
      <c r="E17" s="78">
        <v>-38.44</v>
      </c>
      <c r="F17" s="78">
        <v>0</v>
      </c>
      <c r="G17" s="78">
        <v>38.44</v>
      </c>
    </row>
    <row r="18" spans="1:7">
      <c r="A18" s="54" t="s">
        <v>291</v>
      </c>
      <c r="B18" s="54" t="s">
        <v>292</v>
      </c>
      <c r="C18" s="72">
        <v>0</v>
      </c>
      <c r="D18" s="83">
        <v>38.44</v>
      </c>
      <c r="E18" s="79">
        <v>-38.44</v>
      </c>
      <c r="F18" s="79">
        <v>0</v>
      </c>
      <c r="G18" s="79">
        <v>38.44</v>
      </c>
    </row>
    <row r="19" spans="1:7">
      <c r="A19" s="54" t="s">
        <v>293</v>
      </c>
      <c r="B19" s="54" t="s">
        <v>294</v>
      </c>
      <c r="C19" s="72">
        <v>0</v>
      </c>
      <c r="D19" s="83">
        <v>38.44</v>
      </c>
      <c r="E19" s="79">
        <v>-38.44</v>
      </c>
      <c r="F19" s="79">
        <v>0</v>
      </c>
      <c r="G19" s="79">
        <v>38.44</v>
      </c>
    </row>
    <row r="20" spans="1:7">
      <c r="A20" s="58" t="s">
        <v>78</v>
      </c>
      <c r="B20" s="58" t="s">
        <v>79</v>
      </c>
      <c r="C20" s="70">
        <v>6000</v>
      </c>
      <c r="D20" s="91">
        <v>5562.91</v>
      </c>
      <c r="E20" s="77">
        <v>437.09</v>
      </c>
      <c r="F20" s="77">
        <v>92.72</v>
      </c>
      <c r="G20" s="77">
        <v>5562.91</v>
      </c>
    </row>
    <row r="21" spans="1:7" ht="22.5">
      <c r="A21" s="56" t="s">
        <v>80</v>
      </c>
      <c r="B21" s="56" t="s">
        <v>81</v>
      </c>
      <c r="C21" s="71">
        <v>6000</v>
      </c>
      <c r="D21" s="80">
        <v>5562.91</v>
      </c>
      <c r="E21" s="78">
        <v>437.09</v>
      </c>
      <c r="F21" s="78">
        <v>92.72</v>
      </c>
      <c r="G21" s="78">
        <v>5562.91</v>
      </c>
    </row>
    <row r="22" spans="1:7">
      <c r="A22" s="54" t="s">
        <v>82</v>
      </c>
      <c r="B22" s="54" t="s">
        <v>83</v>
      </c>
      <c r="C22" s="72">
        <v>6000</v>
      </c>
      <c r="D22" s="83">
        <v>103.14</v>
      </c>
      <c r="E22" s="79">
        <v>5896.86</v>
      </c>
      <c r="F22" s="79">
        <v>1.72</v>
      </c>
      <c r="G22" s="79">
        <v>103.14</v>
      </c>
    </row>
    <row r="23" spans="1:7">
      <c r="A23" s="54" t="s">
        <v>191</v>
      </c>
      <c r="B23" s="54" t="s">
        <v>192</v>
      </c>
      <c r="C23" s="72">
        <v>0</v>
      </c>
      <c r="D23" s="83">
        <v>103.14</v>
      </c>
      <c r="E23" s="79">
        <v>-103.14</v>
      </c>
      <c r="F23" s="79">
        <v>0</v>
      </c>
      <c r="G23" s="79">
        <v>103.14</v>
      </c>
    </row>
    <row r="24" spans="1:7">
      <c r="A24" s="54" t="s">
        <v>84</v>
      </c>
      <c r="B24" s="54" t="s">
        <v>85</v>
      </c>
      <c r="C24" s="72">
        <v>6000</v>
      </c>
      <c r="D24" s="83">
        <v>0</v>
      </c>
      <c r="E24" s="79">
        <v>6000</v>
      </c>
      <c r="F24" s="79">
        <v>0</v>
      </c>
      <c r="G24" s="79">
        <v>0</v>
      </c>
    </row>
    <row r="25" spans="1:7">
      <c r="A25" s="54" t="s">
        <v>86</v>
      </c>
      <c r="B25" s="54" t="s">
        <v>87</v>
      </c>
      <c r="C25" s="72">
        <v>0</v>
      </c>
      <c r="D25" s="83">
        <v>4612.71</v>
      </c>
      <c r="E25" s="79">
        <v>-4612.71</v>
      </c>
      <c r="F25" s="79">
        <v>0</v>
      </c>
      <c r="G25" s="79">
        <v>4612.71</v>
      </c>
    </row>
    <row r="26" spans="1:7">
      <c r="A26" s="54" t="s">
        <v>88</v>
      </c>
      <c r="B26" s="54" t="s">
        <v>89</v>
      </c>
      <c r="C26" s="72">
        <v>0</v>
      </c>
      <c r="D26" s="83">
        <v>4612.71</v>
      </c>
      <c r="E26" s="79">
        <v>-4612.71</v>
      </c>
      <c r="F26" s="79">
        <v>0</v>
      </c>
      <c r="G26" s="79">
        <v>4612.71</v>
      </c>
    </row>
    <row r="27" spans="1:7">
      <c r="A27" s="54" t="s">
        <v>90</v>
      </c>
      <c r="B27" s="54" t="s">
        <v>91</v>
      </c>
      <c r="C27" s="72">
        <v>0</v>
      </c>
      <c r="D27" s="83">
        <v>847.06</v>
      </c>
      <c r="E27" s="79">
        <v>-847.06</v>
      </c>
      <c r="F27" s="79">
        <v>0</v>
      </c>
      <c r="G27" s="79">
        <v>847.06</v>
      </c>
    </row>
    <row r="28" spans="1:7">
      <c r="A28" s="54" t="s">
        <v>92</v>
      </c>
      <c r="B28" s="54" t="s">
        <v>93</v>
      </c>
      <c r="C28" s="72">
        <v>0</v>
      </c>
      <c r="D28" s="83">
        <v>847.06</v>
      </c>
      <c r="E28" s="79">
        <v>-847.06</v>
      </c>
      <c r="F28" s="79">
        <v>0</v>
      </c>
      <c r="G28" s="79">
        <v>847.06</v>
      </c>
    </row>
    <row r="30" spans="1:7">
      <c r="A30" s="62" t="s">
        <v>47</v>
      </c>
      <c r="B30" s="56" t="s">
        <v>33</v>
      </c>
      <c r="C30" s="69">
        <v>991478</v>
      </c>
      <c r="D30" s="96">
        <v>982178.52</v>
      </c>
      <c r="E30" s="75">
        <v>9299.48</v>
      </c>
      <c r="F30" s="75">
        <v>99.06</v>
      </c>
      <c r="G30" s="75">
        <v>982178.52</v>
      </c>
    </row>
    <row r="31" spans="1:7">
      <c r="A31" s="60" t="s">
        <v>34</v>
      </c>
      <c r="B31" s="60" t="s">
        <v>35</v>
      </c>
      <c r="C31" s="60" t="s">
        <v>36</v>
      </c>
      <c r="D31" s="85" t="s">
        <v>37</v>
      </c>
      <c r="E31" s="76" t="s">
        <v>38</v>
      </c>
      <c r="F31" s="76" t="s">
        <v>39</v>
      </c>
      <c r="G31" s="76" t="s">
        <v>217</v>
      </c>
    </row>
    <row r="32" spans="1:7">
      <c r="A32" s="58" t="s">
        <v>48</v>
      </c>
      <c r="B32" s="58" t="s">
        <v>49</v>
      </c>
      <c r="C32" s="70">
        <v>746658</v>
      </c>
      <c r="D32" s="91">
        <v>741930.31</v>
      </c>
      <c r="E32" s="77">
        <v>4727.6899999999996</v>
      </c>
      <c r="F32" s="77">
        <v>99.37</v>
      </c>
      <c r="G32" s="77">
        <v>741930.31</v>
      </c>
    </row>
    <row r="33" spans="1:7">
      <c r="A33" s="56" t="s">
        <v>50</v>
      </c>
      <c r="B33" s="56" t="s">
        <v>51</v>
      </c>
      <c r="C33" s="71">
        <v>560471</v>
      </c>
      <c r="D33" s="90">
        <v>556378.17000000004</v>
      </c>
      <c r="E33" s="78">
        <v>4092.83</v>
      </c>
      <c r="F33" s="78">
        <v>99.27</v>
      </c>
      <c r="G33" s="78">
        <v>556378.17000000004</v>
      </c>
    </row>
    <row r="34" spans="1:7">
      <c r="A34" s="54" t="s">
        <v>52</v>
      </c>
      <c r="B34" s="54" t="s">
        <v>53</v>
      </c>
      <c r="C34" s="72">
        <v>484410</v>
      </c>
      <c r="D34" s="83">
        <v>482068.14</v>
      </c>
      <c r="E34" s="79">
        <v>2341.86</v>
      </c>
      <c r="F34" s="79">
        <v>99.52</v>
      </c>
      <c r="G34" s="79">
        <v>482068.14</v>
      </c>
    </row>
    <row r="35" spans="1:7">
      <c r="A35" s="54" t="s">
        <v>54</v>
      </c>
      <c r="B35" s="54" t="s">
        <v>55</v>
      </c>
      <c r="C35" s="72">
        <v>484410</v>
      </c>
      <c r="D35" s="83">
        <v>482068.14</v>
      </c>
      <c r="E35" s="79">
        <v>2341.86</v>
      </c>
      <c r="F35" s="79">
        <v>99.52</v>
      </c>
      <c r="G35" s="79">
        <v>482068.14</v>
      </c>
    </row>
    <row r="36" spans="1:7">
      <c r="A36" s="54" t="s">
        <v>56</v>
      </c>
      <c r="B36" s="54" t="s">
        <v>57</v>
      </c>
      <c r="C36" s="72">
        <v>76061</v>
      </c>
      <c r="D36" s="83">
        <v>74310.03</v>
      </c>
      <c r="E36" s="79">
        <v>1750.97</v>
      </c>
      <c r="F36" s="79">
        <v>97.7</v>
      </c>
      <c r="G36" s="79">
        <v>74310.03</v>
      </c>
    </row>
    <row r="37" spans="1:7">
      <c r="A37" s="54" t="s">
        <v>195</v>
      </c>
      <c r="B37" s="54" t="s">
        <v>196</v>
      </c>
      <c r="C37" s="72">
        <v>19000</v>
      </c>
      <c r="D37" s="83">
        <v>18369.310000000001</v>
      </c>
      <c r="E37" s="79">
        <v>630.69000000000005</v>
      </c>
      <c r="F37" s="79">
        <v>96.68</v>
      </c>
      <c r="G37" s="79">
        <v>18369.310000000001</v>
      </c>
    </row>
    <row r="38" spans="1:7">
      <c r="A38" s="54" t="s">
        <v>167</v>
      </c>
      <c r="B38" s="54" t="s">
        <v>168</v>
      </c>
      <c r="C38" s="72">
        <v>20386</v>
      </c>
      <c r="D38" s="83">
        <v>20320.599999999999</v>
      </c>
      <c r="E38" s="79">
        <v>65.400000000000006</v>
      </c>
      <c r="F38" s="79">
        <v>99.68</v>
      </c>
      <c r="G38" s="79">
        <v>20320.599999999999</v>
      </c>
    </row>
    <row r="39" spans="1:7">
      <c r="A39" s="54" t="s">
        <v>246</v>
      </c>
      <c r="B39" s="54" t="s">
        <v>58</v>
      </c>
      <c r="C39" s="72">
        <v>36675</v>
      </c>
      <c r="D39" s="94">
        <v>35620.120000000003</v>
      </c>
      <c r="E39" s="79">
        <v>1054.8800000000001</v>
      </c>
      <c r="F39" s="79">
        <v>97.12</v>
      </c>
      <c r="G39" s="79">
        <v>35620.120000000003</v>
      </c>
    </row>
    <row r="40" spans="1:7" ht="34.5">
      <c r="A40" s="54" t="s">
        <v>179</v>
      </c>
      <c r="B40" s="54" t="s">
        <v>180</v>
      </c>
      <c r="C40" s="72">
        <v>0</v>
      </c>
      <c r="D40" s="83">
        <v>0</v>
      </c>
      <c r="E40" s="79">
        <v>0</v>
      </c>
      <c r="F40" s="79">
        <v>0</v>
      </c>
      <c r="G40" s="79">
        <v>0</v>
      </c>
    </row>
    <row r="41" spans="1:7" ht="22.5">
      <c r="A41" s="56" t="s">
        <v>59</v>
      </c>
      <c r="B41" s="56" t="s">
        <v>60</v>
      </c>
      <c r="C41" s="71">
        <v>186187</v>
      </c>
      <c r="D41" s="90">
        <v>185552.14</v>
      </c>
      <c r="E41" s="78">
        <v>634.86</v>
      </c>
      <c r="F41" s="78">
        <v>99.66</v>
      </c>
      <c r="G41" s="78">
        <v>185552.14</v>
      </c>
    </row>
    <row r="42" spans="1:7">
      <c r="A42" s="54" t="s">
        <v>61</v>
      </c>
      <c r="B42" s="54" t="s">
        <v>62</v>
      </c>
      <c r="C42" s="72">
        <v>148504</v>
      </c>
      <c r="D42" s="83">
        <v>148242.67000000001</v>
      </c>
      <c r="E42" s="79">
        <v>261.33</v>
      </c>
      <c r="F42" s="79">
        <v>99.82</v>
      </c>
      <c r="G42" s="79">
        <v>148242.67000000001</v>
      </c>
    </row>
    <row r="43" spans="1:7">
      <c r="A43" s="54" t="s">
        <v>63</v>
      </c>
      <c r="B43" s="54" t="s">
        <v>64</v>
      </c>
      <c r="C43" s="72">
        <v>37683</v>
      </c>
      <c r="D43" s="83">
        <v>37309.47</v>
      </c>
      <c r="E43" s="79">
        <v>373.53</v>
      </c>
      <c r="F43" s="79">
        <v>99.01</v>
      </c>
      <c r="G43" s="79">
        <v>37309.47</v>
      </c>
    </row>
    <row r="44" spans="1:7" ht="23.25">
      <c r="A44" s="54" t="s">
        <v>65</v>
      </c>
      <c r="B44" s="54" t="s">
        <v>66</v>
      </c>
      <c r="C44" s="72">
        <v>36628</v>
      </c>
      <c r="D44" s="83">
        <v>36544.26</v>
      </c>
      <c r="E44" s="79">
        <v>83.74</v>
      </c>
      <c r="F44" s="79">
        <v>99.77</v>
      </c>
      <c r="G44" s="79">
        <v>36544.26</v>
      </c>
    </row>
    <row r="45" spans="1:7">
      <c r="A45" s="54" t="s">
        <v>295</v>
      </c>
      <c r="B45" s="54" t="s">
        <v>296</v>
      </c>
      <c r="C45" s="72">
        <v>500</v>
      </c>
      <c r="D45" s="83">
        <v>463.65</v>
      </c>
      <c r="E45" s="79">
        <v>36.35</v>
      </c>
      <c r="F45" s="79">
        <v>92.73</v>
      </c>
      <c r="G45" s="79">
        <v>463.65</v>
      </c>
    </row>
    <row r="46" spans="1:7" ht="23.25">
      <c r="A46" s="54" t="s">
        <v>98</v>
      </c>
      <c r="B46" s="54" t="s">
        <v>99</v>
      </c>
      <c r="C46" s="72">
        <v>555</v>
      </c>
      <c r="D46" s="83">
        <v>301.56</v>
      </c>
      <c r="E46" s="79">
        <v>253.44</v>
      </c>
      <c r="F46" s="79">
        <v>54.34</v>
      </c>
      <c r="G46" s="79">
        <v>301.56</v>
      </c>
    </row>
    <row r="47" spans="1:7">
      <c r="A47" s="58" t="s">
        <v>100</v>
      </c>
      <c r="B47" s="58" t="s">
        <v>101</v>
      </c>
      <c r="C47" s="70">
        <v>111811</v>
      </c>
      <c r="D47" s="91">
        <v>107440.86</v>
      </c>
      <c r="E47" s="77">
        <v>4370.1400000000003</v>
      </c>
      <c r="F47" s="77">
        <v>96.09</v>
      </c>
      <c r="G47" s="77">
        <v>107440.86</v>
      </c>
    </row>
    <row r="48" spans="1:7">
      <c r="A48" s="56" t="s">
        <v>102</v>
      </c>
      <c r="B48" s="56" t="s">
        <v>103</v>
      </c>
      <c r="C48" s="71">
        <v>355</v>
      </c>
      <c r="D48" s="80">
        <v>355</v>
      </c>
      <c r="E48" s="78">
        <v>0</v>
      </c>
      <c r="F48" s="78">
        <v>100</v>
      </c>
      <c r="G48" s="78">
        <v>355</v>
      </c>
    </row>
    <row r="49" spans="1:7">
      <c r="A49" s="54" t="s">
        <v>104</v>
      </c>
      <c r="B49" s="54" t="s">
        <v>105</v>
      </c>
      <c r="C49" s="72">
        <v>175</v>
      </c>
      <c r="D49" s="88">
        <v>175</v>
      </c>
      <c r="E49" s="79">
        <v>0</v>
      </c>
      <c r="F49" s="79">
        <v>100</v>
      </c>
      <c r="G49" s="79">
        <v>175</v>
      </c>
    </row>
    <row r="50" spans="1:7">
      <c r="A50" s="54" t="s">
        <v>201</v>
      </c>
      <c r="B50" s="54" t="s">
        <v>106</v>
      </c>
      <c r="C50" s="72">
        <v>175</v>
      </c>
      <c r="D50" s="83">
        <v>175</v>
      </c>
      <c r="E50" s="79">
        <v>0</v>
      </c>
      <c r="F50" s="79">
        <v>100</v>
      </c>
      <c r="G50" s="79">
        <v>175</v>
      </c>
    </row>
    <row r="51" spans="1:7">
      <c r="A51" s="54" t="s">
        <v>169</v>
      </c>
      <c r="B51" s="54" t="s">
        <v>170</v>
      </c>
      <c r="C51" s="72">
        <v>180</v>
      </c>
      <c r="D51" s="83">
        <v>180</v>
      </c>
      <c r="E51" s="79">
        <v>0</v>
      </c>
      <c r="F51" s="79">
        <v>100</v>
      </c>
      <c r="G51" s="79">
        <v>180</v>
      </c>
    </row>
    <row r="52" spans="1:7">
      <c r="A52" s="54" t="s">
        <v>297</v>
      </c>
      <c r="B52" s="54" t="s">
        <v>298</v>
      </c>
      <c r="C52" s="72">
        <v>180</v>
      </c>
      <c r="D52" s="83">
        <v>180</v>
      </c>
      <c r="E52" s="79">
        <v>0</v>
      </c>
      <c r="F52" s="79">
        <v>100</v>
      </c>
      <c r="G52" s="79">
        <v>180</v>
      </c>
    </row>
    <row r="53" spans="1:7">
      <c r="A53" s="56" t="s">
        <v>108</v>
      </c>
      <c r="B53" s="56" t="s">
        <v>109</v>
      </c>
      <c r="C53" s="71">
        <v>85709</v>
      </c>
      <c r="D53" s="80">
        <v>85228.06</v>
      </c>
      <c r="E53" s="78">
        <v>480.94</v>
      </c>
      <c r="F53" s="78">
        <v>99.44</v>
      </c>
      <c r="G53" s="78">
        <v>85228.06</v>
      </c>
    </row>
    <row r="54" spans="1:7">
      <c r="A54" s="54" t="s">
        <v>9</v>
      </c>
      <c r="B54" s="54" t="s">
        <v>110</v>
      </c>
      <c r="C54" s="72">
        <v>2802</v>
      </c>
      <c r="D54" s="88">
        <v>2756.07</v>
      </c>
      <c r="E54" s="79">
        <v>45.93</v>
      </c>
      <c r="F54" s="79">
        <v>98.36</v>
      </c>
      <c r="G54" s="79">
        <v>2756.07</v>
      </c>
    </row>
    <row r="55" spans="1:7">
      <c r="A55" s="54" t="s">
        <v>10</v>
      </c>
      <c r="B55" s="54" t="s">
        <v>111</v>
      </c>
      <c r="C55" s="72">
        <v>65097</v>
      </c>
      <c r="D55" s="88">
        <v>65056.08</v>
      </c>
      <c r="E55" s="79">
        <v>40.92</v>
      </c>
      <c r="F55" s="79">
        <v>99.94</v>
      </c>
      <c r="G55" s="79">
        <v>65056.08</v>
      </c>
    </row>
    <row r="56" spans="1:7">
      <c r="A56" s="54" t="s">
        <v>234</v>
      </c>
      <c r="B56" s="54" t="s">
        <v>200</v>
      </c>
      <c r="C56" s="72">
        <v>30297</v>
      </c>
      <c r="D56" s="83">
        <v>30260.83</v>
      </c>
      <c r="E56" s="79">
        <v>36.17</v>
      </c>
      <c r="F56" s="79">
        <v>99.88</v>
      </c>
      <c r="G56" s="79">
        <v>30260.83</v>
      </c>
    </row>
    <row r="57" spans="1:7">
      <c r="A57" s="54" t="s">
        <v>112</v>
      </c>
      <c r="B57" s="54" t="s">
        <v>113</v>
      </c>
      <c r="C57" s="72">
        <v>6400</v>
      </c>
      <c r="D57" s="83">
        <v>6399.98</v>
      </c>
      <c r="E57" s="79">
        <v>0.02</v>
      </c>
      <c r="F57" s="79">
        <v>100</v>
      </c>
      <c r="G57" s="79">
        <v>6399.98</v>
      </c>
    </row>
    <row r="58" spans="1:7">
      <c r="A58" s="54" t="s">
        <v>114</v>
      </c>
      <c r="B58" s="54" t="s">
        <v>115</v>
      </c>
      <c r="C58" s="72">
        <v>28400</v>
      </c>
      <c r="D58" s="83">
        <v>28395.27</v>
      </c>
      <c r="E58" s="79">
        <v>4.7300000000000004</v>
      </c>
      <c r="F58" s="79">
        <v>99.98</v>
      </c>
      <c r="G58" s="79">
        <v>28395.27</v>
      </c>
    </row>
    <row r="59" spans="1:7">
      <c r="A59" s="54" t="s">
        <v>250</v>
      </c>
      <c r="B59" s="54" t="s">
        <v>117</v>
      </c>
      <c r="C59" s="72">
        <v>9310</v>
      </c>
      <c r="D59" s="88">
        <v>9186.65</v>
      </c>
      <c r="E59" s="79">
        <v>123.35</v>
      </c>
      <c r="F59" s="79">
        <v>98.68</v>
      </c>
      <c r="G59" s="79">
        <v>9186.65</v>
      </c>
    </row>
    <row r="60" spans="1:7">
      <c r="A60" s="54" t="s">
        <v>251</v>
      </c>
      <c r="B60" s="54" t="s">
        <v>120</v>
      </c>
      <c r="C60" s="72">
        <v>320</v>
      </c>
      <c r="D60" s="83">
        <v>260.64999999999998</v>
      </c>
      <c r="E60" s="79">
        <v>59.35</v>
      </c>
      <c r="F60" s="79">
        <v>81.45</v>
      </c>
      <c r="G60" s="79">
        <v>260.64999999999998</v>
      </c>
    </row>
    <row r="61" spans="1:7">
      <c r="A61" s="54" t="s">
        <v>252</v>
      </c>
      <c r="B61" s="54" t="s">
        <v>121</v>
      </c>
      <c r="C61" s="72">
        <v>8990</v>
      </c>
      <c r="D61" s="83">
        <v>8926</v>
      </c>
      <c r="E61" s="79">
        <v>64</v>
      </c>
      <c r="F61" s="79">
        <v>99.29</v>
      </c>
      <c r="G61" s="79">
        <v>8926</v>
      </c>
    </row>
    <row r="62" spans="1:7">
      <c r="A62" s="54" t="s">
        <v>253</v>
      </c>
      <c r="B62" s="54" t="s">
        <v>122</v>
      </c>
      <c r="C62" s="72">
        <v>8345</v>
      </c>
      <c r="D62" s="88">
        <v>8079.02</v>
      </c>
      <c r="E62" s="79">
        <v>265.98</v>
      </c>
      <c r="F62" s="79">
        <v>96.81</v>
      </c>
      <c r="G62" s="79">
        <v>8079.02</v>
      </c>
    </row>
    <row r="63" spans="1:7">
      <c r="A63" s="54" t="s">
        <v>254</v>
      </c>
      <c r="B63" s="54" t="s">
        <v>123</v>
      </c>
      <c r="C63" s="72">
        <v>0</v>
      </c>
      <c r="D63" s="83">
        <v>0</v>
      </c>
      <c r="E63" s="79">
        <v>0</v>
      </c>
      <c r="F63" s="79">
        <v>0</v>
      </c>
      <c r="G63" s="79">
        <v>0</v>
      </c>
    </row>
    <row r="64" spans="1:7">
      <c r="A64" s="54" t="s">
        <v>124</v>
      </c>
      <c r="B64" s="54" t="s">
        <v>125</v>
      </c>
      <c r="C64" s="72">
        <v>285</v>
      </c>
      <c r="D64" s="83">
        <v>70</v>
      </c>
      <c r="E64" s="79">
        <v>215</v>
      </c>
      <c r="F64" s="79">
        <v>24.56</v>
      </c>
      <c r="G64" s="79">
        <v>70</v>
      </c>
    </row>
    <row r="65" spans="1:7">
      <c r="A65" s="54" t="s">
        <v>255</v>
      </c>
      <c r="B65" s="54" t="s">
        <v>126</v>
      </c>
      <c r="C65" s="72">
        <v>50</v>
      </c>
      <c r="D65" s="83">
        <v>0</v>
      </c>
      <c r="E65" s="79">
        <v>50</v>
      </c>
      <c r="F65" s="79">
        <v>0</v>
      </c>
      <c r="G65" s="79">
        <v>0</v>
      </c>
    </row>
    <row r="66" spans="1:7">
      <c r="A66" s="54" t="s">
        <v>127</v>
      </c>
      <c r="B66" s="54" t="s">
        <v>128</v>
      </c>
      <c r="C66" s="72">
        <v>8010</v>
      </c>
      <c r="D66" s="83">
        <v>8009.02</v>
      </c>
      <c r="E66" s="79">
        <v>0.98</v>
      </c>
      <c r="F66" s="79">
        <v>99.99</v>
      </c>
      <c r="G66" s="79">
        <v>8009.02</v>
      </c>
    </row>
    <row r="67" spans="1:7">
      <c r="A67" s="54" t="s">
        <v>131</v>
      </c>
      <c r="B67" s="54" t="s">
        <v>132</v>
      </c>
      <c r="C67" s="72">
        <v>155</v>
      </c>
      <c r="D67" s="88">
        <v>150.24</v>
      </c>
      <c r="E67" s="79">
        <v>4.76</v>
      </c>
      <c r="F67" s="79">
        <v>96.93</v>
      </c>
      <c r="G67" s="79">
        <v>150.24</v>
      </c>
    </row>
    <row r="68" spans="1:7">
      <c r="A68" s="54" t="s">
        <v>256</v>
      </c>
      <c r="B68" s="54" t="s">
        <v>135</v>
      </c>
      <c r="C68" s="72">
        <v>155</v>
      </c>
      <c r="D68" s="83">
        <v>150.24</v>
      </c>
      <c r="E68" s="79">
        <v>4.76</v>
      </c>
      <c r="F68" s="79">
        <v>96.93</v>
      </c>
      <c r="G68" s="79">
        <v>150.24</v>
      </c>
    </row>
    <row r="69" spans="1:7" ht="22.5">
      <c r="A69" s="56" t="s">
        <v>136</v>
      </c>
      <c r="B69" s="56" t="s">
        <v>137</v>
      </c>
      <c r="C69" s="71">
        <v>23747</v>
      </c>
      <c r="D69" s="80">
        <v>20370.8</v>
      </c>
      <c r="E69" s="78">
        <v>3376.2</v>
      </c>
      <c r="F69" s="78">
        <v>85.78</v>
      </c>
      <c r="G69" s="78">
        <v>20370.8</v>
      </c>
    </row>
    <row r="70" spans="1:7">
      <c r="A70" s="54" t="s">
        <v>257</v>
      </c>
      <c r="B70" s="54">
        <v>2310</v>
      </c>
      <c r="C70" s="72">
        <v>13822</v>
      </c>
      <c r="D70" s="88">
        <v>13017.06</v>
      </c>
      <c r="E70" s="79">
        <v>804.94</v>
      </c>
      <c r="F70" s="79">
        <v>94.18</v>
      </c>
      <c r="G70" s="79">
        <v>13017.06</v>
      </c>
    </row>
    <row r="71" spans="1:7">
      <c r="A71" s="54" t="s">
        <v>139</v>
      </c>
      <c r="B71" s="54" t="s">
        <v>140</v>
      </c>
      <c r="C71" s="72">
        <v>1890</v>
      </c>
      <c r="D71" s="83">
        <v>1255.5</v>
      </c>
      <c r="E71" s="79">
        <v>634.5</v>
      </c>
      <c r="F71" s="79">
        <v>66.430000000000007</v>
      </c>
      <c r="G71" s="79">
        <v>1255.5</v>
      </c>
    </row>
    <row r="72" spans="1:7">
      <c r="A72" s="54" t="s">
        <v>141</v>
      </c>
      <c r="B72" s="54" t="s">
        <v>142</v>
      </c>
      <c r="C72" s="72">
        <v>11632</v>
      </c>
      <c r="D72" s="83">
        <v>11473.06</v>
      </c>
      <c r="E72" s="79">
        <v>158.94</v>
      </c>
      <c r="F72" s="79">
        <v>98.63</v>
      </c>
      <c r="G72" s="79">
        <v>11473.06</v>
      </c>
    </row>
    <row r="73" spans="1:7">
      <c r="A73" s="54" t="s">
        <v>299</v>
      </c>
      <c r="B73" s="54" t="s">
        <v>300</v>
      </c>
      <c r="C73" s="72">
        <v>300</v>
      </c>
      <c r="D73" s="83">
        <v>288.5</v>
      </c>
      <c r="E73" s="79">
        <v>11.5</v>
      </c>
      <c r="F73" s="79">
        <v>96.17</v>
      </c>
      <c r="G73" s="79">
        <v>288.5</v>
      </c>
    </row>
    <row r="74" spans="1:7">
      <c r="A74" s="54" t="s">
        <v>143</v>
      </c>
      <c r="B74" s="54" t="s">
        <v>144</v>
      </c>
      <c r="C74" s="72">
        <v>400</v>
      </c>
      <c r="D74" s="88">
        <v>325.52</v>
      </c>
      <c r="E74" s="79">
        <v>74.48</v>
      </c>
      <c r="F74" s="79">
        <v>81.38</v>
      </c>
      <c r="G74" s="79">
        <v>325.52</v>
      </c>
    </row>
    <row r="75" spans="1:7">
      <c r="A75" s="54" t="s">
        <v>147</v>
      </c>
      <c r="B75" s="54" t="s">
        <v>148</v>
      </c>
      <c r="C75" s="72">
        <v>400</v>
      </c>
      <c r="D75" s="94">
        <v>325.52</v>
      </c>
      <c r="E75" s="79">
        <v>74.48</v>
      </c>
      <c r="F75" s="79">
        <v>81.38</v>
      </c>
      <c r="G75" s="79">
        <v>325.52</v>
      </c>
    </row>
    <row r="76" spans="1:7" ht="23.25">
      <c r="A76" s="54" t="s">
        <v>16</v>
      </c>
      <c r="B76" s="54" t="s">
        <v>149</v>
      </c>
      <c r="C76" s="72">
        <v>715</v>
      </c>
      <c r="D76" s="88">
        <v>113.1</v>
      </c>
      <c r="E76" s="79">
        <v>601.9</v>
      </c>
      <c r="F76" s="79">
        <v>15.82</v>
      </c>
      <c r="G76" s="79">
        <v>113.1</v>
      </c>
    </row>
    <row r="77" spans="1:7">
      <c r="A77" s="54" t="s">
        <v>150</v>
      </c>
      <c r="B77" s="54" t="s">
        <v>151</v>
      </c>
      <c r="C77" s="72">
        <v>715</v>
      </c>
      <c r="D77" s="83">
        <v>113.1</v>
      </c>
      <c r="E77" s="79">
        <v>601.9</v>
      </c>
      <c r="F77" s="79">
        <v>15.82</v>
      </c>
      <c r="G77" s="79">
        <v>113.1</v>
      </c>
    </row>
    <row r="78" spans="1:7">
      <c r="A78" s="54" t="s">
        <v>258</v>
      </c>
      <c r="B78" s="54" t="s">
        <v>152</v>
      </c>
      <c r="C78" s="72">
        <v>950</v>
      </c>
      <c r="D78" s="88">
        <v>799.27</v>
      </c>
      <c r="E78" s="79">
        <v>150.72999999999999</v>
      </c>
      <c r="F78" s="79">
        <v>84.13</v>
      </c>
      <c r="G78" s="79">
        <v>799.27</v>
      </c>
    </row>
    <row r="79" spans="1:7">
      <c r="A79" s="54" t="s">
        <v>19</v>
      </c>
      <c r="B79" s="54" t="s">
        <v>153</v>
      </c>
      <c r="C79" s="72">
        <v>6500</v>
      </c>
      <c r="D79" s="88">
        <v>4756.17</v>
      </c>
      <c r="E79" s="79">
        <v>1743.83</v>
      </c>
      <c r="F79" s="79">
        <v>73.17</v>
      </c>
      <c r="G79" s="79">
        <v>4756.17</v>
      </c>
    </row>
    <row r="80" spans="1:7">
      <c r="A80" s="54" t="s">
        <v>154</v>
      </c>
      <c r="B80" s="54" t="s">
        <v>155</v>
      </c>
      <c r="C80" s="72">
        <v>1360</v>
      </c>
      <c r="D80" s="83">
        <v>1359.68</v>
      </c>
      <c r="E80" s="79">
        <v>0.32</v>
      </c>
      <c r="F80" s="79">
        <v>99.98</v>
      </c>
      <c r="G80" s="79">
        <v>1359.68</v>
      </c>
    </row>
    <row r="81" spans="1:7">
      <c r="A81" s="56" t="s">
        <v>301</v>
      </c>
      <c r="B81" s="56" t="s">
        <v>302</v>
      </c>
      <c r="C81" s="71">
        <v>2000</v>
      </c>
      <c r="D81" s="80">
        <v>1487</v>
      </c>
      <c r="E81" s="78">
        <v>513</v>
      </c>
      <c r="F81" s="78">
        <v>74.349999999999994</v>
      </c>
      <c r="G81" s="78">
        <v>1487</v>
      </c>
    </row>
    <row r="82" spans="1:7">
      <c r="A82" s="54" t="s">
        <v>303</v>
      </c>
      <c r="B82" s="54" t="s">
        <v>304</v>
      </c>
      <c r="C82" s="72">
        <v>2000</v>
      </c>
      <c r="D82" s="83">
        <v>1487</v>
      </c>
      <c r="E82" s="79">
        <v>513</v>
      </c>
      <c r="F82" s="79">
        <v>74.349999999999994</v>
      </c>
      <c r="G82" s="79">
        <v>1487</v>
      </c>
    </row>
    <row r="83" spans="1:7">
      <c r="A83" s="54" t="s">
        <v>305</v>
      </c>
      <c r="B83" s="54" t="s">
        <v>306</v>
      </c>
      <c r="C83" s="72">
        <v>2000</v>
      </c>
      <c r="D83" s="83">
        <v>1487</v>
      </c>
      <c r="E83" s="79">
        <v>513</v>
      </c>
      <c r="F83" s="79">
        <v>74.349999999999994</v>
      </c>
      <c r="G83" s="79">
        <v>1487</v>
      </c>
    </row>
    <row r="84" spans="1:7">
      <c r="A84" s="58" t="s">
        <v>156</v>
      </c>
      <c r="B84" s="58" t="s">
        <v>157</v>
      </c>
      <c r="C84" s="70">
        <v>22091</v>
      </c>
      <c r="D84" s="91">
        <v>21889.35</v>
      </c>
      <c r="E84" s="77">
        <v>201.65</v>
      </c>
      <c r="F84" s="77">
        <v>99.09</v>
      </c>
      <c r="G84" s="77">
        <v>21889.35</v>
      </c>
    </row>
    <row r="85" spans="1:7">
      <c r="A85" s="56" t="s">
        <v>278</v>
      </c>
      <c r="B85" s="56" t="s">
        <v>279</v>
      </c>
      <c r="C85" s="71">
        <v>0</v>
      </c>
      <c r="D85" s="80">
        <v>0</v>
      </c>
      <c r="E85" s="78">
        <v>0</v>
      </c>
      <c r="F85" s="78">
        <v>0</v>
      </c>
      <c r="G85" s="78">
        <v>0</v>
      </c>
    </row>
    <row r="86" spans="1:7">
      <c r="A86" s="54" t="s">
        <v>280</v>
      </c>
      <c r="B86" s="54" t="s">
        <v>281</v>
      </c>
      <c r="C86" s="72">
        <v>0</v>
      </c>
      <c r="D86" s="83">
        <v>0</v>
      </c>
      <c r="E86" s="79">
        <v>0</v>
      </c>
      <c r="F86" s="79">
        <v>0</v>
      </c>
      <c r="G86" s="79">
        <v>0</v>
      </c>
    </row>
    <row r="87" spans="1:7">
      <c r="A87" s="56" t="s">
        <v>259</v>
      </c>
      <c r="B87" s="56" t="s">
        <v>158</v>
      </c>
      <c r="C87" s="71">
        <v>22091</v>
      </c>
      <c r="D87" s="80">
        <v>21889.35</v>
      </c>
      <c r="E87" s="78">
        <v>201.65</v>
      </c>
      <c r="F87" s="78">
        <v>99.09</v>
      </c>
      <c r="G87" s="78">
        <v>21889.35</v>
      </c>
    </row>
    <row r="88" spans="1:7">
      <c r="A88" s="54" t="s">
        <v>260</v>
      </c>
      <c r="B88" s="54" t="s">
        <v>208</v>
      </c>
      <c r="C88" s="72">
        <v>16900</v>
      </c>
      <c r="D88" s="83">
        <v>16698.990000000002</v>
      </c>
      <c r="E88" s="79">
        <v>201.01</v>
      </c>
      <c r="F88" s="79">
        <v>98.81</v>
      </c>
      <c r="G88" s="79">
        <v>16698.990000000002</v>
      </c>
    </row>
    <row r="89" spans="1:7">
      <c r="A89" s="54" t="s">
        <v>307</v>
      </c>
      <c r="B89" s="54" t="s">
        <v>308</v>
      </c>
      <c r="C89" s="72">
        <v>16900</v>
      </c>
      <c r="D89" s="83">
        <v>16698.990000000002</v>
      </c>
      <c r="E89" s="79">
        <v>201.01</v>
      </c>
      <c r="F89" s="79">
        <v>98.81</v>
      </c>
      <c r="G89" s="79">
        <v>16698.990000000002</v>
      </c>
    </row>
    <row r="90" spans="1:7">
      <c r="A90" s="54" t="s">
        <v>159</v>
      </c>
      <c r="B90" s="54" t="s">
        <v>160</v>
      </c>
      <c r="C90" s="72">
        <v>5191</v>
      </c>
      <c r="D90" s="83">
        <v>5190.3599999999997</v>
      </c>
      <c r="E90" s="79">
        <v>0.64</v>
      </c>
      <c r="F90" s="79">
        <v>99.99</v>
      </c>
      <c r="G90" s="79">
        <v>5190.3599999999997</v>
      </c>
    </row>
    <row r="91" spans="1:7">
      <c r="A91" s="54" t="s">
        <v>163</v>
      </c>
      <c r="B91" s="54" t="s">
        <v>164</v>
      </c>
      <c r="C91" s="72">
        <v>5191</v>
      </c>
      <c r="D91" s="83">
        <v>5190.3599999999997</v>
      </c>
      <c r="E91" s="79">
        <v>0.64</v>
      </c>
      <c r="F91" s="79">
        <v>99.99</v>
      </c>
      <c r="G91" s="79">
        <v>5190.3599999999997</v>
      </c>
    </row>
    <row r="92" spans="1:7">
      <c r="A92" s="54" t="s">
        <v>261</v>
      </c>
      <c r="B92" s="54" t="s">
        <v>193</v>
      </c>
      <c r="C92" s="72">
        <v>0</v>
      </c>
      <c r="D92" s="83">
        <v>0</v>
      </c>
      <c r="E92" s="79">
        <v>0</v>
      </c>
      <c r="F92" s="79">
        <v>0</v>
      </c>
      <c r="G92" s="79">
        <v>0</v>
      </c>
    </row>
    <row r="93" spans="1:7" ht="24.75">
      <c r="A93" s="58" t="s">
        <v>263</v>
      </c>
      <c r="B93" s="58" t="s">
        <v>264</v>
      </c>
      <c r="C93" s="70">
        <v>110918</v>
      </c>
      <c r="D93" s="91">
        <v>110918</v>
      </c>
      <c r="E93" s="77">
        <v>0</v>
      </c>
      <c r="F93" s="77">
        <v>100</v>
      </c>
      <c r="G93" s="77">
        <v>110918</v>
      </c>
    </row>
    <row r="94" spans="1:7">
      <c r="A94" s="56" t="s">
        <v>265</v>
      </c>
      <c r="B94" s="56" t="s">
        <v>266</v>
      </c>
      <c r="C94" s="71">
        <v>110918</v>
      </c>
      <c r="D94" s="80">
        <v>110918</v>
      </c>
      <c r="E94" s="78">
        <v>0</v>
      </c>
      <c r="F94" s="78">
        <v>100</v>
      </c>
      <c r="G94" s="78">
        <v>110918</v>
      </c>
    </row>
    <row r="95" spans="1:7">
      <c r="A95" s="54" t="s">
        <v>267</v>
      </c>
      <c r="B95" s="54" t="s">
        <v>268</v>
      </c>
      <c r="C95" s="72">
        <v>110918</v>
      </c>
      <c r="D95" s="83">
        <v>110918</v>
      </c>
      <c r="E95" s="79">
        <v>0</v>
      </c>
      <c r="F95" s="79">
        <v>100</v>
      </c>
      <c r="G95" s="79">
        <v>110918</v>
      </c>
    </row>
    <row r="97" spans="1:7">
      <c r="A97" s="62" t="s">
        <v>67</v>
      </c>
      <c r="B97" s="56" t="s">
        <v>33</v>
      </c>
      <c r="C97" s="69">
        <v>-985478</v>
      </c>
      <c r="D97" s="96">
        <v>-976577.17</v>
      </c>
      <c r="E97" s="75">
        <v>-8900.83</v>
      </c>
      <c r="F97" s="75">
        <v>99.1</v>
      </c>
      <c r="G97" s="75">
        <v>-976577.17</v>
      </c>
    </row>
    <row r="99" spans="1:7">
      <c r="A99" s="62" t="s">
        <v>68</v>
      </c>
      <c r="B99" s="56" t="s">
        <v>33</v>
      </c>
      <c r="C99" s="69">
        <v>0</v>
      </c>
      <c r="D99" s="96">
        <v>976577.16</v>
      </c>
      <c r="E99" s="75">
        <v>-976577.16</v>
      </c>
      <c r="F99" s="75">
        <v>0</v>
      </c>
      <c r="G99" s="75">
        <v>976577.16</v>
      </c>
    </row>
    <row r="100" spans="1:7">
      <c r="A100" s="60" t="s">
        <v>34</v>
      </c>
      <c r="B100" s="60" t="s">
        <v>35</v>
      </c>
      <c r="C100" s="60" t="s">
        <v>36</v>
      </c>
      <c r="D100" s="85" t="s">
        <v>37</v>
      </c>
      <c r="E100" s="76" t="s">
        <v>38</v>
      </c>
      <c r="F100" s="76" t="s">
        <v>39</v>
      </c>
      <c r="G100" s="76" t="s">
        <v>217</v>
      </c>
    </row>
    <row r="101" spans="1:7">
      <c r="A101" s="58" t="s">
        <v>69</v>
      </c>
      <c r="B101" s="58" t="s">
        <v>70</v>
      </c>
      <c r="C101" s="70">
        <v>0</v>
      </c>
      <c r="D101" s="91">
        <v>976577.16</v>
      </c>
      <c r="E101" s="77">
        <v>-976577.16</v>
      </c>
      <c r="F101" s="77">
        <v>0</v>
      </c>
      <c r="G101" s="77">
        <v>976577.16</v>
      </c>
    </row>
    <row r="102" spans="1:7">
      <c r="A102" s="56" t="s">
        <v>71</v>
      </c>
      <c r="B102" s="56" t="s">
        <v>72</v>
      </c>
      <c r="C102" s="71">
        <v>0</v>
      </c>
      <c r="D102" s="80">
        <v>976577.16</v>
      </c>
      <c r="E102" s="78">
        <v>-976577.16</v>
      </c>
      <c r="F102" s="78">
        <v>0</v>
      </c>
      <c r="G102" s="78">
        <v>976577.16</v>
      </c>
    </row>
    <row r="103" spans="1:7" ht="23.25">
      <c r="A103" s="54" t="s">
        <v>73</v>
      </c>
      <c r="B103" s="54" t="s">
        <v>74</v>
      </c>
      <c r="C103" s="72">
        <v>0</v>
      </c>
      <c r="D103" s="83">
        <v>-976577.16</v>
      </c>
      <c r="E103" s="79">
        <v>976577.16</v>
      </c>
      <c r="F103" s="79">
        <v>0</v>
      </c>
      <c r="G103" s="79">
        <v>-976577.16</v>
      </c>
    </row>
    <row r="105" spans="1:7">
      <c r="A105" s="190" t="s">
        <v>274</v>
      </c>
      <c r="B105" s="190"/>
      <c r="C105" s="190"/>
      <c r="D105" s="190"/>
      <c r="E105" s="190"/>
      <c r="F105" s="190"/>
      <c r="G105" s="190"/>
    </row>
    <row r="107" spans="1:7">
      <c r="A107" s="191" t="s">
        <v>285</v>
      </c>
      <c r="B107" s="191"/>
      <c r="C107" s="191"/>
      <c r="D107" s="191"/>
      <c r="E107" s="191"/>
      <c r="F107" s="191"/>
      <c r="G107" s="191"/>
    </row>
    <row r="108" spans="1:7">
      <c r="A108" s="184" t="s">
        <v>20</v>
      </c>
      <c r="B108" s="184"/>
      <c r="C108" s="184"/>
      <c r="D108" s="184"/>
      <c r="E108" s="184"/>
      <c r="F108" s="184"/>
      <c r="G108" s="184"/>
    </row>
    <row r="109" spans="1:7">
      <c r="A109" s="184" t="s">
        <v>21</v>
      </c>
      <c r="B109" s="184"/>
      <c r="C109" s="184"/>
      <c r="D109" s="184"/>
      <c r="E109" s="184"/>
      <c r="F109" s="184"/>
      <c r="G109" s="184"/>
    </row>
    <row r="110" spans="1:7">
      <c r="A110" s="184" t="s">
        <v>22</v>
      </c>
      <c r="B110" s="184"/>
      <c r="C110" s="184"/>
      <c r="D110" s="184"/>
      <c r="E110" s="184"/>
      <c r="F110" s="184"/>
      <c r="G110" s="184"/>
    </row>
    <row r="111" spans="1:7">
      <c r="A111" s="184" t="s">
        <v>23</v>
      </c>
      <c r="B111" s="184"/>
      <c r="C111" s="184"/>
      <c r="D111" s="184"/>
      <c r="E111" s="184"/>
      <c r="F111" s="184"/>
      <c r="G111" s="184"/>
    </row>
    <row r="112" spans="1:7">
      <c r="A112" s="184" t="s">
        <v>24</v>
      </c>
      <c r="B112" s="184"/>
      <c r="C112" s="184"/>
      <c r="D112" s="184"/>
      <c r="E112" s="184"/>
      <c r="F112" s="184"/>
      <c r="G112" s="184"/>
    </row>
    <row r="113" spans="1:7">
      <c r="A113" s="185" t="s">
        <v>309</v>
      </c>
      <c r="B113" s="185"/>
      <c r="C113" s="185"/>
      <c r="D113" s="185"/>
      <c r="E113" s="185"/>
      <c r="F113" s="185"/>
      <c r="G113" s="185"/>
    </row>
    <row r="115" spans="1:7" ht="19.5">
      <c r="A115" s="193" t="s">
        <v>26</v>
      </c>
      <c r="B115" s="193" t="s">
        <v>27</v>
      </c>
      <c r="C115" s="67" t="s">
        <v>275</v>
      </c>
      <c r="D115" s="81" t="s">
        <v>28</v>
      </c>
      <c r="E115" s="65" t="s">
        <v>29</v>
      </c>
      <c r="F115" s="188" t="s">
        <v>30</v>
      </c>
      <c r="G115" s="65" t="s">
        <v>216</v>
      </c>
    </row>
    <row r="116" spans="1:7">
      <c r="A116" s="194"/>
      <c r="B116" s="194"/>
      <c r="C116" s="68" t="s">
        <v>31</v>
      </c>
      <c r="D116" s="86" t="s">
        <v>31</v>
      </c>
      <c r="E116" s="66" t="s">
        <v>31</v>
      </c>
      <c r="F116" s="189"/>
      <c r="G116" s="66" t="s">
        <v>31</v>
      </c>
    </row>
    <row r="117" spans="1:7">
      <c r="A117" s="62" t="s">
        <v>32</v>
      </c>
      <c r="B117" s="56" t="s">
        <v>33</v>
      </c>
      <c r="C117" s="69">
        <v>157284</v>
      </c>
      <c r="D117" s="97">
        <v>150597.10999999999</v>
      </c>
      <c r="E117" s="61">
        <v>6686.89</v>
      </c>
      <c r="F117" s="61">
        <v>95.75</v>
      </c>
      <c r="G117" s="61">
        <v>150597.10999999999</v>
      </c>
    </row>
    <row r="118" spans="1:7">
      <c r="A118" s="60" t="s">
        <v>34</v>
      </c>
      <c r="B118" s="60" t="s">
        <v>35</v>
      </c>
      <c r="C118" s="60" t="s">
        <v>36</v>
      </c>
      <c r="D118" s="93" t="s">
        <v>37</v>
      </c>
      <c r="E118" s="59" t="s">
        <v>38</v>
      </c>
      <c r="F118" s="59" t="s">
        <v>39</v>
      </c>
      <c r="G118" s="59" t="s">
        <v>217</v>
      </c>
    </row>
    <row r="119" spans="1:7">
      <c r="A119" s="58" t="s">
        <v>40</v>
      </c>
      <c r="B119" s="58" t="s">
        <v>41</v>
      </c>
      <c r="C119" s="70">
        <v>157284</v>
      </c>
      <c r="D119" s="87">
        <v>150597.10999999999</v>
      </c>
      <c r="E119" s="57">
        <v>6686.89</v>
      </c>
      <c r="F119" s="57">
        <v>95.75</v>
      </c>
      <c r="G119" s="57">
        <v>150597.10999999999</v>
      </c>
    </row>
    <row r="120" spans="1:7">
      <c r="A120" s="56" t="s">
        <v>42</v>
      </c>
      <c r="B120" s="56" t="s">
        <v>43</v>
      </c>
      <c r="C120" s="71">
        <v>157284</v>
      </c>
      <c r="D120" s="98">
        <v>150597.10999999999</v>
      </c>
      <c r="E120" s="55">
        <v>6686.89</v>
      </c>
      <c r="F120" s="55">
        <v>95.75</v>
      </c>
      <c r="G120" s="55">
        <v>150597.10999999999</v>
      </c>
    </row>
    <row r="121" spans="1:7">
      <c r="A121" s="54" t="s">
        <v>194</v>
      </c>
      <c r="B121" s="54" t="s">
        <v>44</v>
      </c>
      <c r="C121" s="72">
        <v>157284</v>
      </c>
      <c r="D121" s="82">
        <v>150597.10999999999</v>
      </c>
      <c r="E121" s="53">
        <v>6686.89</v>
      </c>
      <c r="F121" s="53">
        <v>95.75</v>
      </c>
      <c r="G121" s="53">
        <v>150597.10999999999</v>
      </c>
    </row>
    <row r="122" spans="1:7">
      <c r="A122" s="54" t="s">
        <v>45</v>
      </c>
      <c r="B122" s="54" t="s">
        <v>46</v>
      </c>
      <c r="C122" s="72">
        <v>155141</v>
      </c>
      <c r="D122" s="82">
        <v>144852.04</v>
      </c>
      <c r="E122" s="53">
        <v>10288.959999999999</v>
      </c>
      <c r="F122" s="53">
        <v>93.37</v>
      </c>
      <c r="G122" s="53">
        <v>144852.04</v>
      </c>
    </row>
    <row r="123" spans="1:7">
      <c r="A123" s="54" t="s">
        <v>76</v>
      </c>
      <c r="B123" s="54" t="s">
        <v>77</v>
      </c>
      <c r="C123" s="72">
        <v>2143</v>
      </c>
      <c r="D123" s="82">
        <v>5745.07</v>
      </c>
      <c r="E123" s="53">
        <v>-3602.07</v>
      </c>
      <c r="F123" s="53">
        <v>268.08999999999997</v>
      </c>
      <c r="G123" s="53">
        <v>5745.07</v>
      </c>
    </row>
    <row r="125" spans="1:7">
      <c r="A125" s="62" t="s">
        <v>47</v>
      </c>
      <c r="B125" s="56" t="s">
        <v>33</v>
      </c>
      <c r="C125" s="69">
        <v>158625</v>
      </c>
      <c r="D125" s="97">
        <v>156669.59</v>
      </c>
      <c r="E125" s="61">
        <v>1955.41</v>
      </c>
      <c r="F125" s="61">
        <v>98.77</v>
      </c>
      <c r="G125" s="61">
        <v>156669.59</v>
      </c>
    </row>
    <row r="126" spans="1:7">
      <c r="A126" s="60" t="s">
        <v>34</v>
      </c>
      <c r="B126" s="60" t="s">
        <v>35</v>
      </c>
      <c r="C126" s="60" t="s">
        <v>36</v>
      </c>
      <c r="D126" s="93" t="s">
        <v>37</v>
      </c>
      <c r="E126" s="59" t="s">
        <v>38</v>
      </c>
      <c r="F126" s="59" t="s">
        <v>39</v>
      </c>
      <c r="G126" s="59" t="s">
        <v>217</v>
      </c>
    </row>
    <row r="127" spans="1:7">
      <c r="A127" s="58" t="s">
        <v>48</v>
      </c>
      <c r="B127" s="58" t="s">
        <v>49</v>
      </c>
      <c r="C127" s="70">
        <v>156170</v>
      </c>
      <c r="D127" s="87">
        <v>155460.38</v>
      </c>
      <c r="E127" s="57">
        <v>709.62</v>
      </c>
      <c r="F127" s="57">
        <v>99.55</v>
      </c>
      <c r="G127" s="57">
        <v>155460.38</v>
      </c>
    </row>
    <row r="128" spans="1:7">
      <c r="A128" s="56" t="s">
        <v>50</v>
      </c>
      <c r="B128" s="56" t="s">
        <v>51</v>
      </c>
      <c r="C128" s="71">
        <v>121079</v>
      </c>
      <c r="D128" s="95">
        <v>120399.95</v>
      </c>
      <c r="E128" s="55">
        <v>679.05</v>
      </c>
      <c r="F128" s="55">
        <v>99.44</v>
      </c>
      <c r="G128" s="55">
        <v>120399.95</v>
      </c>
    </row>
    <row r="129" spans="1:7">
      <c r="A129" s="54" t="s">
        <v>52</v>
      </c>
      <c r="B129" s="54" t="s">
        <v>53</v>
      </c>
      <c r="C129" s="72">
        <v>106999</v>
      </c>
      <c r="D129" s="82">
        <v>106322.15</v>
      </c>
      <c r="E129" s="53">
        <v>676.85</v>
      </c>
      <c r="F129" s="53">
        <v>99.37</v>
      </c>
      <c r="G129" s="53">
        <v>106322.15</v>
      </c>
    </row>
    <row r="130" spans="1:7">
      <c r="A130" s="54" t="s">
        <v>54</v>
      </c>
      <c r="B130" s="54" t="s">
        <v>55</v>
      </c>
      <c r="C130" s="72">
        <v>106999</v>
      </c>
      <c r="D130" s="82">
        <v>106322.15</v>
      </c>
      <c r="E130" s="53">
        <v>676.85</v>
      </c>
      <c r="F130" s="53">
        <v>99.37</v>
      </c>
      <c r="G130" s="53">
        <v>106322.15</v>
      </c>
    </row>
    <row r="131" spans="1:7">
      <c r="A131" s="54" t="s">
        <v>56</v>
      </c>
      <c r="B131" s="54" t="s">
        <v>57</v>
      </c>
      <c r="C131" s="72">
        <v>14080</v>
      </c>
      <c r="D131" s="82">
        <v>14077.8</v>
      </c>
      <c r="E131" s="53">
        <v>2.2000000000000002</v>
      </c>
      <c r="F131" s="53">
        <v>99.98</v>
      </c>
      <c r="G131" s="53">
        <v>14077.8</v>
      </c>
    </row>
    <row r="132" spans="1:7">
      <c r="A132" s="54" t="s">
        <v>195</v>
      </c>
      <c r="B132" s="54" t="s">
        <v>196</v>
      </c>
      <c r="C132" s="72">
        <v>824</v>
      </c>
      <c r="D132" s="82">
        <v>823.91</v>
      </c>
      <c r="E132" s="53">
        <v>0.09</v>
      </c>
      <c r="F132" s="53">
        <v>99.99</v>
      </c>
      <c r="G132" s="53">
        <v>823.91</v>
      </c>
    </row>
    <row r="133" spans="1:7">
      <c r="A133" s="54" t="s">
        <v>167</v>
      </c>
      <c r="B133" s="54" t="s">
        <v>168</v>
      </c>
      <c r="C133" s="72">
        <v>13256</v>
      </c>
      <c r="D133" s="82">
        <v>13253.89</v>
      </c>
      <c r="E133" s="53">
        <v>2.11</v>
      </c>
      <c r="F133" s="53">
        <v>99.98</v>
      </c>
      <c r="G133" s="53">
        <v>13253.89</v>
      </c>
    </row>
    <row r="134" spans="1:7" ht="22.5">
      <c r="A134" s="56" t="s">
        <v>59</v>
      </c>
      <c r="B134" s="56" t="s">
        <v>60</v>
      </c>
      <c r="C134" s="71">
        <v>35091</v>
      </c>
      <c r="D134" s="95">
        <v>35060.43</v>
      </c>
      <c r="E134" s="55">
        <v>30.57</v>
      </c>
      <c r="F134" s="55">
        <v>99.91</v>
      </c>
      <c r="G134" s="55">
        <v>35060.43</v>
      </c>
    </row>
    <row r="135" spans="1:7">
      <c r="A135" s="54" t="s">
        <v>61</v>
      </c>
      <c r="B135" s="54" t="s">
        <v>62</v>
      </c>
      <c r="C135" s="72">
        <v>29476</v>
      </c>
      <c r="D135" s="82">
        <v>29449.9</v>
      </c>
      <c r="E135" s="53">
        <v>26.1</v>
      </c>
      <c r="F135" s="53">
        <v>99.91</v>
      </c>
      <c r="G135" s="53">
        <v>29449.9</v>
      </c>
    </row>
    <row r="136" spans="1:7">
      <c r="A136" s="54" t="s">
        <v>63</v>
      </c>
      <c r="B136" s="54" t="s">
        <v>64</v>
      </c>
      <c r="C136" s="72">
        <v>5615</v>
      </c>
      <c r="D136" s="82">
        <v>5610.53</v>
      </c>
      <c r="E136" s="53">
        <v>4.47</v>
      </c>
      <c r="F136" s="53">
        <v>99.92</v>
      </c>
      <c r="G136" s="53">
        <v>5610.53</v>
      </c>
    </row>
    <row r="137" spans="1:7" ht="23.25">
      <c r="A137" s="54" t="s">
        <v>65</v>
      </c>
      <c r="B137" s="54" t="s">
        <v>66</v>
      </c>
      <c r="C137" s="72">
        <v>5615</v>
      </c>
      <c r="D137" s="82">
        <v>5610.53</v>
      </c>
      <c r="E137" s="53">
        <v>4.47</v>
      </c>
      <c r="F137" s="53">
        <v>99.92</v>
      </c>
      <c r="G137" s="53">
        <v>5610.53</v>
      </c>
    </row>
    <row r="138" spans="1:7">
      <c r="A138" s="58" t="s">
        <v>100</v>
      </c>
      <c r="B138" s="58" t="s">
        <v>101</v>
      </c>
      <c r="C138" s="70">
        <v>2455</v>
      </c>
      <c r="D138" s="87">
        <v>1209.21</v>
      </c>
      <c r="E138" s="57">
        <v>1245.79</v>
      </c>
      <c r="F138" s="57">
        <v>49.25</v>
      </c>
      <c r="G138" s="57">
        <v>1209.21</v>
      </c>
    </row>
    <row r="139" spans="1:7" ht="22.5">
      <c r="A139" s="56" t="s">
        <v>136</v>
      </c>
      <c r="B139" s="56" t="s">
        <v>137</v>
      </c>
      <c r="C139" s="71">
        <v>2455</v>
      </c>
      <c r="D139" s="98">
        <v>1209.21</v>
      </c>
      <c r="E139" s="55">
        <v>1245.79</v>
      </c>
      <c r="F139" s="55">
        <v>49.25</v>
      </c>
      <c r="G139" s="55">
        <v>1209.21</v>
      </c>
    </row>
    <row r="140" spans="1:7">
      <c r="A140" s="54" t="s">
        <v>19</v>
      </c>
      <c r="B140" s="54" t="s">
        <v>153</v>
      </c>
      <c r="C140" s="72">
        <v>2455</v>
      </c>
      <c r="D140" s="84">
        <v>1209.21</v>
      </c>
      <c r="E140" s="53">
        <v>1245.79</v>
      </c>
      <c r="F140" s="53">
        <v>49.25</v>
      </c>
      <c r="G140" s="53">
        <v>1209.21</v>
      </c>
    </row>
    <row r="142" spans="1:7">
      <c r="A142" s="62" t="s">
        <v>67</v>
      </c>
      <c r="B142" s="56" t="s">
        <v>33</v>
      </c>
      <c r="C142" s="69">
        <v>-1341</v>
      </c>
      <c r="D142" s="97">
        <v>-6072.48</v>
      </c>
      <c r="E142" s="61">
        <v>4731.4799999999996</v>
      </c>
      <c r="F142" s="61">
        <v>452.83</v>
      </c>
      <c r="G142" s="61">
        <v>-6072.48</v>
      </c>
    </row>
    <row r="144" spans="1:7">
      <c r="A144" s="62" t="s">
        <v>68</v>
      </c>
      <c r="B144" s="56" t="s">
        <v>33</v>
      </c>
      <c r="C144" s="69">
        <v>1341</v>
      </c>
      <c r="D144" s="97">
        <v>6072.48</v>
      </c>
      <c r="E144" s="61">
        <v>-4731.4799999999996</v>
      </c>
      <c r="F144" s="61">
        <v>452.83</v>
      </c>
      <c r="G144" s="61">
        <v>6072.48</v>
      </c>
    </row>
    <row r="145" spans="1:7">
      <c r="A145" s="60" t="s">
        <v>34</v>
      </c>
      <c r="B145" s="60" t="s">
        <v>35</v>
      </c>
      <c r="C145" s="60" t="s">
        <v>36</v>
      </c>
      <c r="D145" s="93" t="s">
        <v>37</v>
      </c>
      <c r="E145" s="59" t="s">
        <v>38</v>
      </c>
      <c r="F145" s="59" t="s">
        <v>39</v>
      </c>
      <c r="G145" s="59" t="s">
        <v>217</v>
      </c>
    </row>
    <row r="146" spans="1:7">
      <c r="A146" s="58" t="s">
        <v>69</v>
      </c>
      <c r="B146" s="58" t="s">
        <v>70</v>
      </c>
      <c r="C146" s="70">
        <v>1341</v>
      </c>
      <c r="D146" s="87">
        <v>6072.48</v>
      </c>
      <c r="E146" s="57">
        <v>-4731.4799999999996</v>
      </c>
      <c r="F146" s="57">
        <v>452.83</v>
      </c>
      <c r="G146" s="57">
        <v>6072.48</v>
      </c>
    </row>
    <row r="147" spans="1:7">
      <c r="A147" s="56" t="s">
        <v>71</v>
      </c>
      <c r="B147" s="56" t="s">
        <v>72</v>
      </c>
      <c r="C147" s="71">
        <v>1341</v>
      </c>
      <c r="D147" s="98">
        <v>6072.48</v>
      </c>
      <c r="E147" s="55">
        <v>-4731.4799999999996</v>
      </c>
      <c r="F147" s="55">
        <v>452.83</v>
      </c>
      <c r="G147" s="55">
        <v>6072.48</v>
      </c>
    </row>
    <row r="148" spans="1:7" ht="23.25">
      <c r="A148" s="54" t="s">
        <v>232</v>
      </c>
      <c r="B148" s="54" t="s">
        <v>233</v>
      </c>
      <c r="C148" s="72">
        <v>1341</v>
      </c>
      <c r="D148" s="82">
        <v>0</v>
      </c>
      <c r="E148" s="53">
        <v>1341</v>
      </c>
      <c r="F148" s="53">
        <v>0</v>
      </c>
      <c r="G148" s="53">
        <v>0</v>
      </c>
    </row>
    <row r="149" spans="1:7" ht="23.25">
      <c r="A149" s="54" t="s">
        <v>73</v>
      </c>
      <c r="B149" s="54" t="s">
        <v>74</v>
      </c>
      <c r="C149" s="72">
        <v>0</v>
      </c>
      <c r="D149" s="82">
        <v>-6072.48</v>
      </c>
      <c r="E149" s="53">
        <v>6072.48</v>
      </c>
      <c r="F149" s="53">
        <v>0</v>
      </c>
      <c r="G149" s="53">
        <v>-6072.48</v>
      </c>
    </row>
    <row r="152" spans="1:7">
      <c r="D152" s="106">
        <f>SUM(D140,D134,D128,D79,D78,D76,D74,D70,D67,D62,D59,D55,D54,D49,D41,D33)</f>
        <v>1003014.0800000001</v>
      </c>
    </row>
    <row r="153" spans="1:7">
      <c r="D153" s="122">
        <f>SUM(D75,D39)+D39*0.2359</f>
        <v>44348.426308000002</v>
      </c>
    </row>
    <row r="154" spans="1:7">
      <c r="D154" s="24">
        <f>D152-D153</f>
        <v>958665.65369200008</v>
      </c>
      <c r="E154" s="23" t="e">
        <f>D154-PrivPII_apstiprinasanai_01_2023!#REF!</f>
        <v>#REF!</v>
      </c>
    </row>
  </sheetData>
  <mergeCells count="23">
    <mergeCell ref="A7:G7"/>
    <mergeCell ref="A1:G1"/>
    <mergeCell ref="A2:G2"/>
    <mergeCell ref="A4:G4"/>
    <mergeCell ref="A5:G5"/>
    <mergeCell ref="A6:G6"/>
    <mergeCell ref="A8:G8"/>
    <mergeCell ref="A9:G9"/>
    <mergeCell ref="A10:G10"/>
    <mergeCell ref="A12:A13"/>
    <mergeCell ref="B12:B13"/>
    <mergeCell ref="F12:F13"/>
    <mergeCell ref="A111:G111"/>
    <mergeCell ref="A112:G112"/>
    <mergeCell ref="A113:G113"/>
    <mergeCell ref="A115:A116"/>
    <mergeCell ref="B115:B116"/>
    <mergeCell ref="F115:F116"/>
    <mergeCell ref="A105:G105"/>
    <mergeCell ref="A107:G107"/>
    <mergeCell ref="A108:G108"/>
    <mergeCell ref="A109:G109"/>
    <mergeCell ref="A110:G11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232F-5503-4F51-B6ED-5A84707039FD}">
  <sheetPr>
    <tabColor theme="9" tint="-0.249977111117893"/>
  </sheetPr>
  <dimension ref="A1:G139"/>
  <sheetViews>
    <sheetView topLeftCell="A21" workbookViewId="0">
      <selection activeCell="F140" sqref="F140"/>
    </sheetView>
  </sheetViews>
  <sheetFormatPr defaultRowHeight="15"/>
  <cols>
    <col min="1" max="1" width="58.28515625" bestFit="1" customWidth="1"/>
    <col min="2" max="2" width="11.140625" bestFit="1" customWidth="1"/>
    <col min="3" max="3" width="12.28515625" style="23" bestFit="1" customWidth="1"/>
    <col min="4" max="4" width="11.28515625" style="24" bestFit="1" customWidth="1"/>
    <col min="5" max="7" width="11.28515625" style="23" bestFit="1" customWidth="1"/>
  </cols>
  <sheetData>
    <row r="1" spans="1:7">
      <c r="A1" s="192" t="s">
        <v>310</v>
      </c>
      <c r="B1" s="192"/>
      <c r="C1" s="192"/>
      <c r="D1" s="192"/>
      <c r="E1" s="192"/>
      <c r="F1" s="192"/>
      <c r="G1" s="192"/>
    </row>
    <row r="2" spans="1:7" ht="45" customHeight="1">
      <c r="A2" s="190" t="s">
        <v>274</v>
      </c>
      <c r="B2" s="190"/>
      <c r="C2" s="190"/>
      <c r="D2" s="190"/>
      <c r="E2" s="190"/>
      <c r="F2" s="190"/>
      <c r="G2" s="190"/>
    </row>
    <row r="4" spans="1:7">
      <c r="A4" s="191" t="s">
        <v>311</v>
      </c>
      <c r="B4" s="191"/>
      <c r="C4" s="191"/>
      <c r="D4" s="191"/>
      <c r="E4" s="191"/>
      <c r="F4" s="191"/>
      <c r="G4" s="191"/>
    </row>
    <row r="5" spans="1:7">
      <c r="A5" s="184" t="s">
        <v>20</v>
      </c>
      <c r="B5" s="184"/>
      <c r="C5" s="184"/>
      <c r="D5" s="184"/>
      <c r="E5" s="184"/>
      <c r="F5" s="184"/>
      <c r="G5" s="184"/>
    </row>
    <row r="6" spans="1:7">
      <c r="A6" s="184" t="s">
        <v>21</v>
      </c>
      <c r="B6" s="184"/>
      <c r="C6" s="184"/>
      <c r="D6" s="184"/>
      <c r="E6" s="184"/>
      <c r="F6" s="184"/>
      <c r="G6" s="184"/>
    </row>
    <row r="7" spans="1:7">
      <c r="A7" s="184" t="s">
        <v>22</v>
      </c>
      <c r="B7" s="184"/>
      <c r="C7" s="184"/>
      <c r="D7" s="184"/>
      <c r="E7" s="184"/>
      <c r="F7" s="184"/>
      <c r="G7" s="184"/>
    </row>
    <row r="8" spans="1:7">
      <c r="A8" s="184" t="s">
        <v>23</v>
      </c>
      <c r="B8" s="184"/>
      <c r="C8" s="184"/>
      <c r="D8" s="184"/>
      <c r="E8" s="184"/>
      <c r="F8" s="184"/>
      <c r="G8" s="184"/>
    </row>
    <row r="9" spans="1:7">
      <c r="A9" s="184" t="s">
        <v>75</v>
      </c>
      <c r="B9" s="184"/>
      <c r="C9" s="184"/>
      <c r="D9" s="184"/>
      <c r="E9" s="184"/>
      <c r="F9" s="184"/>
      <c r="G9" s="184"/>
    </row>
    <row r="10" spans="1:7">
      <c r="A10" s="185" t="s">
        <v>312</v>
      </c>
      <c r="B10" s="185"/>
      <c r="C10" s="185"/>
      <c r="D10" s="185"/>
      <c r="E10" s="185"/>
      <c r="F10" s="185"/>
      <c r="G10" s="185"/>
    </row>
    <row r="12" spans="1:7" ht="19.5">
      <c r="A12" s="193" t="s">
        <v>26</v>
      </c>
      <c r="B12" s="193" t="s">
        <v>27</v>
      </c>
      <c r="C12" s="73" t="s">
        <v>275</v>
      </c>
      <c r="D12" s="89" t="s">
        <v>28</v>
      </c>
      <c r="E12" s="73" t="s">
        <v>29</v>
      </c>
      <c r="F12" s="195" t="s">
        <v>30</v>
      </c>
      <c r="G12" s="73" t="s">
        <v>216</v>
      </c>
    </row>
    <row r="13" spans="1:7">
      <c r="A13" s="194"/>
      <c r="B13" s="194"/>
      <c r="C13" s="74" t="s">
        <v>31</v>
      </c>
      <c r="D13" s="100" t="s">
        <v>31</v>
      </c>
      <c r="E13" s="74" t="s">
        <v>31</v>
      </c>
      <c r="F13" s="196"/>
      <c r="G13" s="74" t="s">
        <v>31</v>
      </c>
    </row>
    <row r="14" spans="1:7">
      <c r="A14" s="62" t="s">
        <v>32</v>
      </c>
      <c r="B14" s="56" t="s">
        <v>33</v>
      </c>
      <c r="C14" s="75">
        <v>4000</v>
      </c>
      <c r="D14" s="96">
        <v>6700.65</v>
      </c>
      <c r="E14" s="75">
        <v>-2700.65</v>
      </c>
      <c r="F14" s="75">
        <v>167.52</v>
      </c>
      <c r="G14" s="75">
        <v>6700.65</v>
      </c>
    </row>
    <row r="15" spans="1:7">
      <c r="A15" s="60" t="s">
        <v>34</v>
      </c>
      <c r="B15" s="60" t="s">
        <v>35</v>
      </c>
      <c r="C15" s="76" t="s">
        <v>36</v>
      </c>
      <c r="D15" s="85" t="s">
        <v>37</v>
      </c>
      <c r="E15" s="76" t="s">
        <v>38</v>
      </c>
      <c r="F15" s="76" t="s">
        <v>39</v>
      </c>
      <c r="G15" s="76" t="s">
        <v>217</v>
      </c>
    </row>
    <row r="16" spans="1:7">
      <c r="A16" s="58" t="s">
        <v>78</v>
      </c>
      <c r="B16" s="58" t="s">
        <v>79</v>
      </c>
      <c r="C16" s="77">
        <v>4000</v>
      </c>
      <c r="D16" s="91">
        <v>6700.65</v>
      </c>
      <c r="E16" s="77">
        <v>-2700.65</v>
      </c>
      <c r="F16" s="77">
        <v>167.52</v>
      </c>
      <c r="G16" s="77">
        <v>6700.65</v>
      </c>
    </row>
    <row r="17" spans="1:7" ht="22.5">
      <c r="A17" s="56" t="s">
        <v>80</v>
      </c>
      <c r="B17" s="56" t="s">
        <v>81</v>
      </c>
      <c r="C17" s="78">
        <v>4000</v>
      </c>
      <c r="D17" s="80">
        <v>6700.65</v>
      </c>
      <c r="E17" s="78">
        <v>-2700.65</v>
      </c>
      <c r="F17" s="78">
        <v>167.52</v>
      </c>
      <c r="G17" s="78">
        <v>6700.65</v>
      </c>
    </row>
    <row r="18" spans="1:7">
      <c r="A18" s="54" t="s">
        <v>82</v>
      </c>
      <c r="B18" s="54" t="s">
        <v>83</v>
      </c>
      <c r="C18" s="79">
        <v>4000</v>
      </c>
      <c r="D18" s="83">
        <v>0</v>
      </c>
      <c r="E18" s="79">
        <v>4000</v>
      </c>
      <c r="F18" s="79">
        <v>0</v>
      </c>
      <c r="G18" s="79">
        <v>0</v>
      </c>
    </row>
    <row r="19" spans="1:7">
      <c r="A19" s="54" t="s">
        <v>84</v>
      </c>
      <c r="B19" s="54" t="s">
        <v>85</v>
      </c>
      <c r="C19" s="79">
        <v>4000</v>
      </c>
      <c r="D19" s="83">
        <v>0</v>
      </c>
      <c r="E19" s="79">
        <v>4000</v>
      </c>
      <c r="F19" s="79">
        <v>0</v>
      </c>
      <c r="G19" s="79">
        <v>0</v>
      </c>
    </row>
    <row r="20" spans="1:7">
      <c r="A20" s="54" t="s">
        <v>86</v>
      </c>
      <c r="B20" s="54" t="s">
        <v>87</v>
      </c>
      <c r="C20" s="79">
        <v>0</v>
      </c>
      <c r="D20" s="83">
        <v>4132.83</v>
      </c>
      <c r="E20" s="79">
        <v>-4132.83</v>
      </c>
      <c r="F20" s="79">
        <v>0</v>
      </c>
      <c r="G20" s="79">
        <v>4132.83</v>
      </c>
    </row>
    <row r="21" spans="1:7">
      <c r="A21" s="54" t="s">
        <v>88</v>
      </c>
      <c r="B21" s="54" t="s">
        <v>89</v>
      </c>
      <c r="C21" s="79">
        <v>0</v>
      </c>
      <c r="D21" s="83">
        <v>4132.83</v>
      </c>
      <c r="E21" s="79">
        <v>-4132.83</v>
      </c>
      <c r="F21" s="79">
        <v>0</v>
      </c>
      <c r="G21" s="79">
        <v>4132.83</v>
      </c>
    </row>
    <row r="22" spans="1:7">
      <c r="A22" s="54" t="s">
        <v>90</v>
      </c>
      <c r="B22" s="54" t="s">
        <v>91</v>
      </c>
      <c r="C22" s="79">
        <v>0</v>
      </c>
      <c r="D22" s="83">
        <v>2567.8200000000002</v>
      </c>
      <c r="E22" s="79">
        <v>-2567.8200000000002</v>
      </c>
      <c r="F22" s="79">
        <v>0</v>
      </c>
      <c r="G22" s="79">
        <v>2567.8200000000002</v>
      </c>
    </row>
    <row r="23" spans="1:7">
      <c r="A23" s="54" t="s">
        <v>92</v>
      </c>
      <c r="B23" s="54" t="s">
        <v>93</v>
      </c>
      <c r="C23" s="79">
        <v>0</v>
      </c>
      <c r="D23" s="83">
        <v>2567.8200000000002</v>
      </c>
      <c r="E23" s="79">
        <v>-2567.8200000000002</v>
      </c>
      <c r="F23" s="79">
        <v>0</v>
      </c>
      <c r="G23" s="79">
        <v>2567.8200000000002</v>
      </c>
    </row>
    <row r="25" spans="1:7">
      <c r="A25" s="62" t="s">
        <v>47</v>
      </c>
      <c r="B25" s="56" t="s">
        <v>33</v>
      </c>
      <c r="C25" s="75">
        <v>1002535</v>
      </c>
      <c r="D25" s="96">
        <v>994278.64</v>
      </c>
      <c r="E25" s="75">
        <v>8256.36</v>
      </c>
      <c r="F25" s="75">
        <v>99.18</v>
      </c>
      <c r="G25" s="75">
        <v>994278.64</v>
      </c>
    </row>
    <row r="26" spans="1:7">
      <c r="A26" s="60" t="s">
        <v>34</v>
      </c>
      <c r="B26" s="60" t="s">
        <v>35</v>
      </c>
      <c r="C26" s="76" t="s">
        <v>36</v>
      </c>
      <c r="D26" s="85" t="s">
        <v>37</v>
      </c>
      <c r="E26" s="76" t="s">
        <v>38</v>
      </c>
      <c r="F26" s="76" t="s">
        <v>39</v>
      </c>
      <c r="G26" s="76" t="s">
        <v>217</v>
      </c>
    </row>
    <row r="27" spans="1:7">
      <c r="A27" s="58" t="s">
        <v>48</v>
      </c>
      <c r="B27" s="58" t="s">
        <v>49</v>
      </c>
      <c r="C27" s="77">
        <v>791432</v>
      </c>
      <c r="D27" s="91">
        <v>789936.97</v>
      </c>
      <c r="E27" s="77">
        <v>1495.03</v>
      </c>
      <c r="F27" s="77">
        <v>99.81</v>
      </c>
      <c r="G27" s="77">
        <v>789936.97</v>
      </c>
    </row>
    <row r="28" spans="1:7">
      <c r="A28" s="56" t="s">
        <v>50</v>
      </c>
      <c r="B28" s="56" t="s">
        <v>51</v>
      </c>
      <c r="C28" s="78">
        <v>598288</v>
      </c>
      <c r="D28" s="90">
        <v>597031.98</v>
      </c>
      <c r="E28" s="78">
        <v>1256.02</v>
      </c>
      <c r="F28" s="78">
        <v>99.79</v>
      </c>
      <c r="G28" s="78">
        <v>597031.98</v>
      </c>
    </row>
    <row r="29" spans="1:7">
      <c r="A29" s="54" t="s">
        <v>52</v>
      </c>
      <c r="B29" s="54" t="s">
        <v>53</v>
      </c>
      <c r="C29" s="79">
        <v>475034</v>
      </c>
      <c r="D29" s="83">
        <v>474827.13</v>
      </c>
      <c r="E29" s="79">
        <v>206.87</v>
      </c>
      <c r="F29" s="79">
        <v>99.96</v>
      </c>
      <c r="G29" s="79">
        <v>474827.13</v>
      </c>
    </row>
    <row r="30" spans="1:7">
      <c r="A30" s="54" t="s">
        <v>54</v>
      </c>
      <c r="B30" s="54" t="s">
        <v>55</v>
      </c>
      <c r="C30" s="79">
        <v>475034</v>
      </c>
      <c r="D30" s="83">
        <v>474827.13</v>
      </c>
      <c r="E30" s="79">
        <v>206.87</v>
      </c>
      <c r="F30" s="79">
        <v>99.96</v>
      </c>
      <c r="G30" s="79">
        <v>474827.13</v>
      </c>
    </row>
    <row r="31" spans="1:7">
      <c r="A31" s="54" t="s">
        <v>56</v>
      </c>
      <c r="B31" s="54" t="s">
        <v>57</v>
      </c>
      <c r="C31" s="79">
        <v>123125</v>
      </c>
      <c r="D31" s="83">
        <v>122076.32</v>
      </c>
      <c r="E31" s="79">
        <v>1048.68</v>
      </c>
      <c r="F31" s="79">
        <v>99.15</v>
      </c>
      <c r="G31" s="79">
        <v>122076.32</v>
      </c>
    </row>
    <row r="32" spans="1:7">
      <c r="A32" s="54" t="s">
        <v>195</v>
      </c>
      <c r="B32" s="54" t="s">
        <v>196</v>
      </c>
      <c r="C32" s="79">
        <v>28000</v>
      </c>
      <c r="D32" s="83">
        <v>26978.15</v>
      </c>
      <c r="E32" s="79">
        <v>1021.85</v>
      </c>
      <c r="F32" s="79">
        <v>96.35</v>
      </c>
      <c r="G32" s="79">
        <v>26978.15</v>
      </c>
    </row>
    <row r="33" spans="1:7">
      <c r="A33" s="54" t="s">
        <v>167</v>
      </c>
      <c r="B33" s="54" t="s">
        <v>168</v>
      </c>
      <c r="C33" s="79">
        <v>59904</v>
      </c>
      <c r="D33" s="83">
        <v>59883.68</v>
      </c>
      <c r="E33" s="79">
        <v>20.32</v>
      </c>
      <c r="F33" s="79">
        <v>99.97</v>
      </c>
      <c r="G33" s="79">
        <v>59883.68</v>
      </c>
    </row>
    <row r="34" spans="1:7">
      <c r="A34" s="54" t="s">
        <v>246</v>
      </c>
      <c r="B34" s="54" t="s">
        <v>58</v>
      </c>
      <c r="C34" s="79">
        <v>35221</v>
      </c>
      <c r="D34" s="94">
        <v>35214.49</v>
      </c>
      <c r="E34" s="79">
        <v>6.51</v>
      </c>
      <c r="F34" s="79">
        <v>99.98</v>
      </c>
      <c r="G34" s="79">
        <v>35214.49</v>
      </c>
    </row>
    <row r="35" spans="1:7" ht="34.5">
      <c r="A35" s="54" t="s">
        <v>179</v>
      </c>
      <c r="B35" s="54" t="s">
        <v>180</v>
      </c>
      <c r="C35" s="79">
        <v>129</v>
      </c>
      <c r="D35" s="83">
        <v>128.53</v>
      </c>
      <c r="E35" s="79">
        <v>0.47</v>
      </c>
      <c r="F35" s="79">
        <v>99.64</v>
      </c>
      <c r="G35" s="79">
        <v>128.53</v>
      </c>
    </row>
    <row r="36" spans="1:7" ht="22.5">
      <c r="A36" s="56" t="s">
        <v>59</v>
      </c>
      <c r="B36" s="56" t="s">
        <v>60</v>
      </c>
      <c r="C36" s="78">
        <v>193144</v>
      </c>
      <c r="D36" s="90">
        <v>192904.99</v>
      </c>
      <c r="E36" s="78">
        <v>239.01</v>
      </c>
      <c r="F36" s="78">
        <v>99.88</v>
      </c>
      <c r="G36" s="78">
        <v>192904.99</v>
      </c>
    </row>
    <row r="37" spans="1:7">
      <c r="A37" s="54" t="s">
        <v>61</v>
      </c>
      <c r="B37" s="54" t="s">
        <v>62</v>
      </c>
      <c r="C37" s="79">
        <v>156801</v>
      </c>
      <c r="D37" s="83">
        <v>156792.23000000001</v>
      </c>
      <c r="E37" s="79">
        <v>8.77</v>
      </c>
      <c r="F37" s="79">
        <v>99.99</v>
      </c>
      <c r="G37" s="79">
        <v>156792.23000000001</v>
      </c>
    </row>
    <row r="38" spans="1:7">
      <c r="A38" s="54" t="s">
        <v>63</v>
      </c>
      <c r="B38" s="54" t="s">
        <v>64</v>
      </c>
      <c r="C38" s="79">
        <v>36343</v>
      </c>
      <c r="D38" s="83">
        <v>36112.76</v>
      </c>
      <c r="E38" s="79">
        <v>230.24</v>
      </c>
      <c r="F38" s="79">
        <v>99.37</v>
      </c>
      <c r="G38" s="79">
        <v>36112.76</v>
      </c>
    </row>
    <row r="39" spans="1:7" ht="23.25">
      <c r="A39" s="54" t="s">
        <v>65</v>
      </c>
      <c r="B39" s="54" t="s">
        <v>66</v>
      </c>
      <c r="C39" s="79">
        <v>31993</v>
      </c>
      <c r="D39" s="83">
        <v>31854.55</v>
      </c>
      <c r="E39" s="79">
        <v>138.44999999999999</v>
      </c>
      <c r="F39" s="79">
        <v>99.57</v>
      </c>
      <c r="G39" s="79">
        <v>31854.55</v>
      </c>
    </row>
    <row r="40" spans="1:7">
      <c r="A40" s="54" t="s">
        <v>295</v>
      </c>
      <c r="B40" s="54" t="s">
        <v>296</v>
      </c>
      <c r="C40" s="79">
        <v>3040</v>
      </c>
      <c r="D40" s="83">
        <v>2953.5</v>
      </c>
      <c r="E40" s="79">
        <v>86.5</v>
      </c>
      <c r="F40" s="79">
        <v>97.15</v>
      </c>
      <c r="G40" s="79">
        <v>2953.5</v>
      </c>
    </row>
    <row r="41" spans="1:7" ht="23.25">
      <c r="A41" s="54" t="s">
        <v>98</v>
      </c>
      <c r="B41" s="54" t="s">
        <v>99</v>
      </c>
      <c r="C41" s="79">
        <v>1310</v>
      </c>
      <c r="D41" s="83">
        <v>1304.71</v>
      </c>
      <c r="E41" s="79">
        <v>5.29</v>
      </c>
      <c r="F41" s="79">
        <v>99.6</v>
      </c>
      <c r="G41" s="79">
        <v>1304.71</v>
      </c>
    </row>
    <row r="42" spans="1:7">
      <c r="A42" s="58" t="s">
        <v>100</v>
      </c>
      <c r="B42" s="58" t="s">
        <v>101</v>
      </c>
      <c r="C42" s="77">
        <v>85579</v>
      </c>
      <c r="D42" s="91">
        <v>79201.34</v>
      </c>
      <c r="E42" s="77">
        <v>6377.66</v>
      </c>
      <c r="F42" s="77">
        <v>92.55</v>
      </c>
      <c r="G42" s="77">
        <v>79201.34</v>
      </c>
    </row>
    <row r="43" spans="1:7">
      <c r="A43" s="56" t="s">
        <v>108</v>
      </c>
      <c r="B43" s="56" t="s">
        <v>109</v>
      </c>
      <c r="C43" s="78">
        <v>55356</v>
      </c>
      <c r="D43" s="80">
        <v>49467.56</v>
      </c>
      <c r="E43" s="78">
        <v>5888.44</v>
      </c>
      <c r="F43" s="78">
        <v>89.36</v>
      </c>
      <c r="G43" s="78">
        <v>49467.56</v>
      </c>
    </row>
    <row r="44" spans="1:7">
      <c r="A44" s="54" t="s">
        <v>9</v>
      </c>
      <c r="B44" s="54" t="s">
        <v>110</v>
      </c>
      <c r="C44" s="79">
        <v>5605</v>
      </c>
      <c r="D44" s="88">
        <v>5508.52</v>
      </c>
      <c r="E44" s="79">
        <v>96.48</v>
      </c>
      <c r="F44" s="79">
        <v>98.28</v>
      </c>
      <c r="G44" s="79">
        <v>5508.52</v>
      </c>
    </row>
    <row r="45" spans="1:7">
      <c r="A45" s="54" t="s">
        <v>10</v>
      </c>
      <c r="B45" s="54" t="s">
        <v>111</v>
      </c>
      <c r="C45" s="79">
        <v>33500</v>
      </c>
      <c r="D45" s="88">
        <v>28683.59</v>
      </c>
      <c r="E45" s="79">
        <v>4816.41</v>
      </c>
      <c r="F45" s="79">
        <v>85.62</v>
      </c>
      <c r="G45" s="79">
        <v>28683.59</v>
      </c>
    </row>
    <row r="46" spans="1:7">
      <c r="A46" s="54" t="s">
        <v>112</v>
      </c>
      <c r="B46" s="54" t="s">
        <v>113</v>
      </c>
      <c r="C46" s="79">
        <v>4500</v>
      </c>
      <c r="D46" s="83">
        <v>1275.29</v>
      </c>
      <c r="E46" s="79">
        <v>3224.71</v>
      </c>
      <c r="F46" s="79">
        <v>28.34</v>
      </c>
      <c r="G46" s="79">
        <v>1275.29</v>
      </c>
    </row>
    <row r="47" spans="1:7">
      <c r="A47" s="54" t="s">
        <v>114</v>
      </c>
      <c r="B47" s="54" t="s">
        <v>115</v>
      </c>
      <c r="C47" s="79">
        <v>28900</v>
      </c>
      <c r="D47" s="83">
        <v>27309.71</v>
      </c>
      <c r="E47" s="79">
        <v>1590.29</v>
      </c>
      <c r="F47" s="79">
        <v>94.5</v>
      </c>
      <c r="G47" s="79">
        <v>27309.71</v>
      </c>
    </row>
    <row r="48" spans="1:7">
      <c r="A48" s="54" t="s">
        <v>249</v>
      </c>
      <c r="B48" s="54" t="s">
        <v>116</v>
      </c>
      <c r="C48" s="79">
        <v>100</v>
      </c>
      <c r="D48" s="83">
        <v>98.59</v>
      </c>
      <c r="E48" s="79">
        <v>1.41</v>
      </c>
      <c r="F48" s="79">
        <v>98.59</v>
      </c>
      <c r="G48" s="79">
        <v>98.59</v>
      </c>
    </row>
    <row r="49" spans="1:7">
      <c r="A49" s="54" t="s">
        <v>250</v>
      </c>
      <c r="B49" s="54" t="s">
        <v>117</v>
      </c>
      <c r="C49" s="79">
        <v>8818</v>
      </c>
      <c r="D49" s="88">
        <v>8297.9</v>
      </c>
      <c r="E49" s="79">
        <v>520.1</v>
      </c>
      <c r="F49" s="79">
        <v>94.1</v>
      </c>
      <c r="G49" s="79">
        <v>8297.9</v>
      </c>
    </row>
    <row r="50" spans="1:7">
      <c r="A50" s="54" t="s">
        <v>118</v>
      </c>
      <c r="B50" s="54" t="s">
        <v>119</v>
      </c>
      <c r="C50" s="79">
        <v>150</v>
      </c>
      <c r="D50" s="94">
        <v>101.36</v>
      </c>
      <c r="E50" s="79">
        <v>48.64</v>
      </c>
      <c r="F50" s="79">
        <v>67.569999999999993</v>
      </c>
      <c r="G50" s="79">
        <v>101.36</v>
      </c>
    </row>
    <row r="51" spans="1:7">
      <c r="A51" s="54" t="s">
        <v>251</v>
      </c>
      <c r="B51" s="54" t="s">
        <v>120</v>
      </c>
      <c r="C51" s="79">
        <v>496</v>
      </c>
      <c r="D51" s="83">
        <v>89.7</v>
      </c>
      <c r="E51" s="79">
        <v>406.3</v>
      </c>
      <c r="F51" s="79">
        <v>18.079999999999998</v>
      </c>
      <c r="G51" s="79">
        <v>89.7</v>
      </c>
    </row>
    <row r="52" spans="1:7">
      <c r="A52" s="54" t="s">
        <v>252</v>
      </c>
      <c r="B52" s="54" t="s">
        <v>121</v>
      </c>
      <c r="C52" s="79">
        <v>8172</v>
      </c>
      <c r="D52" s="83">
        <v>8106.84</v>
      </c>
      <c r="E52" s="79">
        <v>65.16</v>
      </c>
      <c r="F52" s="79">
        <v>99.2</v>
      </c>
      <c r="G52" s="79">
        <v>8106.84</v>
      </c>
    </row>
    <row r="53" spans="1:7">
      <c r="A53" s="54" t="s">
        <v>253</v>
      </c>
      <c r="B53" s="54" t="s">
        <v>122</v>
      </c>
      <c r="C53" s="79">
        <v>7070</v>
      </c>
      <c r="D53" s="88">
        <v>6617.71</v>
      </c>
      <c r="E53" s="79">
        <v>452.29</v>
      </c>
      <c r="F53" s="79">
        <v>93.6</v>
      </c>
      <c r="G53" s="79">
        <v>6617.71</v>
      </c>
    </row>
    <row r="54" spans="1:7">
      <c r="A54" s="54" t="s">
        <v>254</v>
      </c>
      <c r="B54" s="54" t="s">
        <v>123</v>
      </c>
      <c r="C54" s="79">
        <v>600</v>
      </c>
      <c r="D54" s="83">
        <v>432.33</v>
      </c>
      <c r="E54" s="79">
        <v>167.67</v>
      </c>
      <c r="F54" s="79">
        <v>72.06</v>
      </c>
      <c r="G54" s="79">
        <v>432.33</v>
      </c>
    </row>
    <row r="55" spans="1:7">
      <c r="A55" s="54" t="s">
        <v>313</v>
      </c>
      <c r="B55" s="54" t="s">
        <v>314</v>
      </c>
      <c r="C55" s="79">
        <v>108</v>
      </c>
      <c r="D55" s="83">
        <v>107.96</v>
      </c>
      <c r="E55" s="79">
        <v>0.04</v>
      </c>
      <c r="F55" s="79">
        <v>99.96</v>
      </c>
      <c r="G55" s="79">
        <v>107.96</v>
      </c>
    </row>
    <row r="56" spans="1:7">
      <c r="A56" s="54" t="s">
        <v>124</v>
      </c>
      <c r="B56" s="54" t="s">
        <v>125</v>
      </c>
      <c r="C56" s="79">
        <v>42</v>
      </c>
      <c r="D56" s="83">
        <v>0</v>
      </c>
      <c r="E56" s="79">
        <v>42</v>
      </c>
      <c r="F56" s="79">
        <v>0</v>
      </c>
      <c r="G56" s="79">
        <v>0</v>
      </c>
    </row>
    <row r="57" spans="1:7">
      <c r="A57" s="54" t="s">
        <v>127</v>
      </c>
      <c r="B57" s="54" t="s">
        <v>128</v>
      </c>
      <c r="C57" s="79">
        <v>6320</v>
      </c>
      <c r="D57" s="83">
        <v>6077.42</v>
      </c>
      <c r="E57" s="79">
        <v>242.58</v>
      </c>
      <c r="F57" s="79">
        <v>96.16</v>
      </c>
      <c r="G57" s="79">
        <v>6077.42</v>
      </c>
    </row>
    <row r="58" spans="1:7">
      <c r="A58" s="54" t="s">
        <v>131</v>
      </c>
      <c r="B58" s="54" t="s">
        <v>132</v>
      </c>
      <c r="C58" s="79">
        <v>363</v>
      </c>
      <c r="D58" s="88">
        <v>359.84</v>
      </c>
      <c r="E58" s="79">
        <v>3.16</v>
      </c>
      <c r="F58" s="79">
        <v>99.13</v>
      </c>
      <c r="G58" s="79">
        <v>359.84</v>
      </c>
    </row>
    <row r="59" spans="1:7">
      <c r="A59" s="54" t="s">
        <v>256</v>
      </c>
      <c r="B59" s="54" t="s">
        <v>135</v>
      </c>
      <c r="C59" s="79">
        <v>363</v>
      </c>
      <c r="D59" s="83">
        <v>359.84</v>
      </c>
      <c r="E59" s="79">
        <v>3.16</v>
      </c>
      <c r="F59" s="79">
        <v>99.13</v>
      </c>
      <c r="G59" s="79">
        <v>359.84</v>
      </c>
    </row>
    <row r="60" spans="1:7" ht="22.5">
      <c r="A60" s="56" t="s">
        <v>136</v>
      </c>
      <c r="B60" s="56" t="s">
        <v>137</v>
      </c>
      <c r="C60" s="78">
        <v>30223</v>
      </c>
      <c r="D60" s="80">
        <v>29733.78</v>
      </c>
      <c r="E60" s="78">
        <v>489.22</v>
      </c>
      <c r="F60" s="78">
        <v>98.38</v>
      </c>
      <c r="G60" s="78">
        <v>29733.78</v>
      </c>
    </row>
    <row r="61" spans="1:7">
      <c r="A61" s="54" t="s">
        <v>257</v>
      </c>
      <c r="B61" s="54" t="s">
        <v>138</v>
      </c>
      <c r="C61" s="79">
        <v>8545</v>
      </c>
      <c r="D61" s="88">
        <v>8481.85</v>
      </c>
      <c r="E61" s="79">
        <v>63.15</v>
      </c>
      <c r="F61" s="79">
        <v>99.26</v>
      </c>
      <c r="G61" s="79">
        <v>8481.85</v>
      </c>
    </row>
    <row r="62" spans="1:7">
      <c r="A62" s="54" t="s">
        <v>139</v>
      </c>
      <c r="B62" s="54" t="s">
        <v>140</v>
      </c>
      <c r="C62" s="79">
        <v>820</v>
      </c>
      <c r="D62" s="83">
        <v>820</v>
      </c>
      <c r="E62" s="79">
        <v>0</v>
      </c>
      <c r="F62" s="79">
        <v>100</v>
      </c>
      <c r="G62" s="79">
        <v>820</v>
      </c>
    </row>
    <row r="63" spans="1:7">
      <c r="A63" s="54" t="s">
        <v>141</v>
      </c>
      <c r="B63" s="54" t="s">
        <v>142</v>
      </c>
      <c r="C63" s="79">
        <v>7725</v>
      </c>
      <c r="D63" s="83">
        <v>7661.85</v>
      </c>
      <c r="E63" s="79">
        <v>63.15</v>
      </c>
      <c r="F63" s="79">
        <v>99.18</v>
      </c>
      <c r="G63" s="79">
        <v>7661.85</v>
      </c>
    </row>
    <row r="64" spans="1:7">
      <c r="A64" s="54" t="s">
        <v>143</v>
      </c>
      <c r="B64" s="54" t="s">
        <v>144</v>
      </c>
      <c r="C64" s="79">
        <v>858</v>
      </c>
      <c r="D64" s="88">
        <v>774.28</v>
      </c>
      <c r="E64" s="79">
        <v>83.72</v>
      </c>
      <c r="F64" s="79">
        <v>90.24</v>
      </c>
      <c r="G64" s="79">
        <v>774.28</v>
      </c>
    </row>
    <row r="65" spans="1:7">
      <c r="A65" s="54" t="s">
        <v>147</v>
      </c>
      <c r="B65" s="54" t="s">
        <v>148</v>
      </c>
      <c r="C65" s="79">
        <v>858</v>
      </c>
      <c r="D65" s="94">
        <v>774.28</v>
      </c>
      <c r="E65" s="79">
        <v>83.72</v>
      </c>
      <c r="F65" s="79">
        <v>90.24</v>
      </c>
      <c r="G65" s="79">
        <v>774.28</v>
      </c>
    </row>
    <row r="66" spans="1:7" ht="23.25">
      <c r="A66" s="54" t="s">
        <v>16</v>
      </c>
      <c r="B66" s="54" t="s">
        <v>149</v>
      </c>
      <c r="C66" s="79">
        <v>180</v>
      </c>
      <c r="D66" s="88">
        <v>179.96</v>
      </c>
      <c r="E66" s="79">
        <v>0.04</v>
      </c>
      <c r="F66" s="79">
        <v>99.98</v>
      </c>
      <c r="G66" s="79">
        <v>179.96</v>
      </c>
    </row>
    <row r="67" spans="1:7">
      <c r="A67" s="54" t="s">
        <v>150</v>
      </c>
      <c r="B67" s="54" t="s">
        <v>151</v>
      </c>
      <c r="C67" s="79">
        <v>180</v>
      </c>
      <c r="D67" s="83">
        <v>179.96</v>
      </c>
      <c r="E67" s="79">
        <v>0.04</v>
      </c>
      <c r="F67" s="79">
        <v>99.98</v>
      </c>
      <c r="G67" s="79">
        <v>179.96</v>
      </c>
    </row>
    <row r="68" spans="1:7">
      <c r="A68" s="54" t="s">
        <v>258</v>
      </c>
      <c r="B68" s="54" t="s">
        <v>152</v>
      </c>
      <c r="C68" s="79">
        <v>5505</v>
      </c>
      <c r="D68" s="88">
        <v>5446.38</v>
      </c>
      <c r="E68" s="79">
        <v>58.62</v>
      </c>
      <c r="F68" s="79">
        <v>98.94</v>
      </c>
      <c r="G68" s="79">
        <v>5446.38</v>
      </c>
    </row>
    <row r="69" spans="1:7">
      <c r="A69" s="54" t="s">
        <v>19</v>
      </c>
      <c r="B69" s="54" t="s">
        <v>153</v>
      </c>
      <c r="C69" s="79">
        <v>12538</v>
      </c>
      <c r="D69" s="88">
        <v>12481.21</v>
      </c>
      <c r="E69" s="79">
        <v>56.79</v>
      </c>
      <c r="F69" s="79">
        <v>99.55</v>
      </c>
      <c r="G69" s="79">
        <v>12481.21</v>
      </c>
    </row>
    <row r="70" spans="1:7">
      <c r="A70" s="54" t="s">
        <v>154</v>
      </c>
      <c r="B70" s="54" t="s">
        <v>155</v>
      </c>
      <c r="C70" s="79">
        <v>2597</v>
      </c>
      <c r="D70" s="83">
        <v>2370.1</v>
      </c>
      <c r="E70" s="79">
        <v>226.9</v>
      </c>
      <c r="F70" s="79">
        <v>91.26</v>
      </c>
      <c r="G70" s="79">
        <v>2370.1</v>
      </c>
    </row>
    <row r="71" spans="1:7">
      <c r="A71" s="58" t="s">
        <v>156</v>
      </c>
      <c r="B71" s="58" t="s">
        <v>157</v>
      </c>
      <c r="C71" s="77">
        <v>3870</v>
      </c>
      <c r="D71" s="91">
        <v>3486.33</v>
      </c>
      <c r="E71" s="77">
        <v>383.67</v>
      </c>
      <c r="F71" s="77">
        <v>90.09</v>
      </c>
      <c r="G71" s="77">
        <v>3486.33</v>
      </c>
    </row>
    <row r="72" spans="1:7">
      <c r="A72" s="56" t="s">
        <v>278</v>
      </c>
      <c r="B72" s="56" t="s">
        <v>279</v>
      </c>
      <c r="C72" s="78">
        <v>0</v>
      </c>
      <c r="D72" s="80">
        <v>0</v>
      </c>
      <c r="E72" s="78">
        <v>0</v>
      </c>
      <c r="F72" s="78">
        <v>0</v>
      </c>
      <c r="G72" s="78">
        <v>0</v>
      </c>
    </row>
    <row r="73" spans="1:7">
      <c r="A73" s="54" t="s">
        <v>280</v>
      </c>
      <c r="B73" s="54" t="s">
        <v>281</v>
      </c>
      <c r="C73" s="79">
        <v>0</v>
      </c>
      <c r="D73" s="83">
        <v>0</v>
      </c>
      <c r="E73" s="79">
        <v>0</v>
      </c>
      <c r="F73" s="79">
        <v>0</v>
      </c>
      <c r="G73" s="79">
        <v>0</v>
      </c>
    </row>
    <row r="74" spans="1:7">
      <c r="A74" s="56" t="s">
        <v>259</v>
      </c>
      <c r="B74" s="56" t="s">
        <v>158</v>
      </c>
      <c r="C74" s="78">
        <v>3870</v>
      </c>
      <c r="D74" s="80">
        <v>3486.33</v>
      </c>
      <c r="E74" s="78">
        <v>383.67</v>
      </c>
      <c r="F74" s="78">
        <v>90.09</v>
      </c>
      <c r="G74" s="78">
        <v>3486.33</v>
      </c>
    </row>
    <row r="75" spans="1:7">
      <c r="A75" s="54" t="s">
        <v>159</v>
      </c>
      <c r="B75" s="54" t="s">
        <v>160</v>
      </c>
      <c r="C75" s="79">
        <v>3870</v>
      </c>
      <c r="D75" s="83">
        <v>3486.33</v>
      </c>
      <c r="E75" s="79">
        <v>383.67</v>
      </c>
      <c r="F75" s="79">
        <v>90.09</v>
      </c>
      <c r="G75" s="79">
        <v>3486.33</v>
      </c>
    </row>
    <row r="76" spans="1:7">
      <c r="A76" s="54" t="s">
        <v>163</v>
      </c>
      <c r="B76" s="54" t="s">
        <v>164</v>
      </c>
      <c r="C76" s="79">
        <v>900</v>
      </c>
      <c r="D76" s="83">
        <v>521.22</v>
      </c>
      <c r="E76" s="79">
        <v>378.78</v>
      </c>
      <c r="F76" s="79">
        <v>57.91</v>
      </c>
      <c r="G76" s="79">
        <v>521.22</v>
      </c>
    </row>
    <row r="77" spans="1:7">
      <c r="A77" s="54" t="s">
        <v>261</v>
      </c>
      <c r="B77" s="54" t="s">
        <v>193</v>
      </c>
      <c r="C77" s="79">
        <v>2970</v>
      </c>
      <c r="D77" s="83">
        <v>2965.11</v>
      </c>
      <c r="E77" s="79">
        <v>4.8899999999999997</v>
      </c>
      <c r="F77" s="79">
        <v>99.84</v>
      </c>
      <c r="G77" s="79">
        <v>2965.11</v>
      </c>
    </row>
    <row r="78" spans="1:7" ht="24.75">
      <c r="A78" s="58" t="s">
        <v>263</v>
      </c>
      <c r="B78" s="58" t="s">
        <v>264</v>
      </c>
      <c r="C78" s="77">
        <v>121654</v>
      </c>
      <c r="D78" s="91">
        <v>121654</v>
      </c>
      <c r="E78" s="77">
        <v>0</v>
      </c>
      <c r="F78" s="77">
        <v>100</v>
      </c>
      <c r="G78" s="77">
        <v>121654</v>
      </c>
    </row>
    <row r="79" spans="1:7">
      <c r="A79" s="56" t="s">
        <v>265</v>
      </c>
      <c r="B79" s="56" t="s">
        <v>266</v>
      </c>
      <c r="C79" s="78">
        <v>121654</v>
      </c>
      <c r="D79" s="80">
        <v>121654</v>
      </c>
      <c r="E79" s="78">
        <v>0</v>
      </c>
      <c r="F79" s="78">
        <v>100</v>
      </c>
      <c r="G79" s="78">
        <v>121654</v>
      </c>
    </row>
    <row r="80" spans="1:7">
      <c r="A80" s="54" t="s">
        <v>267</v>
      </c>
      <c r="B80" s="54" t="s">
        <v>268</v>
      </c>
      <c r="C80" s="79">
        <v>121654</v>
      </c>
      <c r="D80" s="83">
        <v>121654</v>
      </c>
      <c r="E80" s="79">
        <v>0</v>
      </c>
      <c r="F80" s="79">
        <v>100</v>
      </c>
      <c r="G80" s="79">
        <v>121654</v>
      </c>
    </row>
    <row r="82" spans="1:7">
      <c r="A82" s="62" t="s">
        <v>67</v>
      </c>
      <c r="B82" s="56" t="s">
        <v>33</v>
      </c>
      <c r="C82" s="75">
        <v>-998535</v>
      </c>
      <c r="D82" s="96">
        <v>-987577.99</v>
      </c>
      <c r="E82" s="75">
        <v>-10957.01</v>
      </c>
      <c r="F82" s="75">
        <v>98.9</v>
      </c>
      <c r="G82" s="75">
        <v>-987577.99</v>
      </c>
    </row>
    <row r="84" spans="1:7">
      <c r="A84" s="62" t="s">
        <v>68</v>
      </c>
      <c r="B84" s="56" t="s">
        <v>33</v>
      </c>
      <c r="C84" s="75">
        <v>0</v>
      </c>
      <c r="D84" s="96">
        <v>987577.99</v>
      </c>
      <c r="E84" s="75">
        <v>-987577.99</v>
      </c>
      <c r="F84" s="75">
        <v>0</v>
      </c>
      <c r="G84" s="75">
        <v>987577.99</v>
      </c>
    </row>
    <row r="85" spans="1:7">
      <c r="A85" s="60" t="s">
        <v>34</v>
      </c>
      <c r="B85" s="60" t="s">
        <v>35</v>
      </c>
      <c r="C85" s="76" t="s">
        <v>36</v>
      </c>
      <c r="D85" s="85" t="s">
        <v>37</v>
      </c>
      <c r="E85" s="76" t="s">
        <v>38</v>
      </c>
      <c r="F85" s="76" t="s">
        <v>39</v>
      </c>
      <c r="G85" s="76" t="s">
        <v>217</v>
      </c>
    </row>
    <row r="86" spans="1:7">
      <c r="A86" s="58" t="s">
        <v>69</v>
      </c>
      <c r="B86" s="58" t="s">
        <v>70</v>
      </c>
      <c r="C86" s="77">
        <v>0</v>
      </c>
      <c r="D86" s="91">
        <v>987577.99</v>
      </c>
      <c r="E86" s="77">
        <v>-987577.99</v>
      </c>
      <c r="F86" s="77">
        <v>0</v>
      </c>
      <c r="G86" s="77">
        <v>987577.99</v>
      </c>
    </row>
    <row r="87" spans="1:7">
      <c r="A87" s="56" t="s">
        <v>71</v>
      </c>
      <c r="B87" s="56" t="s">
        <v>72</v>
      </c>
      <c r="C87" s="78">
        <v>0</v>
      </c>
      <c r="D87" s="80">
        <v>987577.99</v>
      </c>
      <c r="E87" s="78">
        <v>-987577.99</v>
      </c>
      <c r="F87" s="78">
        <v>0</v>
      </c>
      <c r="G87" s="78">
        <v>987577.99</v>
      </c>
    </row>
    <row r="88" spans="1:7" ht="23.25">
      <c r="A88" s="54" t="s">
        <v>73</v>
      </c>
      <c r="B88" s="54" t="s">
        <v>74</v>
      </c>
      <c r="C88" s="79">
        <v>0</v>
      </c>
      <c r="D88" s="83">
        <v>-987577.99</v>
      </c>
      <c r="E88" s="79">
        <v>987577.99</v>
      </c>
      <c r="F88" s="79">
        <v>0</v>
      </c>
      <c r="G88" s="79">
        <v>-987577.99</v>
      </c>
    </row>
    <row r="90" spans="1:7">
      <c r="A90" s="190" t="s">
        <v>274</v>
      </c>
      <c r="B90" s="190"/>
      <c r="C90" s="190"/>
      <c r="D90" s="190"/>
      <c r="E90" s="190"/>
      <c r="F90" s="190"/>
      <c r="G90" s="190"/>
    </row>
    <row r="92" spans="1:7">
      <c r="A92" s="191" t="s">
        <v>311</v>
      </c>
      <c r="B92" s="191"/>
      <c r="C92" s="191"/>
      <c r="D92" s="191"/>
      <c r="E92" s="191"/>
      <c r="F92" s="191"/>
      <c r="G92" s="191"/>
    </row>
    <row r="93" spans="1:7">
      <c r="A93" s="184" t="s">
        <v>20</v>
      </c>
      <c r="B93" s="184"/>
      <c r="C93" s="184"/>
      <c r="D93" s="184"/>
      <c r="E93" s="184"/>
      <c r="F93" s="184"/>
      <c r="G93" s="184"/>
    </row>
    <row r="94" spans="1:7">
      <c r="A94" s="184" t="s">
        <v>21</v>
      </c>
      <c r="B94" s="184"/>
      <c r="C94" s="184"/>
      <c r="D94" s="184"/>
      <c r="E94" s="184"/>
      <c r="F94" s="184"/>
      <c r="G94" s="184"/>
    </row>
    <row r="95" spans="1:7">
      <c r="A95" s="184" t="s">
        <v>22</v>
      </c>
      <c r="B95" s="184"/>
      <c r="C95" s="184"/>
      <c r="D95" s="184"/>
      <c r="E95" s="184"/>
      <c r="F95" s="184"/>
      <c r="G95" s="184"/>
    </row>
    <row r="96" spans="1:7">
      <c r="A96" s="184" t="s">
        <v>23</v>
      </c>
      <c r="B96" s="184"/>
      <c r="C96" s="184"/>
      <c r="D96" s="184"/>
      <c r="E96" s="184"/>
      <c r="F96" s="184"/>
      <c r="G96" s="184"/>
    </row>
    <row r="97" spans="1:7">
      <c r="A97" s="184" t="s">
        <v>24</v>
      </c>
      <c r="B97" s="184"/>
      <c r="C97" s="184"/>
      <c r="D97" s="184"/>
      <c r="E97" s="184"/>
      <c r="F97" s="184"/>
      <c r="G97" s="184"/>
    </row>
    <row r="98" spans="1:7">
      <c r="A98" s="185" t="s">
        <v>315</v>
      </c>
      <c r="B98" s="185"/>
      <c r="C98" s="185"/>
      <c r="D98" s="185"/>
      <c r="E98" s="185"/>
      <c r="F98" s="185"/>
      <c r="G98" s="185"/>
    </row>
    <row r="100" spans="1:7" ht="19.5">
      <c r="A100" s="193" t="s">
        <v>26</v>
      </c>
      <c r="B100" s="193" t="s">
        <v>27</v>
      </c>
      <c r="C100" s="73" t="s">
        <v>275</v>
      </c>
      <c r="D100" s="89" t="s">
        <v>28</v>
      </c>
      <c r="E100" s="73" t="s">
        <v>29</v>
      </c>
      <c r="F100" s="195" t="s">
        <v>30</v>
      </c>
      <c r="G100" s="73" t="s">
        <v>216</v>
      </c>
    </row>
    <row r="101" spans="1:7">
      <c r="A101" s="194"/>
      <c r="B101" s="194"/>
      <c r="C101" s="74" t="s">
        <v>31</v>
      </c>
      <c r="D101" s="100" t="s">
        <v>31</v>
      </c>
      <c r="E101" s="74" t="s">
        <v>31</v>
      </c>
      <c r="F101" s="196"/>
      <c r="G101" s="74" t="s">
        <v>31</v>
      </c>
    </row>
    <row r="102" spans="1:7">
      <c r="A102" s="62" t="s">
        <v>32</v>
      </c>
      <c r="B102" s="56" t="s">
        <v>33</v>
      </c>
      <c r="C102" s="75">
        <v>55929</v>
      </c>
      <c r="D102" s="96">
        <v>45698.21</v>
      </c>
      <c r="E102" s="75">
        <v>10230.790000000001</v>
      </c>
      <c r="F102" s="75">
        <v>81.709999999999994</v>
      </c>
      <c r="G102" s="75">
        <v>45698.21</v>
      </c>
    </row>
    <row r="103" spans="1:7">
      <c r="A103" s="60" t="s">
        <v>34</v>
      </c>
      <c r="B103" s="60" t="s">
        <v>35</v>
      </c>
      <c r="C103" s="76" t="s">
        <v>36</v>
      </c>
      <c r="D103" s="85" t="s">
        <v>37</v>
      </c>
      <c r="E103" s="76" t="s">
        <v>38</v>
      </c>
      <c r="F103" s="76" t="s">
        <v>39</v>
      </c>
      <c r="G103" s="76" t="s">
        <v>217</v>
      </c>
    </row>
    <row r="104" spans="1:7">
      <c r="A104" s="58" t="s">
        <v>40</v>
      </c>
      <c r="B104" s="58" t="s">
        <v>41</v>
      </c>
      <c r="C104" s="77">
        <v>55929</v>
      </c>
      <c r="D104" s="91">
        <v>45698.21</v>
      </c>
      <c r="E104" s="77">
        <v>10230.790000000001</v>
      </c>
      <c r="F104" s="77">
        <v>81.709999999999994</v>
      </c>
      <c r="G104" s="77">
        <v>45698.21</v>
      </c>
    </row>
    <row r="105" spans="1:7">
      <c r="A105" s="56" t="s">
        <v>42</v>
      </c>
      <c r="B105" s="56" t="s">
        <v>43</v>
      </c>
      <c r="C105" s="78">
        <v>55929</v>
      </c>
      <c r="D105" s="80">
        <v>45698.21</v>
      </c>
      <c r="E105" s="78">
        <v>10230.790000000001</v>
      </c>
      <c r="F105" s="78">
        <v>81.709999999999994</v>
      </c>
      <c r="G105" s="78">
        <v>45698.21</v>
      </c>
    </row>
    <row r="106" spans="1:7">
      <c r="A106" s="54" t="s">
        <v>194</v>
      </c>
      <c r="B106" s="54" t="s">
        <v>44</v>
      </c>
      <c r="C106" s="79">
        <v>55929</v>
      </c>
      <c r="D106" s="83">
        <v>45698.21</v>
      </c>
      <c r="E106" s="79">
        <v>10230.790000000001</v>
      </c>
      <c r="F106" s="79">
        <v>81.709999999999994</v>
      </c>
      <c r="G106" s="79">
        <v>45698.21</v>
      </c>
    </row>
    <row r="107" spans="1:7">
      <c r="A107" s="54" t="s">
        <v>45</v>
      </c>
      <c r="B107" s="54" t="s">
        <v>46</v>
      </c>
      <c r="C107" s="79">
        <v>55286</v>
      </c>
      <c r="D107" s="83">
        <v>45071.48</v>
      </c>
      <c r="E107" s="79">
        <v>10214.52</v>
      </c>
      <c r="F107" s="79">
        <v>81.52</v>
      </c>
      <c r="G107" s="79">
        <v>45071.48</v>
      </c>
    </row>
    <row r="108" spans="1:7">
      <c r="A108" s="54" t="s">
        <v>76</v>
      </c>
      <c r="B108" s="54" t="s">
        <v>77</v>
      </c>
      <c r="C108" s="79">
        <v>643</v>
      </c>
      <c r="D108" s="83">
        <v>626.73</v>
      </c>
      <c r="E108" s="79">
        <v>16.27</v>
      </c>
      <c r="F108" s="79">
        <v>97.47</v>
      </c>
      <c r="G108" s="79">
        <v>626.73</v>
      </c>
    </row>
    <row r="110" spans="1:7">
      <c r="A110" s="62" t="s">
        <v>47</v>
      </c>
      <c r="B110" s="56" t="s">
        <v>33</v>
      </c>
      <c r="C110" s="75">
        <v>56618</v>
      </c>
      <c r="D110" s="96">
        <v>55483.67</v>
      </c>
      <c r="E110" s="75">
        <v>1134.33</v>
      </c>
      <c r="F110" s="75">
        <v>98</v>
      </c>
      <c r="G110" s="75">
        <v>55483.67</v>
      </c>
    </row>
    <row r="111" spans="1:7">
      <c r="A111" s="60" t="s">
        <v>34</v>
      </c>
      <c r="B111" s="60" t="s">
        <v>35</v>
      </c>
      <c r="C111" s="76" t="s">
        <v>36</v>
      </c>
      <c r="D111" s="85" t="s">
        <v>37</v>
      </c>
      <c r="E111" s="76" t="s">
        <v>38</v>
      </c>
      <c r="F111" s="76" t="s">
        <v>39</v>
      </c>
      <c r="G111" s="76" t="s">
        <v>217</v>
      </c>
    </row>
    <row r="112" spans="1:7">
      <c r="A112" s="58" t="s">
        <v>48</v>
      </c>
      <c r="B112" s="58" t="s">
        <v>49</v>
      </c>
      <c r="C112" s="77">
        <v>55939</v>
      </c>
      <c r="D112" s="91">
        <v>54805.51</v>
      </c>
      <c r="E112" s="77">
        <v>1133.49</v>
      </c>
      <c r="F112" s="77">
        <v>97.97</v>
      </c>
      <c r="G112" s="77">
        <v>54805.51</v>
      </c>
    </row>
    <row r="113" spans="1:7">
      <c r="A113" s="56" t="s">
        <v>50</v>
      </c>
      <c r="B113" s="56" t="s">
        <v>51</v>
      </c>
      <c r="C113" s="78">
        <v>44548</v>
      </c>
      <c r="D113" s="90">
        <v>43600.5</v>
      </c>
      <c r="E113" s="78">
        <v>947.5</v>
      </c>
      <c r="F113" s="78">
        <v>97.87</v>
      </c>
      <c r="G113" s="78">
        <v>43600.5</v>
      </c>
    </row>
    <row r="114" spans="1:7">
      <c r="A114" s="54" t="s">
        <v>52</v>
      </c>
      <c r="B114" s="54" t="s">
        <v>53</v>
      </c>
      <c r="C114" s="79">
        <v>33294</v>
      </c>
      <c r="D114" s="83">
        <v>33293.339999999997</v>
      </c>
      <c r="E114" s="79">
        <v>0.66</v>
      </c>
      <c r="F114" s="79">
        <v>100</v>
      </c>
      <c r="G114" s="79">
        <v>33293.339999999997</v>
      </c>
    </row>
    <row r="115" spans="1:7">
      <c r="A115" s="54" t="s">
        <v>54</v>
      </c>
      <c r="B115" s="54" t="s">
        <v>55</v>
      </c>
      <c r="C115" s="79">
        <v>33294</v>
      </c>
      <c r="D115" s="83">
        <v>33293.339999999997</v>
      </c>
      <c r="E115" s="79">
        <v>0.66</v>
      </c>
      <c r="F115" s="79">
        <v>100</v>
      </c>
      <c r="G115" s="79">
        <v>33293.339999999997</v>
      </c>
    </row>
    <row r="116" spans="1:7">
      <c r="A116" s="54" t="s">
        <v>56</v>
      </c>
      <c r="B116" s="54" t="s">
        <v>57</v>
      </c>
      <c r="C116" s="79">
        <v>11254</v>
      </c>
      <c r="D116" s="83">
        <v>10307.16</v>
      </c>
      <c r="E116" s="79">
        <v>946.84</v>
      </c>
      <c r="F116" s="79">
        <v>91.59</v>
      </c>
      <c r="G116" s="79">
        <v>10307.16</v>
      </c>
    </row>
    <row r="117" spans="1:7">
      <c r="A117" s="54" t="s">
        <v>195</v>
      </c>
      <c r="B117" s="54" t="s">
        <v>196</v>
      </c>
      <c r="C117" s="79">
        <v>248</v>
      </c>
      <c r="D117" s="83">
        <v>247.63</v>
      </c>
      <c r="E117" s="79">
        <v>0.37</v>
      </c>
      <c r="F117" s="79">
        <v>99.85</v>
      </c>
      <c r="G117" s="79">
        <v>247.63</v>
      </c>
    </row>
    <row r="118" spans="1:7">
      <c r="A118" s="54" t="s">
        <v>167</v>
      </c>
      <c r="B118" s="54" t="s">
        <v>168</v>
      </c>
      <c r="C118" s="79">
        <v>11006</v>
      </c>
      <c r="D118" s="83">
        <v>10059.530000000001</v>
      </c>
      <c r="E118" s="79">
        <v>946.47</v>
      </c>
      <c r="F118" s="79">
        <v>91.4</v>
      </c>
      <c r="G118" s="79">
        <v>10059.530000000001</v>
      </c>
    </row>
    <row r="119" spans="1:7" ht="22.5">
      <c r="A119" s="56" t="s">
        <v>59</v>
      </c>
      <c r="B119" s="56" t="s">
        <v>60</v>
      </c>
      <c r="C119" s="78">
        <v>11391</v>
      </c>
      <c r="D119" s="90">
        <v>11205.01</v>
      </c>
      <c r="E119" s="78">
        <v>185.99</v>
      </c>
      <c r="F119" s="78">
        <v>98.37</v>
      </c>
      <c r="G119" s="78">
        <v>11205.01</v>
      </c>
    </row>
    <row r="120" spans="1:7">
      <c r="A120" s="54" t="s">
        <v>61</v>
      </c>
      <c r="B120" s="54" t="s">
        <v>62</v>
      </c>
      <c r="C120" s="79">
        <v>10414</v>
      </c>
      <c r="D120" s="83">
        <v>10413.379999999999</v>
      </c>
      <c r="E120" s="79">
        <v>0.62</v>
      </c>
      <c r="F120" s="79">
        <v>99.99</v>
      </c>
      <c r="G120" s="79">
        <v>10413.379999999999</v>
      </c>
    </row>
    <row r="121" spans="1:7">
      <c r="A121" s="54" t="s">
        <v>63</v>
      </c>
      <c r="B121" s="54" t="s">
        <v>64</v>
      </c>
      <c r="C121" s="79">
        <v>977</v>
      </c>
      <c r="D121" s="83">
        <v>791.63</v>
      </c>
      <c r="E121" s="79">
        <v>185.37</v>
      </c>
      <c r="F121" s="79">
        <v>81.03</v>
      </c>
      <c r="G121" s="79">
        <v>791.63</v>
      </c>
    </row>
    <row r="122" spans="1:7" ht="23.25">
      <c r="A122" s="54" t="s">
        <v>65</v>
      </c>
      <c r="B122" s="54" t="s">
        <v>66</v>
      </c>
      <c r="C122" s="79">
        <v>977</v>
      </c>
      <c r="D122" s="83">
        <v>791.63</v>
      </c>
      <c r="E122" s="79">
        <v>185.37</v>
      </c>
      <c r="F122" s="79">
        <v>81.03</v>
      </c>
      <c r="G122" s="79">
        <v>791.63</v>
      </c>
    </row>
    <row r="123" spans="1:7">
      <c r="A123" s="58" t="s">
        <v>100</v>
      </c>
      <c r="B123" s="58" t="s">
        <v>101</v>
      </c>
      <c r="C123" s="77">
        <v>679</v>
      </c>
      <c r="D123" s="91">
        <v>678.16</v>
      </c>
      <c r="E123" s="77">
        <v>0.84</v>
      </c>
      <c r="F123" s="77">
        <v>99.88</v>
      </c>
      <c r="G123" s="77">
        <v>678.16</v>
      </c>
    </row>
    <row r="124" spans="1:7" ht="22.5">
      <c r="A124" s="56" t="s">
        <v>136</v>
      </c>
      <c r="B124" s="56" t="s">
        <v>137</v>
      </c>
      <c r="C124" s="78">
        <v>679</v>
      </c>
      <c r="D124" s="80">
        <v>678.16</v>
      </c>
      <c r="E124" s="78">
        <v>0.84</v>
      </c>
      <c r="F124" s="78">
        <v>99.88</v>
      </c>
      <c r="G124" s="78">
        <v>678.16</v>
      </c>
    </row>
    <row r="125" spans="1:7">
      <c r="A125" s="54" t="s">
        <v>19</v>
      </c>
      <c r="B125" s="54" t="s">
        <v>153</v>
      </c>
      <c r="C125" s="79">
        <v>679</v>
      </c>
      <c r="D125" s="88">
        <v>678.16</v>
      </c>
      <c r="E125" s="79">
        <v>0.84</v>
      </c>
      <c r="F125" s="79">
        <v>99.88</v>
      </c>
      <c r="G125" s="79">
        <v>678.16</v>
      </c>
    </row>
    <row r="127" spans="1:7">
      <c r="A127" s="62" t="s">
        <v>67</v>
      </c>
      <c r="B127" s="56" t="s">
        <v>33</v>
      </c>
      <c r="C127" s="75">
        <v>-689</v>
      </c>
      <c r="D127" s="96">
        <v>-9785.4599999999991</v>
      </c>
      <c r="E127" s="75">
        <v>9096.4599999999991</v>
      </c>
      <c r="F127" s="75">
        <v>1420.24</v>
      </c>
      <c r="G127" s="75">
        <v>-9785.4599999999991</v>
      </c>
    </row>
    <row r="129" spans="1:7">
      <c r="A129" s="62" t="s">
        <v>68</v>
      </c>
      <c r="B129" s="56" t="s">
        <v>33</v>
      </c>
      <c r="C129" s="75">
        <v>689</v>
      </c>
      <c r="D129" s="96">
        <v>9785.4599999999991</v>
      </c>
      <c r="E129" s="75">
        <v>-9096.4599999999991</v>
      </c>
      <c r="F129" s="75">
        <v>1420.24</v>
      </c>
      <c r="G129" s="75">
        <v>9785.4599999999991</v>
      </c>
    </row>
    <row r="130" spans="1:7">
      <c r="A130" s="60" t="s">
        <v>34</v>
      </c>
      <c r="B130" s="60" t="s">
        <v>35</v>
      </c>
      <c r="C130" s="76" t="s">
        <v>36</v>
      </c>
      <c r="D130" s="85" t="s">
        <v>37</v>
      </c>
      <c r="E130" s="76" t="s">
        <v>38</v>
      </c>
      <c r="F130" s="76" t="s">
        <v>39</v>
      </c>
      <c r="G130" s="76" t="s">
        <v>217</v>
      </c>
    </row>
    <row r="131" spans="1:7">
      <c r="A131" s="58" t="s">
        <v>69</v>
      </c>
      <c r="B131" s="58" t="s">
        <v>70</v>
      </c>
      <c r="C131" s="77">
        <v>689</v>
      </c>
      <c r="D131" s="91">
        <v>9785.4599999999991</v>
      </c>
      <c r="E131" s="77">
        <v>-9096.4599999999991</v>
      </c>
      <c r="F131" s="77">
        <v>1420.24</v>
      </c>
      <c r="G131" s="77">
        <v>9785.4599999999991</v>
      </c>
    </row>
    <row r="132" spans="1:7">
      <c r="A132" s="56" t="s">
        <v>71</v>
      </c>
      <c r="B132" s="56" t="s">
        <v>72</v>
      </c>
      <c r="C132" s="78">
        <v>689</v>
      </c>
      <c r="D132" s="80">
        <v>9785.4599999999991</v>
      </c>
      <c r="E132" s="78">
        <v>-9096.4599999999991</v>
      </c>
      <c r="F132" s="78">
        <v>1420.24</v>
      </c>
      <c r="G132" s="78">
        <v>9785.4599999999991</v>
      </c>
    </row>
    <row r="133" spans="1:7" ht="23.25">
      <c r="A133" s="54" t="s">
        <v>232</v>
      </c>
      <c r="B133" s="54" t="s">
        <v>233</v>
      </c>
      <c r="C133" s="79">
        <v>689</v>
      </c>
      <c r="D133" s="83">
        <v>0</v>
      </c>
      <c r="E133" s="79">
        <v>689</v>
      </c>
      <c r="F133" s="79">
        <v>0</v>
      </c>
      <c r="G133" s="79">
        <v>0</v>
      </c>
    </row>
    <row r="134" spans="1:7" ht="23.25">
      <c r="A134" s="54" t="s">
        <v>73</v>
      </c>
      <c r="B134" s="54" t="s">
        <v>74</v>
      </c>
      <c r="C134" s="79">
        <v>0</v>
      </c>
      <c r="D134" s="83">
        <v>-9785.4599999999991</v>
      </c>
      <c r="E134" s="79">
        <v>9785.4599999999991</v>
      </c>
      <c r="F134" s="79">
        <v>0</v>
      </c>
      <c r="G134" s="79">
        <v>-9785.4599999999991</v>
      </c>
    </row>
    <row r="137" spans="1:7">
      <c r="D137" s="106">
        <f>SUM(D125,D119,D113,D69,D68,D66,D64,D61,D58,D53,D49,D45,D44,D36,D28,)</f>
        <v>922251.88</v>
      </c>
    </row>
    <row r="138" spans="1:7">
      <c r="D138" s="121">
        <f>SUM(D65,D50,D34)+D34*0.2359</f>
        <v>44397.228190999995</v>
      </c>
    </row>
    <row r="139" spans="1:7">
      <c r="D139" s="24">
        <f>D137-D138</f>
        <v>877854.65180900006</v>
      </c>
      <c r="E139" s="23" t="e">
        <f>D139-PrivPII_apstiprinasanai_01_2023!#REF!</f>
        <v>#REF!</v>
      </c>
    </row>
  </sheetData>
  <mergeCells count="23">
    <mergeCell ref="A7:G7"/>
    <mergeCell ref="A1:G1"/>
    <mergeCell ref="A2:G2"/>
    <mergeCell ref="A4:G4"/>
    <mergeCell ref="A5:G5"/>
    <mergeCell ref="A6:G6"/>
    <mergeCell ref="A96:G96"/>
    <mergeCell ref="A8:G8"/>
    <mergeCell ref="A9:G9"/>
    <mergeCell ref="A10:G10"/>
    <mergeCell ref="A12:A13"/>
    <mergeCell ref="B12:B13"/>
    <mergeCell ref="F12:F13"/>
    <mergeCell ref="A90:G90"/>
    <mergeCell ref="A92:G92"/>
    <mergeCell ref="A93:G93"/>
    <mergeCell ref="A94:G94"/>
    <mergeCell ref="A95:G95"/>
    <mergeCell ref="A97:G97"/>
    <mergeCell ref="A98:G98"/>
    <mergeCell ref="A100:A101"/>
    <mergeCell ref="B100:B101"/>
    <mergeCell ref="F100:F10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43"/>
  <sheetViews>
    <sheetView tabSelected="1" zoomScale="90" zoomScaleNormal="90" workbookViewId="0">
      <selection activeCell="B38" sqref="B38"/>
    </sheetView>
  </sheetViews>
  <sheetFormatPr defaultColWidth="9.140625" defaultRowHeight="18.75" outlineLevelRow="1" outlineLevelCol="1"/>
  <cols>
    <col min="1" max="1" width="10.42578125" style="1" customWidth="1"/>
    <col min="2" max="2" width="51.28515625" style="22" customWidth="1"/>
    <col min="3" max="7" width="26.42578125" style="1" hidden="1" customWidth="1" outlineLevel="1"/>
    <col min="8" max="8" width="26.42578125" style="1" customWidth="1" collapsed="1"/>
    <col min="9" max="10" width="14.85546875" style="1" customWidth="1"/>
    <col min="11" max="16384" width="9.140625" style="1"/>
  </cols>
  <sheetData>
    <row r="1" spans="1:8" ht="18.75" customHeight="1">
      <c r="B1" s="2"/>
      <c r="C1" s="2"/>
      <c r="H1" s="2" t="s">
        <v>0</v>
      </c>
    </row>
    <row r="2" spans="1:8" ht="18.75" customHeight="1">
      <c r="B2" s="2"/>
      <c r="C2" s="2"/>
      <c r="H2" s="31" t="s">
        <v>239</v>
      </c>
    </row>
    <row r="3" spans="1:8" ht="18.75" customHeight="1">
      <c r="B3" s="2"/>
      <c r="C3" s="2"/>
    </row>
    <row r="4" spans="1:8" ht="44.45" customHeight="1">
      <c r="A4" s="207" t="s">
        <v>360</v>
      </c>
      <c r="B4" s="207"/>
      <c r="C4" s="207"/>
      <c r="D4" s="207"/>
      <c r="E4" s="207"/>
      <c r="F4" s="207"/>
      <c r="G4" s="207"/>
      <c r="H4" s="207"/>
    </row>
    <row r="5" spans="1:8" ht="15" customHeight="1">
      <c r="A5" s="3"/>
      <c r="B5" s="4"/>
      <c r="C5" s="3"/>
      <c r="D5" s="5"/>
      <c r="E5" s="11"/>
      <c r="F5" s="11"/>
      <c r="G5" s="11"/>
    </row>
    <row r="6" spans="1:8" ht="15" customHeight="1" thickBot="1">
      <c r="A6" s="6"/>
      <c r="B6" s="7"/>
      <c r="C6" s="92" t="s">
        <v>316</v>
      </c>
      <c r="D6" s="92" t="s">
        <v>317</v>
      </c>
      <c r="E6" s="92" t="s">
        <v>318</v>
      </c>
      <c r="F6" s="92" t="s">
        <v>319</v>
      </c>
      <c r="G6" s="92" t="s">
        <v>320</v>
      </c>
      <c r="H6" s="92"/>
    </row>
    <row r="7" spans="1:8" s="11" customFormat="1" ht="99" customHeight="1">
      <c r="A7" s="8" t="s">
        <v>1</v>
      </c>
      <c r="B7" s="9" t="s">
        <v>2</v>
      </c>
      <c r="C7" s="10" t="s">
        <v>240</v>
      </c>
      <c r="D7" s="10" t="s">
        <v>241</v>
      </c>
      <c r="E7" s="10" t="s">
        <v>321</v>
      </c>
      <c r="F7" s="10" t="s">
        <v>269</v>
      </c>
      <c r="G7" s="10" t="s">
        <v>270</v>
      </c>
      <c r="H7" s="10" t="s">
        <v>357</v>
      </c>
    </row>
    <row r="8" spans="1:8" s="176" customFormat="1" ht="15.75">
      <c r="A8" s="173">
        <v>1100</v>
      </c>
      <c r="B8" s="174" t="s">
        <v>3</v>
      </c>
      <c r="C8" s="175">
        <f>'0910'!D29</f>
        <v>742497.16</v>
      </c>
      <c r="D8" s="175">
        <f>'0920'!D32</f>
        <v>513405.99</v>
      </c>
      <c r="E8" s="175">
        <f>'0952'!D17</f>
        <v>190752.05</v>
      </c>
      <c r="F8" s="175">
        <f>'0901'!D33</f>
        <v>556378.17000000004</v>
      </c>
      <c r="G8" s="175">
        <f>'0902'!D28</f>
        <v>597031.98</v>
      </c>
      <c r="H8" s="175">
        <f>SUM(C8:G8)</f>
        <v>2600065.35</v>
      </c>
    </row>
    <row r="9" spans="1:8" s="11" customFormat="1" ht="15.75">
      <c r="A9" s="14" t="s">
        <v>188</v>
      </c>
      <c r="B9" s="15" t="s">
        <v>4</v>
      </c>
      <c r="C9" s="16">
        <f>'0910'!D121</f>
        <v>190339.16</v>
      </c>
      <c r="D9" s="16">
        <f>'0920'!D120</f>
        <v>87717.56</v>
      </c>
      <c r="E9" s="16">
        <f>'0952'!D78</f>
        <v>30204.45</v>
      </c>
      <c r="F9" s="16">
        <f>'0901'!D128</f>
        <v>120399.95</v>
      </c>
      <c r="G9" s="16">
        <f>'0902'!D113</f>
        <v>43600.5</v>
      </c>
      <c r="H9" s="16">
        <f t="shared" ref="H9:H35" si="0">SUM(C9:G9)</f>
        <v>472261.62</v>
      </c>
    </row>
    <row r="10" spans="1:8" s="176" customFormat="1" ht="15.75">
      <c r="A10" s="173">
        <v>1200</v>
      </c>
      <c r="B10" s="174" t="s">
        <v>5</v>
      </c>
      <c r="C10" s="175">
        <f>'0910'!D38</f>
        <v>235814.48</v>
      </c>
      <c r="D10" s="175">
        <f>'0920'!D42</f>
        <v>166853.88</v>
      </c>
      <c r="E10" s="175">
        <f>'0952'!D23</f>
        <v>57498.48</v>
      </c>
      <c r="F10" s="175">
        <f>'0901'!D41</f>
        <v>185552.14</v>
      </c>
      <c r="G10" s="175">
        <f>'0902'!D36</f>
        <v>192904.99</v>
      </c>
      <c r="H10" s="175">
        <f t="shared" si="0"/>
        <v>838623.97</v>
      </c>
    </row>
    <row r="11" spans="1:8" s="11" customFormat="1" ht="31.5">
      <c r="A11" s="14" t="s">
        <v>189</v>
      </c>
      <c r="B11" s="15" t="s">
        <v>6</v>
      </c>
      <c r="C11" s="16">
        <f>'0910'!D128</f>
        <v>49477.33</v>
      </c>
      <c r="D11" s="16">
        <f>'0920'!D126</f>
        <v>22992.04</v>
      </c>
      <c r="E11" s="16">
        <f>'0952'!D83</f>
        <v>8963.99</v>
      </c>
      <c r="F11" s="16">
        <f>'0901'!D134</f>
        <v>35060.43</v>
      </c>
      <c r="G11" s="16">
        <f>'0902'!D119</f>
        <v>11205.01</v>
      </c>
      <c r="H11" s="16">
        <f t="shared" si="0"/>
        <v>127698.8</v>
      </c>
    </row>
    <row r="12" spans="1:8" s="11" customFormat="1" ht="31.5">
      <c r="A12" s="12">
        <v>2110</v>
      </c>
      <c r="B12" s="25" t="s">
        <v>7</v>
      </c>
      <c r="C12" s="13">
        <v>0</v>
      </c>
      <c r="D12" s="13">
        <f>'0920'!D48</f>
        <v>61.61</v>
      </c>
      <c r="E12" s="13">
        <v>0</v>
      </c>
      <c r="F12" s="13">
        <f>'0901'!D49</f>
        <v>175</v>
      </c>
      <c r="G12" s="13">
        <v>0</v>
      </c>
      <c r="H12" s="13">
        <f t="shared" si="0"/>
        <v>236.61</v>
      </c>
    </row>
    <row r="13" spans="1:8" s="176" customFormat="1" ht="15.75">
      <c r="A13" s="173">
        <v>2200</v>
      </c>
      <c r="B13" s="174" t="s">
        <v>8</v>
      </c>
      <c r="C13" s="175">
        <f>C14+C15+C16+C18+C19</f>
        <v>94674.050000000017</v>
      </c>
      <c r="D13" s="175">
        <f t="shared" ref="D13:G13" si="1">D14+D15+D16+D17+D18+D19</f>
        <v>61397.91</v>
      </c>
      <c r="E13" s="175">
        <f t="shared" si="1"/>
        <v>10826.116825649349</v>
      </c>
      <c r="F13" s="175">
        <f t="shared" si="1"/>
        <v>85228.060000000012</v>
      </c>
      <c r="G13" s="175">
        <f t="shared" si="1"/>
        <v>49467.56</v>
      </c>
      <c r="H13" s="175">
        <f t="shared" si="0"/>
        <v>301593.69682564936</v>
      </c>
    </row>
    <row r="14" spans="1:8" s="11" customFormat="1" ht="15.75">
      <c r="A14" s="29">
        <v>2210</v>
      </c>
      <c r="B14" s="30" t="s">
        <v>9</v>
      </c>
      <c r="C14" s="16">
        <f>'0910'!D46</f>
        <v>2325.7199999999998</v>
      </c>
      <c r="D14" s="16">
        <f>'0920'!D53</f>
        <v>3467.13</v>
      </c>
      <c r="E14" s="16">
        <f>'0950'!H52</f>
        <v>557.76328538961036</v>
      </c>
      <c r="F14" s="16">
        <f>'0901'!D54</f>
        <v>2756.07</v>
      </c>
      <c r="G14" s="16">
        <f>'0902'!D44</f>
        <v>5508.52</v>
      </c>
      <c r="H14" s="16">
        <f t="shared" si="0"/>
        <v>14615.203285389611</v>
      </c>
    </row>
    <row r="15" spans="1:8" s="11" customFormat="1" ht="15.75">
      <c r="A15" s="29">
        <v>2220</v>
      </c>
      <c r="B15" s="30" t="s">
        <v>10</v>
      </c>
      <c r="C15" s="16">
        <f>'0910'!D47</f>
        <v>42282.41</v>
      </c>
      <c r="D15" s="16">
        <f>'0920'!D54</f>
        <v>27420</v>
      </c>
      <c r="E15" s="16">
        <f>'0950'!H53</f>
        <v>9561.5335402597393</v>
      </c>
      <c r="F15" s="16">
        <f>'0901'!D55</f>
        <v>65056.08</v>
      </c>
      <c r="G15" s="16">
        <f>'0902'!D45</f>
        <v>28683.59</v>
      </c>
      <c r="H15" s="16">
        <f t="shared" si="0"/>
        <v>173003.61354025974</v>
      </c>
    </row>
    <row r="16" spans="1:8" s="11" customFormat="1" ht="31.5">
      <c r="A16" s="29">
        <v>2230</v>
      </c>
      <c r="B16" s="30" t="s">
        <v>11</v>
      </c>
      <c r="C16" s="16">
        <f>'0910'!D51</f>
        <v>12347.1</v>
      </c>
      <c r="D16" s="16">
        <f>'0920'!D59</f>
        <v>11065.31</v>
      </c>
      <c r="E16" s="16">
        <f>'0952'!D30</f>
        <v>706.82</v>
      </c>
      <c r="F16" s="16">
        <f>'0901'!D59</f>
        <v>9186.65</v>
      </c>
      <c r="G16" s="16">
        <f>'0902'!D49</f>
        <v>8297.9</v>
      </c>
      <c r="H16" s="16">
        <f t="shared" si="0"/>
        <v>41603.78</v>
      </c>
    </row>
    <row r="17" spans="1:9" s="11" customFormat="1" ht="47.25">
      <c r="A17" s="14" t="s">
        <v>206</v>
      </c>
      <c r="B17" s="15" t="s">
        <v>207</v>
      </c>
      <c r="C17" s="48"/>
      <c r="D17" s="48"/>
      <c r="E17" s="48"/>
      <c r="F17" s="16"/>
      <c r="G17" s="16"/>
      <c r="H17" s="16">
        <f t="shared" si="0"/>
        <v>0</v>
      </c>
    </row>
    <row r="18" spans="1:9" s="11" customFormat="1" ht="15.75">
      <c r="A18" s="29">
        <v>2240</v>
      </c>
      <c r="B18" s="30" t="s">
        <v>12</v>
      </c>
      <c r="C18" s="16">
        <f>'0910'!D55</f>
        <v>32201.22</v>
      </c>
      <c r="D18" s="16">
        <f>'0920'!D63</f>
        <v>19445.47</v>
      </c>
      <c r="E18" s="16">
        <v>0</v>
      </c>
      <c r="F18" s="16">
        <f>'0901'!D62</f>
        <v>8079.02</v>
      </c>
      <c r="G18" s="16">
        <f>'0902'!D53</f>
        <v>6617.71</v>
      </c>
      <c r="H18" s="16">
        <f t="shared" si="0"/>
        <v>66343.420000000013</v>
      </c>
    </row>
    <row r="19" spans="1:9" s="11" customFormat="1" ht="31.5">
      <c r="A19" s="29">
        <v>2260</v>
      </c>
      <c r="B19" s="30" t="s">
        <v>13</v>
      </c>
      <c r="C19" s="16">
        <f>'0910'!D61</f>
        <v>5517.6</v>
      </c>
      <c r="D19" s="16">
        <v>0</v>
      </c>
      <c r="E19" s="16">
        <v>0</v>
      </c>
      <c r="F19" s="16">
        <f>'0901'!D67</f>
        <v>150.24</v>
      </c>
      <c r="G19" s="16">
        <f>'0902'!D58</f>
        <v>359.84</v>
      </c>
      <c r="H19" s="16">
        <f t="shared" si="0"/>
        <v>6027.68</v>
      </c>
    </row>
    <row r="20" spans="1:9" s="176" customFormat="1" ht="33" customHeight="1">
      <c r="A20" s="173">
        <v>2300</v>
      </c>
      <c r="B20" s="174" t="s">
        <v>190</v>
      </c>
      <c r="C20" s="175">
        <f>C21+C22+C23+C24+C25+C26+C27</f>
        <v>193151.97</v>
      </c>
      <c r="D20" s="175">
        <f>D21+D22+D23+D24+D25+D26+D27</f>
        <v>102240.06999999999</v>
      </c>
      <c r="E20" s="175">
        <f>E21+E22+E23+E24+E25+E26+E27</f>
        <v>25557.756776461043</v>
      </c>
      <c r="F20" s="175">
        <f>F21+F22+F23+F24+F25+F26+F27</f>
        <v>20220.330000000002</v>
      </c>
      <c r="G20" s="175">
        <f>G21+G22+G23+G24+G25+G26+G27</f>
        <v>28041.84</v>
      </c>
      <c r="H20" s="175">
        <f t="shared" si="0"/>
        <v>369211.96677646105</v>
      </c>
    </row>
    <row r="21" spans="1:9" s="11" customFormat="1" ht="16.5" customHeight="1">
      <c r="A21" s="29">
        <v>2310</v>
      </c>
      <c r="B21" s="30" t="s">
        <v>14</v>
      </c>
      <c r="C21" s="16">
        <f>'0910'!D65</f>
        <v>10676.93</v>
      </c>
      <c r="D21" s="16">
        <f>'0920'!D70</f>
        <v>6817.44</v>
      </c>
      <c r="E21" s="16">
        <f>'0952'!D34</f>
        <v>623.58000000000004</v>
      </c>
      <c r="F21" s="16">
        <f>'0901'!D70</f>
        <v>13017.06</v>
      </c>
      <c r="G21" s="16">
        <f>'0902'!D61</f>
        <v>8481.85</v>
      </c>
      <c r="H21" s="16">
        <f t="shared" si="0"/>
        <v>39616.86</v>
      </c>
    </row>
    <row r="22" spans="1:9" s="11" customFormat="1" ht="32.25" customHeight="1">
      <c r="A22" s="29">
        <v>2320</v>
      </c>
      <c r="B22" s="30" t="s">
        <v>15</v>
      </c>
      <c r="C22" s="16">
        <f>'0910'!D68</f>
        <v>161036.35</v>
      </c>
      <c r="D22" s="16">
        <f>'0920'!D73</f>
        <v>77267.789999999994</v>
      </c>
      <c r="E22" s="16">
        <f>'0950'!H74</f>
        <v>16144.39814172078</v>
      </c>
      <c r="F22" s="16">
        <f>'0901'!D74</f>
        <v>325.52</v>
      </c>
      <c r="G22" s="16">
        <f>'0902'!D64</f>
        <v>774.28</v>
      </c>
      <c r="H22" s="16">
        <f t="shared" si="0"/>
        <v>255548.33814172077</v>
      </c>
    </row>
    <row r="23" spans="1:9" s="11" customFormat="1" ht="30" customHeight="1">
      <c r="A23" s="29">
        <v>2340</v>
      </c>
      <c r="B23" s="30" t="s">
        <v>16</v>
      </c>
      <c r="C23" s="16">
        <f>'0910'!D71</f>
        <v>278.32</v>
      </c>
      <c r="D23" s="16">
        <f>'0920'!D76</f>
        <v>349.99</v>
      </c>
      <c r="E23" s="16">
        <f>'0950'!H76</f>
        <v>91.898634740259752</v>
      </c>
      <c r="F23" s="16">
        <f>'0901'!D76</f>
        <v>113.1</v>
      </c>
      <c r="G23" s="16">
        <f>'0902'!D66</f>
        <v>179.96</v>
      </c>
      <c r="H23" s="16">
        <f t="shared" si="0"/>
        <v>1013.2686347402597</v>
      </c>
    </row>
    <row r="24" spans="1:9" s="11" customFormat="1" ht="33" customHeight="1">
      <c r="A24" s="29">
        <v>2350</v>
      </c>
      <c r="B24" s="30" t="s">
        <v>17</v>
      </c>
      <c r="C24" s="16">
        <f>'0910'!D73</f>
        <v>11562.4</v>
      </c>
      <c r="D24" s="16">
        <f>'0920'!D78</f>
        <v>12054.18</v>
      </c>
      <c r="E24" s="16">
        <f>'0952'!D39</f>
        <v>2518.52</v>
      </c>
      <c r="F24" s="16">
        <f>'0901'!D78</f>
        <v>799.27</v>
      </c>
      <c r="G24" s="16">
        <f>'0902'!D68</f>
        <v>5446.38</v>
      </c>
      <c r="H24" s="16">
        <f t="shared" si="0"/>
        <v>32380.750000000004</v>
      </c>
    </row>
    <row r="25" spans="1:9" s="11" customFormat="1" ht="51.75" customHeight="1">
      <c r="A25" s="29">
        <v>2360</v>
      </c>
      <c r="B25" s="30" t="s">
        <v>18</v>
      </c>
      <c r="C25" s="16">
        <v>0</v>
      </c>
      <c r="D25" s="16">
        <v>0</v>
      </c>
      <c r="E25" s="16">
        <v>0</v>
      </c>
      <c r="F25" s="16">
        <v>0</v>
      </c>
      <c r="G25" s="16">
        <v>0</v>
      </c>
      <c r="H25" s="16">
        <f t="shared" si="0"/>
        <v>0</v>
      </c>
    </row>
    <row r="26" spans="1:9" s="11" customFormat="1" ht="16.5" customHeight="1">
      <c r="A26" s="29">
        <v>2370</v>
      </c>
      <c r="B26" s="30" t="s">
        <v>19</v>
      </c>
      <c r="C26" s="16">
        <f>'0910'!D74</f>
        <v>6042.39</v>
      </c>
      <c r="D26" s="16">
        <f>'0920'!D79</f>
        <v>3993.03</v>
      </c>
      <c r="E26" s="16">
        <f>'0952'!D40</f>
        <v>6179.36</v>
      </c>
      <c r="F26" s="16">
        <f>'0901'!D79</f>
        <v>4756.17</v>
      </c>
      <c r="G26" s="16">
        <f>'0902'!D69</f>
        <v>12481.21</v>
      </c>
      <c r="H26" s="16">
        <f t="shared" si="0"/>
        <v>33452.159999999996</v>
      </c>
    </row>
    <row r="27" spans="1:9" s="11" customFormat="1" ht="33" customHeight="1">
      <c r="A27" s="29" t="s">
        <v>187</v>
      </c>
      <c r="B27" s="30" t="s">
        <v>186</v>
      </c>
      <c r="C27" s="16">
        <f>'0910'!D134</f>
        <v>3555.58</v>
      </c>
      <c r="D27" s="16">
        <f>'0920'!D132</f>
        <v>1757.64</v>
      </c>
      <c r="E27" s="16">
        <v>0</v>
      </c>
      <c r="F27" s="16">
        <f>'0901'!D140</f>
        <v>1209.21</v>
      </c>
      <c r="G27" s="16">
        <f>'0902'!D125</f>
        <v>678.16</v>
      </c>
      <c r="H27" s="16">
        <f t="shared" si="0"/>
        <v>7200.59</v>
      </c>
    </row>
    <row r="28" spans="1:9" s="11" customFormat="1" ht="47.25">
      <c r="A28" s="12" t="s">
        <v>338</v>
      </c>
      <c r="B28" s="15" t="s">
        <v>339</v>
      </c>
      <c r="C28" s="16">
        <f>18484.42+16729.04</f>
        <v>35213.46</v>
      </c>
      <c r="D28" s="16">
        <f>6473.43</f>
        <v>6473.43</v>
      </c>
      <c r="E28" s="162">
        <v>1918.67</v>
      </c>
      <c r="F28" s="16">
        <f>13162.04+18993.92</f>
        <v>32155.96</v>
      </c>
      <c r="G28" s="172">
        <f>88781.19+20321.29</f>
        <v>109102.48000000001</v>
      </c>
      <c r="H28" s="16">
        <f t="shared" si="0"/>
        <v>184864</v>
      </c>
    </row>
    <row r="29" spans="1:9" s="27" customFormat="1" ht="29.25">
      <c r="A29" s="135" t="s">
        <v>340</v>
      </c>
      <c r="B29" s="136" t="s">
        <v>341</v>
      </c>
      <c r="C29" s="137">
        <f>C8+C9+C10+C11+C12+C13+C20+C28</f>
        <v>1541167.61</v>
      </c>
      <c r="D29" s="137">
        <f t="shared" ref="D29:G29" si="2">D8+D9+D10+D11+D12+D13+D20+D28</f>
        <v>961142.49000000011</v>
      </c>
      <c r="E29" s="137">
        <f t="shared" si="2"/>
        <v>325721.51360211032</v>
      </c>
      <c r="F29" s="137">
        <f t="shared" si="2"/>
        <v>1035170.04</v>
      </c>
      <c r="G29" s="137">
        <f t="shared" si="2"/>
        <v>1031354.36</v>
      </c>
      <c r="H29" s="137">
        <f t="shared" si="0"/>
        <v>4894556.0136021106</v>
      </c>
      <c r="I29" s="11"/>
    </row>
    <row r="30" spans="1:9" s="11" customFormat="1" ht="15.75">
      <c r="A30" s="138" t="s">
        <v>342</v>
      </c>
      <c r="B30" s="139" t="s">
        <v>343</v>
      </c>
      <c r="C30" s="141">
        <f>C29-C9-C11-C27</f>
        <v>1297795.54</v>
      </c>
      <c r="D30" s="141">
        <f t="shared" ref="D30:G30" si="3">D29-D9-D11-D27</f>
        <v>848675.25000000012</v>
      </c>
      <c r="E30" s="141">
        <f t="shared" si="3"/>
        <v>286553.07360211032</v>
      </c>
      <c r="F30" s="141">
        <f t="shared" si="3"/>
        <v>878500.45000000007</v>
      </c>
      <c r="G30" s="141">
        <f t="shared" si="3"/>
        <v>975870.69</v>
      </c>
      <c r="H30" s="141">
        <f t="shared" si="0"/>
        <v>4287395.0036021098</v>
      </c>
    </row>
    <row r="31" spans="1:9" s="11" customFormat="1" ht="15.75">
      <c r="A31" s="138" t="s">
        <v>344</v>
      </c>
      <c r="B31" s="139" t="s">
        <v>345</v>
      </c>
      <c r="C31" s="141">
        <f>C9+C11+C27</f>
        <v>243372.06999999998</v>
      </c>
      <c r="D31" s="141">
        <f t="shared" ref="D31:G31" si="4">D9+D11+D27</f>
        <v>112467.24</v>
      </c>
      <c r="E31" s="141">
        <f t="shared" si="4"/>
        <v>39168.44</v>
      </c>
      <c r="F31" s="141">
        <f t="shared" si="4"/>
        <v>156669.59</v>
      </c>
      <c r="G31" s="141">
        <f t="shared" si="4"/>
        <v>55483.670000000006</v>
      </c>
      <c r="H31" s="141">
        <f t="shared" si="0"/>
        <v>607161.01</v>
      </c>
    </row>
    <row r="32" spans="1:9" s="11" customFormat="1" ht="15.75">
      <c r="A32" s="138"/>
      <c r="B32" s="139"/>
      <c r="C32" s="140"/>
      <c r="D32" s="140"/>
      <c r="E32" s="140"/>
      <c r="F32" s="140"/>
      <c r="G32" s="140"/>
      <c r="H32" s="141">
        <f t="shared" si="0"/>
        <v>0</v>
      </c>
    </row>
    <row r="33" spans="1:11" s="11" customFormat="1" ht="15.75">
      <c r="A33" s="138" t="s">
        <v>346</v>
      </c>
      <c r="B33" s="142" t="s">
        <v>347</v>
      </c>
      <c r="C33" s="143">
        <v>372</v>
      </c>
      <c r="D33" s="143">
        <v>180</v>
      </c>
      <c r="E33" s="143">
        <v>100</v>
      </c>
      <c r="F33" s="143">
        <v>257</v>
      </c>
      <c r="G33" s="143">
        <v>207</v>
      </c>
      <c r="H33" s="143">
        <f t="shared" si="0"/>
        <v>1116</v>
      </c>
    </row>
    <row r="34" spans="1:11" s="11" customFormat="1" ht="16.5">
      <c r="A34" s="138" t="s">
        <v>348</v>
      </c>
      <c r="B34" s="144" t="s">
        <v>349</v>
      </c>
      <c r="C34" s="145">
        <v>151</v>
      </c>
      <c r="D34" s="145">
        <v>88</v>
      </c>
      <c r="E34" s="145">
        <v>39</v>
      </c>
      <c r="F34" s="145">
        <v>111</v>
      </c>
      <c r="G34" s="145">
        <v>150</v>
      </c>
      <c r="H34" s="145">
        <f t="shared" si="0"/>
        <v>539</v>
      </c>
    </row>
    <row r="35" spans="1:11" ht="30.75">
      <c r="A35" s="138" t="s">
        <v>350</v>
      </c>
      <c r="B35" s="144" t="s">
        <v>351</v>
      </c>
      <c r="C35" s="145">
        <v>221</v>
      </c>
      <c r="D35" s="145">
        <v>92</v>
      </c>
      <c r="E35" s="145">
        <v>61</v>
      </c>
      <c r="F35" s="145">
        <v>146</v>
      </c>
      <c r="G35" s="145">
        <v>57</v>
      </c>
      <c r="H35" s="145">
        <f t="shared" si="0"/>
        <v>577</v>
      </c>
      <c r="I35" s="11"/>
      <c r="J35" s="11"/>
    </row>
    <row r="36" spans="1:11">
      <c r="A36" s="138"/>
      <c r="B36" s="139"/>
      <c r="C36" s="146"/>
      <c r="D36" s="146"/>
      <c r="E36" s="146"/>
      <c r="F36" s="146"/>
      <c r="G36" s="146"/>
      <c r="H36" s="163"/>
      <c r="I36" s="179" t="s">
        <v>358</v>
      </c>
      <c r="J36" s="180" t="s">
        <v>359</v>
      </c>
    </row>
    <row r="37" spans="1:11" s="26" customFormat="1" ht="45.75">
      <c r="A37" s="147" t="s">
        <v>352</v>
      </c>
      <c r="B37" s="148" t="s">
        <v>353</v>
      </c>
      <c r="C37" s="149"/>
      <c r="D37" s="149"/>
      <c r="E37" s="149"/>
      <c r="F37" s="149"/>
      <c r="G37" s="150"/>
      <c r="H37" s="150">
        <f>H29/12/H33</f>
        <v>365.48357329764866</v>
      </c>
      <c r="I37" s="177">
        <v>284.65938241536475</v>
      </c>
      <c r="J37" s="178">
        <f>H37-I37</f>
        <v>80.824190882283915</v>
      </c>
      <c r="K37" s="182"/>
    </row>
    <row r="38" spans="1:11" s="26" customFormat="1" ht="46.5" thickBot="1">
      <c r="A38" s="151" t="s">
        <v>354</v>
      </c>
      <c r="B38" s="152" t="s">
        <v>355</v>
      </c>
      <c r="C38" s="153"/>
      <c r="D38" s="153"/>
      <c r="E38" s="153"/>
      <c r="F38" s="153"/>
      <c r="G38" s="154"/>
      <c r="H38" s="154">
        <f>(H29*H35/H33-H31)/12/H35</f>
        <v>277.79423043225296</v>
      </c>
      <c r="I38" s="177">
        <v>199.54774592978464</v>
      </c>
      <c r="J38" s="178">
        <f>H38-I38</f>
        <v>78.24648450246832</v>
      </c>
      <c r="K38" s="182"/>
    </row>
    <row r="39" spans="1:11" s="26" customFormat="1" ht="19.5" hidden="1" outlineLevel="1" thickBot="1">
      <c r="A39" s="17"/>
      <c r="B39" s="18"/>
      <c r="C39" s="155"/>
      <c r="D39" s="155"/>
      <c r="E39" s="156"/>
      <c r="F39" s="156"/>
      <c r="G39" s="156"/>
      <c r="H39" s="157"/>
      <c r="J39" s="158"/>
    </row>
    <row r="40" spans="1:11" s="26" customFormat="1" hidden="1" outlineLevel="1">
      <c r="A40" s="1"/>
      <c r="B40" s="19"/>
      <c r="C40" s="159"/>
      <c r="D40" s="160"/>
      <c r="E40" s="160"/>
      <c r="F40" s="160"/>
      <c r="G40" s="160"/>
      <c r="H40" s="181"/>
      <c r="J40" s="158"/>
    </row>
    <row r="41" spans="1:11" s="26" customFormat="1" ht="51" hidden="1" customHeight="1" outlineLevel="1">
      <c r="A41" s="208" t="s">
        <v>356</v>
      </c>
      <c r="B41" s="208"/>
      <c r="C41" s="20"/>
      <c r="D41" s="20"/>
      <c r="E41" s="20"/>
      <c r="F41" s="20"/>
      <c r="G41" s="20"/>
      <c r="H41" s="20"/>
      <c r="J41" s="158"/>
    </row>
    <row r="42" spans="1:11" s="26" customFormat="1" hidden="1" outlineLevel="1">
      <c r="A42" s="1"/>
      <c r="B42" s="22"/>
      <c r="C42" s="160"/>
      <c r="D42" s="160"/>
      <c r="E42" s="160"/>
      <c r="F42" s="160"/>
      <c r="G42" s="160"/>
      <c r="H42" s="164"/>
    </row>
    <row r="43" spans="1:11" collapsed="1">
      <c r="A43" s="11" t="s">
        <v>243</v>
      </c>
      <c r="B43" s="21"/>
      <c r="C43" s="160"/>
      <c r="D43" s="160"/>
      <c r="E43" s="5"/>
      <c r="F43" s="5"/>
      <c r="G43" s="5"/>
      <c r="H43" s="11" t="s">
        <v>244</v>
      </c>
      <c r="J43" s="161"/>
    </row>
  </sheetData>
  <mergeCells count="2">
    <mergeCell ref="A4:H4"/>
    <mergeCell ref="A41:B41"/>
  </mergeCells>
  <printOptions horizontalCentered="1"/>
  <pageMargins left="0.25" right="0.25" top="0.75" bottom="0.75" header="0.3" footer="0.3"/>
  <pageSetup paperSize="9" scale="68" orientation="portrait" r:id="rId1"/>
  <headerFooter alignWithMargins="0"/>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skaits</vt:lpstr>
      <vt:lpstr>0910</vt:lpstr>
      <vt:lpstr>0920</vt:lpstr>
      <vt:lpstr>0952</vt:lpstr>
      <vt:lpstr>0950</vt:lpstr>
      <vt:lpstr>0901</vt:lpstr>
      <vt:lpstr>0902</vt:lpstr>
      <vt:lpstr>PrivPII_apstiprinasanai_01_2023</vt:lpstr>
      <vt:lpstr>PrivPII_apstiprinasanai_01_2023!Print_Area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Sofija Sviridenkova</cp:lastModifiedBy>
  <cp:lastPrinted>2023-01-12T09:19:16Z</cp:lastPrinted>
  <dcterms:created xsi:type="dcterms:W3CDTF">2016-09-16T06:48:53Z</dcterms:created>
  <dcterms:modified xsi:type="dcterms:W3CDTF">2023-01-19T16:20:19Z</dcterms:modified>
</cp:coreProperties>
</file>