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ī_darbgrāmata" hidePivotFieldList="1"/>
  <mc:AlternateContent xmlns:mc="http://schemas.openxmlformats.org/markup-compatibility/2006">
    <mc:Choice Requires="x15">
      <x15ac:absPath xmlns:x15ac="http://schemas.microsoft.com/office/spreadsheetml/2010/11/ac" url="https://dvs-adazi.namejs.lv/webdav/fde0f413-fd79-4458-ba42-5091c48499c4/"/>
    </mc:Choice>
  </mc:AlternateContent>
  <xr:revisionPtr revIDLastSave="0" documentId="13_ncr:40000001_{585CC56A-C54C-460A-9407-046D26A3780A}" xr6:coauthVersionLast="47" xr6:coauthVersionMax="47" xr10:uidLastSave="{00000000-0000-0000-0000-000000000000}"/>
  <bookViews>
    <workbookView xWindow="-120" yWindow="-120" windowWidth="29040" windowHeight="15720" tabRatio="921" activeTab="3" xr2:uid="{00000000-000D-0000-FFFF-FFFF00000000}"/>
  </bookViews>
  <sheets>
    <sheet name="Faila apraksts" sheetId="147" r:id="rId1"/>
    <sheet name="BAZE_2026" sheetId="105" r:id="rId2"/>
    <sheet name="INPUT" sheetId="109" state="hidden" r:id="rId3"/>
    <sheet name="Investīcijas_2026" sheetId="143" r:id="rId4"/>
    <sheet name="Līgumu saraksts_01012026" sheetId="189" r:id="rId5"/>
    <sheet name="0812_Pasākumi" sheetId="167" r:id="rId6"/>
    <sheet name="0841.1 Gaujas svetki" sheetId="188" r:id="rId7"/>
    <sheet name="0841.1 kulises_aprēķins" sheetId="169" r:id="rId8"/>
  </sheets>
  <definedNames>
    <definedName name="_0812" localSheetId="3">#REF!</definedName>
    <definedName name="_0812">#REF!</definedName>
    <definedName name="_xlnm._FilterDatabase" localSheetId="2" hidden="1">INPUT!$A$1:$XEM$5181</definedName>
    <definedName name="_xlnm._FilterDatabase" localSheetId="3" hidden="1">Investīcijas_2026!$A$208:$Y$388</definedName>
    <definedName name="_xlnm._FilterDatabase" localSheetId="4" hidden="1">'Līgumu saraksts_01012026'!$A$3:$AW$136</definedName>
    <definedName name="Apmaksa" localSheetId="3">#REF!</definedName>
    <definedName name="Apmaksa">#REF!</definedName>
    <definedName name="Darijums" localSheetId="3">#REF!</definedName>
    <definedName name="Darijums">#REF!</definedName>
    <definedName name="Excel_BuiltIn__FilterDatabase" localSheetId="3">#REF!</definedName>
    <definedName name="Excel_BuiltIn__FilterDatabase">#REF!</definedName>
    <definedName name="Firmas" localSheetId="3">#REF!</definedName>
    <definedName name="Firmas">#REF!</definedName>
    <definedName name="Kolonnas_virsraksta_reģions1..B11.1" localSheetId="3">#REF!</definedName>
    <definedName name="Kolonnas_virsraksta_reģions1..B11.1">#REF!</definedName>
    <definedName name="Kolonnas_virsraksta_reģions1..D4" localSheetId="3">#REF!</definedName>
    <definedName name="Kolonnas_virsraksta_reģions1..D4">#REF!</definedName>
    <definedName name="Kolonnas_virsraksta_reģions2..D7" localSheetId="3">#REF!</definedName>
    <definedName name="Kolonnas_virsraksta_reģions2..D7">#REF!</definedName>
    <definedName name="Kolonnas_virsraksta_reģions3..C12" localSheetId="3">#REF!</definedName>
    <definedName name="Kolonnas_virsraksta_reģions3..C12">#REF!</definedName>
    <definedName name="KolonnasNosaukums1" localSheetId="3">#REF!</definedName>
    <definedName name="KolonnasNosaukums1">#REF!</definedName>
    <definedName name="Parvadataji" localSheetId="3">#REF!</definedName>
    <definedName name="Parvadataji">#REF!</definedName>
    <definedName name="Saist_apmers_ar_galvojumu" localSheetId="3">#REF!</definedName>
    <definedName name="Saist_apmers_ar_galvojumu">#REF!</definedName>
    <definedName name="Z_1893421C_DBAA_4C10_AA6C_4D0F39122205_.wvu.FilterData" localSheetId="3">#REF!</definedName>
    <definedName name="Z_1893421C_DBAA_4C10_AA6C_4D0F39122205_.wvu.FilterData">#REF!</definedName>
    <definedName name="Z_483F8D4B_D649_4D59_A67B_5E8B6C0D2E28_.wvu.FilterData" localSheetId="3">#REF!</definedName>
    <definedName name="Z_483F8D4B_D649_4D59_A67B_5E8B6C0D2E28_.wvu.FilterData">#REF!</definedName>
    <definedName name="Z_56A06D27_97E5_4D01_ADCE_F8E0A2A870EF_.wvu.FilterData" localSheetId="3">#REF!</definedName>
    <definedName name="Z_56A06D27_97E5_4D01_ADCE_F8E0A2A870EF_.wvu.FilterData">#REF!</definedName>
    <definedName name="Z_81EB1DB6_89AB_4045_90FA_EF2BA7E792F9_.wvu.FilterData" localSheetId="3">#REF!</definedName>
    <definedName name="Z_81EB1DB6_89AB_4045_90FA_EF2BA7E792F9_.wvu.FilterData">#REF!</definedName>
    <definedName name="Z_81EB1DB6_89AB_4045_90FA_EF2BA7E792F9_.wvu.PrintArea" localSheetId="3">#REF!</definedName>
    <definedName name="Z_81EB1DB6_89AB_4045_90FA_EF2BA7E792F9_.wvu.PrintArea">#REF!</definedName>
    <definedName name="Z_8545B4E6_A517_4BD7_BFB7_42FEB5F229AD_.wvu.FilterData" localSheetId="3">#REF!</definedName>
    <definedName name="Z_8545B4E6_A517_4BD7_BFB7_42FEB5F229AD_.wvu.FilterData">#REF!</definedName>
    <definedName name="Z_877A1030_2452_46B0_88DF_8A068656C08E_.wvu.FilterData" localSheetId="3">#REF!</definedName>
    <definedName name="Z_877A1030_2452_46B0_88DF_8A068656C08E_.wvu.FilterData">#REF!</definedName>
    <definedName name="Z_ABD8A783_3A6C_4629_9559_1E4E89E80131_.wvu.FilterData" localSheetId="3">#REF!</definedName>
    <definedName name="Z_ABD8A783_3A6C_4629_9559_1E4E89E80131_.wvu.FilterData">#REF!</definedName>
    <definedName name="Z_AF277C95_CBD9_4696_AC72_D010599E9831_.wvu.FilterData" localSheetId="3">#REF!</definedName>
    <definedName name="Z_AF277C95_CBD9_4696_AC72_D010599E9831_.wvu.FilterData">#REF!</definedName>
    <definedName name="Z_B7CBCF06_FF41_423A_9AB3_E1D1F70C6FC5_.wvu.FilterData" localSheetId="3">#REF!</definedName>
    <definedName name="Z_B7CBCF06_FF41_423A_9AB3_E1D1F70C6FC5_.wvu.FilterData">#REF!</definedName>
    <definedName name="Z_C5511FB8_86C5_41F3_ADCD_B10310F066F5_.wvu.FilterData" localSheetId="3">#REF!</definedName>
    <definedName name="Z_C5511FB8_86C5_41F3_ADCD_B10310F066F5_.wvu.FilterData">#REF!</definedName>
    <definedName name="Z_DB8ECBD1_2D44_4F97_BCC9_F610BA0A3109_.wvu.FilterData" localSheetId="3">#REF!</definedName>
    <definedName name="Z_DB8ECBD1_2D44_4F97_BCC9_F610BA0A3109_.wvu.FilterData">#REF!</definedName>
    <definedName name="Z_DEE3A27E_689A_4E9F_A3EB_C84F1E3B413E_.wvu.FilterData" localSheetId="3">#REF!</definedName>
    <definedName name="Z_DEE3A27E_689A_4E9F_A3EB_C84F1E3B413E_.wvu.FilterData">#REF!</definedName>
    <definedName name="Z_F1F489B9_0F61_4F1F_A151_75EF77465344_.wvu.Cols" localSheetId="3">#REF!</definedName>
    <definedName name="Z_F1F489B9_0F61_4F1F_A151_75EF77465344_.wvu.Cols">#REF!</definedName>
    <definedName name="Z_F1F489B9_0F61_4F1F_A151_75EF77465344_.wvu.FilterData" localSheetId="3">#REF!</definedName>
    <definedName name="Z_F1F489B9_0F61_4F1F_A151_75EF77465344_.wvu.FilterData">#REF!</definedName>
    <definedName name="Z_F1F489B9_0F61_4F1F_A151_75EF77465344_.wvu.PrintArea" localSheetId="3">#REF!</definedName>
    <definedName name="Z_F1F489B9_0F61_4F1F_A151_75EF77465344_.wvu.PrintArea">#REF!</definedName>
    <definedName name="Z_F1F489B9_0F61_4F1F_A151_75EF77465344_.wvu.PrintTitles" localSheetId="3">#REF!</definedName>
    <definedName name="Z_F1F489B9_0F61_4F1F_A151_75EF77465344_.wvu.PrintTitles">#REF!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143" l="1"/>
  <c r="L4420" i="109"/>
  <c r="M4422" i="109"/>
  <c r="N147" i="189"/>
  <c r="AS147" i="189" s="1"/>
  <c r="AB146" i="189"/>
  <c r="AA146" i="189"/>
  <c r="Z146" i="189"/>
  <c r="Y146" i="189"/>
  <c r="X146" i="189"/>
  <c r="W146" i="189"/>
  <c r="V146" i="189"/>
  <c r="U146" i="189"/>
  <c r="T146" i="189"/>
  <c r="S146" i="189"/>
  <c r="N145" i="189"/>
  <c r="AP145" i="189" s="1"/>
  <c r="AV144" i="189"/>
  <c r="AW144" i="189" s="1"/>
  <c r="AT144" i="189"/>
  <c r="N143" i="189"/>
  <c r="T143" i="189" s="1"/>
  <c r="AV142" i="189"/>
  <c r="AW142" i="189" s="1"/>
  <c r="AT142" i="189"/>
  <c r="AS135" i="189"/>
  <c r="AR135" i="189"/>
  <c r="AR153" i="189" s="1"/>
  <c r="AS134" i="189"/>
  <c r="AS152" i="189" s="1"/>
  <c r="AR134" i="189"/>
  <c r="AR152" i="189" s="1"/>
  <c r="AQ134" i="189"/>
  <c r="AP134" i="189"/>
  <c r="AP152" i="189" s="1"/>
  <c r="AO134" i="189"/>
  <c r="AO152" i="189" s="1"/>
  <c r="AN134" i="189"/>
  <c r="AN152" i="189" s="1"/>
  <c r="AM134" i="189"/>
  <c r="AM152" i="189" s="1"/>
  <c r="AL134" i="189"/>
  <c r="AL152" i="189" s="1"/>
  <c r="K134" i="189"/>
  <c r="AV133" i="189"/>
  <c r="AW133" i="189" s="1"/>
  <c r="AU133" i="189"/>
  <c r="J133" i="189"/>
  <c r="AV132" i="189"/>
  <c r="AW132" i="189" s="1"/>
  <c r="AU132" i="189"/>
  <c r="P129" i="189"/>
  <c r="N129" i="189" s="1"/>
  <c r="AB128" i="189"/>
  <c r="AA128" i="189"/>
  <c r="Z128" i="189"/>
  <c r="Y128" i="189"/>
  <c r="X128" i="189"/>
  <c r="W128" i="189"/>
  <c r="V128" i="189"/>
  <c r="U128" i="189"/>
  <c r="T128" i="189"/>
  <c r="S128" i="189"/>
  <c r="P127" i="189"/>
  <c r="N127" i="189" s="1"/>
  <c r="AA126" i="189"/>
  <c r="Z126" i="189"/>
  <c r="Y126" i="189"/>
  <c r="X126" i="189"/>
  <c r="W126" i="189"/>
  <c r="V126" i="189"/>
  <c r="U126" i="189"/>
  <c r="T126" i="189"/>
  <c r="S126" i="189"/>
  <c r="P125" i="189"/>
  <c r="N125" i="189" s="1"/>
  <c r="AK124" i="189"/>
  <c r="AJ124" i="189"/>
  <c r="AI124" i="189"/>
  <c r="AI134" i="189" s="1"/>
  <c r="AH124" i="189"/>
  <c r="AH134" i="189" s="1"/>
  <c r="AG124" i="189"/>
  <c r="AG134" i="189" s="1"/>
  <c r="AF124" i="189"/>
  <c r="AE124" i="189"/>
  <c r="AD124" i="189"/>
  <c r="AC124" i="189"/>
  <c r="AB124" i="189"/>
  <c r="AA124" i="189"/>
  <c r="Z124" i="189"/>
  <c r="Y124" i="189"/>
  <c r="X124" i="189"/>
  <c r="W124" i="189"/>
  <c r="V124" i="189"/>
  <c r="U124" i="189"/>
  <c r="T124" i="189"/>
  <c r="S124" i="189"/>
  <c r="P123" i="189"/>
  <c r="N123" i="189" s="1"/>
  <c r="AE123" i="189" s="1"/>
  <c r="AC122" i="189"/>
  <c r="AB122" i="189"/>
  <c r="AA122" i="189"/>
  <c r="Z122" i="189"/>
  <c r="Y122" i="189"/>
  <c r="X122" i="189"/>
  <c r="W122" i="189"/>
  <c r="V122" i="189"/>
  <c r="U122" i="189"/>
  <c r="T122" i="189"/>
  <c r="S122" i="189"/>
  <c r="R122" i="189"/>
  <c r="P121" i="189"/>
  <c r="N121" i="189" s="1"/>
  <c r="AA120" i="189"/>
  <c r="Z120" i="189"/>
  <c r="Y120" i="189"/>
  <c r="X120" i="189"/>
  <c r="W120" i="189"/>
  <c r="V120" i="189"/>
  <c r="U120" i="189"/>
  <c r="T120" i="189"/>
  <c r="S120" i="189"/>
  <c r="R120" i="189"/>
  <c r="P119" i="189"/>
  <c r="N119" i="189" s="1"/>
  <c r="AF118" i="189"/>
  <c r="AE118" i="189"/>
  <c r="AD118" i="189"/>
  <c r="AC118" i="189"/>
  <c r="AB118" i="189"/>
  <c r="AA118" i="189"/>
  <c r="Z118" i="189"/>
  <c r="Y118" i="189"/>
  <c r="X118" i="189"/>
  <c r="W118" i="189"/>
  <c r="V118" i="189"/>
  <c r="U118" i="189"/>
  <c r="T118" i="189"/>
  <c r="AV117" i="189"/>
  <c r="P117" i="189"/>
  <c r="N117" i="189" s="1"/>
  <c r="AV116" i="189"/>
  <c r="V116" i="189"/>
  <c r="U116" i="189"/>
  <c r="T116" i="189"/>
  <c r="S116" i="189"/>
  <c r="R116" i="189"/>
  <c r="AV115" i="189"/>
  <c r="P115" i="189"/>
  <c r="N115" i="189" s="1"/>
  <c r="AV114" i="189"/>
  <c r="U114" i="189"/>
  <c r="T114" i="189"/>
  <c r="S114" i="189"/>
  <c r="R114" i="189"/>
  <c r="P113" i="189"/>
  <c r="N113" i="189" s="1"/>
  <c r="Y112" i="189"/>
  <c r="AV112" i="189" s="1"/>
  <c r="X112" i="189"/>
  <c r="W112" i="189"/>
  <c r="V112" i="189"/>
  <c r="U112" i="189"/>
  <c r="T112" i="189"/>
  <c r="S112" i="189"/>
  <c r="R112" i="189"/>
  <c r="N111" i="189"/>
  <c r="AA110" i="189"/>
  <c r="Z110" i="189"/>
  <c r="Y110" i="189"/>
  <c r="X110" i="189"/>
  <c r="W110" i="189"/>
  <c r="V110" i="189"/>
  <c r="U110" i="189"/>
  <c r="T110" i="189"/>
  <c r="S110" i="189"/>
  <c r="R110" i="189"/>
  <c r="AV109" i="189"/>
  <c r="P109" i="189"/>
  <c r="N109" i="189" s="1"/>
  <c r="AV108" i="189"/>
  <c r="U108" i="189"/>
  <c r="AT108" i="189" s="1"/>
  <c r="AU108" i="189" s="1"/>
  <c r="P107" i="189"/>
  <c r="N107" i="189" s="1"/>
  <c r="AD107" i="189" s="1"/>
  <c r="AV106" i="189"/>
  <c r="AW106" i="189" s="1"/>
  <c r="AT106" i="189"/>
  <c r="AU106" i="189" s="1"/>
  <c r="P105" i="189"/>
  <c r="N105" i="189" s="1"/>
  <c r="Z104" i="189"/>
  <c r="AT104" i="189" s="1"/>
  <c r="AU104" i="189" s="1"/>
  <c r="AV103" i="189"/>
  <c r="P103" i="189"/>
  <c r="N103" i="189" s="1"/>
  <c r="AV102" i="189"/>
  <c r="AW102" i="189" s="1"/>
  <c r="AT102" i="189"/>
  <c r="AU102" i="189" s="1"/>
  <c r="P101" i="189"/>
  <c r="N101" i="189" s="1"/>
  <c r="AC101" i="189" s="1"/>
  <c r="AV100" i="189"/>
  <c r="AW100" i="189" s="1"/>
  <c r="AT100" i="189"/>
  <c r="AU100" i="189" s="1"/>
  <c r="AV99" i="189"/>
  <c r="P99" i="189"/>
  <c r="N99" i="189" s="1"/>
  <c r="AV98" i="189"/>
  <c r="AW98" i="189" s="1"/>
  <c r="AT98" i="189"/>
  <c r="AU98" i="189" s="1"/>
  <c r="AV97" i="189"/>
  <c r="P97" i="189"/>
  <c r="N97" i="189" s="1"/>
  <c r="AV96" i="189"/>
  <c r="AW96" i="189" s="1"/>
  <c r="AT96" i="189"/>
  <c r="AU96" i="189" s="1"/>
  <c r="AV95" i="189"/>
  <c r="P95" i="189"/>
  <c r="N95" i="189" s="1"/>
  <c r="S95" i="189" s="1"/>
  <c r="AV94" i="189"/>
  <c r="AW94" i="189" s="1"/>
  <c r="AT94" i="189"/>
  <c r="AU94" i="189" s="1"/>
  <c r="AV93" i="189"/>
  <c r="P93" i="189"/>
  <c r="N93" i="189" s="1"/>
  <c r="S93" i="189" s="1"/>
  <c r="AV92" i="189"/>
  <c r="AW92" i="189" s="1"/>
  <c r="AT92" i="189"/>
  <c r="AU92" i="189" s="1"/>
  <c r="P91" i="189"/>
  <c r="N91" i="189" s="1"/>
  <c r="Z90" i="189"/>
  <c r="AV90" i="189" s="1"/>
  <c r="R90" i="189"/>
  <c r="AV89" i="189"/>
  <c r="P89" i="189"/>
  <c r="N89" i="189" s="1"/>
  <c r="AV88" i="189"/>
  <c r="AW88" i="189" s="1"/>
  <c r="AT88" i="189"/>
  <c r="AU88" i="189" s="1"/>
  <c r="AV87" i="189"/>
  <c r="P87" i="189"/>
  <c r="N87" i="189" s="1"/>
  <c r="S87" i="189" s="1"/>
  <c r="AV86" i="189"/>
  <c r="AW86" i="189" s="1"/>
  <c r="AT86" i="189"/>
  <c r="AU86" i="189" s="1"/>
  <c r="AV85" i="189"/>
  <c r="P85" i="189"/>
  <c r="N85" i="189" s="1"/>
  <c r="AV84" i="189"/>
  <c r="AW84" i="189" s="1"/>
  <c r="AT84" i="189"/>
  <c r="AU84" i="189" s="1"/>
  <c r="AV83" i="189"/>
  <c r="P83" i="189"/>
  <c r="N83" i="189" s="1"/>
  <c r="S83" i="189" s="1"/>
  <c r="AV82" i="189"/>
  <c r="AW82" i="189" s="1"/>
  <c r="AT82" i="189"/>
  <c r="AU82" i="189" s="1"/>
  <c r="P81" i="189"/>
  <c r="N81" i="189" s="1"/>
  <c r="AV80" i="189"/>
  <c r="T80" i="189"/>
  <c r="AT80" i="189" s="1"/>
  <c r="AU80" i="189" s="1"/>
  <c r="AV79" i="189"/>
  <c r="P79" i="189"/>
  <c r="N79" i="189" s="1"/>
  <c r="R79" i="189" s="1"/>
  <c r="AV78" i="189"/>
  <c r="AW78" i="189" s="1"/>
  <c r="AT78" i="189"/>
  <c r="AU78" i="189" s="1"/>
  <c r="P77" i="189"/>
  <c r="N77" i="189" s="1"/>
  <c r="R77" i="189" s="1"/>
  <c r="AV76" i="189"/>
  <c r="AW76" i="189" s="1"/>
  <c r="AT76" i="189"/>
  <c r="AU76" i="189" s="1"/>
  <c r="P75" i="189"/>
  <c r="N75" i="189" s="1"/>
  <c r="AC75" i="189" s="1"/>
  <c r="AV74" i="189"/>
  <c r="AW74" i="189" s="1"/>
  <c r="AT74" i="189"/>
  <c r="AU74" i="189" s="1"/>
  <c r="P73" i="189"/>
  <c r="N73" i="189" s="1"/>
  <c r="AE73" i="189" s="1"/>
  <c r="AV72" i="189"/>
  <c r="AW72" i="189" s="1"/>
  <c r="AT72" i="189"/>
  <c r="AU72" i="189" s="1"/>
  <c r="P71" i="189"/>
  <c r="N71" i="189" s="1"/>
  <c r="S71" i="189" s="1"/>
  <c r="AV70" i="189"/>
  <c r="AW70" i="189" s="1"/>
  <c r="AT70" i="189"/>
  <c r="AU70" i="189" s="1"/>
  <c r="P69" i="189"/>
  <c r="N69" i="189" s="1"/>
  <c r="AV68" i="189"/>
  <c r="AW68" i="189" s="1"/>
  <c r="AT68" i="189"/>
  <c r="AU68" i="189" s="1"/>
  <c r="P67" i="189"/>
  <c r="N67" i="189" s="1"/>
  <c r="AG67" i="189" s="1"/>
  <c r="AV66" i="189"/>
  <c r="AW66" i="189" s="1"/>
  <c r="AT66" i="189"/>
  <c r="AU66" i="189" s="1"/>
  <c r="AV65" i="189"/>
  <c r="P65" i="189"/>
  <c r="N65" i="189" s="1"/>
  <c r="V65" i="189" s="1"/>
  <c r="AV64" i="189"/>
  <c r="AW64" i="189" s="1"/>
  <c r="AT64" i="189"/>
  <c r="AU64" i="189" s="1"/>
  <c r="P63" i="189"/>
  <c r="N63" i="189" s="1"/>
  <c r="AI63" i="189" s="1"/>
  <c r="AV62" i="189"/>
  <c r="AW62" i="189" s="1"/>
  <c r="AT62" i="189"/>
  <c r="AU62" i="189" s="1"/>
  <c r="P61" i="189"/>
  <c r="N61" i="189" s="1"/>
  <c r="AB61" i="189" s="1"/>
  <c r="AV60" i="189"/>
  <c r="AW60" i="189" s="1"/>
  <c r="AT60" i="189"/>
  <c r="AU60" i="189" s="1"/>
  <c r="P59" i="189"/>
  <c r="N59" i="189" s="1"/>
  <c r="AV58" i="189"/>
  <c r="AW58" i="189" s="1"/>
  <c r="AT58" i="189"/>
  <c r="AU58" i="189" s="1"/>
  <c r="P57" i="189"/>
  <c r="N57" i="189" s="1"/>
  <c r="R57" i="189" s="1"/>
  <c r="AV56" i="189"/>
  <c r="AW56" i="189" s="1"/>
  <c r="AT56" i="189"/>
  <c r="AU56" i="189" s="1"/>
  <c r="P55" i="189"/>
  <c r="N55" i="189" s="1"/>
  <c r="AK55" i="189" s="1"/>
  <c r="AV54" i="189"/>
  <c r="AW54" i="189" s="1"/>
  <c r="AT54" i="189"/>
  <c r="AU54" i="189" s="1"/>
  <c r="P53" i="189"/>
  <c r="N53" i="189" s="1"/>
  <c r="X53" i="189" s="1"/>
  <c r="AV52" i="189"/>
  <c r="AW52" i="189" s="1"/>
  <c r="AT52" i="189"/>
  <c r="AU52" i="189" s="1"/>
  <c r="P51" i="189"/>
  <c r="N51" i="189" s="1"/>
  <c r="X51" i="189" s="1"/>
  <c r="AV50" i="189"/>
  <c r="AW50" i="189" s="1"/>
  <c r="AT50" i="189"/>
  <c r="AU50" i="189" s="1"/>
  <c r="P49" i="189"/>
  <c r="N49" i="189" s="1"/>
  <c r="Z49" i="189" s="1"/>
  <c r="AV48" i="189"/>
  <c r="AW48" i="189" s="1"/>
  <c r="AT48" i="189"/>
  <c r="AU48" i="189" s="1"/>
  <c r="AV47" i="189"/>
  <c r="P47" i="189"/>
  <c r="N47" i="189" s="1"/>
  <c r="AV46" i="189"/>
  <c r="AW46" i="189" s="1"/>
  <c r="AT46" i="189"/>
  <c r="AU46" i="189" s="1"/>
  <c r="P45" i="189"/>
  <c r="N45" i="189" s="1"/>
  <c r="Z45" i="189" s="1"/>
  <c r="AV44" i="189"/>
  <c r="AW44" i="189" s="1"/>
  <c r="AT44" i="189"/>
  <c r="AU44" i="189" s="1"/>
  <c r="P43" i="189"/>
  <c r="N43" i="189" s="1"/>
  <c r="AB43" i="189" s="1"/>
  <c r="AV42" i="189"/>
  <c r="AW42" i="189" s="1"/>
  <c r="AT42" i="189"/>
  <c r="AU42" i="189" s="1"/>
  <c r="P41" i="189"/>
  <c r="N41" i="189" s="1"/>
  <c r="AV40" i="189"/>
  <c r="AW40" i="189" s="1"/>
  <c r="AT40" i="189"/>
  <c r="AU40" i="189" s="1"/>
  <c r="AV39" i="189"/>
  <c r="P39" i="189"/>
  <c r="N39" i="189" s="1"/>
  <c r="R39" i="189" s="1"/>
  <c r="AV38" i="189"/>
  <c r="AW38" i="189" s="1"/>
  <c r="AT38" i="189"/>
  <c r="AU38" i="189" s="1"/>
  <c r="P37" i="189"/>
  <c r="N37" i="189" s="1"/>
  <c r="V37" i="189" s="1"/>
  <c r="AV36" i="189"/>
  <c r="AW36" i="189" s="1"/>
  <c r="AT36" i="189"/>
  <c r="AU36" i="189" s="1"/>
  <c r="P35" i="189"/>
  <c r="N35" i="189" s="1"/>
  <c r="AC35" i="189" s="1"/>
  <c r="AV34" i="189"/>
  <c r="AW34" i="189" s="1"/>
  <c r="AT34" i="189"/>
  <c r="AU34" i="189" s="1"/>
  <c r="P33" i="189"/>
  <c r="N33" i="189" s="1"/>
  <c r="AV32" i="189"/>
  <c r="AW32" i="189" s="1"/>
  <c r="AT32" i="189"/>
  <c r="AU32" i="189" s="1"/>
  <c r="P31" i="189"/>
  <c r="N31" i="189" s="1"/>
  <c r="AM31" i="189" s="1"/>
  <c r="AV30" i="189"/>
  <c r="AW30" i="189" s="1"/>
  <c r="AT30" i="189"/>
  <c r="AU30" i="189" s="1"/>
  <c r="P29" i="189"/>
  <c r="N29" i="189" s="1"/>
  <c r="AV28" i="189"/>
  <c r="AW28" i="189" s="1"/>
  <c r="AT28" i="189"/>
  <c r="AU28" i="189" s="1"/>
  <c r="AV27" i="189"/>
  <c r="P27" i="189"/>
  <c r="N27" i="189" s="1"/>
  <c r="T27" i="189" s="1"/>
  <c r="AV26" i="189"/>
  <c r="AW26" i="189" s="1"/>
  <c r="AT26" i="189"/>
  <c r="AU26" i="189" s="1"/>
  <c r="P25" i="189"/>
  <c r="N25" i="189" s="1"/>
  <c r="AA25" i="189" s="1"/>
  <c r="AV24" i="189"/>
  <c r="AW24" i="189" s="1"/>
  <c r="AT24" i="189"/>
  <c r="AU24" i="189" s="1"/>
  <c r="P23" i="189"/>
  <c r="N23" i="189" s="1"/>
  <c r="T23" i="189" s="1"/>
  <c r="AV22" i="189"/>
  <c r="AW22" i="189" s="1"/>
  <c r="AT22" i="189"/>
  <c r="AU22" i="189" s="1"/>
  <c r="P21" i="189"/>
  <c r="N21" i="189" s="1"/>
  <c r="V21" i="189" s="1"/>
  <c r="AV20" i="189"/>
  <c r="AW20" i="189" s="1"/>
  <c r="AT20" i="189"/>
  <c r="AU20" i="189" s="1"/>
  <c r="P19" i="189"/>
  <c r="N19" i="189" s="1"/>
  <c r="Y19" i="189" s="1"/>
  <c r="AV18" i="189"/>
  <c r="AW18" i="189" s="1"/>
  <c r="AT18" i="189"/>
  <c r="AU18" i="189" s="1"/>
  <c r="P17" i="189"/>
  <c r="N17" i="189" s="1"/>
  <c r="AC17" i="189" s="1"/>
  <c r="AV16" i="189"/>
  <c r="AW16" i="189" s="1"/>
  <c r="AT16" i="189"/>
  <c r="AU16" i="189" s="1"/>
  <c r="AV15" i="189"/>
  <c r="P15" i="189"/>
  <c r="N15" i="189" s="1"/>
  <c r="X15" i="189" s="1"/>
  <c r="AV14" i="189"/>
  <c r="AW14" i="189" s="1"/>
  <c r="AT14" i="189"/>
  <c r="AU14" i="189" s="1"/>
  <c r="AV13" i="189"/>
  <c r="P13" i="189"/>
  <c r="N13" i="189" s="1"/>
  <c r="X13" i="189" s="1"/>
  <c r="AV12" i="189"/>
  <c r="AW12" i="189" s="1"/>
  <c r="AT12" i="189"/>
  <c r="AU12" i="189" s="1"/>
  <c r="AV11" i="189"/>
  <c r="AW11" i="189" s="1"/>
  <c r="AT11" i="189"/>
  <c r="AU11" i="189" s="1"/>
  <c r="P11" i="189"/>
  <c r="N11" i="189" s="1"/>
  <c r="AV10" i="189"/>
  <c r="AW10" i="189" s="1"/>
  <c r="AT10" i="189"/>
  <c r="AU10" i="189" s="1"/>
  <c r="AV9" i="189"/>
  <c r="P9" i="189"/>
  <c r="N9" i="189" s="1"/>
  <c r="X9" i="189" s="1"/>
  <c r="AV8" i="189"/>
  <c r="AW8" i="189" s="1"/>
  <c r="AT8" i="189"/>
  <c r="AU8" i="189" s="1"/>
  <c r="P7" i="189"/>
  <c r="N7" i="189" s="1"/>
  <c r="W7" i="189" s="1"/>
  <c r="AV6" i="189"/>
  <c r="AW6" i="189" s="1"/>
  <c r="AT6" i="189"/>
  <c r="AU6" i="189" s="1"/>
  <c r="AB134" i="189" l="1"/>
  <c r="AB152" i="189" s="1"/>
  <c r="AB147" i="189"/>
  <c r="AH147" i="189"/>
  <c r="AC134" i="189"/>
  <c r="AC152" i="189" s="1"/>
  <c r="AS136" i="189"/>
  <c r="AA147" i="189"/>
  <c r="AM147" i="189"/>
  <c r="AV122" i="189"/>
  <c r="T39" i="189"/>
  <c r="AH73" i="189"/>
  <c r="AV104" i="189"/>
  <c r="AW104" i="189" s="1"/>
  <c r="T145" i="189"/>
  <c r="AA129" i="189"/>
  <c r="Y145" i="189"/>
  <c r="T9" i="189"/>
  <c r="AE145" i="189"/>
  <c r="AL145" i="189"/>
  <c r="AL147" i="189"/>
  <c r="Y63" i="189"/>
  <c r="V77" i="189"/>
  <c r="AE134" i="189"/>
  <c r="AE152" i="189" s="1"/>
  <c r="AN147" i="189"/>
  <c r="AE77" i="189"/>
  <c r="R103" i="189"/>
  <c r="W103" i="189"/>
  <c r="U103" i="189"/>
  <c r="R89" i="189"/>
  <c r="W89" i="189"/>
  <c r="T89" i="189"/>
  <c r="U17" i="189"/>
  <c r="Y37" i="189"/>
  <c r="AV37" i="189" s="1"/>
  <c r="AJ73" i="189"/>
  <c r="U9" i="189"/>
  <c r="Y91" i="189"/>
  <c r="S109" i="189"/>
  <c r="W63" i="189"/>
  <c r="AT112" i="189"/>
  <c r="AU112" i="189" s="1"/>
  <c r="U143" i="189"/>
  <c r="X143" i="189"/>
  <c r="AV143" i="189" s="1"/>
  <c r="AE69" i="189"/>
  <c r="AJ69" i="189"/>
  <c r="AB69" i="189"/>
  <c r="R99" i="189"/>
  <c r="U99" i="189"/>
  <c r="T99" i="189"/>
  <c r="U13" i="189"/>
  <c r="Z43" i="189"/>
  <c r="W17" i="189"/>
  <c r="AA43" i="189"/>
  <c r="AB17" i="189"/>
  <c r="AG17" i="189"/>
  <c r="AF49" i="189"/>
  <c r="AL63" i="189"/>
  <c r="R73" i="189"/>
  <c r="U145" i="189"/>
  <c r="AM145" i="189"/>
  <c r="V13" i="189"/>
  <c r="AJ63" i="189"/>
  <c r="U101" i="189"/>
  <c r="U23" i="189"/>
  <c r="AL49" i="189"/>
  <c r="Y73" i="189"/>
  <c r="V145" i="189"/>
  <c r="AQ145" i="189"/>
  <c r="AN17" i="189"/>
  <c r="W23" i="189"/>
  <c r="AM49" i="189"/>
  <c r="AC73" i="189"/>
  <c r="W145" i="189"/>
  <c r="AR145" i="189"/>
  <c r="X45" i="189"/>
  <c r="AF73" i="189"/>
  <c r="S89" i="189"/>
  <c r="AV128" i="189"/>
  <c r="AW128" i="189" s="1"/>
  <c r="X145" i="189"/>
  <c r="AS145" i="189"/>
  <c r="AS148" i="189" s="1"/>
  <c r="AS154" i="189" s="1"/>
  <c r="AT146" i="189"/>
  <c r="R43" i="189"/>
  <c r="AV120" i="189"/>
  <c r="AW120" i="189" s="1"/>
  <c r="W123" i="189"/>
  <c r="Z145" i="189"/>
  <c r="S43" i="189"/>
  <c r="S117" i="189"/>
  <c r="AD134" i="189"/>
  <c r="AD152" i="189" s="1"/>
  <c r="Y129" i="189"/>
  <c r="AA145" i="189"/>
  <c r="S13" i="189"/>
  <c r="R51" i="189"/>
  <c r="W43" i="189"/>
  <c r="T13" i="189"/>
  <c r="S39" i="189"/>
  <c r="Y43" i="189"/>
  <c r="AW80" i="189"/>
  <c r="AT128" i="189"/>
  <c r="AI145" i="189"/>
  <c r="R13" i="189"/>
  <c r="AW114" i="189"/>
  <c r="AJ145" i="189"/>
  <c r="AK145" i="189"/>
  <c r="AV146" i="189"/>
  <c r="AW146" i="189" s="1"/>
  <c r="AG59" i="189"/>
  <c r="AF59" i="189"/>
  <c r="AA59" i="189"/>
  <c r="X59" i="189"/>
  <c r="W59" i="189"/>
  <c r="AN59" i="189"/>
  <c r="AM59" i="189"/>
  <c r="AC41" i="189"/>
  <c r="AB41" i="189"/>
  <c r="S115" i="189"/>
  <c r="R115" i="189"/>
  <c r="AJ29" i="189"/>
  <c r="AH29" i="189"/>
  <c r="AC29" i="189"/>
  <c r="AF29" i="189"/>
  <c r="AB29" i="189"/>
  <c r="W29" i="189"/>
  <c r="S29" i="189"/>
  <c r="U29" i="189"/>
  <c r="V85" i="189"/>
  <c r="W85" i="189"/>
  <c r="U85" i="189"/>
  <c r="T85" i="189"/>
  <c r="W65" i="189"/>
  <c r="R75" i="189"/>
  <c r="U111" i="189"/>
  <c r="X125" i="189"/>
  <c r="V9" i="189"/>
  <c r="X17" i="189"/>
  <c r="S37" i="189"/>
  <c r="T43" i="189"/>
  <c r="AM63" i="189"/>
  <c r="R71" i="189"/>
  <c r="W75" i="189"/>
  <c r="AF77" i="189"/>
  <c r="AW112" i="189"/>
  <c r="AT114" i="189"/>
  <c r="AU114" i="189" s="1"/>
  <c r="AT116" i="189"/>
  <c r="AU116" i="189" s="1"/>
  <c r="X123" i="189"/>
  <c r="AV124" i="189"/>
  <c r="AW124" i="189" s="1"/>
  <c r="AF145" i="189"/>
  <c r="AI147" i="189"/>
  <c r="T123" i="189"/>
  <c r="Y17" i="189"/>
  <c r="R23" i="189"/>
  <c r="T37" i="189"/>
  <c r="U43" i="189"/>
  <c r="T45" i="189"/>
  <c r="T63" i="189"/>
  <c r="AN63" i="189"/>
  <c r="T69" i="189"/>
  <c r="T71" i="189"/>
  <c r="X75" i="189"/>
  <c r="S103" i="189"/>
  <c r="S134" i="189"/>
  <c r="S152" i="189" s="1"/>
  <c r="AF123" i="189"/>
  <c r="Z125" i="189"/>
  <c r="AG145" i="189"/>
  <c r="AJ147" i="189"/>
  <c r="W9" i="189"/>
  <c r="W15" i="189"/>
  <c r="Z17" i="189"/>
  <c r="S23" i="189"/>
  <c r="X37" i="189"/>
  <c r="V43" i="189"/>
  <c r="U45" i="189"/>
  <c r="U63" i="189"/>
  <c r="U69" i="189"/>
  <c r="U71" i="189"/>
  <c r="T73" i="189"/>
  <c r="AD75" i="189"/>
  <c r="T103" i="189"/>
  <c r="AG123" i="189"/>
  <c r="S145" i="189"/>
  <c r="AH145" i="189"/>
  <c r="AK147" i="189"/>
  <c r="AE75" i="189"/>
  <c r="AH123" i="189"/>
  <c r="V71" i="189"/>
  <c r="AF17" i="189"/>
  <c r="V23" i="189"/>
  <c r="X43" i="189"/>
  <c r="X63" i="189"/>
  <c r="AE67" i="189"/>
  <c r="AD69" i="189"/>
  <c r="W71" i="189"/>
  <c r="AF75" i="189"/>
  <c r="S101" i="189"/>
  <c r="V103" i="189"/>
  <c r="AI123" i="189"/>
  <c r="Z129" i="189"/>
  <c r="AJ123" i="189"/>
  <c r="W61" i="189"/>
  <c r="X61" i="189"/>
  <c r="Z63" i="189"/>
  <c r="AP67" i="189"/>
  <c r="AO69" i="189"/>
  <c r="AB71" i="189"/>
  <c r="V101" i="189"/>
  <c r="X103" i="189"/>
  <c r="W134" i="189"/>
  <c r="W152" i="189" s="1"/>
  <c r="V127" i="189"/>
  <c r="AB129" i="189"/>
  <c r="Z147" i="189"/>
  <c r="AF63" i="189"/>
  <c r="AQ67" i="189"/>
  <c r="AC71" i="189"/>
  <c r="R87" i="189"/>
  <c r="AW87" i="189" s="1"/>
  <c r="W101" i="189"/>
  <c r="Z123" i="189"/>
  <c r="AJ17" i="189"/>
  <c r="Y23" i="189"/>
  <c r="AV23" i="189" s="1"/>
  <c r="AA61" i="189"/>
  <c r="S17" i="189"/>
  <c r="AK17" i="189"/>
  <c r="AC43" i="189"/>
  <c r="AC61" i="189"/>
  <c r="AG63" i="189"/>
  <c r="U65" i="189"/>
  <c r="AD71" i="189"/>
  <c r="AT118" i="189"/>
  <c r="AU118" i="189" s="1"/>
  <c r="AF134" i="189"/>
  <c r="AF152" i="189" s="1"/>
  <c r="V143" i="189"/>
  <c r="X71" i="189"/>
  <c r="AH17" i="189"/>
  <c r="X23" i="189"/>
  <c r="T65" i="189"/>
  <c r="S9" i="189"/>
  <c r="T17" i="189"/>
  <c r="AL17" i="189"/>
  <c r="S99" i="189"/>
  <c r="AW108" i="189"/>
  <c r="AC119" i="189"/>
  <c r="AV126" i="189"/>
  <c r="AW126" i="189" s="1"/>
  <c r="W143" i="189"/>
  <c r="W125" i="189"/>
  <c r="T35" i="189"/>
  <c r="T33" i="189"/>
  <c r="Y33" i="189"/>
  <c r="X33" i="189"/>
  <c r="W33" i="189"/>
  <c r="U33" i="189"/>
  <c r="R33" i="189"/>
  <c r="AC33" i="189"/>
  <c r="AB33" i="189"/>
  <c r="X81" i="189"/>
  <c r="W81" i="189"/>
  <c r="V81" i="189"/>
  <c r="AB81" i="189"/>
  <c r="Z81" i="189"/>
  <c r="T81" i="189"/>
  <c r="S81" i="189"/>
  <c r="R81" i="189"/>
  <c r="AE81" i="189"/>
  <c r="AC81" i="189"/>
  <c r="AA81" i="189"/>
  <c r="T21" i="189"/>
  <c r="U25" i="189"/>
  <c r="V33" i="189"/>
  <c r="Z33" i="189"/>
  <c r="AA41" i="189"/>
  <c r="Z41" i="189"/>
  <c r="Y41" i="189"/>
  <c r="X41" i="189"/>
  <c r="V41" i="189"/>
  <c r="T41" i="189"/>
  <c r="R41" i="189"/>
  <c r="AD41" i="189"/>
  <c r="AB53" i="189"/>
  <c r="AD81" i="189"/>
  <c r="AC19" i="189"/>
  <c r="X21" i="189"/>
  <c r="AG31" i="189"/>
  <c r="AA33" i="189"/>
  <c r="U49" i="189"/>
  <c r="U51" i="189"/>
  <c r="Z51" i="189"/>
  <c r="Y51" i="189"/>
  <c r="W51" i="189"/>
  <c r="T51" i="189"/>
  <c r="S51" i="189"/>
  <c r="AD53" i="189"/>
  <c r="AF81" i="189"/>
  <c r="T31" i="189"/>
  <c r="U31" i="189"/>
  <c r="X31" i="189"/>
  <c r="Z31" i="189"/>
  <c r="Y81" i="189"/>
  <c r="Z19" i="189"/>
  <c r="AD35" i="189"/>
  <c r="AW79" i="189"/>
  <c r="AT79" i="189"/>
  <c r="AU79" i="189" s="1"/>
  <c r="AB21" i="189"/>
  <c r="AH31" i="189"/>
  <c r="Y49" i="189"/>
  <c r="AM67" i="189"/>
  <c r="AA67" i="189"/>
  <c r="AL67" i="189"/>
  <c r="Z67" i="189"/>
  <c r="AK67" i="189"/>
  <c r="Y67" i="189"/>
  <c r="AD67" i="189"/>
  <c r="AO67" i="189"/>
  <c r="V67" i="189"/>
  <c r="AI67" i="189"/>
  <c r="AN67" i="189"/>
  <c r="U67" i="189"/>
  <c r="AJ67" i="189"/>
  <c r="T67" i="189"/>
  <c r="S67" i="189"/>
  <c r="AH67" i="189"/>
  <c r="R67" i="189"/>
  <c r="AF67" i="189"/>
  <c r="AC67" i="189"/>
  <c r="AB67" i="189"/>
  <c r="U91" i="189"/>
  <c r="T91" i="189"/>
  <c r="S91" i="189"/>
  <c r="AB91" i="189"/>
  <c r="Z91" i="189"/>
  <c r="AC91" i="189"/>
  <c r="AA91" i="189"/>
  <c r="X91" i="189"/>
  <c r="V91" i="189"/>
  <c r="R91" i="189"/>
  <c r="Y7" i="189"/>
  <c r="U7" i="189"/>
  <c r="T7" i="189"/>
  <c r="S7" i="189"/>
  <c r="N134" i="189"/>
  <c r="Z7" i="189"/>
  <c r="X7" i="189"/>
  <c r="W97" i="189"/>
  <c r="V97" i="189"/>
  <c r="U97" i="189"/>
  <c r="T97" i="189"/>
  <c r="S97" i="189"/>
  <c r="X97" i="189"/>
  <c r="R7" i="189"/>
  <c r="S19" i="189"/>
  <c r="Z25" i="189"/>
  <c r="X25" i="189"/>
  <c r="W25" i="189"/>
  <c r="V25" i="189"/>
  <c r="T25" i="189"/>
  <c r="R25" i="189"/>
  <c r="AC25" i="189"/>
  <c r="AB25" i="189"/>
  <c r="W35" i="189"/>
  <c r="V7" i="189"/>
  <c r="U19" i="189"/>
  <c r="S25" i="189"/>
  <c r="S33" i="189"/>
  <c r="W53" i="189"/>
  <c r="U21" i="189"/>
  <c r="AB7" i="189"/>
  <c r="T15" i="189"/>
  <c r="V15" i="189"/>
  <c r="S15" i="189"/>
  <c r="U15" i="189"/>
  <c r="AD25" i="189"/>
  <c r="AD33" i="189"/>
  <c r="S41" i="189"/>
  <c r="U47" i="189"/>
  <c r="T47" i="189"/>
  <c r="R47" i="189"/>
  <c r="R15" i="189"/>
  <c r="AC21" i="189"/>
  <c r="AK31" i="189"/>
  <c r="U41" i="189"/>
  <c r="S47" i="189"/>
  <c r="V51" i="189"/>
  <c r="W67" i="189"/>
  <c r="Z107" i="189"/>
  <c r="Y107" i="189"/>
  <c r="X107" i="189"/>
  <c r="W107" i="189"/>
  <c r="V107" i="189"/>
  <c r="AB107" i="189"/>
  <c r="U107" i="189"/>
  <c r="AC107" i="189"/>
  <c r="AA107" i="189"/>
  <c r="S107" i="189"/>
  <c r="T107" i="189"/>
  <c r="R107" i="189"/>
  <c r="AI55" i="189"/>
  <c r="W55" i="189"/>
  <c r="AH55" i="189"/>
  <c r="V55" i="189"/>
  <c r="AC55" i="189"/>
  <c r="AA55" i="189"/>
  <c r="Z55" i="189"/>
  <c r="X55" i="189"/>
  <c r="AN55" i="189"/>
  <c r="Y55" i="189"/>
  <c r="AM55" i="189"/>
  <c r="AL55" i="189"/>
  <c r="U55" i="189"/>
  <c r="AJ55" i="189"/>
  <c r="S55" i="189"/>
  <c r="AF55" i="189"/>
  <c r="AE55" i="189"/>
  <c r="AD55" i="189"/>
  <c r="X105" i="189"/>
  <c r="W105" i="189"/>
  <c r="V105" i="189"/>
  <c r="U105" i="189"/>
  <c r="T105" i="189"/>
  <c r="AB105" i="189"/>
  <c r="AA105" i="189"/>
  <c r="Z105" i="189"/>
  <c r="S105" i="189"/>
  <c r="Y105" i="189"/>
  <c r="R105" i="189"/>
  <c r="AA111" i="189"/>
  <c r="Z111" i="189"/>
  <c r="Y111" i="189"/>
  <c r="X111" i="189"/>
  <c r="W111" i="189"/>
  <c r="V111" i="189"/>
  <c r="T111" i="189"/>
  <c r="R111" i="189"/>
  <c r="S111" i="189"/>
  <c r="Z121" i="189"/>
  <c r="Y121" i="189"/>
  <c r="X121" i="189"/>
  <c r="W121" i="189"/>
  <c r="V121" i="189"/>
  <c r="AA121" i="189"/>
  <c r="U121" i="189"/>
  <c r="T121" i="189"/>
  <c r="S121" i="189"/>
  <c r="R121" i="189"/>
  <c r="Y35" i="189"/>
  <c r="AE49" i="189"/>
  <c r="S49" i="189"/>
  <c r="AK49" i="189"/>
  <c r="X49" i="189"/>
  <c r="V49" i="189"/>
  <c r="AJ49" i="189"/>
  <c r="W49" i="189"/>
  <c r="AI49" i="189"/>
  <c r="AH49" i="189"/>
  <c r="AG49" i="189"/>
  <c r="T49" i="189"/>
  <c r="AD49" i="189"/>
  <c r="AO49" i="189"/>
  <c r="AB49" i="189"/>
  <c r="AN49" i="189"/>
  <c r="AA49" i="189"/>
  <c r="AG55" i="189"/>
  <c r="U81" i="189"/>
  <c r="R93" i="189"/>
  <c r="R97" i="189"/>
  <c r="AC105" i="189"/>
  <c r="AT120" i="189"/>
  <c r="U125" i="189"/>
  <c r="T125" i="189"/>
  <c r="AT124" i="189"/>
  <c r="AU124" i="189" s="1"/>
  <c r="V125" i="189"/>
  <c r="AA7" i="189"/>
  <c r="Y25" i="189"/>
  <c r="AB31" i="189"/>
  <c r="R49" i="189"/>
  <c r="AL29" i="189"/>
  <c r="Z29" i="189"/>
  <c r="AN29" i="189"/>
  <c r="AA29" i="189"/>
  <c r="AM29" i="189"/>
  <c r="Y29" i="189"/>
  <c r="X29" i="189"/>
  <c r="AK29" i="189"/>
  <c r="AI29" i="189"/>
  <c r="V29" i="189"/>
  <c r="AG29" i="189"/>
  <c r="T29" i="189"/>
  <c r="AE29" i="189"/>
  <c r="R29" i="189"/>
  <c r="AD29" i="189"/>
  <c r="W41" i="189"/>
  <c r="S45" i="189"/>
  <c r="R45" i="189"/>
  <c r="AA45" i="189"/>
  <c r="Y45" i="189"/>
  <c r="W45" i="189"/>
  <c r="V45" i="189"/>
  <c r="AC49" i="189"/>
  <c r="AA57" i="189"/>
  <c r="Z57" i="189"/>
  <c r="Y57" i="189"/>
  <c r="W57" i="189"/>
  <c r="X57" i="189"/>
  <c r="V57" i="189"/>
  <c r="U57" i="189"/>
  <c r="T57" i="189"/>
  <c r="S57" i="189"/>
  <c r="X67" i="189"/>
  <c r="Z77" i="189"/>
  <c r="Y77" i="189"/>
  <c r="X77" i="189"/>
  <c r="U77" i="189"/>
  <c r="S77" i="189"/>
  <c r="AD77" i="189"/>
  <c r="AC77" i="189"/>
  <c r="AB77" i="189"/>
  <c r="AA77" i="189"/>
  <c r="W77" i="189"/>
  <c r="T77" i="189"/>
  <c r="AG77" i="189"/>
  <c r="W83" i="189"/>
  <c r="V83" i="189"/>
  <c r="U83" i="189"/>
  <c r="R83" i="189"/>
  <c r="T83" i="189"/>
  <c r="W91" i="189"/>
  <c r="AC31" i="189"/>
  <c r="AF31" i="189"/>
  <c r="S31" i="189"/>
  <c r="AE31" i="189"/>
  <c r="R31" i="189"/>
  <c r="AD31" i="189"/>
  <c r="AN31" i="189"/>
  <c r="AA31" i="189"/>
  <c r="AL31" i="189"/>
  <c r="Y31" i="189"/>
  <c r="AJ31" i="189"/>
  <c r="W31" i="189"/>
  <c r="AI31" i="189"/>
  <c r="V31" i="189"/>
  <c r="U35" i="189"/>
  <c r="AB35" i="189"/>
  <c r="AA35" i="189"/>
  <c r="Z35" i="189"/>
  <c r="X35" i="189"/>
  <c r="V35" i="189"/>
  <c r="S35" i="189"/>
  <c r="R35" i="189"/>
  <c r="R55" i="189"/>
  <c r="AD19" i="189"/>
  <c r="R19" i="189"/>
  <c r="X19" i="189"/>
  <c r="W19" i="189"/>
  <c r="V19" i="189"/>
  <c r="T19" i="189"/>
  <c r="AB19" i="189"/>
  <c r="AA19" i="189"/>
  <c r="S27" i="189"/>
  <c r="R27" i="189"/>
  <c r="T55" i="189"/>
  <c r="AT126" i="189"/>
  <c r="AU126" i="189" s="1"/>
  <c r="R127" i="189"/>
  <c r="T127" i="189"/>
  <c r="U127" i="189"/>
  <c r="S21" i="189"/>
  <c r="AA21" i="189"/>
  <c r="Z21" i="189"/>
  <c r="Y21" i="189"/>
  <c r="W21" i="189"/>
  <c r="R21" i="189"/>
  <c r="AD21" i="189"/>
  <c r="Z53" i="189"/>
  <c r="V53" i="189"/>
  <c r="S53" i="189"/>
  <c r="U53" i="189"/>
  <c r="T53" i="189"/>
  <c r="AE53" i="189"/>
  <c r="R53" i="189"/>
  <c r="AC53" i="189"/>
  <c r="AA53" i="189"/>
  <c r="Y53" i="189"/>
  <c r="Y119" i="189"/>
  <c r="X119" i="189"/>
  <c r="W119" i="189"/>
  <c r="V119" i="189"/>
  <c r="AG119" i="189"/>
  <c r="U119" i="189"/>
  <c r="Z119" i="189"/>
  <c r="T119" i="189"/>
  <c r="S119" i="189"/>
  <c r="AB119" i="189"/>
  <c r="AA119" i="189"/>
  <c r="R119" i="189"/>
  <c r="AF119" i="189"/>
  <c r="AD119" i="189"/>
  <c r="AE119" i="189"/>
  <c r="AB55" i="189"/>
  <c r="U37" i="189"/>
  <c r="Y59" i="189"/>
  <c r="Y61" i="189"/>
  <c r="AQ63" i="189"/>
  <c r="AE63" i="189"/>
  <c r="S63" i="189"/>
  <c r="AP63" i="189"/>
  <c r="AD63" i="189"/>
  <c r="R63" i="189"/>
  <c r="AO63" i="189"/>
  <c r="AC63" i="189"/>
  <c r="AK63" i="189"/>
  <c r="V63" i="189"/>
  <c r="AH63" i="189"/>
  <c r="W69" i="189"/>
  <c r="AP69" i="189"/>
  <c r="AD73" i="189"/>
  <c r="Y75" i="189"/>
  <c r="U89" i="189"/>
  <c r="AB101" i="189"/>
  <c r="AA101" i="189"/>
  <c r="Z101" i="189"/>
  <c r="Y101" i="189"/>
  <c r="X101" i="189"/>
  <c r="T101" i="189"/>
  <c r="R101" i="189"/>
  <c r="W129" i="189"/>
  <c r="V129" i="189"/>
  <c r="U129" i="189"/>
  <c r="T129" i="189"/>
  <c r="S129" i="189"/>
  <c r="X129" i="189"/>
  <c r="R129" i="189"/>
  <c r="AT110" i="189"/>
  <c r="AU110" i="189" s="1"/>
  <c r="R9" i="189"/>
  <c r="V17" i="189"/>
  <c r="AI17" i="189"/>
  <c r="W37" i="189"/>
  <c r="Z59" i="189"/>
  <c r="Z61" i="189"/>
  <c r="X69" i="189"/>
  <c r="AQ69" i="189"/>
  <c r="V89" i="189"/>
  <c r="AG152" i="189"/>
  <c r="AH152" i="189"/>
  <c r="Y125" i="189"/>
  <c r="AB59" i="189"/>
  <c r="AC69" i="189"/>
  <c r="AN73" i="189"/>
  <c r="AB73" i="189"/>
  <c r="AM73" i="189"/>
  <c r="AA73" i="189"/>
  <c r="AL73" i="189"/>
  <c r="Z73" i="189"/>
  <c r="AO73" i="189"/>
  <c r="W73" i="189"/>
  <c r="AG73" i="189"/>
  <c r="V134" i="189"/>
  <c r="AV118" i="189"/>
  <c r="AW118" i="189" s="1"/>
  <c r="Y123" i="189"/>
  <c r="AI152" i="189"/>
  <c r="AQ152" i="189"/>
  <c r="W113" i="189"/>
  <c r="V113" i="189"/>
  <c r="U113" i="189"/>
  <c r="T113" i="189"/>
  <c r="S113" i="189"/>
  <c r="AJ134" i="189"/>
  <c r="AJ125" i="189"/>
  <c r="AF125" i="189"/>
  <c r="S73" i="189"/>
  <c r="AI73" i="189"/>
  <c r="AB75" i="189"/>
  <c r="AA75" i="189"/>
  <c r="Z75" i="189"/>
  <c r="S75" i="189"/>
  <c r="AG75" i="189"/>
  <c r="R134" i="189"/>
  <c r="AA123" i="189"/>
  <c r="V123" i="189"/>
  <c r="U123" i="189"/>
  <c r="AK134" i="189"/>
  <c r="AK125" i="189"/>
  <c r="AG125" i="189"/>
  <c r="AE59" i="189"/>
  <c r="S59" i="189"/>
  <c r="AP59" i="189"/>
  <c r="AD59" i="189"/>
  <c r="R59" i="189"/>
  <c r="AO59" i="189"/>
  <c r="AC59" i="189"/>
  <c r="AI59" i="189"/>
  <c r="T59" i="189"/>
  <c r="AF61" i="189"/>
  <c r="T61" i="189"/>
  <c r="AE61" i="189"/>
  <c r="S61" i="189"/>
  <c r="AD61" i="189"/>
  <c r="R61" i="189"/>
  <c r="AM69" i="189"/>
  <c r="AA69" i="189"/>
  <c r="AL69" i="189"/>
  <c r="Z69" i="189"/>
  <c r="AK69" i="189"/>
  <c r="Y69" i="189"/>
  <c r="AN69" i="189"/>
  <c r="V69" i="189"/>
  <c r="AF69" i="189"/>
  <c r="AH125" i="189"/>
  <c r="AJ59" i="189"/>
  <c r="AG69" i="189"/>
  <c r="U73" i="189"/>
  <c r="AK73" i="189"/>
  <c r="T75" i="189"/>
  <c r="AT90" i="189"/>
  <c r="AU90" i="189" s="1"/>
  <c r="R109" i="189"/>
  <c r="X113" i="189"/>
  <c r="AA125" i="189"/>
  <c r="AI125" i="189"/>
  <c r="AH59" i="189"/>
  <c r="Y134" i="189"/>
  <c r="AV110" i="189"/>
  <c r="AW110" i="189" s="1"/>
  <c r="R113" i="189"/>
  <c r="W13" i="189"/>
  <c r="AM17" i="189"/>
  <c r="AA17" i="189"/>
  <c r="AD17" i="189"/>
  <c r="U59" i="189"/>
  <c r="AK59" i="189"/>
  <c r="U61" i="189"/>
  <c r="AA63" i="189"/>
  <c r="R69" i="189"/>
  <c r="AH69" i="189"/>
  <c r="V73" i="189"/>
  <c r="AP73" i="189"/>
  <c r="U75" i="189"/>
  <c r="S85" i="189"/>
  <c r="R85" i="189"/>
  <c r="T109" i="189"/>
  <c r="Y113" i="189"/>
  <c r="U115" i="189"/>
  <c r="T115" i="189"/>
  <c r="V117" i="189"/>
  <c r="U117" i="189"/>
  <c r="T117" i="189"/>
  <c r="AW122" i="189"/>
  <c r="AT122" i="189"/>
  <c r="AU122" i="189" s="1"/>
  <c r="R17" i="189"/>
  <c r="AE17" i="189"/>
  <c r="R37" i="189"/>
  <c r="AD43" i="189"/>
  <c r="V59" i="189"/>
  <c r="AL59" i="189"/>
  <c r="V61" i="189"/>
  <c r="AB63" i="189"/>
  <c r="S69" i="189"/>
  <c r="AI69" i="189"/>
  <c r="AA71" i="189"/>
  <c r="Z71" i="189"/>
  <c r="Y71" i="189"/>
  <c r="X73" i="189"/>
  <c r="AQ73" i="189"/>
  <c r="V75" i="189"/>
  <c r="AW90" i="189"/>
  <c r="R95" i="189"/>
  <c r="U109" i="189"/>
  <c r="Z113" i="189"/>
  <c r="R117" i="189"/>
  <c r="AE125" i="189"/>
  <c r="W127" i="189"/>
  <c r="T134" i="189"/>
  <c r="Z134" i="189"/>
  <c r="X134" i="189"/>
  <c r="AA127" i="189"/>
  <c r="Z127" i="189"/>
  <c r="Y127" i="189"/>
  <c r="X127" i="189"/>
  <c r="AA134" i="189"/>
  <c r="S65" i="189"/>
  <c r="R65" i="189"/>
  <c r="AW116" i="189"/>
  <c r="S127" i="189"/>
  <c r="AC147" i="189"/>
  <c r="AO147" i="189"/>
  <c r="AB123" i="189"/>
  <c r="AB125" i="189"/>
  <c r="U134" i="189"/>
  <c r="R147" i="189"/>
  <c r="AD147" i="189"/>
  <c r="AP147" i="189"/>
  <c r="AP148" i="189" s="1"/>
  <c r="AP154" i="189" s="1"/>
  <c r="AS153" i="189"/>
  <c r="AC123" i="189"/>
  <c r="AC125" i="189"/>
  <c r="R143" i="189"/>
  <c r="AB145" i="189"/>
  <c r="AN145" i="189"/>
  <c r="AN148" i="189" s="1"/>
  <c r="AN154" i="189" s="1"/>
  <c r="S147" i="189"/>
  <c r="AE147" i="189"/>
  <c r="AQ147" i="189"/>
  <c r="R123" i="189"/>
  <c r="AD123" i="189"/>
  <c r="R125" i="189"/>
  <c r="AD125" i="189"/>
  <c r="S143" i="189"/>
  <c r="AC145" i="189"/>
  <c r="AO145" i="189"/>
  <c r="T147" i="189"/>
  <c r="AF147" i="189"/>
  <c r="AF148" i="189" s="1"/>
  <c r="AF154" i="189" s="1"/>
  <c r="AR147" i="189"/>
  <c r="AR148" i="189" s="1"/>
  <c r="AR154" i="189" s="1"/>
  <c r="AR155" i="189" s="1"/>
  <c r="AR157" i="189" s="1"/>
  <c r="S123" i="189"/>
  <c r="S125" i="189"/>
  <c r="AR136" i="189"/>
  <c r="R145" i="189"/>
  <c r="AD145" i="189"/>
  <c r="U147" i="189"/>
  <c r="AG147" i="189"/>
  <c r="V147" i="189"/>
  <c r="W147" i="189"/>
  <c r="X147" i="189"/>
  <c r="Y147" i="189"/>
  <c r="Y148" i="189" s="1"/>
  <c r="Y154" i="189" s="1"/>
  <c r="K331" i="143"/>
  <c r="K249" i="143"/>
  <c r="K247" i="143"/>
  <c r="K215" i="143"/>
  <c r="W148" i="189" l="1"/>
  <c r="W154" i="189" s="1"/>
  <c r="AH148" i="189"/>
  <c r="AH154" i="189" s="1"/>
  <c r="AW39" i="189"/>
  <c r="AE148" i="189"/>
  <c r="AE154" i="189" s="1"/>
  <c r="AW103" i="189"/>
  <c r="X148" i="189"/>
  <c r="X154" i="189" s="1"/>
  <c r="AB148" i="189"/>
  <c r="AB154" i="189" s="1"/>
  <c r="AM148" i="189"/>
  <c r="AM154" i="189" s="1"/>
  <c r="AL148" i="189"/>
  <c r="AL154" i="189" s="1"/>
  <c r="AA148" i="189"/>
  <c r="AA154" i="189" s="1"/>
  <c r="AS155" i="189"/>
  <c r="AS157" i="189" s="1"/>
  <c r="AK148" i="189"/>
  <c r="AK154" i="189" s="1"/>
  <c r="T148" i="189"/>
  <c r="T154" i="189" s="1"/>
  <c r="AW99" i="189"/>
  <c r="AT39" i="189"/>
  <c r="AU39" i="189" s="1"/>
  <c r="U148" i="189"/>
  <c r="U154" i="189" s="1"/>
  <c r="AQ148" i="189"/>
  <c r="AQ154" i="189" s="1"/>
  <c r="AT115" i="189"/>
  <c r="AU115" i="189" s="1"/>
  <c r="AT99" i="189"/>
  <c r="AU99" i="189" s="1"/>
  <c r="AV57" i="189"/>
  <c r="AV129" i="189"/>
  <c r="AW129" i="189" s="1"/>
  <c r="AW23" i="189"/>
  <c r="AT51" i="189"/>
  <c r="AU51" i="189" s="1"/>
  <c r="AI148" i="189"/>
  <c r="AI154" i="189" s="1"/>
  <c r="AT57" i="189"/>
  <c r="AU57" i="189" s="1"/>
  <c r="AT71" i="189"/>
  <c r="AU71" i="189" s="1"/>
  <c r="AT87" i="189"/>
  <c r="AU87" i="189" s="1"/>
  <c r="AC148" i="189"/>
  <c r="AC154" i="189" s="1"/>
  <c r="AV71" i="189"/>
  <c r="AW71" i="189" s="1"/>
  <c r="V148" i="189"/>
  <c r="V154" i="189" s="1"/>
  <c r="AJ135" i="189"/>
  <c r="AJ153" i="189" s="1"/>
  <c r="AW57" i="189"/>
  <c r="AG148" i="189"/>
  <c r="AG154" i="189" s="1"/>
  <c r="Z148" i="189"/>
  <c r="Z154" i="189" s="1"/>
  <c r="AJ148" i="189"/>
  <c r="AJ154" i="189" s="1"/>
  <c r="AN135" i="189"/>
  <c r="AN136" i="189" s="1"/>
  <c r="AL135" i="189"/>
  <c r="AL153" i="189" s="1"/>
  <c r="AG135" i="189"/>
  <c r="AG153" i="189" s="1"/>
  <c r="W135" i="189"/>
  <c r="W136" i="189" s="1"/>
  <c r="AH135" i="189"/>
  <c r="AH153" i="189" s="1"/>
  <c r="AH155" i="189" s="1"/>
  <c r="AH157" i="189" s="1"/>
  <c r="AV73" i="189"/>
  <c r="AW73" i="189" s="1"/>
  <c r="AV25" i="189"/>
  <c r="AW25" i="189" s="1"/>
  <c r="AV19" i="189"/>
  <c r="AW19" i="189" s="1"/>
  <c r="AV63" i="189"/>
  <c r="AW63" i="189" s="1"/>
  <c r="AT73" i="189"/>
  <c r="AU73" i="189" s="1"/>
  <c r="AI135" i="189"/>
  <c r="AT77" i="189"/>
  <c r="AU77" i="189" s="1"/>
  <c r="AV111" i="189"/>
  <c r="AW111" i="189" s="1"/>
  <c r="AV127" i="189"/>
  <c r="AW127" i="189" s="1"/>
  <c r="AT75" i="189"/>
  <c r="AU75" i="189" s="1"/>
  <c r="AK135" i="189"/>
  <c r="AK153" i="189" s="1"/>
  <c r="AT103" i="189"/>
  <c r="AU103" i="189" s="1"/>
  <c r="AO148" i="189"/>
  <c r="AO154" i="189" s="1"/>
  <c r="AT43" i="189"/>
  <c r="AU43" i="189" s="1"/>
  <c r="AV101" i="189"/>
  <c r="AW101" i="189" s="1"/>
  <c r="AF135" i="189"/>
  <c r="AF153" i="189" s="1"/>
  <c r="AF155" i="189" s="1"/>
  <c r="AF157" i="189" s="1"/>
  <c r="AC135" i="189"/>
  <c r="AC136" i="189" s="1"/>
  <c r="AT23" i="189"/>
  <c r="AU23" i="189" s="1"/>
  <c r="AV91" i="189"/>
  <c r="AW91" i="189" s="1"/>
  <c r="AW89" i="189"/>
  <c r="R152" i="189"/>
  <c r="AT134" i="189"/>
  <c r="AU134" i="189" s="1"/>
  <c r="X152" i="189"/>
  <c r="AV113" i="189"/>
  <c r="AW113" i="189" s="1"/>
  <c r="Z152" i="189"/>
  <c r="AT17" i="189"/>
  <c r="AU17" i="189" s="1"/>
  <c r="T152" i="189"/>
  <c r="AW85" i="189"/>
  <c r="AT85" i="189"/>
  <c r="AU85" i="189" s="1"/>
  <c r="AW109" i="189"/>
  <c r="AT109" i="189"/>
  <c r="AU109" i="189" s="1"/>
  <c r="AV31" i="189"/>
  <c r="AW31" i="189" s="1"/>
  <c r="AV105" i="189"/>
  <c r="AW105" i="189" s="1"/>
  <c r="AT91" i="189"/>
  <c r="AU91" i="189" s="1"/>
  <c r="AV67" i="189"/>
  <c r="AW67" i="189" s="1"/>
  <c r="AT123" i="189"/>
  <c r="AU123" i="189" s="1"/>
  <c r="AT129" i="189"/>
  <c r="AT63" i="189"/>
  <c r="AU63" i="189" s="1"/>
  <c r="AT89" i="189"/>
  <c r="AU89" i="189" s="1"/>
  <c r="AT15" i="189"/>
  <c r="AU15" i="189" s="1"/>
  <c r="AW15" i="189"/>
  <c r="AT67" i="189"/>
  <c r="AU67" i="189" s="1"/>
  <c r="AV81" i="189"/>
  <c r="AW81" i="189" s="1"/>
  <c r="U152" i="189"/>
  <c r="AE135" i="189"/>
  <c r="AW9" i="189"/>
  <c r="AT9" i="189"/>
  <c r="AU9" i="189" s="1"/>
  <c r="AT125" i="189"/>
  <c r="AU125" i="189" s="1"/>
  <c r="AT65" i="189"/>
  <c r="AU65" i="189" s="1"/>
  <c r="AW65" i="189"/>
  <c r="AK152" i="189"/>
  <c r="AT145" i="189"/>
  <c r="AD135" i="189"/>
  <c r="AT35" i="189"/>
  <c r="AU35" i="189" s="1"/>
  <c r="AV121" i="189"/>
  <c r="AW121" i="189" s="1"/>
  <c r="AA152" i="189"/>
  <c r="AM135" i="189"/>
  <c r="AO135" i="189"/>
  <c r="AT13" i="189"/>
  <c r="AU13" i="189" s="1"/>
  <c r="AV51" i="189"/>
  <c r="AW51" i="189" s="1"/>
  <c r="AW115" i="189"/>
  <c r="AT83" i="189"/>
  <c r="AU83" i="189" s="1"/>
  <c r="AW83" i="189"/>
  <c r="AT29" i="189"/>
  <c r="AU29" i="189" s="1"/>
  <c r="AV35" i="189"/>
  <c r="AW35" i="189" s="1"/>
  <c r="AT111" i="189"/>
  <c r="AU111" i="189" s="1"/>
  <c r="AB135" i="189"/>
  <c r="AT25" i="189"/>
  <c r="AU25" i="189" s="1"/>
  <c r="AT41" i="189"/>
  <c r="AU41" i="189" s="1"/>
  <c r="AJ152" i="189"/>
  <c r="AV119" i="189"/>
  <c r="AW119" i="189" s="1"/>
  <c r="AT147" i="189"/>
  <c r="AT113" i="189"/>
  <c r="AU113" i="189" s="1"/>
  <c r="AV75" i="189"/>
  <c r="AW75" i="189" s="1"/>
  <c r="AT119" i="189"/>
  <c r="AU119" i="189" s="1"/>
  <c r="AV53" i="189"/>
  <c r="AW53" i="189" s="1"/>
  <c r="AT121" i="189"/>
  <c r="AV43" i="189"/>
  <c r="AW43" i="189" s="1"/>
  <c r="AW117" i="189"/>
  <c r="AT117" i="189"/>
  <c r="AU117" i="189" s="1"/>
  <c r="AT61" i="189"/>
  <c r="AU61" i="189" s="1"/>
  <c r="AP135" i="189"/>
  <c r="AV123" i="189"/>
  <c r="AW123" i="189" s="1"/>
  <c r="AT21" i="189"/>
  <c r="AU21" i="189" s="1"/>
  <c r="AT127" i="189"/>
  <c r="AU127" i="189" s="1"/>
  <c r="AT31" i="189"/>
  <c r="AU31" i="189" s="1"/>
  <c r="AV77" i="189"/>
  <c r="AW77" i="189" s="1"/>
  <c r="AT49" i="189"/>
  <c r="AU49" i="189" s="1"/>
  <c r="AV107" i="189"/>
  <c r="AW107" i="189" s="1"/>
  <c r="AW47" i="189"/>
  <c r="AT47" i="189"/>
  <c r="AU47" i="189" s="1"/>
  <c r="X135" i="189"/>
  <c r="X153" i="189" s="1"/>
  <c r="Y152" i="189"/>
  <c r="AV134" i="189"/>
  <c r="AW134" i="189" s="1"/>
  <c r="AQ135" i="189"/>
  <c r="AT19" i="189"/>
  <c r="AU19" i="189" s="1"/>
  <c r="AV17" i="189"/>
  <c r="AW17" i="189" s="1"/>
  <c r="Z135" i="189"/>
  <c r="Z153" i="189" s="1"/>
  <c r="AV49" i="189"/>
  <c r="AW49" i="189" s="1"/>
  <c r="AT33" i="189"/>
  <c r="AU33" i="189" s="1"/>
  <c r="V152" i="189"/>
  <c r="AV61" i="189"/>
  <c r="AW61" i="189" s="1"/>
  <c r="AT53" i="189"/>
  <c r="AU53" i="189" s="1"/>
  <c r="AV21" i="189"/>
  <c r="AW21" i="189" s="1"/>
  <c r="AW97" i="189"/>
  <c r="AT97" i="189"/>
  <c r="AU97" i="189" s="1"/>
  <c r="AT107" i="189"/>
  <c r="AU107" i="189" s="1"/>
  <c r="AV41" i="189"/>
  <c r="AW41" i="189" s="1"/>
  <c r="AV147" i="189"/>
  <c r="AW147" i="189" s="1"/>
  <c r="AW95" i="189"/>
  <c r="AT95" i="189"/>
  <c r="AU95" i="189" s="1"/>
  <c r="AT69" i="189"/>
  <c r="AU69" i="189" s="1"/>
  <c r="AV59" i="189"/>
  <c r="AW59" i="189" s="1"/>
  <c r="AA135" i="189"/>
  <c r="AA153" i="189" s="1"/>
  <c r="AW93" i="189"/>
  <c r="AT93" i="189"/>
  <c r="AU93" i="189" s="1"/>
  <c r="AV55" i="189"/>
  <c r="AW55" i="189" s="1"/>
  <c r="S135" i="189"/>
  <c r="AT81" i="189"/>
  <c r="AU81" i="189" s="1"/>
  <c r="AV145" i="189"/>
  <c r="AW145" i="189" s="1"/>
  <c r="AT143" i="189"/>
  <c r="R148" i="189"/>
  <c r="AW143" i="189"/>
  <c r="S148" i="189"/>
  <c r="S154" i="189" s="1"/>
  <c r="AW37" i="189"/>
  <c r="AT37" i="189"/>
  <c r="AU37" i="189" s="1"/>
  <c r="AV125" i="189"/>
  <c r="AW125" i="189" s="1"/>
  <c r="AV45" i="189"/>
  <c r="AW45" i="189" s="1"/>
  <c r="T135" i="189"/>
  <c r="T153" i="189" s="1"/>
  <c r="AW13" i="189"/>
  <c r="AT59" i="189"/>
  <c r="AU59" i="189" s="1"/>
  <c r="AT101" i="189"/>
  <c r="AU101" i="189" s="1"/>
  <c r="R135" i="189"/>
  <c r="R136" i="189" s="1"/>
  <c r="AT7" i="189"/>
  <c r="AU7" i="189" s="1"/>
  <c r="U135" i="189"/>
  <c r="U153" i="189" s="1"/>
  <c r="AV33" i="189"/>
  <c r="AW33" i="189" s="1"/>
  <c r="AT27" i="189"/>
  <c r="AU27" i="189" s="1"/>
  <c r="AW27" i="189"/>
  <c r="AD148" i="189"/>
  <c r="AD154" i="189" s="1"/>
  <c r="AV69" i="189"/>
  <c r="AW69" i="189" s="1"/>
  <c r="AT55" i="189"/>
  <c r="AU55" i="189" s="1"/>
  <c r="AT45" i="189"/>
  <c r="AU45" i="189" s="1"/>
  <c r="AV29" i="189"/>
  <c r="AW29" i="189" s="1"/>
  <c r="AT105" i="189"/>
  <c r="AU105" i="189" s="1"/>
  <c r="V135" i="189"/>
  <c r="V153" i="189" s="1"/>
  <c r="Y135" i="189"/>
  <c r="Y136" i="189" s="1"/>
  <c r="AV7" i="189"/>
  <c r="AW7" i="189" s="1"/>
  <c r="K349" i="143"/>
  <c r="M92" i="143"/>
  <c r="AL155" i="189" l="1"/>
  <c r="AL157" i="189" s="1"/>
  <c r="AJ155" i="189"/>
  <c r="AJ157" i="189" s="1"/>
  <c r="AN153" i="189"/>
  <c r="AN155" i="189" s="1"/>
  <c r="AN157" i="189" s="1"/>
  <c r="AG155" i="189"/>
  <c r="AG157" i="189" s="1"/>
  <c r="AJ136" i="189"/>
  <c r="AH136" i="189"/>
  <c r="AF136" i="189"/>
  <c r="AC153" i="189"/>
  <c r="AC155" i="189" s="1"/>
  <c r="AC157" i="189" s="1"/>
  <c r="W153" i="189"/>
  <c r="W155" i="189" s="1"/>
  <c r="W157" i="189" s="1"/>
  <c r="U155" i="189"/>
  <c r="U157" i="189" s="1"/>
  <c r="AL136" i="189"/>
  <c r="AG136" i="189"/>
  <c r="AI153" i="189"/>
  <c r="AI155" i="189" s="1"/>
  <c r="AI157" i="189" s="1"/>
  <c r="AI136" i="189"/>
  <c r="AK136" i="189"/>
  <c r="AK155" i="189"/>
  <c r="AK157" i="189" s="1"/>
  <c r="S153" i="189"/>
  <c r="S155" i="189" s="1"/>
  <c r="S157" i="189" s="1"/>
  <c r="S136" i="189"/>
  <c r="R153" i="189"/>
  <c r="AT135" i="189"/>
  <c r="AU135" i="189" s="1"/>
  <c r="X136" i="189"/>
  <c r="AO153" i="189"/>
  <c r="AO155" i="189" s="1"/>
  <c r="AO157" i="189" s="1"/>
  <c r="AO136" i="189"/>
  <c r="T136" i="189"/>
  <c r="AT152" i="189"/>
  <c r="AM153" i="189"/>
  <c r="AM155" i="189" s="1"/>
  <c r="AM157" i="189" s="1"/>
  <c r="AM136" i="189"/>
  <c r="AA136" i="189"/>
  <c r="AA155" i="189"/>
  <c r="AA157" i="189" s="1"/>
  <c r="Z155" i="189"/>
  <c r="Z157" i="189" s="1"/>
  <c r="Z136" i="189"/>
  <c r="AQ153" i="189"/>
  <c r="AQ155" i="189" s="1"/>
  <c r="AQ157" i="189" s="1"/>
  <c r="AQ136" i="189"/>
  <c r="R154" i="189"/>
  <c r="AT148" i="189"/>
  <c r="V136" i="189"/>
  <c r="AE153" i="189"/>
  <c r="AE155" i="189" s="1"/>
  <c r="AE157" i="189" s="1"/>
  <c r="AE136" i="189"/>
  <c r="AV152" i="189"/>
  <c r="AW152" i="189" s="1"/>
  <c r="X155" i="189"/>
  <c r="V155" i="189"/>
  <c r="V157" i="189" s="1"/>
  <c r="AD153" i="189"/>
  <c r="AD155" i="189" s="1"/>
  <c r="AD157" i="189" s="1"/>
  <c r="AD136" i="189"/>
  <c r="U136" i="189"/>
  <c r="AV154" i="189"/>
  <c r="Y153" i="189"/>
  <c r="Y155" i="189" s="1"/>
  <c r="Y157" i="189" s="1"/>
  <c r="AV135" i="189"/>
  <c r="AW135" i="189" s="1"/>
  <c r="AV148" i="189"/>
  <c r="AW148" i="189" s="1"/>
  <c r="AB153" i="189"/>
  <c r="AB155" i="189" s="1"/>
  <c r="AB157" i="189" s="1"/>
  <c r="AB136" i="189"/>
  <c r="T155" i="189"/>
  <c r="T157" i="189" s="1"/>
  <c r="AP153" i="189"/>
  <c r="AP155" i="189" s="1"/>
  <c r="AP157" i="189" s="1"/>
  <c r="AP136" i="189"/>
  <c r="O131" i="143"/>
  <c r="O132" i="143"/>
  <c r="O130" i="143"/>
  <c r="R155" i="189" l="1"/>
  <c r="AT155" i="189" s="1"/>
  <c r="AV136" i="189"/>
  <c r="AW136" i="189" s="1"/>
  <c r="AV153" i="189"/>
  <c r="AW153" i="189" s="1"/>
  <c r="AV155" i="189"/>
  <c r="X157" i="189"/>
  <c r="AT136" i="189"/>
  <c r="AU136" i="189" s="1"/>
  <c r="AT153" i="189"/>
  <c r="AT154" i="189"/>
  <c r="AW154" i="189"/>
  <c r="I373" i="143"/>
  <c r="K332" i="143"/>
  <c r="I332" i="143" s="1"/>
  <c r="I412" i="143"/>
  <c r="L412" i="143" s="1"/>
  <c r="I421" i="143"/>
  <c r="L421" i="143" s="1"/>
  <c r="K133" i="143"/>
  <c r="O133" i="143" s="1"/>
  <c r="K351" i="143"/>
  <c r="I351" i="143" s="1"/>
  <c r="K216" i="143"/>
  <c r="K374" i="143"/>
  <c r="I374" i="143" s="1"/>
  <c r="I349" i="143"/>
  <c r="I348" i="143"/>
  <c r="K224" i="143"/>
  <c r="I224" i="143" s="1"/>
  <c r="I417" i="143"/>
  <c r="L417" i="143" s="1"/>
  <c r="I410" i="143"/>
  <c r="L410" i="143" s="1"/>
  <c r="I409" i="143"/>
  <c r="L409" i="143" s="1"/>
  <c r="L411" i="143"/>
  <c r="L413" i="143"/>
  <c r="L414" i="143"/>
  <c r="L415" i="143"/>
  <c r="L416" i="143"/>
  <c r="L418" i="143"/>
  <c r="L419" i="143"/>
  <c r="L420" i="143"/>
  <c r="L401" i="143"/>
  <c r="L402" i="143"/>
  <c r="L403" i="143"/>
  <c r="L404" i="143"/>
  <c r="L405" i="143"/>
  <c r="L406" i="143"/>
  <c r="L407" i="143"/>
  <c r="L408" i="143"/>
  <c r="L400" i="143"/>
  <c r="L398" i="143"/>
  <c r="L399" i="143"/>
  <c r="L397" i="143"/>
  <c r="K73" i="143"/>
  <c r="L396" i="143"/>
  <c r="I102" i="143"/>
  <c r="K101" i="143"/>
  <c r="I210" i="143"/>
  <c r="I330" i="143"/>
  <c r="I353" i="143"/>
  <c r="I372" i="143"/>
  <c r="I352" i="143"/>
  <c r="I350" i="143"/>
  <c r="I225" i="143"/>
  <c r="K236" i="143"/>
  <c r="I217" i="143"/>
  <c r="K144" i="143"/>
  <c r="I144" i="143" s="1"/>
  <c r="K365" i="143"/>
  <c r="D71" i="188"/>
  <c r="D43" i="188"/>
  <c r="D9" i="188"/>
  <c r="H8" i="188"/>
  <c r="G8" i="188"/>
  <c r="F8" i="188"/>
  <c r="E8" i="188"/>
  <c r="AW155" i="189" l="1"/>
  <c r="R157" i="189"/>
  <c r="D8" i="188"/>
  <c r="L422" i="143"/>
  <c r="I216" i="143"/>
  <c r="K172" i="143"/>
  <c r="K146" i="143"/>
  <c r="I258" i="143" l="1"/>
  <c r="L113" i="143" l="1"/>
  <c r="K112" i="143" l="1"/>
  <c r="L116" i="143" l="1"/>
  <c r="L118" i="143"/>
  <c r="I104" i="143" l="1"/>
  <c r="I103" i="143"/>
  <c r="I101" i="143"/>
  <c r="I293" i="143"/>
  <c r="I286" i="143"/>
  <c r="L97" i="143" l="1"/>
  <c r="K54" i="143" l="1"/>
  <c r="L58" i="143" l="1"/>
  <c r="K58" i="143" s="1"/>
  <c r="G220" i="105" l="1"/>
  <c r="K379" i="143"/>
  <c r="K49" i="143"/>
  <c r="K64" i="143"/>
  <c r="I98" i="143" l="1"/>
  <c r="L10" i="143" l="1"/>
  <c r="H356" i="105"/>
  <c r="I356" i="105" s="1"/>
  <c r="G345" i="105"/>
  <c r="I260" i="143"/>
  <c r="F345" i="105"/>
  <c r="H345" i="105" l="1"/>
  <c r="I345" i="105" s="1"/>
  <c r="K319" i="143" l="1"/>
  <c r="K66" i="143"/>
  <c r="K366" i="143" l="1"/>
  <c r="L99" i="143"/>
  <c r="M100" i="143" l="1"/>
  <c r="K100" i="143" s="1"/>
  <c r="K92" i="143"/>
  <c r="I355" i="143"/>
  <c r="I338" i="143"/>
  <c r="I337" i="143"/>
  <c r="I327" i="143"/>
  <c r="I328" i="143"/>
  <c r="L61" i="143"/>
  <c r="I247" i="143" l="1"/>
  <c r="I91" i="143"/>
  <c r="I88" i="143" l="1"/>
  <c r="K231" i="143"/>
  <c r="I73" i="143" l="1"/>
  <c r="O96" i="143" l="1"/>
  <c r="K99" i="143" l="1"/>
  <c r="I132" i="143" l="1"/>
  <c r="L120" i="143"/>
  <c r="L119" i="143" l="1"/>
  <c r="I75" i="143" l="1"/>
  <c r="I266" i="143" l="1"/>
  <c r="I267" i="143"/>
  <c r="I268" i="143"/>
  <c r="I269" i="143"/>
  <c r="I270" i="143"/>
  <c r="I271" i="143"/>
  <c r="I272" i="143"/>
  <c r="K296" i="143" l="1"/>
  <c r="I298" i="143" l="1"/>
  <c r="I297" i="143"/>
  <c r="K276" i="143"/>
  <c r="I274" i="143"/>
  <c r="I273" i="143"/>
  <c r="I100" i="143" l="1"/>
  <c r="G76" i="105" l="1"/>
  <c r="I156" i="143" l="1"/>
  <c r="I155" i="143"/>
  <c r="I166" i="143"/>
  <c r="I334" i="143"/>
  <c r="I329" i="143"/>
  <c r="K264" i="143"/>
  <c r="I232" i="143" l="1"/>
  <c r="K214" i="143"/>
  <c r="I211" i="143"/>
  <c r="I235" i="143" l="1"/>
  <c r="I72" i="143" l="1"/>
  <c r="I43" i="143"/>
  <c r="I71" i="143"/>
  <c r="I70" i="143"/>
  <c r="I69" i="143"/>
  <c r="I68" i="143"/>
  <c r="I67" i="143"/>
  <c r="I66" i="143"/>
  <c r="I65" i="143"/>
  <c r="I79" i="143"/>
  <c r="I59" i="143"/>
  <c r="I50" i="143"/>
  <c r="I49" i="143"/>
  <c r="I48" i="143"/>
  <c r="I53" i="143"/>
  <c r="I52" i="143"/>
  <c r="I76" i="143"/>
  <c r="I234" i="143"/>
  <c r="K140" i="143"/>
  <c r="I74" i="143" l="1"/>
  <c r="I220" i="143" l="1"/>
  <c r="I95" i="143" l="1"/>
  <c r="I87" i="143"/>
  <c r="I285" i="143" l="1"/>
  <c r="I85" i="143"/>
  <c r="I63" i="143"/>
  <c r="I238" i="143" l="1"/>
  <c r="I262" i="143" l="1"/>
  <c r="H373" i="105" l="1"/>
  <c r="I263" i="143"/>
  <c r="I264" i="143"/>
  <c r="I159" i="143" l="1"/>
  <c r="I251" i="143" l="1"/>
  <c r="I252" i="143"/>
  <c r="L114" i="143" l="1"/>
  <c r="K114" i="143"/>
  <c r="I114" i="143" l="1"/>
  <c r="I259" i="143"/>
  <c r="I41" i="143" l="1"/>
  <c r="I96" i="143"/>
  <c r="I86" i="143"/>
  <c r="I84" i="143"/>
  <c r="I83" i="143"/>
  <c r="I82" i="143"/>
  <c r="I81" i="143"/>
  <c r="I113" i="143" l="1"/>
  <c r="I94" i="143" l="1"/>
  <c r="I93" i="143"/>
  <c r="I92" i="143"/>
  <c r="I382" i="143" l="1"/>
  <c r="I381" i="143"/>
  <c r="I380" i="143"/>
  <c r="I379" i="143"/>
  <c r="I378" i="143"/>
  <c r="I377" i="143"/>
  <c r="I376" i="143"/>
  <c r="I375" i="143"/>
  <c r="I371" i="143"/>
  <c r="I370" i="143"/>
  <c r="I369" i="143"/>
  <c r="I368" i="143"/>
  <c r="I367" i="143"/>
  <c r="I366" i="143"/>
  <c r="I365" i="143"/>
  <c r="I364" i="143"/>
  <c r="I363" i="143"/>
  <c r="I362" i="143"/>
  <c r="I361" i="143"/>
  <c r="I360" i="143"/>
  <c r="I359" i="143"/>
  <c r="I357" i="143"/>
  <c r="I356" i="143"/>
  <c r="I459" i="143"/>
  <c r="I354" i="143"/>
  <c r="I347" i="143"/>
  <c r="I346" i="143"/>
  <c r="I345" i="143"/>
  <c r="I344" i="143"/>
  <c r="I343" i="143"/>
  <c r="I342" i="143"/>
  <c r="I341" i="143"/>
  <c r="I340" i="143"/>
  <c r="I339" i="143"/>
  <c r="I336" i="143"/>
  <c r="I335" i="143"/>
  <c r="I331" i="143"/>
  <c r="I333" i="143"/>
  <c r="I326" i="143"/>
  <c r="I325" i="143"/>
  <c r="I324" i="143"/>
  <c r="I323" i="143"/>
  <c r="I322" i="143"/>
  <c r="I321" i="143"/>
  <c r="I320" i="143"/>
  <c r="I319" i="143"/>
  <c r="I318" i="143"/>
  <c r="I317" i="143"/>
  <c r="I316" i="143"/>
  <c r="I315" i="143"/>
  <c r="I313" i="143"/>
  <c r="I312" i="143"/>
  <c r="I311" i="143"/>
  <c r="I310" i="143"/>
  <c r="I309" i="143"/>
  <c r="I308" i="143"/>
  <c r="I307" i="143"/>
  <c r="I306" i="143"/>
  <c r="I305" i="143"/>
  <c r="I304" i="143"/>
  <c r="I303" i="143"/>
  <c r="I302" i="143"/>
  <c r="I301" i="143"/>
  <c r="I300" i="143"/>
  <c r="I299" i="143"/>
  <c r="I296" i="143"/>
  <c r="I295" i="143"/>
  <c r="I294" i="143"/>
  <c r="I292" i="143"/>
  <c r="I291" i="143"/>
  <c r="I290" i="143"/>
  <c r="I289" i="143"/>
  <c r="I288" i="143"/>
  <c r="I287" i="143"/>
  <c r="I284" i="143"/>
  <c r="I283" i="143"/>
  <c r="I282" i="143"/>
  <c r="I281" i="143"/>
  <c r="I280" i="143"/>
  <c r="I279" i="143"/>
  <c r="I278" i="143"/>
  <c r="I277" i="143"/>
  <c r="I276" i="143"/>
  <c r="I275" i="143"/>
  <c r="I265" i="143"/>
  <c r="I261" i="143"/>
  <c r="I257" i="143"/>
  <c r="I256" i="143"/>
  <c r="I255" i="143"/>
  <c r="I254" i="143"/>
  <c r="I253" i="143"/>
  <c r="I250" i="143"/>
  <c r="I249" i="143"/>
  <c r="I248" i="143"/>
  <c r="I246" i="143"/>
  <c r="I245" i="143"/>
  <c r="I244" i="143"/>
  <c r="I243" i="143"/>
  <c r="I242" i="143"/>
  <c r="I241" i="143"/>
  <c r="I240" i="143"/>
  <c r="I239" i="143"/>
  <c r="I237" i="143"/>
  <c r="I236" i="143"/>
  <c r="I233" i="143"/>
  <c r="I231" i="143"/>
  <c r="I230" i="143"/>
  <c r="I229" i="143"/>
  <c r="I228" i="143"/>
  <c r="I227" i="143"/>
  <c r="I226" i="143"/>
  <c r="I223" i="143"/>
  <c r="I222" i="143"/>
  <c r="I221" i="143"/>
  <c r="I219" i="143"/>
  <c r="I218"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F35" i="105" l="1"/>
  <c r="G35" i="105"/>
  <c r="G4" i="105"/>
  <c r="G7" i="105"/>
  <c r="F7" i="105"/>
  <c r="F4" i="105"/>
  <c r="H17" i="105"/>
  <c r="I17" i="105" s="1"/>
  <c r="F38" i="105"/>
  <c r="G38" i="105"/>
  <c r="G27" i="105"/>
  <c r="F27" i="105"/>
  <c r="E28" i="167" l="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H323" i="105" l="1"/>
  <c r="I323" i="105" s="1"/>
  <c r="H274" i="105"/>
  <c r="I274" i="105" s="1"/>
  <c r="H258" i="105"/>
  <c r="I258" i="105" s="1"/>
  <c r="H266" i="105"/>
  <c r="I266" i="105" s="1"/>
  <c r="H226" i="105"/>
  <c r="I226" i="105" s="1"/>
  <c r="K461" i="143" l="1"/>
  <c r="K35" i="143" s="1"/>
  <c r="I460" i="143"/>
  <c r="M392" i="143"/>
  <c r="M33" i="143" s="1"/>
  <c r="L392" i="143"/>
  <c r="L33" i="143" s="1"/>
  <c r="J388" i="143"/>
  <c r="I387" i="143"/>
  <c r="I386" i="143"/>
  <c r="I385" i="143"/>
  <c r="I384" i="143"/>
  <c r="I383"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S5" i="143"/>
  <c r="H353" i="105"/>
  <c r="I353" i="105" s="1"/>
  <c r="G352" i="105"/>
  <c r="F352" i="105"/>
  <c r="G351" i="105"/>
  <c r="F351" i="105"/>
  <c r="G350" i="105"/>
  <c r="F350" i="105"/>
  <c r="G349" i="105"/>
  <c r="F349" i="105"/>
  <c r="G347" i="105"/>
  <c r="F347" i="105"/>
  <c r="G346" i="105"/>
  <c r="F346" i="105"/>
  <c r="G344" i="105"/>
  <c r="F344" i="105"/>
  <c r="G343" i="105"/>
  <c r="F343" i="105"/>
  <c r="G342" i="105"/>
  <c r="F342" i="105"/>
  <c r="G340" i="105"/>
  <c r="F340" i="105"/>
  <c r="G339" i="105"/>
  <c r="F339" i="105"/>
  <c r="G338" i="105"/>
  <c r="F338" i="105"/>
  <c r="G337" i="105"/>
  <c r="F337" i="105"/>
  <c r="G336" i="105"/>
  <c r="M336" i="105" s="1"/>
  <c r="F336" i="105"/>
  <c r="G334" i="105"/>
  <c r="F334" i="105"/>
  <c r="I334" i="105" s="1"/>
  <c r="G333" i="105"/>
  <c r="F333" i="105"/>
  <c r="G332" i="105"/>
  <c r="F332" i="105"/>
  <c r="G331" i="105"/>
  <c r="F331" i="105"/>
  <c r="G330" i="105"/>
  <c r="F330" i="105"/>
  <c r="G329" i="105"/>
  <c r="F329" i="105"/>
  <c r="G328" i="105"/>
  <c r="F328" i="105"/>
  <c r="G326" i="105"/>
  <c r="F326" i="105"/>
  <c r="G325" i="105"/>
  <c r="F325" i="105"/>
  <c r="G324" i="105"/>
  <c r="F324" i="105"/>
  <c r="G322" i="105"/>
  <c r="F322" i="105"/>
  <c r="G321" i="105"/>
  <c r="F321" i="105"/>
  <c r="G320" i="105"/>
  <c r="F320" i="105"/>
  <c r="G319" i="105"/>
  <c r="F319" i="105"/>
  <c r="G318" i="105"/>
  <c r="G317" i="105"/>
  <c r="G316" i="105"/>
  <c r="F316" i="105"/>
  <c r="G314" i="105"/>
  <c r="F314" i="105"/>
  <c r="G313" i="105"/>
  <c r="F313" i="105"/>
  <c r="G312" i="105"/>
  <c r="F312" i="105"/>
  <c r="G311" i="105"/>
  <c r="F311" i="105"/>
  <c r="G310" i="105"/>
  <c r="F310" i="105"/>
  <c r="G309" i="105"/>
  <c r="F309" i="105"/>
  <c r="G308" i="105"/>
  <c r="F308" i="105"/>
  <c r="G307" i="105"/>
  <c r="F307" i="105"/>
  <c r="G306" i="105"/>
  <c r="G305" i="105"/>
  <c r="G304"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G287" i="105"/>
  <c r="F287" i="105"/>
  <c r="G286" i="105"/>
  <c r="F286" i="105"/>
  <c r="G285" i="105"/>
  <c r="F285" i="105"/>
  <c r="G284" i="105"/>
  <c r="F284" i="105"/>
  <c r="G283" i="105"/>
  <c r="F283" i="105"/>
  <c r="G281" i="105"/>
  <c r="F281" i="105"/>
  <c r="G280" i="105"/>
  <c r="F280" i="105"/>
  <c r="G279" i="105"/>
  <c r="F279" i="105"/>
  <c r="G278" i="105"/>
  <c r="G277" i="105"/>
  <c r="G276" i="105"/>
  <c r="F276" i="105"/>
  <c r="G273" i="105"/>
  <c r="F273" i="105"/>
  <c r="G272" i="105"/>
  <c r="F272" i="105"/>
  <c r="G271" i="105"/>
  <c r="F271" i="105"/>
  <c r="G270" i="105"/>
  <c r="G269" i="105"/>
  <c r="G268" i="105"/>
  <c r="F268" i="105"/>
  <c r="G265" i="105"/>
  <c r="F265" i="105"/>
  <c r="G264" i="105"/>
  <c r="F264" i="105"/>
  <c r="G263" i="105"/>
  <c r="F263" i="105"/>
  <c r="G262" i="105"/>
  <c r="G261" i="105"/>
  <c r="G260" i="105"/>
  <c r="F260" i="105"/>
  <c r="G257" i="105"/>
  <c r="F257" i="105"/>
  <c r="G256" i="105"/>
  <c r="F256" i="105"/>
  <c r="G255" i="105"/>
  <c r="F255" i="105"/>
  <c r="G254" i="105"/>
  <c r="G253" i="105"/>
  <c r="G252" i="105"/>
  <c r="F252" i="105"/>
  <c r="G250" i="105"/>
  <c r="F250" i="105"/>
  <c r="G242" i="105"/>
  <c r="F242" i="105"/>
  <c r="G241" i="105"/>
  <c r="F241" i="105"/>
  <c r="I241" i="105" s="1"/>
  <c r="G240" i="105"/>
  <c r="F240" i="105"/>
  <c r="G239" i="105"/>
  <c r="F239" i="105"/>
  <c r="G237" i="105"/>
  <c r="F237" i="105"/>
  <c r="I237" i="105" s="1"/>
  <c r="G236" i="105"/>
  <c r="F236" i="105"/>
  <c r="F235" i="105" s="1"/>
  <c r="G234" i="105"/>
  <c r="F234" i="105"/>
  <c r="G233" i="105"/>
  <c r="F233" i="105"/>
  <c r="G232" i="105"/>
  <c r="G231" i="105"/>
  <c r="G230" i="105"/>
  <c r="F230" i="105"/>
  <c r="G225" i="105"/>
  <c r="F225" i="105"/>
  <c r="G224" i="105"/>
  <c r="F224" i="105"/>
  <c r="G223" i="105"/>
  <c r="F223" i="105"/>
  <c r="G222" i="105"/>
  <c r="F222" i="105"/>
  <c r="F213" i="105" s="1"/>
  <c r="G221" i="105"/>
  <c r="F221" i="105"/>
  <c r="F220" i="105"/>
  <c r="H220" i="105" s="1"/>
  <c r="F219" i="105"/>
  <c r="G218"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G193" i="105"/>
  <c r="F193" i="105"/>
  <c r="H190" i="105"/>
  <c r="I190" i="105" s="1"/>
  <c r="G189" i="105"/>
  <c r="F189" i="105"/>
  <c r="I189" i="105" s="1"/>
  <c r="G188" i="105"/>
  <c r="F188" i="105"/>
  <c r="G187" i="105"/>
  <c r="F187" i="105"/>
  <c r="G186" i="105"/>
  <c r="F152" i="105"/>
  <c r="G185" i="105"/>
  <c r="F185" i="105"/>
  <c r="G184" i="105"/>
  <c r="G183" i="105"/>
  <c r="F183" i="105"/>
  <c r="G181" i="105"/>
  <c r="F181" i="105"/>
  <c r="G180" i="105"/>
  <c r="F180" i="105"/>
  <c r="G179" i="105"/>
  <c r="F179" i="105"/>
  <c r="G178" i="105"/>
  <c r="F178" i="105"/>
  <c r="G176" i="105"/>
  <c r="F176" i="105"/>
  <c r="G175" i="105"/>
  <c r="F175" i="105"/>
  <c r="G174" i="105"/>
  <c r="F174" i="105"/>
  <c r="G173" i="105"/>
  <c r="F173" i="105"/>
  <c r="G171" i="105"/>
  <c r="F171" i="105"/>
  <c r="G170" i="105"/>
  <c r="F170" i="105"/>
  <c r="G169" i="105"/>
  <c r="F169" i="105"/>
  <c r="G168" i="105"/>
  <c r="F168" i="105"/>
  <c r="G167" i="105"/>
  <c r="G166" i="105"/>
  <c r="F166" i="105"/>
  <c r="G164" i="105"/>
  <c r="F164" i="105"/>
  <c r="G163" i="105"/>
  <c r="F163" i="105"/>
  <c r="G162" i="105"/>
  <c r="F162" i="105"/>
  <c r="G161" i="105"/>
  <c r="F161" i="105"/>
  <c r="G160" i="105"/>
  <c r="F160" i="105"/>
  <c r="G159"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G131" i="105"/>
  <c r="F131" i="105"/>
  <c r="G129" i="105"/>
  <c r="F129" i="105"/>
  <c r="G128" i="105"/>
  <c r="F128" i="105"/>
  <c r="G127" i="105"/>
  <c r="F127" i="105"/>
  <c r="G126" i="105"/>
  <c r="F126" i="105"/>
  <c r="G124" i="105"/>
  <c r="F124" i="105"/>
  <c r="G123" i="105"/>
  <c r="F123" i="105"/>
  <c r="G122" i="105"/>
  <c r="F122" i="105"/>
  <c r="G120" i="105"/>
  <c r="F120" i="105"/>
  <c r="G119" i="105"/>
  <c r="F119" i="105"/>
  <c r="G118" i="105"/>
  <c r="F118" i="105"/>
  <c r="F103" i="105" s="1"/>
  <c r="G117" i="105"/>
  <c r="F117" i="105"/>
  <c r="G116" i="105"/>
  <c r="F116" i="105"/>
  <c r="G115" i="105"/>
  <c r="F115" i="105"/>
  <c r="G113" i="105"/>
  <c r="F113" i="105"/>
  <c r="G112" i="105"/>
  <c r="F112" i="105"/>
  <c r="G111" i="105"/>
  <c r="F111" i="105"/>
  <c r="G110" i="105"/>
  <c r="F110" i="105"/>
  <c r="F108" i="105"/>
  <c r="G107" i="105"/>
  <c r="F107" i="105"/>
  <c r="G98" i="105"/>
  <c r="F98" i="105"/>
  <c r="G97" i="105"/>
  <c r="F97" i="105"/>
  <c r="G96" i="105"/>
  <c r="F96" i="105"/>
  <c r="G95" i="105"/>
  <c r="F95" i="105"/>
  <c r="G94" i="105"/>
  <c r="F94" i="105"/>
  <c r="G92" i="105"/>
  <c r="F92" i="105"/>
  <c r="G91" i="105"/>
  <c r="F91" i="105"/>
  <c r="G90" i="105"/>
  <c r="F90" i="105"/>
  <c r="G89" i="105"/>
  <c r="F89" i="105"/>
  <c r="G88" i="105"/>
  <c r="F88" i="105"/>
  <c r="G86" i="105"/>
  <c r="F86" i="105"/>
  <c r="G85" i="105"/>
  <c r="F85" i="105"/>
  <c r="G84" i="105"/>
  <c r="F84" i="105"/>
  <c r="G83" i="105"/>
  <c r="F83" i="105"/>
  <c r="G81" i="105"/>
  <c r="F81" i="105"/>
  <c r="F62" i="105" s="1"/>
  <c r="F51" i="105" s="1"/>
  <c r="G80" i="105"/>
  <c r="F80" i="105"/>
  <c r="F61" i="105" s="1"/>
  <c r="F50" i="105" s="1"/>
  <c r="G79" i="105"/>
  <c r="F79" i="105"/>
  <c r="G78" i="105"/>
  <c r="F78" i="105"/>
  <c r="F76" i="105"/>
  <c r="G75" i="105"/>
  <c r="F75" i="105"/>
  <c r="G74" i="105"/>
  <c r="F74" i="105"/>
  <c r="G73" i="105"/>
  <c r="F73" i="105"/>
  <c r="G72" i="105"/>
  <c r="F72" i="105"/>
  <c r="G71" i="105"/>
  <c r="F71" i="105"/>
  <c r="G69" i="105"/>
  <c r="F69" i="105"/>
  <c r="G68" i="105"/>
  <c r="F68" i="105"/>
  <c r="G67" i="105"/>
  <c r="F67" i="105"/>
  <c r="G66" i="105"/>
  <c r="F66" i="105"/>
  <c r="G65" i="105"/>
  <c r="F65" i="105"/>
  <c r="H34" i="105"/>
  <c r="I34" i="105" s="1"/>
  <c r="H29" i="105"/>
  <c r="H23" i="105"/>
  <c r="H6" i="105"/>
  <c r="G108" i="105"/>
  <c r="G43" i="147"/>
  <c r="F43" i="147"/>
  <c r="G30" i="147"/>
  <c r="F30" i="147"/>
  <c r="G217" i="105" l="1"/>
  <c r="G210" i="105"/>
  <c r="F210" i="105"/>
  <c r="G341" i="105"/>
  <c r="F212" i="105"/>
  <c r="G212" i="105"/>
  <c r="F209" i="105"/>
  <c r="G209" i="105"/>
  <c r="F244" i="105"/>
  <c r="G182" i="105"/>
  <c r="G114" i="105"/>
  <c r="G158" i="105"/>
  <c r="F251" i="105"/>
  <c r="G259" i="105"/>
  <c r="I388" i="143"/>
  <c r="F217" i="105"/>
  <c r="G102" i="105"/>
  <c r="F289" i="105"/>
  <c r="G100" i="105"/>
  <c r="F102" i="105"/>
  <c r="F100" i="105"/>
  <c r="G244" i="105"/>
  <c r="K202" i="143"/>
  <c r="H264" i="105"/>
  <c r="I264" i="105" s="1"/>
  <c r="H132" i="105"/>
  <c r="I132" i="105" s="1"/>
  <c r="H328" i="105"/>
  <c r="I328" i="105" s="1"/>
  <c r="F229" i="105"/>
  <c r="G213" i="105"/>
  <c r="H213" i="105" s="1"/>
  <c r="I213" i="105" s="1"/>
  <c r="G152" i="105"/>
  <c r="H152" i="105" s="1"/>
  <c r="I152" i="105" s="1"/>
  <c r="H86" i="105"/>
  <c r="I86" i="105" s="1"/>
  <c r="H276" i="105"/>
  <c r="I276" i="105" s="1"/>
  <c r="H300" i="105"/>
  <c r="I300" i="105" s="1"/>
  <c r="H234" i="105"/>
  <c r="I234" i="105" s="1"/>
  <c r="H224" i="105"/>
  <c r="I224" i="105" s="1"/>
  <c r="H191" i="105"/>
  <c r="I191" i="105" s="1"/>
  <c r="H128" i="105"/>
  <c r="I128" i="105" s="1"/>
  <c r="H171" i="105"/>
  <c r="I171" i="105" s="1"/>
  <c r="H187" i="105"/>
  <c r="I187" i="105" s="1"/>
  <c r="H74" i="105"/>
  <c r="I74" i="105" s="1"/>
  <c r="H113" i="105"/>
  <c r="I113" i="105" s="1"/>
  <c r="H239" i="105"/>
  <c r="I239" i="105" s="1"/>
  <c r="F106" i="105"/>
  <c r="H178" i="105"/>
  <c r="I178" i="105" s="1"/>
  <c r="I204" i="143"/>
  <c r="H188" i="105"/>
  <c r="I188" i="105" s="1"/>
  <c r="H272" i="105"/>
  <c r="I272" i="105" s="1"/>
  <c r="H329" i="105"/>
  <c r="I329" i="105" s="1"/>
  <c r="G335" i="105"/>
  <c r="F211" i="105"/>
  <c r="F52" i="105" s="1"/>
  <c r="H202" i="105"/>
  <c r="I202" i="105" s="1"/>
  <c r="F70" i="105"/>
  <c r="H175" i="105"/>
  <c r="I175" i="105" s="1"/>
  <c r="H252" i="105"/>
  <c r="I252" i="105" s="1"/>
  <c r="H111" i="105"/>
  <c r="I111" i="105" s="1"/>
  <c r="H260" i="105"/>
  <c r="I260" i="105" s="1"/>
  <c r="F295" i="105"/>
  <c r="G165" i="105"/>
  <c r="M29" i="143"/>
  <c r="F63" i="105"/>
  <c r="F104" i="105"/>
  <c r="H173" i="105"/>
  <c r="I173" i="105" s="1"/>
  <c r="H98" i="105"/>
  <c r="I98" i="105" s="1"/>
  <c r="F58" i="105"/>
  <c r="G82" i="105"/>
  <c r="H97" i="105"/>
  <c r="I97" i="105" s="1"/>
  <c r="H325" i="105"/>
  <c r="I325" i="105" s="1"/>
  <c r="H332" i="105"/>
  <c r="I332" i="105" s="1"/>
  <c r="H339" i="105"/>
  <c r="I339" i="105" s="1"/>
  <c r="H242" i="105"/>
  <c r="I242" i="105" s="1"/>
  <c r="H307" i="105"/>
  <c r="I307" i="105" s="1"/>
  <c r="K392" i="143"/>
  <c r="K33" i="143" s="1"/>
  <c r="H314" i="105"/>
  <c r="I314" i="105" s="1"/>
  <c r="G121" i="105"/>
  <c r="G105" i="105" s="1"/>
  <c r="H163" i="105"/>
  <c r="I163" i="105" s="1"/>
  <c r="H271" i="105"/>
  <c r="I271" i="105" s="1"/>
  <c r="H279" i="105"/>
  <c r="I279" i="105" s="1"/>
  <c r="I203" i="143"/>
  <c r="H169" i="105"/>
  <c r="I169" i="105" s="1"/>
  <c r="G135" i="105"/>
  <c r="H351" i="105"/>
  <c r="I351" i="105" s="1"/>
  <c r="F249" i="105"/>
  <c r="F303" i="105"/>
  <c r="F177" i="105"/>
  <c r="H322" i="105"/>
  <c r="I322" i="105" s="1"/>
  <c r="H330" i="105"/>
  <c r="I330" i="105" s="1"/>
  <c r="H352" i="105"/>
  <c r="I352" i="105" s="1"/>
  <c r="G62" i="105"/>
  <c r="G51" i="105" s="1"/>
  <c r="F77" i="105"/>
  <c r="H72" i="105"/>
  <c r="I72" i="105" s="1"/>
  <c r="H78" i="105"/>
  <c r="I78"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H79" i="105"/>
  <c r="I79" i="105" s="1"/>
  <c r="H73" i="105"/>
  <c r="I73" i="105" s="1"/>
  <c r="H162" i="105"/>
  <c r="I162" i="105" s="1"/>
  <c r="H206" i="105"/>
  <c r="I206" i="105" s="1"/>
  <c r="H222" i="105"/>
  <c r="I222" i="105" s="1"/>
  <c r="F238" i="105"/>
  <c r="H312" i="105"/>
  <c r="I312" i="105" s="1"/>
  <c r="I35" i="143"/>
  <c r="H129" i="105"/>
  <c r="I129" i="105" s="1"/>
  <c r="G125" i="105"/>
  <c r="G238" i="105"/>
  <c r="H313" i="105"/>
  <c r="I313" i="105" s="1"/>
  <c r="G93" i="105"/>
  <c r="F114" i="105"/>
  <c r="F155" i="105"/>
  <c r="H319" i="105"/>
  <c r="I319" i="105" s="1"/>
  <c r="H326" i="105"/>
  <c r="I326" i="105" s="1"/>
  <c r="H333" i="105"/>
  <c r="I333" i="105" s="1"/>
  <c r="F125" i="105"/>
  <c r="F135" i="105"/>
  <c r="H168" i="105"/>
  <c r="I168" i="105" s="1"/>
  <c r="H253" i="105"/>
  <c r="I253" i="105" s="1"/>
  <c r="H265" i="105"/>
  <c r="I265" i="105" s="1"/>
  <c r="H280" i="105"/>
  <c r="I280" i="105" s="1"/>
  <c r="H308" i="105"/>
  <c r="I308" i="105" s="1"/>
  <c r="I202" i="143"/>
  <c r="G303" i="105"/>
  <c r="H309" i="105"/>
  <c r="I309" i="105" s="1"/>
  <c r="H225" i="105"/>
  <c r="I225" i="105" s="1"/>
  <c r="I461" i="143"/>
  <c r="H71" i="105"/>
  <c r="I71" i="105" s="1"/>
  <c r="F158" i="105"/>
  <c r="F259" i="105"/>
  <c r="H283" i="105"/>
  <c r="I283" i="105" s="1"/>
  <c r="H305" i="105"/>
  <c r="I305" i="105" s="1"/>
  <c r="H310" i="105"/>
  <c r="I310" i="105" s="1"/>
  <c r="K200" i="143"/>
  <c r="K30" i="143" s="1"/>
  <c r="I30" i="143" s="1"/>
  <c r="F121" i="105"/>
  <c r="F105" i="105" s="1"/>
  <c r="H290" i="105"/>
  <c r="I290" i="105" s="1"/>
  <c r="F341" i="105"/>
  <c r="H344" i="105"/>
  <c r="I344" i="105" s="1"/>
  <c r="H69" i="105"/>
  <c r="I69" i="105" s="1"/>
  <c r="F151" i="105"/>
  <c r="H167" i="105"/>
  <c r="I167" i="105" s="1"/>
  <c r="F172" i="105"/>
  <c r="H193" i="105"/>
  <c r="I193" i="105" s="1"/>
  <c r="H337" i="105"/>
  <c r="I337" i="105" s="1"/>
  <c r="F64" i="105"/>
  <c r="H311" i="105"/>
  <c r="I311" i="105" s="1"/>
  <c r="F327" i="105"/>
  <c r="F247" i="105"/>
  <c r="H126" i="105"/>
  <c r="I126" i="105" s="1"/>
  <c r="H207" i="105"/>
  <c r="I207" i="105" s="1"/>
  <c r="H324" i="105"/>
  <c r="I324" i="105" s="1"/>
  <c r="H81" i="105"/>
  <c r="H364" i="105" s="1"/>
  <c r="H84" i="105"/>
  <c r="I84" i="105" s="1"/>
  <c r="F150" i="105"/>
  <c r="H223" i="105"/>
  <c r="I223" i="105" s="1"/>
  <c r="S2" i="143"/>
  <c r="H75" i="105"/>
  <c r="I75" i="105" s="1"/>
  <c r="F59" i="105"/>
  <c r="H67" i="105"/>
  <c r="I67" i="105" s="1"/>
  <c r="G154" i="105"/>
  <c r="G54" i="105" s="1"/>
  <c r="H68" i="105"/>
  <c r="I68" i="105" s="1"/>
  <c r="G63" i="105"/>
  <c r="F156" i="105"/>
  <c r="H203" i="105"/>
  <c r="I203" i="105" s="1"/>
  <c r="G267" i="105"/>
  <c r="H268" i="105"/>
  <c r="I268" i="105" s="1"/>
  <c r="F139" i="105"/>
  <c r="F371" i="105" s="1"/>
  <c r="H176" i="105"/>
  <c r="I176" i="105" s="1"/>
  <c r="F215" i="105"/>
  <c r="H233" i="105"/>
  <c r="I233" i="105" s="1"/>
  <c r="F248" i="105"/>
  <c r="G275" i="105"/>
  <c r="G295" i="105"/>
  <c r="H331" i="105"/>
  <c r="I331" i="105" s="1"/>
  <c r="H291" i="105"/>
  <c r="I291" i="105" s="1"/>
  <c r="L29" i="143"/>
  <c r="H65" i="105"/>
  <c r="I65" i="105" s="1"/>
  <c r="F60" i="105"/>
  <c r="H127" i="105"/>
  <c r="I127" i="105" s="1"/>
  <c r="H133" i="105"/>
  <c r="I133" i="105" s="1"/>
  <c r="G177" i="105"/>
  <c r="H183" i="105"/>
  <c r="I183" i="105" s="1"/>
  <c r="F214" i="105"/>
  <c r="F182" i="105"/>
  <c r="H195" i="105"/>
  <c r="I195" i="105" s="1"/>
  <c r="F198" i="105"/>
  <c r="F246" i="105"/>
  <c r="F48" i="105" s="1"/>
  <c r="H299" i="105"/>
  <c r="I299" i="105" s="1"/>
  <c r="H346" i="105"/>
  <c r="I346" i="105" s="1"/>
  <c r="G139" i="105"/>
  <c r="M388" i="143"/>
  <c r="M31" i="143" s="1"/>
  <c r="F93" i="105"/>
  <c r="H142" i="105"/>
  <c r="I142" i="105" s="1"/>
  <c r="H185" i="105"/>
  <c r="I185" i="105" s="1"/>
  <c r="G229" i="105"/>
  <c r="H240" i="105"/>
  <c r="I240" i="105" s="1"/>
  <c r="F267" i="105"/>
  <c r="H286" i="105"/>
  <c r="I286" i="105" s="1"/>
  <c r="H306" i="105"/>
  <c r="I306" i="105" s="1"/>
  <c r="H320" i="105"/>
  <c r="I320" i="105" s="1"/>
  <c r="H347" i="105"/>
  <c r="I347" i="105" s="1"/>
  <c r="H340" i="105"/>
  <c r="I340" i="105" s="1"/>
  <c r="F348" i="105"/>
  <c r="H273" i="105"/>
  <c r="I273" i="105" s="1"/>
  <c r="H287" i="105"/>
  <c r="I287" i="105" s="1"/>
  <c r="F315" i="105"/>
  <c r="H321" i="105"/>
  <c r="I321" i="105" s="1"/>
  <c r="G348" i="105"/>
  <c r="G87" i="105"/>
  <c r="H95" i="105"/>
  <c r="I95" i="105" s="1"/>
  <c r="H143" i="105"/>
  <c r="I143" i="105" s="1"/>
  <c r="H179" i="105"/>
  <c r="I179" i="105" s="1"/>
  <c r="F157" i="105"/>
  <c r="I157" i="105" s="1"/>
  <c r="H231" i="105"/>
  <c r="I231" i="105" s="1"/>
  <c r="G248" i="105"/>
  <c r="F275" i="105"/>
  <c r="H281" i="105"/>
  <c r="I281" i="105" s="1"/>
  <c r="H301" i="105"/>
  <c r="I301" i="105" s="1"/>
  <c r="G315" i="105"/>
  <c r="F335" i="105"/>
  <c r="H83" i="105"/>
  <c r="I83" i="105" s="1"/>
  <c r="H96" i="105"/>
  <c r="I96" i="105" s="1"/>
  <c r="H131" i="105"/>
  <c r="I131" i="105" s="1"/>
  <c r="H137" i="105"/>
  <c r="I137" i="105" s="1"/>
  <c r="F153" i="105"/>
  <c r="F165" i="105"/>
  <c r="G215" i="105"/>
  <c r="H256" i="105"/>
  <c r="I256" i="105" s="1"/>
  <c r="H269" i="105"/>
  <c r="I269" i="105" s="1"/>
  <c r="F282" i="105"/>
  <c r="H288" i="105"/>
  <c r="I288" i="105" s="1"/>
  <c r="H316" i="105"/>
  <c r="I316" i="105" s="1"/>
  <c r="H146" i="105"/>
  <c r="I146" i="105" s="1"/>
  <c r="H164" i="105"/>
  <c r="I164" i="105" s="1"/>
  <c r="F130" i="105"/>
  <c r="G249" i="105"/>
  <c r="H257" i="105"/>
  <c r="I257" i="105" s="1"/>
  <c r="F154" i="105"/>
  <c r="G130" i="105"/>
  <c r="H134" i="105"/>
  <c r="I134" i="105" s="1"/>
  <c r="H147" i="105"/>
  <c r="I147" i="105" s="1"/>
  <c r="H184" i="105"/>
  <c r="I184" i="105" s="1"/>
  <c r="H218" i="105"/>
  <c r="I218" i="105" s="1"/>
  <c r="H230" i="105"/>
  <c r="I230" i="105" s="1"/>
  <c r="G103" i="105"/>
  <c r="H118" i="105"/>
  <c r="I118" i="105" s="1"/>
  <c r="H88" i="105"/>
  <c r="I88" i="105" s="1"/>
  <c r="F109" i="105"/>
  <c r="H119" i="105"/>
  <c r="I119" i="105" s="1"/>
  <c r="G104" i="105"/>
  <c r="G192" i="105"/>
  <c r="F87" i="105"/>
  <c r="H108" i="105"/>
  <c r="H92" i="105"/>
  <c r="I92" i="105" s="1"/>
  <c r="G109" i="105"/>
  <c r="H115" i="105"/>
  <c r="I115" i="105" s="1"/>
  <c r="G59" i="105"/>
  <c r="H66" i="105"/>
  <c r="I66" i="105" s="1"/>
  <c r="H112" i="105"/>
  <c r="I112" i="105" s="1"/>
  <c r="G153" i="105"/>
  <c r="G172" i="105"/>
  <c r="H180" i="105"/>
  <c r="I180" i="105" s="1"/>
  <c r="H200" i="105"/>
  <c r="I200" i="105" s="1"/>
  <c r="G70" i="105"/>
  <c r="H170" i="105"/>
  <c r="I170" i="105" s="1"/>
  <c r="G60" i="105"/>
  <c r="H76" i="105"/>
  <c r="I76" i="105" s="1"/>
  <c r="F82" i="105"/>
  <c r="H90" i="105"/>
  <c r="I90" i="105" s="1"/>
  <c r="H136" i="105"/>
  <c r="I136" i="105" s="1"/>
  <c r="H197" i="105"/>
  <c r="I197" i="105" s="1"/>
  <c r="H201" i="105"/>
  <c r="I201" i="105" s="1"/>
  <c r="G204" i="105"/>
  <c r="H236" i="105"/>
  <c r="I236" i="105" s="1"/>
  <c r="G235" i="105"/>
  <c r="H159" i="105"/>
  <c r="I159" i="105" s="1"/>
  <c r="G150" i="105"/>
  <c r="G156" i="105"/>
  <c r="H174" i="105"/>
  <c r="I174" i="105" s="1"/>
  <c r="G157" i="105"/>
  <c r="H205" i="105"/>
  <c r="I205" i="105" s="1"/>
  <c r="H120" i="105"/>
  <c r="I120" i="105" s="1"/>
  <c r="H181" i="105"/>
  <c r="I181" i="105" s="1"/>
  <c r="H219" i="105"/>
  <c r="I219" i="105" s="1"/>
  <c r="G77" i="105"/>
  <c r="G246" i="105"/>
  <c r="H254" i="105"/>
  <c r="I254" i="105" s="1"/>
  <c r="G61" i="105"/>
  <c r="H80" i="105"/>
  <c r="H91" i="105"/>
  <c r="I91" i="105" s="1"/>
  <c r="H141" i="105"/>
  <c r="I141" i="105" s="1"/>
  <c r="H194" i="105"/>
  <c r="I194" i="105" s="1"/>
  <c r="G198" i="105"/>
  <c r="H89" i="105"/>
  <c r="I89" i="105" s="1"/>
  <c r="H94" i="105"/>
  <c r="I94" i="105" s="1"/>
  <c r="H110" i="105"/>
  <c r="I110" i="105" s="1"/>
  <c r="H116" i="105"/>
  <c r="I116" i="105" s="1"/>
  <c r="G64" i="105"/>
  <c r="G58" i="105"/>
  <c r="H160" i="105"/>
  <c r="I160" i="105" s="1"/>
  <c r="G151" i="105"/>
  <c r="G211" i="105"/>
  <c r="H221" i="105"/>
  <c r="I221" i="105" s="1"/>
  <c r="G251" i="105"/>
  <c r="G247" i="105"/>
  <c r="H107" i="105"/>
  <c r="I107" i="105" s="1"/>
  <c r="H161" i="105"/>
  <c r="I161" i="105" s="1"/>
  <c r="H166" i="105"/>
  <c r="I166" i="105" s="1"/>
  <c r="H186" i="105"/>
  <c r="I186" i="105" s="1"/>
  <c r="G214" i="105"/>
  <c r="H250" i="105"/>
  <c r="I250" i="105" s="1"/>
  <c r="H262" i="105"/>
  <c r="I262" i="105" s="1"/>
  <c r="H317" i="105"/>
  <c r="I317" i="105" s="1"/>
  <c r="G327" i="105"/>
  <c r="G282" i="105"/>
  <c r="H297" i="105"/>
  <c r="I297" i="105" s="1"/>
  <c r="H336" i="105"/>
  <c r="I336" i="105" s="1"/>
  <c r="I220" i="105"/>
  <c r="F245" i="105"/>
  <c r="H294" i="105"/>
  <c r="I294" i="105" s="1"/>
  <c r="H304" i="105"/>
  <c r="I304" i="105" s="1"/>
  <c r="H342" i="105"/>
  <c r="I342"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91" i="143"/>
  <c r="M32" i="143" s="1"/>
  <c r="I392"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149" i="105" l="1"/>
  <c r="G208" i="105"/>
  <c r="F208" i="105"/>
  <c r="S4" i="143"/>
  <c r="S6" i="143" s="1"/>
  <c r="F99" i="105"/>
  <c r="G99" i="105"/>
  <c r="G101" i="105"/>
  <c r="F30" i="105"/>
  <c r="F42" i="105" s="1"/>
  <c r="G30" i="105"/>
  <c r="G42" i="105" s="1"/>
  <c r="L3" i="143" s="1"/>
  <c r="H215" i="105"/>
  <c r="I215" i="105" s="1"/>
  <c r="M393" i="143"/>
  <c r="K391" i="143"/>
  <c r="K32" i="143" s="1"/>
  <c r="M34" i="143"/>
  <c r="H244" i="105"/>
  <c r="I244" i="105" s="1"/>
  <c r="H182" i="105"/>
  <c r="I182" i="105" s="1"/>
  <c r="H106" i="105"/>
  <c r="I106" i="105" s="1"/>
  <c r="H210" i="105"/>
  <c r="I210" i="105" s="1"/>
  <c r="H295" i="105"/>
  <c r="I295" i="105" s="1"/>
  <c r="H229" i="105"/>
  <c r="I229" i="105" s="1"/>
  <c r="H165" i="105"/>
  <c r="I165" i="105" s="1"/>
  <c r="H125" i="105"/>
  <c r="I125" i="105" s="1"/>
  <c r="H177" i="105"/>
  <c r="I177" i="105" s="1"/>
  <c r="H155" i="105"/>
  <c r="I155" i="105" s="1"/>
  <c r="H121" i="105"/>
  <c r="I121" i="105" s="1"/>
  <c r="H62" i="105"/>
  <c r="I62" i="105" s="1"/>
  <c r="H51" i="105"/>
  <c r="I51" i="105" s="1"/>
  <c r="H335" i="105"/>
  <c r="I335" i="105" s="1"/>
  <c r="H156" i="105"/>
  <c r="I156" i="105" s="1"/>
  <c r="G243" i="105"/>
  <c r="H102" i="105"/>
  <c r="I102" i="105" s="1"/>
  <c r="H315" i="105"/>
  <c r="I315" i="105" s="1"/>
  <c r="H216" i="105"/>
  <c r="I216" i="105" s="1"/>
  <c r="H153" i="105"/>
  <c r="I153" i="105" s="1"/>
  <c r="H104" i="105"/>
  <c r="I104" i="105" s="1"/>
  <c r="H249" i="105"/>
  <c r="I249" i="105" s="1"/>
  <c r="F49" i="105"/>
  <c r="H151" i="105"/>
  <c r="I151" i="105" s="1"/>
  <c r="I81" i="105"/>
  <c r="H303" i="105"/>
  <c r="I303" i="105" s="1"/>
  <c r="H245" i="105"/>
  <c r="I245" i="105" s="1"/>
  <c r="H100" i="105"/>
  <c r="I100" i="105" s="1"/>
  <c r="F101" i="105"/>
  <c r="F47" i="105" s="1"/>
  <c r="F55" i="105"/>
  <c r="H259" i="105"/>
  <c r="I259" i="105" s="1"/>
  <c r="H135" i="105"/>
  <c r="I135" i="105" s="1"/>
  <c r="H275" i="105"/>
  <c r="I275" i="105" s="1"/>
  <c r="H251" i="105"/>
  <c r="I251" i="105" s="1"/>
  <c r="H82" i="105"/>
  <c r="I82" i="105" s="1"/>
  <c r="H289" i="105"/>
  <c r="H365" i="105" s="1"/>
  <c r="G371" i="105"/>
  <c r="F53" i="105"/>
  <c r="H63" i="105"/>
  <c r="I63" i="105" s="1"/>
  <c r="F57" i="105"/>
  <c r="L355" i="105"/>
  <c r="H247" i="105"/>
  <c r="I247" i="105" s="1"/>
  <c r="H158" i="105"/>
  <c r="I158" i="105" s="1"/>
  <c r="H282" i="105"/>
  <c r="I282" i="105" s="1"/>
  <c r="F46" i="105"/>
  <c r="F56" i="105"/>
  <c r="F243" i="105"/>
  <c r="H93" i="105"/>
  <c r="I93" i="105" s="1"/>
  <c r="H150" i="105"/>
  <c r="I150" i="105" s="1"/>
  <c r="L14" i="143"/>
  <c r="G358" i="105"/>
  <c r="H139" i="105"/>
  <c r="I139" i="105" s="1"/>
  <c r="F149" i="105"/>
  <c r="H238" i="105"/>
  <c r="I238" i="105" s="1"/>
  <c r="H214" i="105"/>
  <c r="I214" i="105" s="1"/>
  <c r="H87" i="105"/>
  <c r="I87" i="105" s="1"/>
  <c r="H348" i="105"/>
  <c r="I348" i="105" s="1"/>
  <c r="H341" i="105"/>
  <c r="I341" i="105" s="1"/>
  <c r="H248" i="105"/>
  <c r="I248" i="105" s="1"/>
  <c r="H209" i="105"/>
  <c r="I209" i="105" s="1"/>
  <c r="H212" i="105"/>
  <c r="I212" i="105" s="1"/>
  <c r="H267" i="105"/>
  <c r="I267" i="105" s="1"/>
  <c r="G46" i="105"/>
  <c r="H58" i="105"/>
  <c r="I58" i="105" s="1"/>
  <c r="H61" i="105"/>
  <c r="I61" i="105" s="1"/>
  <c r="G50" i="105"/>
  <c r="H130" i="105"/>
  <c r="I130" i="105" s="1"/>
  <c r="H10" i="105"/>
  <c r="I10" i="105" s="1"/>
  <c r="K388" i="143"/>
  <c r="G57" i="105"/>
  <c r="H64" i="105"/>
  <c r="I64" i="105" s="1"/>
  <c r="H60" i="105"/>
  <c r="I60" i="105" s="1"/>
  <c r="G49" i="105"/>
  <c r="H77" i="105"/>
  <c r="I77" i="105" s="1"/>
  <c r="H246" i="105"/>
  <c r="I246" i="105" s="1"/>
  <c r="G48" i="105"/>
  <c r="H48" i="105" s="1"/>
  <c r="I48" i="105" s="1"/>
  <c r="H105" i="105"/>
  <c r="I105" i="105" s="1"/>
  <c r="G56" i="105"/>
  <c r="H235" i="105"/>
  <c r="I235" i="105" s="1"/>
  <c r="H172" i="105"/>
  <c r="I172" i="105" s="1"/>
  <c r="H363" i="105"/>
  <c r="I108" i="105"/>
  <c r="F54" i="105"/>
  <c r="H54" i="105" s="1"/>
  <c r="I54" i="105" s="1"/>
  <c r="H154" i="105"/>
  <c r="I154" i="105" s="1"/>
  <c r="H362" i="105"/>
  <c r="I80" i="105"/>
  <c r="H327" i="105"/>
  <c r="I327" i="105" s="1"/>
  <c r="H103" i="105"/>
  <c r="I103" i="105" s="1"/>
  <c r="G53" i="105"/>
  <c r="H204" i="105"/>
  <c r="I204" i="105" s="1"/>
  <c r="H109" i="105"/>
  <c r="I109" i="105" s="1"/>
  <c r="H16" i="105"/>
  <c r="I16" i="105" s="1"/>
  <c r="H198" i="105"/>
  <c r="I198" i="105" s="1"/>
  <c r="H70" i="105"/>
  <c r="I70" i="105" s="1"/>
  <c r="H59" i="105"/>
  <c r="I59" i="105" s="1"/>
  <c r="G55" i="105"/>
  <c r="H217" i="105"/>
  <c r="I217" i="105" s="1"/>
  <c r="G52" i="105"/>
  <c r="H211" i="105"/>
  <c r="I211" i="105" s="1"/>
  <c r="H13" i="105"/>
  <c r="I13" i="105" s="1"/>
  <c r="H114" i="105"/>
  <c r="I114" i="105" s="1"/>
  <c r="H192" i="105"/>
  <c r="I192" i="105" s="1"/>
  <c r="H38" i="105"/>
  <c r="I38" i="105" s="1"/>
  <c r="H31" i="105"/>
  <c r="I31" i="105" s="1"/>
  <c r="H7" i="105"/>
  <c r="I7" i="105" s="1"/>
  <c r="H4" i="105"/>
  <c r="I4" i="105" s="1"/>
  <c r="G3" i="105"/>
  <c r="F3" i="105"/>
  <c r="H35" i="105"/>
  <c r="I35" i="105" s="1"/>
  <c r="G1" i="105" l="1"/>
  <c r="K31" i="143"/>
  <c r="L23" i="143" s="1"/>
  <c r="K393" i="143"/>
  <c r="L18" i="143"/>
  <c r="H49" i="105"/>
  <c r="I49" i="105" s="1"/>
  <c r="H56" i="105"/>
  <c r="I56" i="105" s="1"/>
  <c r="H101" i="105"/>
  <c r="I101" i="105" s="1"/>
  <c r="I289" i="105"/>
  <c r="H55" i="105"/>
  <c r="I55" i="105" s="1"/>
  <c r="H53" i="105"/>
  <c r="I53" i="105" s="1"/>
  <c r="H149" i="105"/>
  <c r="I149" i="105" s="1"/>
  <c r="H50" i="105"/>
  <c r="I50" i="105" s="1"/>
  <c r="H208" i="105"/>
  <c r="I208" i="105" s="1"/>
  <c r="H99" i="105"/>
  <c r="I99" i="105" s="1"/>
  <c r="H46" i="105"/>
  <c r="H366" i="105" s="1"/>
  <c r="H52" i="105"/>
  <c r="I52" i="105" s="1"/>
  <c r="G354" i="105"/>
  <c r="H57" i="105"/>
  <c r="I57" i="105" s="1"/>
  <c r="H243" i="105"/>
  <c r="I243" i="105" s="1"/>
  <c r="G47" i="105"/>
  <c r="F354" i="105"/>
  <c r="K4" i="143" s="1"/>
  <c r="H30" i="105"/>
  <c r="I30" i="105" s="1"/>
  <c r="K3" i="143"/>
  <c r="H3" i="105"/>
  <c r="I3" i="105" s="1"/>
  <c r="H372" i="105" l="1"/>
  <c r="H374" i="105" s="1"/>
  <c r="H367" i="105"/>
  <c r="F355" i="105"/>
  <c r="F357" i="105" s="1"/>
  <c r="K5" i="143"/>
  <c r="I46" i="105"/>
  <c r="L4" i="143"/>
  <c r="M19" i="143" s="1"/>
  <c r="H354" i="105"/>
  <c r="H47" i="105"/>
  <c r="I47" i="105" s="1"/>
  <c r="G355" i="105"/>
  <c r="H42" i="105"/>
  <c r="I42" i="105" s="1"/>
  <c r="H368" i="105" l="1"/>
  <c r="G357" i="105"/>
  <c r="H355" i="105"/>
  <c r="I355" i="105" s="1"/>
  <c r="O4" i="143"/>
  <c r="M4" i="143"/>
  <c r="I354" i="105"/>
  <c r="O3" i="143"/>
  <c r="M3" i="143"/>
  <c r="L5" i="143"/>
  <c r="G359" i="105" l="1"/>
  <c r="H357" i="105"/>
  <c r="I357" i="105" s="1"/>
  <c r="M5" i="143"/>
  <c r="L8" i="143"/>
  <c r="L11" i="143" s="1"/>
  <c r="O5" i="143"/>
  <c r="L388" i="143" l="1"/>
  <c r="L391" i="143"/>
  <c r="L32" i="143" s="1"/>
  <c r="I391" i="143"/>
  <c r="I32" i="143" l="1"/>
  <c r="I393" i="143"/>
  <c r="L393" i="143"/>
  <c r="L31" i="143"/>
  <c r="L34" i="143" l="1"/>
  <c r="I31" i="143"/>
  <c r="K121" i="143" l="1"/>
  <c r="K29" i="143" s="1"/>
  <c r="K123" i="143"/>
  <c r="I58" i="143"/>
  <c r="I123" i="143" s="1"/>
  <c r="K34" i="143" l="1"/>
  <c r="I29" i="143"/>
  <c r="I34" i="143" s="1"/>
  <c r="L13" i="143"/>
  <c r="L15" i="143" s="1"/>
  <c r="I121" i="143"/>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Pēc soc dienesta info MD 68'170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tc={9609BFA7-F16A-44B1-887C-4933BD17CB80}</author>
  </authors>
  <commentList>
    <comment ref="M3734" authorId="0" shapeId="0" xr:uid="{9609BFA7-F16A-44B1-887C-4933BD17CB80}">
      <text>
        <t>[Threaded comment]
Your version of Excel allows you to read this threaded comment; however, any edits to it will get removed if the file is opened in a newer version of Excel. Learn more: https://go.microsoft.com/fwlink/?linkid=870924
Comment: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Baiba Kanča</author>
    <author>tc={C6B91AF2-146D-4825-A5BB-E2E8CED8BA12}</author>
    <author>Sarmīte Mūze</author>
  </authors>
  <commentList>
    <comment ref="J110" authorId="0" shapeId="0" xr:uid="{0444189F-E900-44D9-9A71-2C118B31DF27}">
      <text>
        <r>
          <rPr>
            <b/>
            <sz val="9"/>
            <color indexed="81"/>
            <rFont val="Tahoma"/>
            <family val="2"/>
            <charset val="186"/>
          </rPr>
          <t>Baiba Kanča:</t>
        </r>
        <r>
          <rPr>
            <sz val="9"/>
            <color indexed="81"/>
            <rFont val="Tahoma"/>
            <family val="2"/>
            <charset val="186"/>
          </rPr>
          <t xml:space="preserve">
345038</t>
        </r>
      </text>
    </comment>
    <comment ref="J112" authorId="1" shapeId="0" xr:uid="{C6B91AF2-146D-4825-A5BB-E2E8CED8BA12}">
      <text>
        <t>[Threaded comment]
Your version of Excel allows you to read this threaded comment; however, any edits to it will get removed if the file is opened in a newer version of Excel. Learn more: https://go.microsoft.com/fwlink/?linkid=870924
Comment:
    729424</t>
      </text>
    </comment>
    <comment ref="D124" authorId="2" shapeId="0" xr:uid="{AEF1229E-452E-42E0-BF21-4A600F1E5E57}">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<sst xmlns="http://schemas.openxmlformats.org/spreadsheetml/2006/main" count="36032" uniqueCount="5615">
  <si>
    <t xml:space="preserve">N.p.k. </t>
  </si>
  <si>
    <t>Sadaļa</t>
  </si>
  <si>
    <t>%</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</si>
  <si>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</si>
  <si>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</si>
  <si>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</si>
  <si>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</si>
  <si>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</si>
  <si>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</si>
  <si>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</si>
  <si>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</si>
  <si>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</si>
  <si>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</si>
  <si>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</si>
  <si>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</si>
  <si>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</si>
  <si>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</si>
  <si>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</si>
  <si>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</si>
  <si>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</si>
  <si>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</si>
  <si>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</si>
  <si>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</si>
  <si>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</si>
  <si>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</si>
  <si>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</si>
  <si>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</si>
  <si>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</si>
  <si>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</si>
  <si>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</si>
  <si>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</si>
  <si>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7.1.</t>
  </si>
  <si>
    <t>7.2.</t>
  </si>
  <si>
    <t>8.</t>
  </si>
  <si>
    <t>Pārējie nenodokļu ieņēmumi</t>
  </si>
  <si>
    <t>9.</t>
  </si>
  <si>
    <t>Ieņēmumi no pašvaldības īpašuma pārdošana</t>
  </si>
  <si>
    <t>10.</t>
  </si>
  <si>
    <t>Valsts budžeta transferti</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</si>
  <si>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</si>
  <si>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</si>
  <si>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</si>
  <si>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</si>
  <si>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</si>
  <si>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</si>
  <si>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</si>
  <si>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</si>
  <si>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</si>
  <si>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</si>
  <si>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</si>
  <si>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</si>
  <si>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</si>
  <si>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</si>
  <si>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</si>
  <si>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</si>
  <si>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</si>
  <si>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</si>
  <si>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</si>
  <si>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</si>
  <si>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</si>
  <si>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</si>
  <si>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</si>
  <si>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</si>
  <si>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</si>
  <si>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</si>
  <si>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</si>
  <si>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</si>
  <si>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</si>
  <si>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</si>
  <si>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</si>
  <si>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</si>
  <si>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</si>
  <si>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</si>
  <si>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</si>
  <si>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</si>
  <si>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</si>
  <si>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</si>
  <si>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</si>
  <si>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</si>
  <si>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</si>
  <si>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</si>
  <si>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</si>
  <si>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</si>
  <si>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</si>
  <si>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</si>
  <si>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</si>
  <si>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</si>
  <si>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</si>
  <si>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</si>
  <si>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</si>
  <si>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</si>
  <si>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</si>
  <si>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</si>
  <si>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</si>
  <si>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</si>
  <si>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</si>
  <si>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</si>
  <si>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</si>
  <si>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</si>
  <si>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</si>
  <si>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</si>
  <si>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</si>
  <si>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</si>
  <si>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</si>
  <si>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</si>
  <si>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</si>
  <si>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</si>
  <si>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</si>
  <si>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</si>
  <si>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</si>
  <si>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</si>
  <si>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</si>
  <si>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</si>
  <si>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</si>
  <si>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</si>
  <si>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</si>
  <si>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</si>
  <si>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</si>
  <si>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</si>
  <si>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</si>
  <si>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</si>
  <si>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</si>
  <si>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</si>
  <si>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</si>
  <si>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</si>
  <si>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</si>
  <si>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</si>
  <si>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</si>
  <si>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</si>
  <si>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</si>
  <si>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</si>
  <si>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</si>
  <si>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</si>
  <si>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</si>
  <si>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</si>
  <si>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</si>
  <si>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</si>
  <si>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</si>
  <si>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</si>
  <si>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</si>
  <si>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</si>
  <si>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</si>
  <si>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</si>
  <si>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</si>
  <si>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</si>
  <si>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</si>
  <si>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</si>
  <si>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</si>
  <si>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</si>
  <si>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</si>
  <si>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</si>
  <si>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</si>
  <si>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</si>
  <si>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</si>
  <si>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</si>
  <si>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</si>
  <si>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</si>
  <si>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</si>
  <si>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</si>
  <si>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</si>
  <si>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</si>
  <si>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</si>
  <si>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</si>
  <si>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</si>
  <si>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</si>
  <si>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</si>
  <si>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</si>
  <si>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</si>
  <si>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</si>
  <si>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</si>
  <si>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</si>
  <si>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</si>
  <si>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</si>
  <si>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</si>
  <si>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</si>
  <si>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</si>
  <si>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</si>
  <si>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</si>
  <si>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</si>
  <si>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</si>
  <si>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</si>
  <si>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</si>
  <si>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</si>
  <si>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</si>
  <si>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</si>
  <si>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</si>
  <si>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</si>
  <si>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</si>
  <si>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</si>
  <si>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</si>
  <si>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</si>
  <si>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</si>
  <si>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</si>
  <si>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</si>
  <si>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</si>
  <si>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</si>
  <si>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</si>
  <si>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</si>
  <si>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</si>
  <si>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</si>
  <si>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</si>
  <si>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</si>
  <si>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</si>
  <si>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</si>
  <si>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</si>
  <si>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</si>
  <si>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</si>
  <si>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</si>
  <si>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</si>
  <si>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</si>
  <si>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</si>
  <si>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</si>
  <si>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</si>
  <si>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</si>
  <si>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</si>
  <si>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</si>
  <si>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</si>
  <si>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</si>
  <si>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</si>
  <si>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</si>
  <si>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</si>
  <si>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</si>
  <si>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</si>
  <si>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</si>
  <si>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</si>
  <si>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</si>
  <si>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</si>
  <si>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</si>
  <si>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</si>
  <si>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</si>
  <si>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</si>
  <si>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</si>
  <si>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</si>
  <si>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</si>
  <si>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</si>
  <si>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</si>
  <si>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</si>
  <si>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</si>
  <si>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</si>
  <si>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</si>
  <si>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</si>
  <si>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</si>
  <si>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</si>
  <si>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</si>
  <si>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</si>
  <si>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</si>
  <si>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</si>
  <si>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</si>
  <si>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</si>
  <si>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</si>
  <si>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</si>
  <si>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</si>
  <si>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</si>
  <si>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</si>
  <si>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</si>
  <si>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</si>
  <si>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</si>
  <si>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</si>
  <si>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</si>
  <si>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</si>
  <si>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</si>
  <si>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</si>
  <si>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</si>
  <si>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</si>
  <si>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</si>
  <si>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</si>
  <si>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</si>
  <si>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</si>
  <si>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</si>
  <si>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</si>
  <si>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</si>
  <si>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</si>
  <si>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</si>
  <si>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</si>
  <si>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</si>
  <si>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</si>
  <si>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</si>
  <si>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</si>
  <si>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</si>
  <si>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</si>
  <si>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</si>
  <si>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</si>
  <si>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</si>
  <si>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</si>
  <si>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</si>
  <si>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</si>
  <si>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</si>
  <si>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</si>
  <si>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</si>
  <si>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</si>
  <si>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</si>
  <si>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</si>
  <si>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</si>
  <si>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</si>
  <si>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</si>
  <si>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</si>
  <si>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</si>
  <si>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0340</t>
  </si>
  <si>
    <t>0630</t>
  </si>
  <si>
    <t>0812</t>
  </si>
  <si>
    <t>0880</t>
  </si>
  <si>
    <t>0950</t>
  </si>
  <si>
    <t>0960</t>
  </si>
  <si>
    <t>0965</t>
  </si>
  <si>
    <t>Ieņēmumi</t>
  </si>
  <si>
    <t>BN</t>
  </si>
  <si>
    <t>M</t>
  </si>
  <si>
    <t>BT</t>
  </si>
  <si>
    <t>P</t>
  </si>
  <si>
    <t>BNk</t>
  </si>
  <si>
    <t>I</t>
  </si>
  <si>
    <t>EUR</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</si>
  <si>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</si>
  <si>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</si>
  <si>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</si>
  <si>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</si>
  <si>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</si>
  <si>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</si>
  <si>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</si>
  <si>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</si>
  <si>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</si>
  <si>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</si>
  <si>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</si>
  <si>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</si>
  <si>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</si>
  <si>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</si>
  <si>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</si>
  <si>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</si>
  <si>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</si>
  <si>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</si>
  <si>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</si>
  <si>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</si>
  <si>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</si>
  <si>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</si>
  <si>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</si>
  <si>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</si>
  <si>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</si>
  <si>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</si>
  <si>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</si>
  <si>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</si>
  <si>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</si>
  <si>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</si>
  <si>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</si>
  <si>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</si>
  <si>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</si>
  <si>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</si>
  <si>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</si>
  <si>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</si>
  <si>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</si>
  <si>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</si>
  <si>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</si>
  <si>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</si>
  <si>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</si>
  <si>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</si>
  <si>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</si>
  <si>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</si>
  <si>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</si>
  <si>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</si>
  <si>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</si>
  <si>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</si>
  <si>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</si>
  <si>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</si>
  <si>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</si>
  <si>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</si>
  <si>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</si>
  <si>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</si>
  <si>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</si>
  <si>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</si>
  <si>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</si>
  <si>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</si>
  <si>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</si>
  <si>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</si>
  <si>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</si>
  <si>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</si>
  <si>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</si>
  <si>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</si>
  <si>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</si>
  <si>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</si>
  <si>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</si>
  <si>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</si>
  <si>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</si>
  <si>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</si>
  <si>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</si>
  <si>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</si>
  <si>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</si>
  <si>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</si>
  <si>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</si>
  <si>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</si>
  <si>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</si>
  <si>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</si>
  <si>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</si>
  <si>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</si>
  <si>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</si>
  <si>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</si>
  <si>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</si>
  <si>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</si>
  <si>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</si>
  <si>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</si>
  <si>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</si>
  <si>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</si>
  <si>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</si>
  <si>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</si>
  <si>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</si>
  <si>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</si>
  <si>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</si>
  <si>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</si>
  <si>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</si>
  <si>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</si>
  <si>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</si>
  <si>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</si>
  <si>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</si>
  <si>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</si>
  <si>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</si>
  <si>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</si>
  <si>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</si>
  <si>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</si>
  <si>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</si>
  <si>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</si>
  <si>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</si>
  <si>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</si>
  <si>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</si>
  <si>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</si>
  <si>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</si>
  <si>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</si>
  <si>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</si>
  <si>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</si>
  <si>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</si>
  <si>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</si>
  <si>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</si>
  <si>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</si>
  <si>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</si>
  <si>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</si>
  <si>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</si>
  <si>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</si>
  <si>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</si>
  <si>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</si>
  <si>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</si>
  <si>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</si>
  <si>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</si>
  <si>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</si>
  <si>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</si>
  <si>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</si>
  <si>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</si>
  <si>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</si>
  <si>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</si>
  <si>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</si>
  <si>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</si>
  <si>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</si>
  <si>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</si>
  <si>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</si>
  <si>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</si>
  <si>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</si>
  <si>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</si>
  <si>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</si>
  <si>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</si>
  <si>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</si>
  <si>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</si>
  <si>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</si>
  <si>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</si>
  <si>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</si>
  <si>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</si>
  <si>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</si>
  <si>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</si>
  <si>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</si>
  <si>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</si>
  <si>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</si>
  <si>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</si>
  <si>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</si>
  <si>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</si>
  <si>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</si>
  <si>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</si>
  <si>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</si>
  <si>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</si>
  <si>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</si>
  <si>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</si>
  <si>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</si>
  <si>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</si>
  <si>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</si>
  <si>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</si>
  <si>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</si>
  <si>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</si>
  <si>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</si>
  <si>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</si>
  <si>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</si>
  <si>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</si>
  <si>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</si>
  <si>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</si>
  <si>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</si>
  <si>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</si>
  <si>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</si>
  <si>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</si>
  <si>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</si>
  <si>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</si>
  <si>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</si>
  <si>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</si>
  <si>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</si>
  <si>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</si>
  <si>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</si>
  <si>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</si>
  <si>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</si>
  <si>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</si>
  <si>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</si>
  <si>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</si>
  <si>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</si>
  <si>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</si>
  <si>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</si>
  <si>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</si>
  <si>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</si>
  <si>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</si>
  <si>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</si>
  <si>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</si>
  <si>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</si>
  <si>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</si>
  <si>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</si>
  <si>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</si>
  <si>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</si>
  <si>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</si>
  <si>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</si>
  <si>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</si>
  <si>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</si>
  <si>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</si>
  <si>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</si>
  <si>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</si>
  <si>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</si>
  <si>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</si>
  <si>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</si>
  <si>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</si>
  <si>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</si>
  <si>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</si>
  <si>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</si>
  <si>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</si>
  <si>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</si>
  <si>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</si>
  <si>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</si>
  <si>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</si>
  <si>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</si>
  <si>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</si>
  <si>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</si>
  <si>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</si>
  <si>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</si>
  <si>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</si>
  <si>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</si>
  <si>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</si>
  <si>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</si>
  <si>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</si>
  <si>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</si>
  <si>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</si>
  <si>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</si>
  <si>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</si>
  <si>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</si>
  <si>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</si>
  <si>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</si>
  <si>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</si>
  <si>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</si>
  <si>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</si>
  <si>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</si>
  <si>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</si>
  <si>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</si>
  <si>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</si>
  <si>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</si>
  <si>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</si>
  <si>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</si>
  <si>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</si>
  <si>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</si>
  <si>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</si>
  <si>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</si>
  <si>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</si>
  <si>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</si>
  <si>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</si>
  <si>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</si>
  <si>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</si>
  <si>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</si>
  <si>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</si>
  <si>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</si>
  <si>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</si>
  <si>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</si>
  <si>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</si>
  <si>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</si>
  <si>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</si>
  <si>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</si>
  <si>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</si>
  <si>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</si>
  <si>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</si>
  <si>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</si>
  <si>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</si>
  <si>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</si>
  <si>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</si>
  <si>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</si>
  <si>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</si>
  <si>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</si>
  <si>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</si>
  <si>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</si>
  <si>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</si>
  <si>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</si>
  <si>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</si>
  <si>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</si>
  <si>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</si>
  <si>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</si>
  <si>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</si>
  <si>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</si>
  <si>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</si>
  <si>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</si>
  <si>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</si>
  <si>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</si>
  <si>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</si>
  <si>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</si>
  <si>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</si>
  <si>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</si>
  <si>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</si>
  <si>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</si>
  <si>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</si>
  <si>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</si>
  <si>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</si>
  <si>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</si>
  <si>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</si>
  <si>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</si>
  <si>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</si>
  <si>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</si>
  <si>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</si>
  <si>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</si>
  <si>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</si>
  <si>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</si>
  <si>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</si>
  <si>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</si>
  <si>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</si>
  <si>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</si>
  <si>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</si>
  <si>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</si>
  <si>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</si>
  <si>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Izmaiņa</t>
  </si>
  <si>
    <t>Saskaņā ar 09.01.2020. vienošanos Nr. 35.9.3-1/4-1 kopsumma koordinatora dotācijai 13.01.-30.12.2020. kopsumma EUR 1'752 (papildus EUR 164)</t>
  </si>
  <si>
    <t>EUR 50 no EKK 2239 uz EKK 2311</t>
  </si>
  <si>
    <t>EUR 50 no EKK 2239 uz EKK 2312</t>
  </si>
  <si>
    <t>Tiesu izpildītājiem</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</si>
  <si>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</si>
  <si>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</si>
  <si>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</si>
  <si>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</si>
  <si>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</si>
  <si>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</si>
  <si>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</si>
  <si>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</si>
  <si>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</si>
  <si>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</si>
  <si>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</si>
  <si>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</si>
  <si>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</si>
  <si>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</si>
  <si>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</si>
  <si>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</si>
  <si>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</si>
  <si>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</si>
  <si>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</si>
  <si>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</si>
  <si>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</si>
  <si>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</si>
  <si>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</si>
  <si>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</si>
  <si>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</si>
  <si>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</si>
  <si>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</si>
  <si>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</si>
  <si>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</si>
  <si>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</si>
  <si>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</si>
  <si>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</si>
  <si>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</si>
  <si>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</si>
  <si>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</si>
  <si>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</si>
  <si>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</si>
  <si>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</si>
  <si>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</si>
  <si>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</si>
  <si>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</si>
  <si>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</si>
  <si>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</si>
  <si>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</si>
  <si>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</si>
  <si>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</si>
  <si>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</si>
  <si>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KOPĀ</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</si>
  <si>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</si>
  <si>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</si>
  <si>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</si>
  <si>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</si>
  <si>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</si>
  <si>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</si>
  <si>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</si>
  <si>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</si>
  <si>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Nr.</t>
  </si>
  <si>
    <t>CKS</t>
  </si>
  <si>
    <t>Carnikavas novadpētniecības centrs</t>
  </si>
  <si>
    <t>Carnikava</t>
  </si>
  <si>
    <t>Nr.p.k.</t>
  </si>
  <si>
    <t>Aizņēmums</t>
  </si>
  <si>
    <t>PII Riekstiņš</t>
  </si>
  <si>
    <t>Projekts "Skolas soma" Ādaži</t>
  </si>
  <si>
    <t>pārrobežu projektu ieņēmumi ©</t>
  </si>
  <si>
    <t>12.3.1.</t>
  </si>
  <si>
    <t>12.3.2.</t>
  </si>
  <si>
    <t>ieņēmumi par telpu nomu</t>
  </si>
  <si>
    <t>ieņēmumi par zemes nomu</t>
  </si>
  <si>
    <t>SAM 5.5.1. Kultūras objektu būvniecība</t>
  </si>
  <si>
    <t>Ādaži</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</si>
  <si>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</si>
  <si>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</si>
  <si>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</si>
  <si>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</si>
  <si>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</si>
  <si>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</si>
  <si>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</si>
  <si>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</si>
  <si>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</si>
  <si>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</si>
  <si>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</si>
  <si>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</si>
  <si>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</si>
  <si>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</si>
  <si>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</si>
  <si>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</si>
  <si>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</si>
  <si>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</si>
  <si>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</si>
  <si>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</si>
  <si>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</si>
  <si>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</si>
  <si>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</si>
  <si>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</si>
  <si>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</si>
  <si>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</si>
  <si>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</si>
  <si>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</si>
  <si>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</si>
  <si>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</si>
  <si>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</si>
  <si>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</si>
  <si>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</si>
  <si>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</si>
  <si>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</si>
  <si>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</si>
  <si>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</si>
  <si>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</si>
  <si>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</si>
  <si>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</si>
  <si>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</si>
  <si>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</si>
  <si>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</si>
  <si>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</si>
  <si>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</si>
  <si>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</si>
  <si>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</si>
  <si>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</si>
  <si>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</si>
  <si>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</si>
  <si>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</si>
  <si>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</si>
  <si>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</si>
  <si>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</si>
  <si>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</si>
  <si>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</si>
  <si>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</si>
  <si>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</si>
  <si>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</si>
  <si>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</si>
  <si>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</si>
  <si>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</si>
  <si>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</si>
  <si>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</si>
  <si>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</si>
  <si>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</si>
  <si>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</si>
  <si>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</si>
  <si>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</si>
  <si>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</si>
  <si>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</si>
  <si>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</si>
  <si>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</si>
  <si>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</si>
  <si>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0982</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</si>
  <si>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</si>
  <si>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</si>
  <si>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</si>
  <si>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</si>
  <si>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</si>
  <si>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</si>
  <si>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</si>
  <si>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</si>
  <si>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</si>
  <si>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</si>
  <si>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</si>
  <si>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</si>
  <si>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</si>
  <si>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</si>
  <si>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</si>
  <si>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</si>
  <si>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</si>
  <si>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</si>
  <si>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</si>
  <si>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</si>
  <si>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</si>
  <si>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</si>
  <si>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</si>
  <si>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</si>
  <si>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</si>
  <si>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</si>
  <si>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</si>
  <si>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</si>
  <si>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</si>
  <si>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</si>
  <si>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</si>
  <si>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</si>
  <si>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</si>
  <si>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</si>
  <si>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</si>
  <si>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</si>
  <si>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</si>
  <si>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</si>
  <si>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</si>
  <si>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</si>
  <si>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</si>
  <si>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</si>
  <si>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</si>
  <si>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</si>
  <si>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</si>
  <si>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</si>
  <si>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</si>
  <si>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</si>
  <si>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</si>
  <si>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</si>
  <si>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</si>
  <si>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</si>
  <si>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</si>
  <si>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</si>
  <si>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</si>
  <si>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</si>
  <si>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</si>
  <si>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</si>
  <si>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</si>
  <si>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</si>
  <si>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</si>
  <si>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</si>
  <si>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</si>
  <si>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</si>
  <si>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</si>
  <si>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</si>
  <si>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Priekšsēdētāja vietnieks  100 l*12</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</si>
  <si>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</si>
  <si>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</si>
  <si>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</si>
  <si>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</si>
  <si>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</si>
  <si>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</si>
  <si>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</si>
  <si>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</si>
  <si>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</si>
  <si>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</si>
  <si>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</si>
  <si>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</si>
  <si>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</si>
  <si>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</si>
  <si>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</si>
  <si>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</si>
  <si>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</si>
  <si>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</si>
  <si>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</si>
  <si>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</si>
  <si>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</si>
  <si>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</si>
  <si>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</si>
  <si>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</si>
  <si>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</si>
  <si>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</si>
  <si>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</si>
  <si>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</si>
  <si>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</si>
  <si>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</si>
  <si>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</si>
  <si>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</si>
  <si>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</si>
  <si>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</si>
  <si>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</si>
  <si>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</si>
  <si>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</si>
  <si>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</si>
  <si>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</si>
  <si>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</si>
  <si>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</si>
  <si>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</si>
  <si>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</si>
  <si>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</si>
  <si>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</si>
  <si>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</si>
  <si>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</si>
  <si>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</si>
  <si>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</si>
  <si>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</si>
  <si>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</si>
  <si>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</si>
  <si>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</si>
  <si>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</si>
  <si>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</si>
  <si>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</si>
  <si>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</si>
  <si>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</si>
  <si>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</si>
  <si>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</si>
  <si>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</si>
  <si>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</si>
  <si>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</si>
  <si>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</si>
  <si>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</si>
  <si>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</si>
  <si>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</si>
  <si>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</si>
  <si>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</si>
  <si>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</si>
  <si>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</si>
  <si>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</si>
  <si>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</si>
  <si>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</si>
  <si>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</si>
  <si>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</si>
  <si>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</si>
  <si>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</si>
  <si>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</si>
  <si>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</si>
  <si>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</si>
  <si>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</si>
  <si>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</si>
  <si>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</si>
  <si>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</si>
  <si>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</si>
  <si>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</si>
  <si>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</si>
  <si>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</si>
  <si>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</si>
  <si>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</si>
  <si>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</si>
  <si>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</si>
  <si>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</si>
  <si>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</si>
  <si>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</si>
  <si>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</si>
  <si>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</si>
  <si>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</si>
  <si>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</si>
  <si>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</si>
  <si>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</si>
  <si>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</si>
  <si>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</si>
  <si>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</si>
  <si>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</si>
  <si>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</si>
  <si>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</si>
  <si>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</si>
  <si>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</si>
  <si>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</si>
  <si>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</si>
  <si>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</si>
  <si>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</si>
  <si>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</si>
  <si>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</si>
  <si>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</si>
  <si>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</si>
  <si>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</si>
  <si>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</si>
  <si>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</si>
  <si>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</si>
  <si>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</si>
  <si>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pārējie ieņēmumi/ stāvvietu ieņēmumi</t>
  </si>
  <si>
    <t>7.6.</t>
  </si>
  <si>
    <t>7.7.</t>
  </si>
  <si>
    <t>7.8.</t>
  </si>
  <si>
    <t>7.9.</t>
  </si>
  <si>
    <t>Administrācija</t>
  </si>
  <si>
    <t>Sabiedrisko attiecību nodaļa</t>
  </si>
  <si>
    <t>0841.3</t>
  </si>
  <si>
    <t>0841.2</t>
  </si>
  <si>
    <t>0510</t>
  </si>
  <si>
    <t xml:space="preserve">Darbinieku apmācība </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</si>
  <si>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</si>
  <si>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</si>
  <si>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</si>
  <si>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</si>
  <si>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</si>
  <si>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</si>
  <si>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</si>
  <si>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</si>
  <si>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</si>
  <si>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</si>
  <si>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</si>
  <si>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</si>
  <si>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</si>
  <si>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</si>
  <si>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</si>
  <si>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</si>
  <si>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IIN budžeta dotācija</t>
  </si>
  <si>
    <t>0634</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</si>
  <si>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</si>
  <si>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</si>
  <si>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</si>
  <si>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</si>
  <si>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</si>
  <si>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</si>
  <si>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</si>
  <si>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</si>
  <si>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</si>
  <si>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</si>
  <si>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</si>
  <si>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</si>
  <si>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</si>
  <si>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</si>
  <si>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</si>
  <si>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</si>
  <si>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</si>
  <si>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</si>
  <si>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</si>
  <si>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</si>
  <si>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</si>
  <si>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</si>
  <si>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</si>
  <si>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</si>
  <si>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</si>
  <si>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</si>
  <si>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</si>
  <si>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</si>
  <si>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</si>
  <si>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</si>
  <si>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</si>
  <si>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</si>
  <si>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</si>
  <si>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</si>
  <si>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</si>
  <si>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</si>
  <si>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</si>
  <si>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</si>
  <si>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</si>
  <si>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</si>
  <si>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</si>
  <si>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</si>
  <si>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</si>
  <si>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</si>
  <si>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</si>
  <si>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Summa EUR
(iesk.nod.)</t>
  </si>
  <si>
    <t>TEHNISKAIS NODROŠINĀJUMS</t>
  </si>
  <si>
    <t>Rāciju noma</t>
  </si>
  <si>
    <t>Svētku teritorijas labiekārtošana, norobežojumi</t>
  </si>
  <si>
    <t xml:space="preserve">Svētku teritorijas uzkopšana, uzraudzība, konteineru noma </t>
  </si>
  <si>
    <t>Informācijas telts un aprīkojums</t>
  </si>
  <si>
    <t xml:space="preserve">Pasākuma fiziskā apsardze  </t>
  </si>
  <si>
    <t>Neatliekamās medicīniskās palīdzības ekipāža</t>
  </si>
  <si>
    <t>CITI IZDEVUMI</t>
  </si>
  <si>
    <t>Pasākuma organizēšana, dienas un vakara programmu scenārijs, administrēšana 
publicitāte , visu reklāmas materiālu sagatavošana, izvietošana, video, audio materiālu sagatavošana, visas svētku norises realizācija</t>
  </si>
  <si>
    <t>REKLĀMA</t>
  </si>
  <si>
    <t>Visu reklāmas materiālu vides objekta banera maketēšana</t>
  </si>
  <si>
    <t>Sociālie tīkli, mediju vide</t>
  </si>
  <si>
    <t>Sporta un aktīvās atpūtas zonas nodrošinājums</t>
  </si>
  <si>
    <t>Tehnikas izstādes nodrošinājums</t>
  </si>
  <si>
    <t>Uzņēmumu prezentāciju nodrošināšana</t>
  </si>
  <si>
    <t>NBS militārās tehnikas un ekipējuma izstādes</t>
  </si>
  <si>
    <t>EKK 2239</t>
  </si>
  <si>
    <t>EKK 2264</t>
  </si>
  <si>
    <t>EKK 1150</t>
  </si>
  <si>
    <t xml:space="preserve">Sagatavoja L.TIĻUGA </t>
  </si>
  <si>
    <t>tālr.29456335</t>
  </si>
  <si>
    <t>linda@adazikultura.lv</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</si>
  <si>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</si>
  <si>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</si>
  <si>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</si>
  <si>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</si>
  <si>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</si>
  <si>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</si>
  <si>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</si>
  <si>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</si>
  <si>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</si>
  <si>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</si>
  <si>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</si>
  <si>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</si>
  <si>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</si>
  <si>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</si>
  <si>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</si>
  <si>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</si>
  <si>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</si>
  <si>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</si>
  <si>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</si>
  <si>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</si>
  <si>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</si>
  <si>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</si>
  <si>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</si>
  <si>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</si>
  <si>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</si>
  <si>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</si>
  <si>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</si>
  <si>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</si>
  <si>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</si>
  <si>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</si>
  <si>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</si>
  <si>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</si>
  <si>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</si>
  <si>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</si>
  <si>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</si>
  <si>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</si>
  <si>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</si>
  <si>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</si>
  <si>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</si>
  <si>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</si>
  <si>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</si>
  <si>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</si>
  <si>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</si>
  <si>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</si>
  <si>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</si>
  <si>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</si>
  <si>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</si>
  <si>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</si>
  <si>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</si>
  <si>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</si>
  <si>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</si>
  <si>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</si>
  <si>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</si>
  <si>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</si>
  <si>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</si>
  <si>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</si>
  <si>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</si>
  <si>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</si>
  <si>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</si>
  <si>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</si>
  <si>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</si>
  <si>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</si>
  <si>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</si>
  <si>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</si>
  <si>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</si>
  <si>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</si>
  <si>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</si>
  <si>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</si>
  <si>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</si>
  <si>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</si>
  <si>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</si>
  <si>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</si>
  <si>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</si>
  <si>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</si>
  <si>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</si>
  <si>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</si>
  <si>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</si>
  <si>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</si>
  <si>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</si>
  <si>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</si>
  <si>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</si>
  <si>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</si>
  <si>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</si>
  <si>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</si>
  <si>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</si>
  <si>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</si>
  <si>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</si>
  <si>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</si>
  <si>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</si>
  <si>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</si>
  <si>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</si>
  <si>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</si>
  <si>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</si>
  <si>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</si>
  <si>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</si>
  <si>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</si>
  <si>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</si>
  <si>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</si>
  <si>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</si>
  <si>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</si>
  <si>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</si>
  <si>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</si>
  <si>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</si>
  <si>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</si>
  <si>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</si>
  <si>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</si>
  <si>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</si>
  <si>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</si>
  <si>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</si>
  <si>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</si>
  <si>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</si>
  <si>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</si>
  <si>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</si>
  <si>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</si>
  <si>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</si>
  <si>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</si>
  <si>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</si>
  <si>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</si>
  <si>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</si>
  <si>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</si>
  <si>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</si>
  <si>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</si>
  <si>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</si>
  <si>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</si>
  <si>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</si>
  <si>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</si>
  <si>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</si>
  <si>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</si>
  <si>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</si>
  <si>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</si>
  <si>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</si>
  <si>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</si>
  <si>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</si>
  <si>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</si>
  <si>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</si>
  <si>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</si>
  <si>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</si>
  <si>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</si>
  <si>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</si>
  <si>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</si>
  <si>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</si>
  <si>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</si>
  <si>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</si>
  <si>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</si>
  <si>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</si>
  <si>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</si>
  <si>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</si>
  <si>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</si>
  <si>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</si>
  <si>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</si>
  <si>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</si>
  <si>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</si>
  <si>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</si>
  <si>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</si>
  <si>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</si>
  <si>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</si>
  <si>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</si>
  <si>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</si>
  <si>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</si>
  <si>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</si>
  <si>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</si>
  <si>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</si>
  <si>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</si>
  <si>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</si>
  <si>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</si>
  <si>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</si>
  <si>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</si>
  <si>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</si>
  <si>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</si>
  <si>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</si>
  <si>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</si>
  <si>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</si>
  <si>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</si>
  <si>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</si>
  <si>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</si>
  <si>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</si>
  <si>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</si>
  <si>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</si>
  <si>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</si>
  <si>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</si>
  <si>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</si>
  <si>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</si>
  <si>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</si>
  <si>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</si>
  <si>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</si>
  <si>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</si>
  <si>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</si>
  <si>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</si>
  <si>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</si>
  <si>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</si>
  <si>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</si>
  <si>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</si>
  <si>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</si>
  <si>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</si>
  <si>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</si>
  <si>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</si>
  <si>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</si>
  <si>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</si>
  <si>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</si>
  <si>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</si>
  <si>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</si>
  <si>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</si>
  <si>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</si>
  <si>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</si>
  <si>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</si>
  <si>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</si>
  <si>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</si>
  <si>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</si>
  <si>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</si>
  <si>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</si>
  <si>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</si>
  <si>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</si>
  <si>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</si>
  <si>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</si>
  <si>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</si>
  <si>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</si>
  <si>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</si>
  <si>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</si>
  <si>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</si>
  <si>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</si>
  <si>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</si>
  <si>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</si>
  <si>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</si>
  <si>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</si>
  <si>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4.9.</t>
  </si>
  <si>
    <t>Būvdarbiem Stapriņu ciema pieslēgšanai Ādažu centralizētajai ūdensapgādes un kanalizācijas sistēmai</t>
  </si>
  <si>
    <t xml:space="preserve">Pabalsts EUR 50,00 mēnesī ēdināšanai par trešo* bērnu (1,5-7 gadiem). </t>
  </si>
  <si>
    <t>EKII projekts</t>
  </si>
  <si>
    <t>Ēku, būvju un telpu būvdarbi</t>
  </si>
  <si>
    <t>GAUJAS SVĒTKI (Atsevišķa tāme). Prioritāte. Rīcības plānā 11.1.1.2.</t>
  </si>
  <si>
    <t>kārtridži</t>
  </si>
  <si>
    <t>EUR 1089 no EKK 1119 ekonomijas uz vakanci uz EKK 2239 Sabiedrības viedokļa aptauja par novada simboliku.</t>
  </si>
  <si>
    <t>Precizēts MD apjoms
EUR 52'289 ( EKK 1119 EUR 42'342; EKK 1210 EUR 9'947)</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</si>
  <si>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</si>
  <si>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</si>
  <si>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</si>
  <si>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</si>
  <si>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</si>
  <si>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</si>
  <si>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</si>
  <si>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</si>
  <si>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</si>
  <si>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</si>
  <si>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 Vispārējie valdības dienesti</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</si>
  <si>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</si>
  <si>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</si>
  <si>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</si>
  <si>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</si>
  <si>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</si>
  <si>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</si>
  <si>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</si>
  <si>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</si>
  <si>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</si>
  <si>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</si>
  <si>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</si>
  <si>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</si>
  <si>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</si>
  <si>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</si>
  <si>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</si>
  <si>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</si>
  <si>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</si>
  <si>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</si>
  <si>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</si>
  <si>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</si>
  <si>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</si>
  <si>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</si>
  <si>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</si>
  <si>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</si>
  <si>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</si>
  <si>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</si>
  <si>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</si>
  <si>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</si>
  <si>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 xml:space="preserve"> monitora iegādei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</si>
  <si>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</si>
  <si>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</si>
  <si>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</si>
  <si>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</si>
  <si>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</si>
  <si>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</si>
  <si>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</si>
  <si>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</si>
  <si>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</si>
  <si>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</si>
  <si>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</si>
  <si>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 xml:space="preserve">Komandējums pa Latviju EUR100 </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</si>
  <si>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</si>
  <si>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</si>
  <si>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</si>
  <si>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</si>
  <si>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</si>
  <si>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</si>
  <si>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</si>
  <si>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</si>
  <si>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</si>
  <si>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</si>
  <si>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</si>
  <si>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</si>
  <si>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</si>
  <si>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</si>
  <si>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</si>
  <si>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</si>
  <si>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</si>
  <si>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</si>
  <si>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</si>
  <si>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</si>
  <si>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</si>
  <si>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</si>
  <si>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</si>
  <si>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</si>
  <si>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</si>
  <si>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</si>
  <si>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</si>
  <si>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</si>
  <si>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</si>
  <si>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</si>
  <si>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</si>
  <si>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Janvāris</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</si>
  <si>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</si>
  <si>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</si>
  <si>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</si>
  <si>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</si>
  <si>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</si>
  <si>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</si>
  <si>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</si>
  <si>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</si>
  <si>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</si>
  <si>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</si>
  <si>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</si>
  <si>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</si>
  <si>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</si>
  <si>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</si>
  <si>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</si>
  <si>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</si>
  <si>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</si>
  <si>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</si>
  <si>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</si>
  <si>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</si>
  <si>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</si>
  <si>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</si>
  <si>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</si>
  <si>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</si>
  <si>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</si>
  <si>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</si>
  <si>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</si>
  <si>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</si>
  <si>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</si>
  <si>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</si>
  <si>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</si>
  <si>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</si>
  <si>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</si>
  <si>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</si>
  <si>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</si>
  <si>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</si>
  <si>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</si>
  <si>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</si>
  <si>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</si>
  <si>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</si>
  <si>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</si>
  <si>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</si>
  <si>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</si>
  <si>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</si>
  <si>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</si>
  <si>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</si>
  <si>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</si>
  <si>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</si>
  <si>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</si>
  <si>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</si>
  <si>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</si>
  <si>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</si>
  <si>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</si>
  <si>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</si>
  <si>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</si>
  <si>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Piezīmes </t>
  </si>
  <si>
    <t>Info telts darbības nodrošināšana</t>
  </si>
  <si>
    <t>Tehniskās koncepcijas izstrāde</t>
  </si>
  <si>
    <t xml:space="preserve">Kultūras centrs </t>
  </si>
  <si>
    <t>Pilns tehniskais nodrošinājums Centrālā skatuve (SKATUVES, KONSTRUKCIJAS, GAISMAS, iekārtu konstrukcijas, uzbūve, uzraudzība, apkalpošana, demontāža,transports, tehniskais personāls 30 ),  atsevišķa konstrukcija ieejai svētku teritorijā/ pēc specifikācijas</t>
  </si>
  <si>
    <t xml:space="preserve">Pilns tehniskais nodrošinājums Centrālā skatuve SKAŅA (montāža, uzraudzība, apkalpošana, demontāža, transports, personāls )/ pēc specifikācijas </t>
  </si>
  <si>
    <t>Komunālserviss, Kultūras centrs</t>
  </si>
  <si>
    <t>Komunālserviss</t>
  </si>
  <si>
    <t>Sporta nodaļa</t>
  </si>
  <si>
    <t>Uzņēmēji</t>
  </si>
  <si>
    <t>NBS</t>
  </si>
  <si>
    <t>A,B,B1 sabiedriskās ēdināšanas vietu sagatavošana</t>
  </si>
  <si>
    <t>Amatnieku tirgus organizēšana</t>
  </si>
  <si>
    <t>Komersants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</si>
  <si>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</si>
  <si>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</si>
  <si>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</si>
  <si>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</si>
  <si>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</si>
  <si>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</si>
  <si>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</si>
  <si>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</si>
  <si>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</si>
  <si>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</si>
  <si>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</si>
  <si>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</si>
  <si>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</si>
  <si>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</si>
  <si>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</si>
  <si>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</si>
  <si>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</si>
  <si>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</si>
  <si>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</si>
  <si>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</si>
  <si>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</si>
  <si>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</si>
  <si>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</si>
  <si>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</si>
  <si>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</si>
  <si>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</si>
  <si>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</si>
  <si>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</si>
  <si>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</si>
  <si>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</si>
  <si>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</si>
  <si>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</si>
  <si>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</si>
  <si>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</si>
  <si>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</si>
  <si>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</si>
  <si>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</si>
  <si>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</si>
  <si>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</si>
  <si>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</si>
  <si>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</si>
  <si>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</si>
  <si>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</si>
  <si>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</si>
  <si>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</si>
  <si>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</si>
  <si>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</si>
  <si>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</si>
  <si>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</si>
  <si>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</si>
  <si>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</si>
  <si>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</si>
  <si>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</si>
  <si>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</si>
  <si>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</si>
  <si>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</si>
  <si>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</si>
  <si>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</si>
  <si>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</si>
  <si>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</si>
  <si>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</si>
  <si>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</si>
  <si>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</si>
  <si>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EKK 2314</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</si>
  <si>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</si>
  <si>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</si>
  <si>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</si>
  <si>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</si>
  <si>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</si>
  <si>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</si>
  <si>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</si>
  <si>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</si>
  <si>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</si>
  <si>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</si>
  <si>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</si>
  <si>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</si>
  <si>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</si>
  <si>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</si>
  <si>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</si>
  <si>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</si>
  <si>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</si>
  <si>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</si>
  <si>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</si>
  <si>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</si>
  <si>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</si>
  <si>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</si>
  <si>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</si>
  <si>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</si>
  <si>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</si>
  <si>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</si>
  <si>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</si>
  <si>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</si>
  <si>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</si>
  <si>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</si>
  <si>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</si>
  <si>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</si>
  <si>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</si>
  <si>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</si>
  <si>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</si>
  <si>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</si>
  <si>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</si>
  <si>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</si>
  <si>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</si>
  <si>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</si>
  <si>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</si>
  <si>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</si>
  <si>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</si>
  <si>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</si>
  <si>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</si>
  <si>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</si>
  <si>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</si>
  <si>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</si>
  <si>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</si>
  <si>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</si>
  <si>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</si>
  <si>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</si>
  <si>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</si>
  <si>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</si>
  <si>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</si>
  <si>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</si>
  <si>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</si>
  <si>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</si>
  <si>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</si>
  <si>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</si>
  <si>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</si>
  <si>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</si>
  <si>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</si>
  <si>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</si>
  <si>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</si>
  <si>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</si>
  <si>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</si>
  <si>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</si>
  <si>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</si>
  <si>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</si>
  <si>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</si>
  <si>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</si>
  <si>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</si>
  <si>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</si>
  <si>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</si>
  <si>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</si>
  <si>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</si>
  <si>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</si>
  <si>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</si>
  <si>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</si>
  <si>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</si>
  <si>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</si>
  <si>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</si>
  <si>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</si>
  <si>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</si>
  <si>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Ortega - toneru uzpilde</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</si>
  <si>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</si>
  <si>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</si>
  <si>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</si>
  <si>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</si>
  <si>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</si>
  <si>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</si>
  <si>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</si>
  <si>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</si>
  <si>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</si>
  <si>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</si>
  <si>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</si>
  <si>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</si>
  <si>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</si>
  <si>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</si>
  <si>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</si>
  <si>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</si>
  <si>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</si>
  <si>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</si>
  <si>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</si>
  <si>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</si>
  <si>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</si>
  <si>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</si>
  <si>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</si>
  <si>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</si>
  <si>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</si>
  <si>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</si>
  <si>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Speciālā literatūra, ~ EUR 250 (civilprocess utml). </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</si>
  <si>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</si>
  <si>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</si>
  <si>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</si>
  <si>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</si>
  <si>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</si>
  <si>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</si>
  <si>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</si>
  <si>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</si>
  <si>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</si>
  <si>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</si>
  <si>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no tiem, iezīmētiem mērķiem:</t>
  </si>
  <si>
    <t>KA uz 31.12.2024.</t>
  </si>
  <si>
    <t>APN</t>
  </si>
  <si>
    <t>0632.6</t>
  </si>
  <si>
    <t>ĀNP 28.12.2022. lēmums Nr. 598</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</si>
  <si>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</si>
  <si>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</si>
  <si>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</si>
  <si>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</si>
  <si>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</si>
  <si>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</si>
  <si>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</si>
  <si>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</si>
  <si>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</si>
  <si>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</si>
  <si>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</si>
  <si>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</si>
  <si>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</si>
  <si>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</si>
  <si>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</si>
  <si>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</si>
  <si>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</si>
  <si>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</si>
  <si>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</si>
  <si>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</si>
  <si>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</si>
  <si>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</si>
  <si>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</si>
  <si>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</si>
  <si>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</si>
  <si>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KA:</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</si>
  <si>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</si>
  <si>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</si>
  <si>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</si>
  <si>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</si>
  <si>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</si>
  <si>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</si>
  <si>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</si>
  <si>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</si>
  <si>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</si>
  <si>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</si>
  <si>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</si>
  <si>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</si>
  <si>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</si>
  <si>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</si>
  <si>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</si>
  <si>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</si>
  <si>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</si>
  <si>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</si>
  <si>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</si>
  <si>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</si>
  <si>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</si>
  <si>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</si>
  <si>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</si>
  <si>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</si>
  <si>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</si>
  <si>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</si>
  <si>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</si>
  <si>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</si>
  <si>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</si>
  <si>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</si>
  <si>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Riska piemaksa</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</si>
  <si>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</si>
  <si>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</si>
  <si>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</si>
  <si>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</si>
  <si>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</si>
  <si>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</si>
  <si>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</si>
  <si>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EKII projekts (ERAF finansējums)</t>
  </si>
  <si>
    <t>EKII projekts (VK aizņēmums)</t>
  </si>
  <si>
    <t>CKS atlikums 02.01.2024.</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</si>
  <si>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</si>
  <si>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</si>
  <si>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</si>
  <si>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</si>
  <si>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</si>
  <si>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</si>
  <si>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1.1.1.2.</t>
  </si>
  <si>
    <t>4.1.1.1.</t>
  </si>
  <si>
    <t>4.1.1.2.</t>
  </si>
  <si>
    <t>4.1.2.1.</t>
  </si>
  <si>
    <t>4.1.2.2.</t>
  </si>
  <si>
    <t>4.1.3.1.</t>
  </si>
  <si>
    <t>4.1.3.2.</t>
  </si>
  <si>
    <t>21.4.9.0.1.</t>
  </si>
  <si>
    <t>Citi</t>
  </si>
  <si>
    <t>Precizēta MD, saskaņā ar LNKC līgumu Nr. . 1.5-5.1/12</t>
  </si>
  <si>
    <t>KA 01.01.2024.</t>
  </si>
  <si>
    <t>KA uz 31.12. - par janvāri.</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</si>
  <si>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</si>
  <si>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</si>
  <si>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</si>
  <si>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</si>
  <si>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</si>
  <si>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</si>
  <si>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</si>
  <si>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</si>
  <si>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</si>
  <si>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</si>
  <si>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</si>
  <si>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</si>
  <si>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</si>
  <si>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</si>
  <si>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</si>
  <si>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</si>
  <si>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</si>
  <si>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</si>
  <si>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</si>
  <si>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</si>
  <si>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</si>
  <si>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</si>
  <si>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</si>
  <si>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</si>
  <si>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</si>
  <si>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</si>
  <si>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</si>
  <si>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</si>
  <si>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</si>
  <si>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</si>
  <si>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</si>
  <si>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</si>
  <si>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</si>
  <si>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</si>
  <si>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</si>
  <si>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</si>
  <si>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</si>
  <si>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</si>
  <si>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</si>
  <si>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</si>
  <si>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</si>
  <si>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</si>
  <si>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</si>
  <si>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</si>
  <si>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</si>
  <si>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</si>
  <si>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</si>
  <si>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</si>
  <si>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</si>
  <si>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</si>
  <si>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</si>
  <si>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</si>
  <si>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</si>
  <si>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</si>
  <si>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</si>
  <si>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</si>
  <si>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</si>
  <si>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</si>
  <si>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</si>
  <si>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</si>
  <si>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</si>
  <si>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</si>
  <si>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</si>
  <si>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</si>
  <si>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</si>
  <si>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</si>
  <si>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</si>
  <si>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</si>
  <si>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</si>
  <si>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</si>
  <si>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</si>
  <si>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</si>
  <si>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</si>
  <si>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</si>
  <si>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</si>
  <si>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</si>
  <si>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</si>
  <si>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</si>
  <si>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</si>
  <si>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</si>
  <si>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</si>
  <si>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</si>
  <si>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</si>
  <si>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</si>
  <si>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</si>
  <si>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</si>
  <si>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</si>
  <si>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</si>
  <si>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</si>
  <si>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</si>
  <si>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</si>
  <si>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</si>
  <si>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</si>
  <si>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</si>
  <si>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Riska piemaksa (EKK korekcija EUR 13'595 no EKK 1147 uz EKK 1145)</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</si>
  <si>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</si>
  <si>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</si>
  <si>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</si>
  <si>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</si>
  <si>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</si>
  <si>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</si>
  <si>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</si>
  <si>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</si>
  <si>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</si>
  <si>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</si>
  <si>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</si>
  <si>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</si>
  <si>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</si>
  <si>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</si>
  <si>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09826 Projekts Nordplus Junior</t>
  </si>
  <si>
    <t>1011 Stipendiāti, bezdarbnieki</t>
  </si>
  <si>
    <t>1012 Asistenti</t>
  </si>
  <si>
    <t>1013.2 Projekts "Pasākumi vietējās sabiedrības veselības veicināšanai"/ SAM 9.2.4.2. Carnikava</t>
  </si>
  <si>
    <t>1014.3 Projekts Deinstitucionalizācija SAM 9.3.1.1./Dienas aprūpes un rehabilitācijas centrs "Ādažu Ūdensroze"</t>
  </si>
  <si>
    <t>1016 Dotācijas Ukrainas pilsoņu atbalstam</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</si>
  <si>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</si>
  <si>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</si>
  <si>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</si>
  <si>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</si>
  <si>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</si>
  <si>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</si>
  <si>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</si>
  <si>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</si>
  <si>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</si>
  <si>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</si>
  <si>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</si>
  <si>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</si>
  <si>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</si>
  <si>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</si>
  <si>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</si>
  <si>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</si>
  <si>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</si>
  <si>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</si>
  <si>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</si>
  <si>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</si>
  <si>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</si>
  <si>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</si>
  <si>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</si>
  <si>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</si>
  <si>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</si>
  <si>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</si>
  <si>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</si>
  <si>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</si>
  <si>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</si>
  <si>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</si>
  <si>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</si>
  <si>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</si>
  <si>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</si>
  <si>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</si>
  <si>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</si>
  <si>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</si>
  <si>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</si>
  <si>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</si>
  <si>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</si>
  <si>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</si>
  <si>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</si>
  <si>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</si>
  <si>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</si>
  <si>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</si>
  <si>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</si>
  <si>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</si>
  <si>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</si>
  <si>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</si>
  <si>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</si>
  <si>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</si>
  <si>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</si>
  <si>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</si>
  <si>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</si>
  <si>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</si>
  <si>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</si>
  <si>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</si>
  <si>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</si>
  <si>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</si>
  <si>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</si>
  <si>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</si>
  <si>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</si>
  <si>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</si>
  <si>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</si>
  <si>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</si>
  <si>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</si>
  <si>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</si>
  <si>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</si>
  <si>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</si>
  <si>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</si>
  <si>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</si>
  <si>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</si>
  <si>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</si>
  <si>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</si>
  <si>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</si>
  <si>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</si>
  <si>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</si>
  <si>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</si>
  <si>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</si>
  <si>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</si>
  <si>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</si>
  <si>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</si>
  <si>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</si>
  <si>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</si>
  <si>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</si>
  <si>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</si>
  <si>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</si>
  <si>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</si>
  <si>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</si>
  <si>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</si>
  <si>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</si>
  <si>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</si>
  <si>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</si>
  <si>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</si>
  <si>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</si>
  <si>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</si>
  <si>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</si>
  <si>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</si>
  <si>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</si>
  <si>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</si>
  <si>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</si>
  <si>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</si>
  <si>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</si>
  <si>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</si>
  <si>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</si>
  <si>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</si>
  <si>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</si>
  <si>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</si>
  <si>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</si>
  <si>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</si>
  <si>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</si>
  <si>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</si>
  <si>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</si>
  <si>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</si>
  <si>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</si>
  <si>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</si>
  <si>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</si>
  <si>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</si>
  <si>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</si>
  <si>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</si>
  <si>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</si>
  <si>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</si>
  <si>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</si>
  <si>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</si>
  <si>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</si>
  <si>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</si>
  <si>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</si>
  <si>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</si>
  <si>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</si>
  <si>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vadu testēšanai un izšūšanai instrumenti, kā arī optisko tīkla vadu testeris</t>
  </si>
  <si>
    <t>Monitoru, printeru un tīklā iekārtu iegāde</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</si>
  <si>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</si>
  <si>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</si>
  <si>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</si>
  <si>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</si>
  <si>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</si>
  <si>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</si>
  <si>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</si>
  <si>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</si>
  <si>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</si>
  <si>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</si>
  <si>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</si>
  <si>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</si>
  <si>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</si>
  <si>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</si>
  <si>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</si>
  <si>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</si>
  <si>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</si>
  <si>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</si>
  <si>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</si>
  <si>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</si>
  <si>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</si>
  <si>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</si>
  <si>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</si>
  <si>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</si>
  <si>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</si>
  <si>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</si>
  <si>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</si>
  <si>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</si>
  <si>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</si>
  <si>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</si>
  <si>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</si>
  <si>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</si>
  <si>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</si>
  <si>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</si>
  <si>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</si>
  <si>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</si>
  <si>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</si>
  <si>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</si>
  <si>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</si>
  <si>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</si>
  <si>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</si>
  <si>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</si>
  <si>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</si>
  <si>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</si>
  <si>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</si>
  <si>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</si>
  <si>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</si>
  <si>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</si>
  <si>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</si>
  <si>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</si>
  <si>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</si>
  <si>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</si>
  <si>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</si>
  <si>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</si>
  <si>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</si>
  <si>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</si>
  <si>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</si>
  <si>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</si>
  <si>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</si>
  <si>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</si>
  <si>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</si>
  <si>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</si>
  <si>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</si>
  <si>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</si>
  <si>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</si>
  <si>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</si>
  <si>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</si>
  <si>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</si>
  <si>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</si>
  <si>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</si>
  <si>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MĀKSLINIEKI, PROGRAMMAS, ADMINISTRATORI</t>
  </si>
  <si>
    <t xml:space="preserve">Līgums </t>
  </si>
  <si>
    <t>Programmu vadītājs  19.00-02.00</t>
  </si>
  <si>
    <t xml:space="preserve">Programmu vadītājs 19.00-02.00
</t>
  </si>
  <si>
    <t>DJ Centrālā skatuve 19.00-03.00</t>
  </si>
  <si>
    <t xml:space="preserve">Perifērijas  norišu nodrošinājums tehnika un personāls </t>
  </si>
  <si>
    <t>LED diožu videoekrāni, uzbūve, tehniskā  apkalpošana, komutācija līdz PTS, personāls,  transports/ pēc specifikācijas, PTS (pārvietojamā televīzijas stacija) personāls 5 operatori, tehniskais direktors/režisors, asistents,videotranslācijai 3 operatori, režisors, interneta tiešraide, ieraksta pēcapstrāde/ nodošana, komutāciju sistēmas, uzraudzība</t>
  </si>
  <si>
    <t>Reklāmas videomateriāla , dažādu parametru videorekl. Izgatavošana GS publicitātei</t>
  </si>
  <si>
    <t xml:space="preserve">Kultūras centrs, SAN </t>
  </si>
  <si>
    <t xml:space="preserve">Autortiesību nomaksa AKKA/LA </t>
  </si>
  <si>
    <t>Autortiesības LaiPa/ Centrālā skatuve</t>
  </si>
  <si>
    <t>Apt. 3000 dalībnieki</t>
  </si>
  <si>
    <t>Apt. 25 000 apmeklētāji</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</si>
  <si>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</si>
  <si>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</si>
  <si>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</si>
  <si>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</si>
  <si>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</si>
  <si>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</si>
  <si>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</si>
  <si>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</si>
  <si>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</si>
  <si>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</si>
  <si>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</si>
  <si>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</si>
  <si>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</si>
  <si>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</si>
  <si>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</si>
  <si>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</si>
  <si>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</si>
  <si>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</si>
  <si>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</si>
  <si>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</si>
  <si>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</si>
  <si>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</si>
  <si>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</si>
  <si>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</si>
  <si>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</si>
  <si>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</si>
  <si>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</si>
  <si>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</si>
  <si>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</si>
  <si>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</si>
  <si>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</si>
  <si>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</si>
  <si>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</si>
  <si>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</si>
  <si>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</si>
  <si>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</si>
  <si>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</si>
  <si>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</si>
  <si>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</si>
  <si>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</si>
  <si>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</si>
  <si>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</si>
  <si>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</si>
  <si>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</si>
  <si>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</si>
  <si>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</si>
  <si>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</si>
  <si>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</si>
  <si>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</si>
  <si>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</si>
  <si>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</si>
  <si>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</si>
  <si>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</si>
  <si>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</si>
  <si>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</si>
  <si>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</si>
  <si>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</si>
  <si>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</si>
  <si>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</si>
  <si>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</si>
  <si>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</si>
  <si>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</si>
  <si>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</si>
  <si>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</si>
  <si>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</si>
  <si>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</si>
  <si>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</si>
  <si>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</si>
  <si>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</si>
  <si>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</si>
  <si>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Kadaga</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</si>
  <si>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</si>
  <si>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</si>
  <si>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</si>
  <si>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</si>
  <si>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</si>
  <si>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</si>
  <si>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</si>
  <si>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</si>
  <si>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</si>
  <si>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</si>
  <si>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</si>
  <si>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</si>
  <si>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</si>
  <si>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</si>
  <si>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</si>
  <si>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</si>
  <si>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</si>
  <si>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</si>
  <si>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</si>
  <si>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</si>
  <si>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</si>
  <si>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</si>
  <si>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</si>
  <si>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</si>
  <si>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</si>
  <si>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</si>
  <si>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</si>
  <si>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</si>
  <si>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</si>
  <si>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</si>
  <si>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</si>
  <si>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</si>
  <si>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</si>
  <si>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</si>
  <si>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</si>
  <si>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</si>
  <si>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</si>
  <si>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</si>
  <si>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</si>
  <si>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</si>
  <si>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</si>
  <si>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</si>
  <si>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</si>
  <si>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</si>
  <si>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</si>
  <si>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</si>
  <si>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</si>
  <si>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</si>
  <si>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Jūnijs</t>
  </si>
  <si>
    <t>Jūlijs</t>
  </si>
  <si>
    <t>EKK 2233</t>
  </si>
  <si>
    <t>Pasākums</t>
  </si>
  <si>
    <t>Komentārs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</si>
  <si>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</si>
  <si>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</si>
  <si>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</si>
  <si>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</si>
  <si>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</si>
  <si>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</si>
  <si>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</si>
  <si>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</si>
  <si>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</si>
  <si>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</si>
  <si>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</si>
  <si>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</si>
  <si>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</si>
  <si>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</si>
  <si>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</si>
  <si>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</si>
  <si>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</si>
  <si>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</si>
  <si>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</si>
  <si>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</si>
  <si>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</si>
  <si>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</si>
  <si>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</si>
  <si>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</si>
  <si>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</si>
  <si>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</si>
  <si>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</si>
  <si>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</si>
  <si>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</si>
  <si>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</si>
  <si>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</si>
  <si>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</si>
  <si>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</si>
  <si>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</si>
  <si>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</si>
  <si>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</si>
  <si>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</si>
  <si>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</si>
  <si>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</si>
  <si>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</si>
  <si>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</si>
  <si>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</si>
  <si>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</si>
  <si>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</si>
  <si>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</si>
  <si>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</si>
  <si>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</si>
  <si>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</si>
  <si>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</si>
  <si>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</si>
  <si>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</si>
  <si>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</si>
  <si>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</si>
  <si>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</si>
  <si>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</si>
  <si>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</si>
  <si>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</si>
  <si>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</si>
  <si>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</si>
  <si>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</si>
  <si>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</si>
  <si>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</si>
  <si>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</si>
  <si>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</si>
  <si>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</si>
  <si>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</si>
  <si>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</si>
  <si>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</si>
  <si>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</si>
  <si>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</si>
  <si>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</si>
  <si>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</si>
  <si>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</si>
  <si>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</si>
  <si>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</si>
  <si>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</si>
  <si>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</si>
  <si>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</si>
  <si>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</si>
  <si>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</si>
  <si>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</si>
  <si>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</si>
  <si>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</si>
  <si>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</si>
  <si>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</si>
  <si>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</si>
  <si>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</si>
  <si>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</si>
  <si>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</si>
  <si>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</si>
  <si>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</si>
  <si>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</si>
  <si>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</si>
  <si>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</si>
  <si>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</si>
  <si>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</si>
  <si>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</si>
  <si>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</si>
  <si>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</si>
  <si>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</si>
  <si>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</si>
  <si>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</si>
  <si>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</si>
  <si>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</si>
  <si>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</si>
  <si>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</si>
  <si>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</si>
  <si>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</si>
  <si>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</si>
  <si>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</si>
  <si>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</si>
  <si>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</si>
  <si>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</si>
  <si>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</si>
  <si>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</si>
  <si>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</si>
  <si>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</si>
  <si>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</si>
  <si>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</si>
  <si>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</si>
  <si>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</si>
  <si>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</si>
  <si>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</si>
  <si>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</si>
  <si>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</si>
  <si>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</si>
  <si>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</si>
  <si>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</si>
  <si>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</si>
  <si>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</si>
  <si>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</si>
  <si>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</si>
  <si>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</si>
  <si>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</si>
  <si>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</si>
  <si>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</si>
  <si>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</si>
  <si>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</si>
  <si>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</si>
  <si>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</si>
  <si>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</si>
  <si>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</si>
  <si>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</si>
  <si>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</si>
  <si>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</si>
  <si>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</si>
  <si>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</si>
  <si>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</si>
  <si>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</si>
  <si>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</si>
  <si>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</si>
  <si>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</si>
  <si>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</si>
  <si>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</si>
  <si>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</si>
  <si>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</si>
  <si>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</si>
  <si>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</si>
  <si>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</si>
  <si>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</si>
  <si>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</si>
  <si>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</si>
  <si>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</si>
  <si>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</si>
  <si>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</si>
  <si>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</si>
  <si>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</si>
  <si>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</si>
  <si>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</si>
  <si>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</si>
  <si>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</si>
  <si>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</si>
  <si>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</si>
  <si>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</si>
  <si>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</si>
  <si>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</si>
  <si>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</si>
  <si>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</si>
  <si>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</si>
  <si>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</si>
  <si>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</si>
  <si>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</si>
  <si>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</si>
  <si>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</si>
  <si>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</si>
  <si>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</si>
  <si>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</si>
  <si>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</si>
  <si>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</si>
  <si>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</si>
  <si>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</si>
  <si>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</si>
  <si>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</si>
  <si>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</si>
  <si>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</si>
  <si>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</si>
  <si>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</si>
  <si>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</si>
  <si>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</si>
  <si>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</si>
  <si>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</si>
  <si>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</si>
  <si>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</si>
  <si>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</si>
  <si>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</si>
  <si>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</si>
  <si>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</si>
  <si>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</si>
  <si>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</si>
  <si>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</si>
  <si>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</si>
  <si>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</si>
  <si>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</si>
  <si>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</si>
  <si>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</si>
  <si>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</si>
  <si>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</si>
  <si>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</si>
  <si>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</si>
  <si>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</si>
  <si>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</si>
  <si>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</si>
  <si>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</si>
  <si>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</si>
  <si>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</si>
  <si>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</si>
  <si>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</si>
  <si>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</si>
  <si>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</si>
  <si>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</si>
  <si>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</si>
  <si>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</si>
  <si>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</si>
  <si>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</si>
  <si>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</si>
  <si>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</si>
  <si>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</si>
  <si>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</si>
  <si>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</si>
  <si>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</si>
  <si>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</si>
  <si>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</si>
  <si>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</si>
  <si>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</si>
  <si>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</si>
  <si>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</si>
  <si>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</si>
  <si>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</si>
  <si>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</si>
  <si>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</si>
  <si>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</si>
  <si>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</si>
  <si>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</si>
  <si>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</si>
  <si>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</si>
  <si>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</si>
  <si>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</si>
  <si>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</si>
  <si>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</si>
  <si>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</si>
  <si>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</si>
  <si>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</si>
  <si>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</si>
  <si>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</si>
  <si>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</si>
  <si>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</si>
  <si>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</si>
  <si>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</si>
  <si>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</si>
  <si>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</si>
  <si>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</si>
  <si>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</si>
  <si>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</si>
  <si>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</si>
  <si>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</si>
  <si>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</si>
  <si>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</si>
  <si>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</si>
  <si>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</si>
  <si>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</si>
  <si>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</si>
  <si>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</si>
  <si>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</si>
  <si>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</si>
  <si>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</si>
  <si>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</si>
  <si>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</si>
  <si>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</si>
  <si>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</si>
  <si>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</si>
  <si>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</si>
  <si>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</si>
  <si>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</si>
  <si>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</si>
  <si>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</si>
  <si>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</si>
  <si>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</si>
  <si>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</si>
  <si>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</si>
  <si>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</si>
  <si>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</si>
  <si>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</si>
  <si>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</si>
  <si>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</si>
  <si>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</si>
  <si>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</si>
  <si>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</si>
  <si>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</si>
  <si>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</si>
  <si>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</si>
  <si>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</si>
  <si>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</si>
  <si>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</si>
  <si>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</si>
  <si>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</si>
  <si>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</si>
  <si>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</si>
  <si>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</si>
  <si>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</si>
  <si>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</si>
  <si>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</si>
  <si>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</si>
  <si>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</si>
  <si>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</si>
  <si>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</si>
  <si>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</si>
  <si>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</si>
  <si>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</si>
  <si>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</si>
  <si>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</si>
  <si>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</si>
  <si>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</si>
  <si>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</si>
  <si>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</si>
  <si>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</si>
  <si>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</si>
  <si>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</si>
  <si>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</si>
  <si>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</si>
  <si>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</si>
  <si>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0632.7 "Upesceļi II/Ūdenstūrisma pieejamības veicināšana (RiverwaysII/Facilitating access to watertourism activities)".</t>
  </si>
  <si>
    <t>"Upesceļi II/Ūdenstūrisma pieejamības veicināšana (RiverwaysII/Facilitating access to watertourism activities)".</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</si>
  <si>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</si>
  <si>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</si>
  <si>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</si>
  <si>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</si>
  <si>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</si>
  <si>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</si>
  <si>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</si>
  <si>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</si>
  <si>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</si>
  <si>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</si>
  <si>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</si>
  <si>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</si>
  <si>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</si>
  <si>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</si>
  <si>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</si>
  <si>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</si>
  <si>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</si>
  <si>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</si>
  <si>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</si>
  <si>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</si>
  <si>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</si>
  <si>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</si>
  <si>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</si>
  <si>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</si>
  <si>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</si>
  <si>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</si>
  <si>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</si>
  <si>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</si>
  <si>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</si>
  <si>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</si>
  <si>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</si>
  <si>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</si>
  <si>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</si>
  <si>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</si>
  <si>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</si>
  <si>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</si>
  <si>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</si>
  <si>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</si>
  <si>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</si>
  <si>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</si>
  <si>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</si>
  <si>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</si>
  <si>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</si>
  <si>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</si>
  <si>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</si>
  <si>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</si>
  <si>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</si>
  <si>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</si>
  <si>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</si>
  <si>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</si>
  <si>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</si>
  <si>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</si>
  <si>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</si>
  <si>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</si>
  <si>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</si>
  <si>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</si>
  <si>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</si>
  <si>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</si>
  <si>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</si>
  <si>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</si>
  <si>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</si>
  <si>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</si>
  <si>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</si>
  <si>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</si>
  <si>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</si>
  <si>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</si>
  <si>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</si>
  <si>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</si>
  <si>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</si>
  <si>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</si>
  <si>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</si>
  <si>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</si>
  <si>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</si>
  <si>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</si>
  <si>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</si>
  <si>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</si>
  <si>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</si>
  <si>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</si>
  <si>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</si>
  <si>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</si>
  <si>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</si>
  <si>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</si>
  <si>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</si>
  <si>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</si>
  <si>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</si>
  <si>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</si>
  <si>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</si>
  <si>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</si>
  <si>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</si>
  <si>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</si>
  <si>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</si>
  <si>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</si>
  <si>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</si>
  <si>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</si>
  <si>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</si>
  <si>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</si>
  <si>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</si>
  <si>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</si>
  <si>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</si>
  <si>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</si>
  <si>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</si>
  <si>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</si>
  <si>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</si>
  <si>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</si>
  <si>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</si>
  <si>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</si>
  <si>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</si>
  <si>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</si>
  <si>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</si>
  <si>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</si>
  <si>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</si>
  <si>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</si>
  <si>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</si>
  <si>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</si>
  <si>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</si>
  <si>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</si>
  <si>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</si>
  <si>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</si>
  <si>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</si>
  <si>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</si>
  <si>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</si>
  <si>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</si>
  <si>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</si>
  <si>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</si>
  <si>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</si>
  <si>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</si>
  <si>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</si>
  <si>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</si>
  <si>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</si>
  <si>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</si>
  <si>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</si>
  <si>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</si>
  <si>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Izpilddirektors + vietnieks  180 l*12</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</si>
  <si>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</si>
  <si>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</si>
  <si>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</si>
  <si>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</si>
  <si>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</si>
  <si>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</si>
  <si>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</si>
  <si>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</si>
  <si>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</si>
  <si>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</si>
  <si>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</si>
  <si>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</si>
  <si>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</si>
  <si>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</si>
  <si>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</si>
  <si>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</si>
  <si>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</si>
  <si>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</si>
  <si>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Līdzfinansējumi par izglītības pakalpojumiem</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</si>
  <si>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</si>
  <si>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</si>
  <si>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</si>
  <si>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</si>
  <si>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</si>
  <si>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</si>
  <si>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</si>
  <si>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</si>
  <si>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</si>
  <si>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</si>
  <si>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</si>
  <si>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</si>
  <si>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</si>
  <si>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Plūdu projektam izņemtais aizņēmums</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</si>
  <si>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</si>
  <si>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</si>
  <si>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</si>
  <si>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</si>
  <si>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Attālinātas monitoringa sistēma sūkņu stacijām un slūžām, Attālinātas monitoringa sistēma SCADA abonēšana uz gadu </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</si>
  <si>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</si>
  <si>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</si>
  <si>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</si>
  <si>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</si>
  <si>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</si>
  <si>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</si>
  <si>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</si>
  <si>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KA 31.12.2025. EUR 161'138- citi plānotie izdevumi, pārējo Laveru sūkņu stacijai</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</si>
  <si>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</si>
  <si>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</si>
  <si>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</si>
  <si>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</si>
  <si>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</si>
  <si>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</si>
  <si>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</si>
  <si>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</si>
  <si>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</si>
  <si>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</si>
  <si>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</si>
  <si>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</si>
  <si>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</si>
  <si>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</si>
  <si>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</si>
  <si>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</si>
  <si>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</si>
  <si>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</si>
  <si>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</si>
  <si>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</si>
  <si>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</si>
  <si>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</si>
  <si>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</si>
  <si>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</si>
  <si>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</si>
  <si>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</si>
  <si>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Sept - Dec</t>
  </si>
  <si>
    <t>MD Janv - Augusts</t>
  </si>
  <si>
    <t>MD mazākumtautībām Janv - Augusts</t>
  </si>
  <si>
    <t>MD mazākumtautībām Sept - Dec</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</si>
  <si>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</si>
  <si>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</si>
  <si>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</si>
  <si>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</si>
  <si>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</si>
  <si>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</si>
  <si>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</si>
  <si>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</si>
  <si>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</si>
  <si>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</si>
  <si>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</si>
  <si>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</si>
  <si>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</si>
  <si>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</si>
  <si>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</si>
  <si>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</si>
  <si>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</si>
  <si>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</si>
  <si>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</si>
  <si>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</si>
  <si>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</si>
  <si>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</si>
  <si>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</si>
  <si>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</si>
  <si>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</si>
  <si>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</si>
  <si>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09.530.07 Valsts programma "Latvijas skolas soma". KA + plānotais ārfinansējums</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</si>
  <si>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</si>
  <si>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</si>
  <si>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</si>
  <si>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</si>
  <si>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</si>
  <si>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</si>
  <si>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</si>
  <si>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</si>
  <si>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</si>
  <si>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</si>
  <si>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</si>
  <si>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</si>
  <si>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</si>
  <si>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</si>
  <si>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</si>
  <si>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</si>
  <si>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</si>
  <si>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</si>
  <si>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</si>
  <si>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</si>
  <si>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</si>
  <si>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</si>
  <si>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</si>
  <si>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</si>
  <si>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</si>
  <si>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</si>
  <si>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</si>
  <si>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</si>
  <si>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</si>
  <si>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</si>
  <si>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</si>
  <si>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</si>
  <si>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</si>
  <si>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</si>
  <si>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</si>
  <si>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</si>
  <si>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</si>
  <si>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</si>
  <si>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</si>
  <si>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</si>
  <si>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</si>
  <si>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</si>
  <si>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</si>
  <si>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</si>
  <si>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</si>
  <si>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</si>
  <si>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</si>
  <si>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</si>
  <si>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</si>
  <si>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</si>
  <si>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</si>
  <si>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</si>
  <si>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</si>
  <si>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</si>
  <si>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</si>
  <si>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</si>
  <si>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</si>
  <si>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</si>
  <si>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</si>
  <si>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</si>
  <si>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</si>
  <si>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</si>
  <si>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</si>
  <si>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</si>
  <si>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</si>
  <si>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</si>
  <si>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</si>
  <si>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</si>
  <si>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</si>
  <si>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</si>
  <si>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</si>
  <si>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</si>
  <si>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</si>
  <si>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</si>
  <si>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</si>
  <si>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</si>
  <si>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</si>
  <si>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</si>
  <si>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</si>
  <si>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</si>
  <si>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</si>
  <si>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</si>
  <si>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</si>
  <si>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</si>
  <si>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</si>
  <si>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</si>
  <si>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</si>
  <si>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</si>
  <si>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</si>
  <si>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</si>
  <si>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</si>
  <si>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</si>
  <si>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</si>
  <si>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</si>
  <si>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</si>
  <si>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</si>
  <si>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</si>
  <si>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</si>
  <si>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</si>
  <si>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</si>
  <si>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</si>
  <si>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</si>
  <si>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</si>
  <si>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</si>
  <si>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</si>
  <si>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</si>
  <si>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</si>
  <si>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</si>
  <si>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</si>
  <si>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</si>
  <si>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</si>
  <si>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</si>
  <si>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</si>
  <si>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</si>
  <si>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</si>
  <si>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</si>
  <si>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</si>
  <si>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r>
      <t xml:space="preserve">Tiltu uzturēšana (18 gab.), atbilstoši tiltu inspekcijas tāmēm. </t>
    </r>
    <r>
      <rPr>
        <i/>
        <sz val="8"/>
        <color theme="4"/>
        <rFont val="Arial"/>
        <family val="2"/>
        <charset val="186"/>
      </rPr>
      <t>EUR 18'633 no tiltu uzturēšanas uz Gaujas tiltu šuvju izbūvi.</t>
    </r>
  </si>
  <si>
    <r>
      <t>Jaunas deformācijas šuves izbūve tiltam pāri Gauju, Ādažos (atbilstoši tiltu inspekcijas norādījumiem+ aizsargbarjeru atjaunošana).</t>
    </r>
    <r>
      <rPr>
        <i/>
        <sz val="8"/>
        <color theme="4"/>
        <rFont val="Arial"/>
        <family val="2"/>
        <charset val="186"/>
      </rPr>
      <t xml:space="preserve"> EUR 18'633 no tiltu uzturēšanas uz Gaujas tiltu šuvju izbūvi.</t>
    </r>
  </si>
  <si>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</si>
  <si>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</si>
  <si>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</si>
  <si>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</si>
  <si>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</si>
  <si>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</si>
  <si>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</si>
  <si>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</si>
  <si>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</si>
  <si>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</si>
  <si>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</si>
  <si>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</si>
  <si>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</si>
  <si>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</si>
  <si>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</si>
  <si>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</si>
  <si>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</si>
  <si>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</si>
  <si>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</si>
  <si>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</si>
  <si>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</si>
  <si>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</si>
  <si>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</si>
  <si>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</si>
  <si>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</si>
  <si>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</si>
  <si>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</si>
  <si>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</si>
  <si>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</si>
  <si>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</si>
  <si>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</si>
  <si>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</si>
  <si>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</si>
  <si>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</si>
  <si>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</si>
  <si>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</si>
  <si>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</si>
  <si>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</si>
  <si>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</si>
  <si>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</si>
  <si>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</si>
  <si>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</si>
  <si>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</si>
  <si>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</si>
  <si>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</si>
  <si>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</si>
  <si>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</si>
  <si>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</si>
  <si>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</si>
  <si>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</si>
  <si>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</si>
  <si>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</si>
  <si>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</si>
  <si>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</si>
  <si>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</si>
  <si>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</si>
  <si>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</si>
  <si>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</si>
  <si>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</si>
  <si>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</si>
  <si>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</si>
  <si>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</si>
  <si>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</si>
  <si>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</si>
  <si>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</si>
  <si>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</si>
  <si>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</si>
  <si>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</si>
  <si>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</si>
  <si>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</si>
  <si>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</si>
  <si>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</si>
  <si>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</si>
  <si>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</si>
  <si>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</si>
  <si>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</si>
  <si>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</si>
  <si>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</si>
  <si>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</si>
  <si>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</si>
  <si>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</si>
  <si>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</si>
  <si>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</si>
  <si>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</si>
  <si>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</si>
  <si>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</si>
  <si>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</si>
  <si>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</si>
  <si>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</si>
  <si>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</si>
  <si>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</si>
  <si>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</si>
  <si>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</si>
  <si>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</si>
  <si>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</si>
  <si>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</si>
  <si>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</si>
  <si>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</si>
  <si>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0936</t>
  </si>
  <si>
    <t xml:space="preserve">0936 Skola- kopienā  </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</si>
  <si>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</si>
  <si>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</si>
  <si>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</si>
  <si>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</si>
  <si>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</si>
  <si>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</si>
  <si>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</si>
  <si>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</si>
  <si>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</si>
  <si>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</si>
  <si>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</si>
  <si>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</si>
  <si>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</si>
  <si>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</si>
  <si>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</si>
  <si>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</si>
  <si>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</si>
  <si>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</si>
  <si>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</si>
  <si>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</si>
  <si>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</si>
  <si>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</si>
  <si>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</si>
  <si>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</si>
  <si>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</si>
  <si>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</si>
  <si>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</si>
  <si>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</si>
  <si>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</si>
  <si>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</si>
  <si>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</si>
  <si>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</si>
  <si>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</si>
  <si>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</si>
  <si>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</si>
  <si>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</si>
  <si>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</si>
  <si>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</si>
  <si>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</si>
  <si>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</si>
  <si>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</si>
  <si>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</si>
  <si>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</si>
  <si>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</si>
  <si>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</si>
  <si>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</si>
  <si>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</si>
  <si>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</si>
  <si>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</si>
  <si>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</si>
  <si>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</si>
  <si>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</si>
  <si>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</si>
  <si>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</si>
  <si>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</si>
  <si>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</si>
  <si>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</si>
  <si>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</si>
  <si>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</si>
  <si>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</si>
  <si>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</si>
  <si>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</si>
  <si>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</si>
  <si>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</si>
  <si>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</si>
  <si>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</si>
  <si>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</si>
  <si>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</si>
  <si>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</si>
  <si>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</si>
  <si>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</si>
  <si>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</si>
  <si>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</si>
  <si>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</si>
  <si>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</si>
  <si>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</si>
  <si>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</si>
  <si>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</si>
  <si>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</si>
  <si>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</si>
  <si>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</si>
  <si>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</si>
  <si>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</si>
  <si>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</si>
  <si>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</si>
  <si>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</si>
  <si>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</si>
  <si>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</si>
  <si>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</si>
  <si>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</si>
  <si>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 xml:space="preserve">EUR 6'000 no 0841.3 EKK 2239 uz LEADER projekta nodaļu 0844.3 EKK 5239 "Carnikavas novadpētniecības centra Saimes mājas ekspozīcijas pamatnes atjaunošana" </t>
  </si>
  <si>
    <t>0844.3</t>
  </si>
  <si>
    <t>2025.gada plānotais LAD finansējums</t>
  </si>
  <si>
    <t>Pašvaldības līdzfinansējums EUR 9'600 no sadaļas 0904 "Jaunas pamatskolas izveide Ādažu pilsētā" uz 0631.7.</t>
  </si>
  <si>
    <t>Pašvaldības līdzfinansējums EUR 4'100 no sadaļas 0904 "Jaunas pamatskolas izveide Ādažu pilsētā" uz 0631.8.</t>
  </si>
  <si>
    <t>0631.7</t>
  </si>
  <si>
    <t>0631.8</t>
  </si>
  <si>
    <t>Pašvaldības līdzfinansējums EUR 8'200 no sadaļas 0904 "Jaunas pamatskolas izveide Ādažu pilsētā" uz 0631.9</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</si>
  <si>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</si>
  <si>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</si>
  <si>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</si>
  <si>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</si>
  <si>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</si>
  <si>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</si>
  <si>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</si>
  <si>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</si>
  <si>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</si>
  <si>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</si>
  <si>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</si>
  <si>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</si>
  <si>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</si>
  <si>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</si>
  <si>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</si>
  <si>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</si>
  <si>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</si>
  <si>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</si>
  <si>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</si>
  <si>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</si>
  <si>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</si>
  <si>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</si>
  <si>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</si>
  <si>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</si>
  <si>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</si>
  <si>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</si>
  <si>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</si>
  <si>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</si>
  <si>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</si>
  <si>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</si>
  <si>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</si>
  <si>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</si>
  <si>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</si>
  <si>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</si>
  <si>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</si>
  <si>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</si>
  <si>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</si>
  <si>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</si>
  <si>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</si>
  <si>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</si>
  <si>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</si>
  <si>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</si>
  <si>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</si>
  <si>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</si>
  <si>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</si>
  <si>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</si>
  <si>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</si>
  <si>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</si>
  <si>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</si>
  <si>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</si>
  <si>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</si>
  <si>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</si>
  <si>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</si>
  <si>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</si>
  <si>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</si>
  <si>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</si>
  <si>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</si>
  <si>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</si>
  <si>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</si>
  <si>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</si>
  <si>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</si>
  <si>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</si>
  <si>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</si>
  <si>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</si>
  <si>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</si>
  <si>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</si>
  <si>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</si>
  <si>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</si>
  <si>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</si>
  <si>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</si>
  <si>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</si>
  <si>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</si>
  <si>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</si>
  <si>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</si>
  <si>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</si>
  <si>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</si>
  <si>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</si>
  <si>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</si>
  <si>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</si>
  <si>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</si>
  <si>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</si>
  <si>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Aprūpētāju pakalpojums</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</si>
  <si>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</si>
  <si>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</si>
  <si>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</si>
  <si>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</si>
  <si>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</si>
  <si>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</si>
  <si>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</si>
  <si>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</si>
  <si>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</si>
  <si>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</si>
  <si>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</si>
  <si>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</si>
  <si>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</si>
  <si>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</si>
  <si>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</si>
  <si>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</si>
  <si>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</si>
  <si>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</si>
  <si>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</si>
  <si>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</si>
  <si>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</si>
  <si>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</si>
  <si>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</si>
  <si>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</si>
  <si>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</si>
  <si>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</si>
  <si>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</si>
  <si>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</si>
  <si>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</si>
  <si>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</si>
  <si>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</si>
  <si>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</si>
  <si>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</si>
  <si>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</si>
  <si>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</si>
  <si>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</si>
  <si>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</si>
  <si>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</si>
  <si>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</si>
  <si>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</si>
  <si>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</si>
  <si>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</si>
  <si>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</si>
  <si>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</si>
  <si>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</si>
  <si>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</si>
  <si>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</si>
  <si>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</si>
  <si>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</si>
  <si>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</si>
  <si>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</si>
  <si>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</si>
  <si>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</si>
  <si>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</si>
  <si>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</si>
  <si>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</si>
  <si>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</si>
  <si>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</si>
  <si>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</si>
  <si>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</si>
  <si>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</si>
  <si>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</si>
  <si>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</si>
  <si>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</si>
  <si>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</si>
  <si>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</si>
  <si>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</si>
  <si>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</si>
  <si>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</si>
  <si>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</si>
  <si>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</si>
  <si>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</si>
  <si>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</si>
  <si>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</si>
  <si>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</si>
  <si>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</si>
  <si>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</si>
  <si>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</si>
  <si>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</si>
  <si>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</si>
  <si>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</si>
  <si>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</si>
  <si>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</si>
  <si>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</si>
  <si>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</si>
  <si>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</si>
  <si>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</si>
  <si>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</si>
  <si>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</si>
  <si>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</si>
  <si>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</si>
  <si>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</si>
  <si>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</si>
  <si>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</si>
  <si>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</si>
  <si>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</si>
  <si>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</si>
  <si>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</si>
  <si>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</si>
  <si>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</si>
  <si>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</si>
  <si>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</si>
  <si>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</si>
  <si>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</si>
  <si>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</si>
  <si>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</si>
  <si>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</si>
  <si>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</si>
  <si>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</si>
  <si>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</si>
  <si>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</si>
  <si>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</si>
  <si>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</si>
  <si>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</si>
  <si>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</si>
  <si>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</si>
  <si>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</si>
  <si>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</si>
  <si>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</si>
  <si>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</si>
  <si>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</si>
  <si>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</si>
  <si>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</si>
  <si>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</si>
  <si>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</si>
  <si>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</si>
  <si>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</si>
  <si>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</si>
  <si>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</si>
  <si>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</si>
  <si>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</si>
  <si>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</si>
  <si>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</si>
  <si>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</si>
  <si>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</si>
  <si>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</si>
  <si>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</si>
  <si>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</si>
  <si>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</si>
  <si>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</si>
  <si>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</si>
  <si>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</si>
  <si>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</si>
  <si>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</si>
  <si>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</si>
  <si>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</si>
  <si>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</si>
  <si>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</si>
  <si>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</si>
  <si>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</si>
  <si>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</si>
  <si>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</si>
  <si>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</si>
  <si>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</si>
  <si>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</si>
  <si>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</si>
  <si>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</si>
  <si>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</si>
  <si>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</si>
  <si>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</si>
  <si>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</si>
  <si>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</si>
  <si>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</si>
  <si>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</si>
  <si>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</si>
  <si>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</si>
  <si>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</si>
  <si>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</si>
  <si>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</si>
  <si>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</si>
  <si>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</si>
  <si>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</si>
  <si>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</si>
  <si>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</si>
  <si>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</si>
  <si>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</si>
  <si>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</si>
  <si>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</si>
  <si>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</si>
  <si>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</si>
  <si>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</si>
  <si>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</si>
  <si>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</si>
  <si>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</si>
  <si>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</si>
  <si>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</si>
  <si>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</si>
  <si>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</si>
  <si>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</si>
  <si>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</si>
  <si>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</si>
  <si>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</si>
  <si>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</si>
  <si>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</si>
  <si>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</si>
  <si>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</si>
  <si>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</si>
  <si>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</si>
  <si>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</si>
  <si>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</si>
  <si>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</si>
  <si>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</si>
  <si>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</si>
  <si>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</si>
  <si>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</si>
  <si>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</si>
  <si>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</si>
  <si>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</si>
  <si>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</si>
  <si>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</si>
  <si>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</si>
  <si>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</si>
  <si>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</si>
  <si>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</si>
  <si>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</si>
  <si>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</si>
  <si>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</si>
  <si>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</si>
  <si>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</si>
  <si>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</si>
  <si>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</si>
  <si>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</si>
  <si>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</si>
  <si>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</si>
  <si>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</si>
  <si>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</si>
  <si>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</si>
  <si>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</si>
  <si>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</si>
  <si>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</si>
  <si>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</si>
  <si>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</si>
  <si>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</si>
  <si>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</si>
  <si>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</si>
  <si>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</si>
  <si>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</si>
  <si>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</si>
  <si>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</si>
  <si>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</si>
  <si>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</si>
  <si>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</si>
  <si>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</si>
  <si>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</si>
  <si>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</si>
  <si>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</si>
  <si>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</si>
  <si>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</si>
  <si>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</si>
  <si>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</si>
  <si>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</si>
  <si>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</si>
  <si>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</si>
  <si>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</si>
  <si>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</si>
  <si>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</si>
  <si>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</si>
  <si>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</si>
  <si>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</si>
  <si>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</si>
  <si>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</si>
  <si>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</si>
  <si>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</si>
  <si>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</si>
  <si>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</si>
  <si>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</si>
  <si>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</si>
  <si>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</si>
  <si>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</si>
  <si>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</si>
  <si>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</si>
  <si>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</si>
  <si>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</si>
  <si>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</si>
  <si>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izmaksas iekļautas CKS budžeta tāmē</t>
  </si>
  <si>
    <t>EUR 8'295 plānotie ieņēmumi. Saņemtais PVN 8'295/121*21=1'440</t>
  </si>
  <si>
    <t>Ar rezervīti</t>
  </si>
  <si>
    <t>EKK 12.3.9.9. plānotie ieņēmumi 5'728 (PVN 995)</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</si>
  <si>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</si>
  <si>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</si>
  <si>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</si>
  <si>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</si>
  <si>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</si>
  <si>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</si>
  <si>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</si>
  <si>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</si>
  <si>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</si>
  <si>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</si>
  <si>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</si>
  <si>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</si>
  <si>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</si>
  <si>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</si>
  <si>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</si>
  <si>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</si>
  <si>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</si>
  <si>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</si>
  <si>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</si>
  <si>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</si>
  <si>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</si>
  <si>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</si>
  <si>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</si>
  <si>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</si>
  <si>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</si>
  <si>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</si>
  <si>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</si>
  <si>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</si>
  <si>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</si>
  <si>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</si>
  <si>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</si>
  <si>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</si>
  <si>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</si>
  <si>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</si>
  <si>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</si>
  <si>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</si>
  <si>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</si>
  <si>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</si>
  <si>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</si>
  <si>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</si>
  <si>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</si>
  <si>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</si>
  <si>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</si>
  <si>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</si>
  <si>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</si>
  <si>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</si>
  <si>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Sporta pasākumi 2026</t>
  </si>
  <si>
    <t>Izdevumu tāme</t>
  </si>
  <si>
    <t>Norises vieta</t>
  </si>
  <si>
    <t>Norises laiks</t>
  </si>
  <si>
    <t>Kopējie izdevumi</t>
  </si>
  <si>
    <t>Jaungada džudo turnīrs</t>
  </si>
  <si>
    <t>janvāris</t>
  </si>
  <si>
    <t>Ādažu novada sporta laureāts</t>
  </si>
  <si>
    <t>Carnikavas kauss zolītē</t>
  </si>
  <si>
    <t>6, 12., 19, 26.marts un 2.aprīlis</t>
  </si>
  <si>
    <t>Carnikavas pavasara nūjošana</t>
  </si>
  <si>
    <t>Ādažu pavasara MTB velomaratons</t>
  </si>
  <si>
    <t xml:space="preserve">Vējupes festivāls "PAVASARIS 2025" </t>
  </si>
  <si>
    <t>maijs</t>
  </si>
  <si>
    <t>Pludmales volejbola, Strītbola posmi 5 gab.</t>
  </si>
  <si>
    <t>Carnikava, Ādaži, Garkalne</t>
  </si>
  <si>
    <t>maijs-augusts</t>
  </si>
  <si>
    <t>Jauns pasāk.</t>
  </si>
  <si>
    <t>GAUJAS SVĒTKU sporta programma</t>
  </si>
  <si>
    <t>Ekstrēmo sporta veidu fetsivāls (norisinās pumpu trasē)</t>
  </si>
  <si>
    <t>jūlijs</t>
  </si>
  <si>
    <t>Garkalnes ciema SPORTA FESTIVĀLS</t>
  </si>
  <si>
    <t>Garkalne</t>
  </si>
  <si>
    <t>Kalngales "Kaimiņu dienas"</t>
  </si>
  <si>
    <t>Kalngale</t>
  </si>
  <si>
    <t>Kadagas "Ģimenes dienas"</t>
  </si>
  <si>
    <t>augusts</t>
  </si>
  <si>
    <t>A.Vītoliņa piemiņas turnīrs šahā</t>
  </si>
  <si>
    <t>14.jūnijs</t>
  </si>
  <si>
    <t>Nēģu svētku sporta programma</t>
  </si>
  <si>
    <t>23.augusts</t>
  </si>
  <si>
    <t>Ādažu aktīvās atpūtas un sporta diena "Ādaži Sporto"</t>
  </si>
  <si>
    <t xml:space="preserve">Carnikavas rudens riteņbrauciens </t>
  </si>
  <si>
    <t>16.augusts</t>
  </si>
  <si>
    <t>Disku golfa sacensības (2 lielās sacensības + 8 iknedēļas sacensības</t>
  </si>
  <si>
    <t>maijs - septembris</t>
  </si>
  <si>
    <t>Veselības skrējiens (6 posmi)</t>
  </si>
  <si>
    <t>Ādaži, Carnikava</t>
  </si>
  <si>
    <t>septembris- oktobris</t>
  </si>
  <si>
    <t>Carnikavas rudens kross</t>
  </si>
  <si>
    <t>27.septembris</t>
  </si>
  <si>
    <t>Vieglatlētikas sacensības</t>
  </si>
  <si>
    <t>Ziemas sporta diena Orintēšanās labirints bērniem .</t>
  </si>
  <si>
    <t>februāris -marts</t>
  </si>
  <si>
    <t>Auto rallijs "Iepazīsti Ādažu novadu"</t>
  </si>
  <si>
    <t>Ādažu novads</t>
  </si>
  <si>
    <t>novembris</t>
  </si>
  <si>
    <t>Izdevumi kopā:</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</si>
  <si>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</si>
  <si>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</si>
  <si>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</si>
  <si>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</si>
  <si>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</si>
  <si>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</si>
  <si>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</si>
  <si>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</si>
  <si>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</si>
  <si>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</si>
  <si>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</si>
  <si>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</si>
  <si>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</si>
  <si>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</si>
  <si>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</si>
  <si>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</si>
  <si>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</si>
  <si>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</si>
  <si>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</si>
  <si>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</si>
  <si>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</si>
  <si>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</si>
  <si>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</si>
  <si>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</si>
  <si>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</si>
  <si>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</si>
  <si>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</si>
  <si>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</si>
  <si>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</si>
  <si>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</si>
  <si>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</si>
  <si>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</si>
  <si>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</si>
  <si>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</si>
  <si>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</si>
  <si>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</si>
  <si>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</si>
  <si>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</si>
  <si>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</si>
  <si>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</si>
  <si>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</si>
  <si>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</si>
  <si>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</si>
  <si>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</si>
  <si>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</si>
  <si>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</si>
  <si>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</si>
  <si>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</si>
  <si>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</si>
  <si>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</si>
  <si>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</si>
  <si>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</si>
  <si>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</si>
  <si>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</si>
  <si>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</si>
  <si>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</si>
  <si>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</si>
  <si>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</si>
  <si>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</si>
  <si>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</si>
  <si>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</si>
  <si>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</si>
  <si>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</si>
  <si>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</si>
  <si>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</si>
  <si>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</si>
  <si>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</si>
  <si>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</si>
  <si>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</si>
  <si>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</si>
  <si>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</si>
  <si>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</si>
  <si>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</si>
  <si>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</si>
  <si>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</si>
  <si>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</si>
  <si>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</si>
  <si>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</si>
  <si>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</si>
  <si>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</si>
  <si>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</si>
  <si>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</si>
  <si>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</si>
  <si>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</si>
  <si>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</si>
  <si>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</si>
  <si>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</si>
  <si>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Summa BEZ NODOKĻIEM
EUR</t>
  </si>
  <si>
    <t>Svētku koncepcijas izstrāde, organizācija, 
realizācija,dienas programmu  nodrošināšana, radošā grupa, visu tehnisko, satura, mārketinga sadaļu nodrošināšana , gājiena rekvizīti, koordinēšana, norādes visā pilsētas teritorijā.</t>
  </si>
  <si>
    <t>Mākslinieciskās programma 1</t>
  </si>
  <si>
    <t xml:space="preserve">Iepirkums, līgums </t>
  </si>
  <si>
    <t>Mākslinieciskās programma 2</t>
  </si>
  <si>
    <t>Mākslinieciskās programma 3</t>
  </si>
  <si>
    <t>Mākslinieciskās programma 4</t>
  </si>
  <si>
    <t>Mākslinieciskās programma 5</t>
  </si>
  <si>
    <t>Mākslinieciskās programma 6</t>
  </si>
  <si>
    <t>Mākslinieciskās programma 7</t>
  </si>
  <si>
    <t>Mākslinieciskās programma 8</t>
  </si>
  <si>
    <t>Mazās skatuves darbības nodrošināšana, programmas sagatavošana un realizācija</t>
  </si>
  <si>
    <t xml:space="preserve">Programmas  bērniem </t>
  </si>
  <si>
    <t>Noformējums un scenogrāfija Līgo laukums</t>
  </si>
  <si>
    <t>SPORTA PROGRAMMAS  perifērija 13.00-18.00</t>
  </si>
  <si>
    <t>Sporta programma 1</t>
  </si>
  <si>
    <t>SVĒTKU VADĪTĀJI, ADMINISTRATORI, PERSONĀLS visā teritorijā 24.05.6:00-25.05.6:00</t>
  </si>
  <si>
    <t>Programmu vadītājs ( gājiens Mazā skatuve) 11.00-19.00</t>
  </si>
  <si>
    <t xml:space="preserve">Autorlīgums </t>
  </si>
  <si>
    <t>Administratori/ C skatuves, svētku teritorijas un gājiena tehniskā koordinācija</t>
  </si>
  <si>
    <t xml:space="preserve">Rēķ. </t>
  </si>
  <si>
    <t>Rēķ.</t>
  </si>
  <si>
    <t>Kultūras centrs, CNC</t>
  </si>
  <si>
    <t>Brīvprātīgie palīgi, Kultūras centrs</t>
  </si>
  <si>
    <t>Iepirkums AK</t>
  </si>
  <si>
    <t>MAZĀ skatuve Līgo laukumā / pārvietojamā</t>
  </si>
  <si>
    <t>Iepirkums</t>
  </si>
  <si>
    <t xml:space="preserve">Mazā skatuve pilns tehniskais aprīkojums SKAŅA/ Līgo laukums, aplī gājiena laikā </t>
  </si>
  <si>
    <t xml:space="preserve">Skatuves specefektu aprīkojums un pirotehnika, uzraudzība,montāža, demontāža, realizācija </t>
  </si>
  <si>
    <t>Cenu apt.</t>
  </si>
  <si>
    <t>Ģeneratora noma</t>
  </si>
  <si>
    <t xml:space="preserve">Rēķ.  </t>
  </si>
  <si>
    <t>Transporta pakalpojumi, pacēlāji</t>
  </si>
  <si>
    <t>Elektroinstalāciju, kabeļu nodrošināšana</t>
  </si>
  <si>
    <t>Dīzeļdegviela ģeneratoru darbībai</t>
  </si>
  <si>
    <t>Sadales un aprīkojuma noma elektroenerģijas nodrošināšanai</t>
  </si>
  <si>
    <t>Ģeneratoru apkalpošana, elktroenerģijas padeve svētku teritorijā, uzraudzība, tehnikas, pacēlāju nodrošināšana, apgaismes stabu noņemšana</t>
  </si>
  <si>
    <t>Nodrošina atbalstītājs</t>
  </si>
  <si>
    <t xml:space="preserve">Svētku teritorijas nožogojums ( 45.gab augstie žogi 262,5m , 45m. 18.gab *2,5m = 45metri barjeržogi) </t>
  </si>
  <si>
    <t>Pārvietojamo tualetešu (59 gb.kabīnes, t.sk. 1 cilvēkiem ar īpašām vajadz., 15 izlietnes) noma un apkalpošana</t>
  </si>
  <si>
    <t>Līgums , daļēji atbalstītājs</t>
  </si>
  <si>
    <t>Mazās skatuves un skatuves laukuma tehniskais nodrošinājums (scenogrāfija, skatuves aprīkojums)</t>
  </si>
  <si>
    <t>Carnikavas komunālservisa skolēnu autobusa izmantošana, transporta pakalpojumi</t>
  </si>
  <si>
    <t xml:space="preserve">Līgo laukuma skatuves aizskatuves zonas aprīkojums un uzbūve/ teltis </t>
  </si>
  <si>
    <t>Teritorijas uzkopšana, auto stāvlaikumu uzraudzība</t>
  </si>
  <si>
    <t>Skatuves videomateriāla sagatavošana izmantošanai uz scenogrāfijas ekrāniem, filmēšana</t>
  </si>
  <si>
    <t>Reklāmas materiālu druka- programmas A5 1500gb.</t>
  </si>
  <si>
    <t>Līgo laukuma baneri 3X2( 2 ), planšetes (4), plakāti A1 (11), plakāti A2 (35)</t>
  </si>
  <si>
    <t>Baneri (Pasta laukums, Carnikava)</t>
  </si>
  <si>
    <t xml:space="preserve">Svētku filmēšana </t>
  </si>
  <si>
    <t>Fotogrāfa pakalpojumi</t>
  </si>
  <si>
    <t>Scenogrāfijas ekrānu materiāla miksēšana un sagatavošana</t>
  </si>
  <si>
    <t>VISUAL MEDIA videoreklāmas izvietošana DCL ekrānos  Rīgā Ulmaņa gatvē 13.-23.maijs</t>
  </si>
  <si>
    <t>VISUAL MEDIA videoreklāmas izvietošana DCL ekrānos Rīgā Brīvības ielā 13.-23.maijs</t>
  </si>
  <si>
    <t>AKKA/LAA rēķ.</t>
  </si>
  <si>
    <t>Rēķ. LaiPa</t>
  </si>
  <si>
    <t>Autortiesības LaiPa/Mazā skatuve</t>
  </si>
  <si>
    <t>Viesu, mākslinieku (aizskatuves) ĒDINĀŠANAS PAKALPOJUMI apt. 900 personas</t>
  </si>
  <si>
    <t>Personāla ēdināšana 250 pers.(brīvprātīgie, zemessargi, policijas darbinieki, saimniecības darbinieki, palīgi visā teritorijā), aizskatuves cienats</t>
  </si>
  <si>
    <t>Cienasta sagatavošana un izejmateriāls dalībniekiem (ap 130 pers.) visās zonās</t>
  </si>
  <si>
    <t xml:space="preserve">Ēdināšanas pakalpojumi (apt. 600 dalībnikiem) un reprezentācijas materiāli, konkursu balvas </t>
  </si>
  <si>
    <t>Nodrošina atbalstītāji</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</si>
  <si>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</si>
  <si>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</si>
  <si>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</si>
  <si>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</si>
  <si>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</si>
  <si>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</si>
  <si>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</si>
  <si>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</si>
  <si>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</si>
  <si>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</si>
  <si>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</si>
  <si>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</si>
  <si>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</si>
  <si>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</si>
  <si>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</si>
  <si>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</si>
  <si>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</si>
  <si>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</si>
  <si>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</si>
  <si>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</si>
  <si>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</si>
  <si>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</si>
  <si>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</si>
  <si>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</si>
  <si>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</si>
  <si>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</si>
  <si>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</si>
  <si>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</si>
  <si>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</si>
  <si>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</si>
  <si>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</si>
  <si>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</si>
  <si>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</si>
  <si>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</si>
  <si>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</si>
  <si>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</si>
  <si>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</si>
  <si>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</si>
  <si>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</si>
  <si>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</si>
  <si>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</si>
  <si>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</si>
  <si>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</si>
  <si>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</si>
  <si>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</si>
  <si>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</si>
  <si>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</si>
  <si>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</si>
  <si>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</si>
  <si>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</si>
  <si>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</si>
  <si>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</si>
  <si>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</si>
  <si>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</si>
  <si>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</si>
  <si>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</si>
  <si>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</si>
  <si>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</si>
  <si>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</si>
  <si>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</si>
  <si>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</si>
  <si>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</si>
  <si>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</si>
  <si>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</si>
  <si>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</si>
  <si>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</si>
  <si>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</si>
  <si>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</si>
  <si>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</si>
  <si>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</si>
  <si>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</si>
  <si>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</si>
  <si>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</si>
  <si>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</si>
  <si>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</si>
  <si>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</si>
  <si>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</si>
  <si>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</si>
  <si>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</si>
  <si>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</si>
  <si>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</si>
  <si>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</si>
  <si>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</si>
  <si>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</si>
  <si>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</si>
  <si>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</si>
  <si>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</si>
  <si>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</si>
  <si>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</si>
  <si>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</si>
  <si>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</si>
  <si>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</si>
  <si>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</si>
  <si>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</si>
  <si>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</si>
  <si>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</si>
  <si>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</si>
  <si>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</si>
  <si>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</si>
  <si>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</si>
  <si>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</si>
  <si>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</si>
  <si>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</si>
  <si>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</si>
  <si>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</si>
  <si>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</si>
  <si>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</si>
  <si>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</si>
  <si>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</si>
  <si>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</si>
  <si>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</si>
  <si>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</si>
  <si>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</si>
  <si>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</si>
  <si>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</si>
  <si>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</si>
  <si>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</si>
  <si>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</si>
  <si>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</si>
  <si>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</si>
  <si>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</si>
  <si>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</si>
  <si>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</si>
  <si>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</si>
  <si>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</si>
  <si>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</si>
  <si>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</si>
  <si>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</si>
  <si>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</si>
  <si>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</si>
  <si>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</si>
  <si>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</si>
  <si>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</si>
  <si>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</si>
  <si>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</si>
  <si>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</si>
  <si>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</si>
  <si>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</si>
  <si>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</si>
  <si>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</si>
  <si>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</si>
  <si>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</si>
  <si>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</si>
  <si>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</si>
  <si>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</si>
  <si>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</si>
  <si>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</si>
  <si>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</si>
  <si>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</si>
  <si>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</si>
  <si>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</si>
  <si>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</si>
  <si>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</si>
  <si>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</si>
  <si>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</si>
  <si>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</si>
  <si>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</si>
  <si>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</si>
  <si>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</si>
  <si>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</si>
  <si>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</si>
  <si>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</si>
  <si>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</si>
  <si>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</si>
  <si>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</si>
  <si>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</si>
  <si>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</si>
  <si>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</si>
  <si>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</si>
  <si>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</si>
  <si>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</si>
  <si>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</si>
  <si>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</si>
  <si>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</si>
  <si>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</si>
  <si>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</si>
  <si>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</si>
  <si>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</si>
  <si>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</si>
  <si>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</si>
  <si>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</si>
  <si>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</si>
  <si>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</si>
  <si>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</si>
  <si>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</si>
  <si>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</si>
  <si>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</si>
  <si>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</si>
  <si>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</si>
  <si>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</si>
  <si>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</si>
  <si>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</si>
  <si>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</si>
  <si>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</si>
  <si>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</si>
  <si>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</si>
  <si>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</si>
  <si>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</si>
  <si>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</si>
  <si>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</si>
  <si>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</si>
  <si>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</si>
  <si>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</si>
  <si>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</si>
  <si>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</si>
  <si>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</si>
  <si>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</si>
  <si>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</si>
  <si>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</si>
  <si>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</si>
  <si>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</si>
  <si>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</si>
  <si>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</si>
  <si>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</si>
  <si>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</si>
  <si>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</si>
  <si>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</si>
  <si>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</si>
  <si>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</si>
  <si>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</si>
  <si>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</si>
  <si>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</si>
  <si>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</si>
  <si>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</si>
  <si>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</si>
  <si>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</si>
  <si>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</si>
  <si>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</si>
  <si>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</si>
  <si>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</si>
  <si>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</si>
  <si>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</si>
  <si>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</si>
  <si>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</si>
  <si>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</si>
  <si>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</si>
  <si>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</si>
  <si>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</si>
  <si>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</si>
  <si>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</si>
  <si>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</si>
  <si>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</si>
  <si>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</si>
  <si>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</si>
  <si>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</si>
  <si>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</si>
  <si>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</si>
  <si>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</si>
  <si>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</si>
  <si>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</si>
  <si>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</si>
  <si>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</si>
  <si>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</si>
  <si>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</si>
  <si>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</si>
  <si>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</si>
  <si>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</si>
  <si>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</si>
  <si>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</si>
  <si>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</si>
  <si>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</si>
  <si>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</si>
  <si>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</si>
  <si>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</si>
  <si>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</si>
  <si>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</si>
  <si>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</si>
  <si>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</si>
  <si>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</si>
  <si>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</si>
  <si>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</si>
  <si>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</si>
  <si>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</si>
  <si>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</si>
  <si>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</si>
  <si>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</si>
  <si>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</si>
  <si>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</si>
  <si>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</si>
  <si>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</si>
  <si>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</si>
  <si>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</si>
  <si>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</si>
  <si>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</si>
  <si>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</si>
  <si>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</si>
  <si>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</si>
  <si>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</si>
  <si>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</si>
  <si>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</si>
  <si>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</si>
  <si>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</si>
  <si>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</si>
  <si>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</si>
  <si>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</si>
  <si>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</si>
  <si>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</si>
  <si>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</si>
  <si>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</si>
  <si>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</si>
  <si>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</si>
  <si>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</si>
  <si>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</si>
  <si>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</si>
  <si>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</si>
  <si>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</si>
  <si>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</si>
  <si>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</si>
  <si>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</si>
  <si>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</si>
  <si>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</si>
  <si>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</si>
  <si>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</si>
  <si>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</si>
  <si>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</si>
  <si>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</si>
  <si>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</si>
  <si>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</si>
  <si>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</si>
  <si>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</si>
  <si>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</si>
  <si>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</si>
  <si>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</si>
  <si>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</si>
  <si>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</si>
  <si>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</si>
  <si>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</si>
  <si>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</si>
  <si>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</si>
  <si>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</si>
  <si>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</si>
  <si>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</si>
  <si>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</si>
  <si>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</si>
  <si>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</si>
  <si>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</si>
  <si>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</si>
  <si>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</si>
  <si>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</si>
  <si>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</si>
  <si>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</si>
  <si>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</si>
  <si>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</si>
  <si>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</si>
  <si>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</si>
  <si>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</si>
  <si>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</si>
  <si>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</si>
  <si>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</si>
  <si>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</si>
  <si>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</si>
  <si>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</si>
  <si>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</si>
  <si>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</si>
  <si>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</si>
  <si>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</si>
  <si>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</si>
  <si>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</si>
  <si>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</si>
  <si>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</si>
  <si>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</si>
  <si>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</si>
  <si>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</si>
  <si>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</si>
  <si>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</si>
  <si>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</si>
  <si>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</si>
  <si>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</si>
  <si>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</si>
  <si>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</si>
  <si>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</si>
  <si>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</si>
  <si>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</si>
  <si>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</si>
  <si>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</si>
  <si>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</si>
  <si>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</si>
  <si>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</si>
  <si>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</si>
  <si>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</si>
  <si>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</si>
  <si>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</si>
  <si>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</si>
  <si>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</si>
  <si>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</si>
  <si>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</si>
  <si>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</si>
  <si>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</si>
  <si>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</si>
  <si>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</si>
  <si>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</si>
  <si>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</si>
  <si>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</si>
  <si>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</si>
  <si>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</si>
  <si>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</si>
  <si>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</si>
  <si>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</si>
  <si>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</si>
  <si>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</si>
  <si>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</si>
  <si>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</si>
  <si>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</si>
  <si>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</si>
  <si>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</si>
  <si>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</si>
  <si>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</si>
  <si>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</si>
  <si>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</si>
  <si>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</si>
  <si>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</si>
  <si>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</si>
  <si>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</si>
  <si>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</si>
  <si>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</si>
  <si>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</si>
  <si>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</si>
  <si>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</si>
  <si>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</si>
  <si>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</si>
  <si>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</si>
  <si>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</si>
  <si>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</si>
  <si>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</si>
  <si>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</si>
  <si>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</si>
  <si>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</si>
  <si>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</si>
  <si>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</si>
  <si>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</si>
  <si>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</si>
  <si>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</si>
  <si>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</si>
  <si>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</si>
  <si>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</si>
  <si>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</si>
  <si>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</si>
  <si>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</si>
  <si>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</si>
  <si>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</si>
  <si>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</si>
  <si>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</si>
  <si>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</si>
  <si>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</si>
  <si>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</si>
  <si>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</si>
  <si>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</si>
  <si>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</si>
  <si>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</si>
  <si>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</si>
  <si>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</si>
  <si>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</si>
  <si>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</si>
  <si>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</si>
  <si>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</si>
  <si>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</si>
  <si>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</si>
  <si>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</si>
  <si>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</si>
  <si>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</si>
  <si>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</si>
  <si>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</si>
  <si>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</si>
  <si>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</si>
  <si>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</si>
  <si>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</si>
  <si>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</si>
  <si>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</si>
  <si>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</si>
  <si>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</si>
  <si>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</si>
  <si>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</si>
  <si>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</si>
  <si>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</si>
  <si>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</si>
  <si>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</si>
  <si>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</si>
  <si>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</si>
  <si>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</si>
  <si>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</si>
  <si>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</si>
  <si>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</si>
  <si>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</si>
  <si>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</si>
  <si>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</si>
  <si>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</si>
  <si>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</si>
  <si>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</si>
  <si>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</si>
  <si>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</si>
  <si>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</si>
  <si>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</si>
  <si>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</si>
  <si>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</si>
  <si>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</si>
  <si>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</si>
  <si>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</si>
  <si>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</si>
  <si>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</si>
  <si>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</si>
  <si>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</si>
  <si>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</si>
  <si>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</si>
  <si>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</si>
  <si>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</si>
  <si>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</si>
  <si>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</si>
  <si>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</si>
  <si>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</si>
  <si>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</si>
  <si>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</si>
  <si>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</si>
  <si>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</si>
  <si>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</si>
  <si>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</si>
  <si>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</si>
  <si>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</si>
  <si>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</si>
  <si>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</si>
  <si>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</si>
  <si>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</si>
  <si>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</si>
  <si>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</si>
  <si>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</si>
  <si>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</si>
  <si>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</si>
  <si>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</si>
  <si>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</si>
  <si>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</si>
  <si>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</si>
  <si>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</si>
  <si>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</si>
  <si>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</si>
  <si>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</si>
  <si>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</si>
  <si>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</si>
  <si>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</si>
  <si>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</si>
  <si>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</si>
  <si>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</si>
  <si>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</si>
  <si>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</si>
  <si>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</si>
  <si>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</si>
  <si>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</si>
  <si>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</si>
  <si>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</si>
  <si>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</si>
  <si>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</si>
  <si>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</si>
  <si>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</si>
  <si>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</si>
  <si>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</si>
  <si>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</si>
  <si>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</si>
  <si>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</si>
  <si>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</si>
  <si>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</si>
  <si>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</si>
  <si>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</si>
  <si>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</si>
  <si>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</si>
  <si>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</si>
  <si>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</si>
  <si>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</si>
  <si>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</si>
  <si>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</si>
  <si>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</si>
  <si>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</si>
  <si>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</si>
  <si>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</si>
  <si>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</si>
  <si>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</si>
  <si>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</si>
  <si>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</si>
  <si>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</si>
  <si>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</si>
  <si>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</si>
  <si>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</si>
  <si>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</si>
  <si>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</si>
  <si>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</si>
  <si>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</si>
  <si>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</si>
  <si>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</si>
  <si>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</si>
  <si>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</si>
  <si>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</si>
  <si>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</si>
  <si>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</si>
  <si>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</si>
  <si>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</si>
  <si>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</si>
  <si>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</si>
  <si>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</si>
  <si>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</si>
  <si>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</si>
  <si>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</si>
  <si>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</si>
  <si>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</si>
  <si>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</si>
  <si>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</si>
  <si>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</si>
  <si>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</si>
  <si>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</si>
  <si>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</si>
  <si>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</si>
  <si>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</si>
  <si>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</si>
  <si>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</si>
  <si>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</si>
  <si>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</si>
  <si>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</si>
  <si>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</si>
  <si>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</si>
  <si>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</si>
  <si>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</si>
  <si>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</si>
  <si>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</si>
  <si>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</si>
  <si>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</si>
  <si>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</si>
  <si>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</si>
  <si>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</si>
  <si>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</si>
  <si>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</si>
  <si>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</si>
  <si>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</si>
  <si>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</si>
  <si>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</si>
  <si>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</si>
  <si>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</si>
  <si>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</si>
  <si>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</si>
  <si>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</si>
  <si>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</si>
  <si>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</si>
  <si>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</si>
  <si>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</si>
  <si>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</si>
  <si>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</si>
  <si>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</si>
  <si>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</si>
  <si>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</si>
  <si>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</si>
  <si>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</si>
  <si>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</si>
  <si>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</si>
  <si>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</si>
  <si>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</si>
  <si>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</si>
  <si>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</si>
  <si>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</si>
  <si>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</si>
  <si>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</si>
  <si>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</si>
  <si>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</si>
  <si>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</si>
  <si>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</si>
  <si>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</si>
  <si>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</si>
  <si>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</si>
  <si>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</si>
  <si>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</si>
  <si>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</si>
  <si>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</si>
  <si>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</si>
  <si>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</si>
  <si>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</si>
  <si>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</si>
  <si>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</si>
  <si>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</si>
  <si>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</si>
  <si>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</si>
  <si>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</si>
  <si>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</si>
  <si>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</si>
  <si>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</si>
  <si>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</si>
  <si>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</si>
  <si>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</si>
  <si>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</si>
  <si>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</si>
  <si>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</si>
  <si>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</si>
  <si>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</si>
  <si>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</si>
  <si>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</si>
  <si>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</si>
  <si>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</si>
  <si>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</si>
  <si>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</si>
  <si>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</si>
  <si>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</si>
  <si>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</si>
  <si>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</si>
  <si>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</si>
  <si>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</si>
  <si>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</si>
  <si>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</si>
  <si>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</si>
  <si>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</si>
  <si>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</si>
  <si>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</si>
  <si>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</si>
  <si>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</si>
  <si>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</si>
  <si>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</si>
  <si>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</si>
  <si>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</si>
  <si>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</si>
  <si>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</si>
  <si>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</si>
  <si>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</si>
  <si>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</si>
  <si>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</si>
  <si>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</si>
  <si>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</si>
  <si>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</si>
  <si>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</si>
  <si>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</si>
  <si>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</si>
  <si>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</si>
  <si>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</si>
  <si>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</si>
  <si>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</si>
  <si>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</si>
  <si>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</si>
  <si>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</si>
  <si>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</si>
  <si>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</si>
  <si>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</si>
  <si>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</si>
  <si>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</si>
  <si>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</si>
  <si>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</si>
  <si>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</si>
  <si>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</si>
  <si>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</si>
  <si>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</si>
  <si>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</si>
  <si>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</si>
  <si>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</si>
  <si>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</si>
  <si>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</si>
  <si>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</si>
  <si>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</si>
  <si>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</si>
  <si>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</si>
  <si>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</si>
  <si>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</si>
  <si>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</si>
  <si>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</si>
  <si>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</si>
  <si>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</si>
  <si>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</si>
  <si>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</si>
  <si>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</si>
  <si>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</si>
  <si>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</si>
  <si>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</si>
  <si>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</si>
  <si>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</si>
  <si>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</si>
  <si>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</si>
  <si>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</si>
  <si>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</si>
  <si>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</si>
  <si>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</si>
  <si>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</si>
  <si>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</si>
  <si>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</si>
  <si>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</si>
  <si>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</si>
  <si>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</si>
  <si>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</si>
  <si>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</si>
  <si>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</si>
  <si>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</si>
  <si>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</si>
  <si>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</si>
  <si>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</si>
  <si>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</si>
  <si>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</si>
  <si>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</si>
  <si>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</si>
  <si>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</si>
  <si>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</si>
  <si>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</si>
  <si>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</si>
  <si>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</si>
  <si>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</si>
  <si>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</si>
  <si>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</si>
  <si>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</si>
  <si>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</si>
  <si>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</si>
  <si>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</si>
  <si>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</si>
  <si>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</si>
  <si>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</si>
  <si>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</si>
  <si>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</si>
  <si>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</si>
  <si>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</si>
  <si>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</si>
  <si>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</si>
  <si>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</si>
  <si>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</si>
  <si>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</si>
  <si>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</si>
  <si>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</si>
  <si>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</si>
  <si>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</si>
  <si>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</si>
  <si>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</si>
  <si>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</si>
  <si>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</si>
  <si>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</si>
  <si>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</si>
  <si>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</si>
  <si>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</si>
  <si>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</si>
  <si>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</si>
  <si>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</si>
  <si>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</si>
  <si>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</si>
  <si>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</si>
  <si>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</si>
  <si>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</si>
  <si>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</si>
  <si>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</si>
  <si>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</si>
  <si>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</si>
  <si>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</si>
  <si>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</si>
  <si>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</si>
  <si>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</si>
  <si>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</si>
  <si>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</si>
  <si>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</si>
  <si>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</si>
  <si>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</si>
  <si>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</si>
  <si>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</si>
  <si>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</si>
  <si>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</si>
  <si>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</si>
  <si>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</si>
  <si>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</si>
  <si>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</si>
  <si>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</si>
  <si>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</si>
  <si>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</si>
  <si>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</si>
  <si>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</si>
  <si>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</si>
  <si>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</si>
  <si>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</si>
  <si>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</si>
  <si>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</si>
  <si>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</si>
  <si>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</si>
  <si>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</si>
  <si>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</si>
  <si>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</si>
  <si>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</si>
  <si>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</si>
  <si>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</si>
  <si>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</si>
  <si>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</si>
  <si>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</si>
  <si>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</si>
  <si>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</si>
  <si>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</si>
  <si>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</si>
  <si>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</si>
  <si>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</si>
  <si>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</si>
  <si>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</si>
  <si>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</si>
  <si>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</si>
  <si>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</si>
  <si>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</si>
  <si>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</si>
  <si>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</si>
  <si>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</si>
  <si>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</si>
  <si>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</si>
  <si>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</si>
  <si>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</si>
  <si>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</si>
  <si>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</si>
  <si>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</si>
  <si>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</si>
  <si>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</si>
  <si>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</si>
  <si>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</si>
  <si>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</si>
  <si>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</si>
  <si>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</si>
  <si>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</si>
  <si>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</si>
  <si>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</si>
  <si>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</si>
  <si>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</si>
  <si>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</si>
  <si>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</si>
  <si>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</si>
  <si>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</si>
  <si>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</si>
  <si>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</si>
  <si>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</si>
  <si>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</si>
  <si>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</si>
  <si>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</si>
  <si>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</si>
  <si>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</si>
  <si>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</si>
  <si>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</si>
  <si>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</si>
  <si>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</si>
  <si>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</si>
  <si>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</si>
  <si>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</si>
  <si>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</si>
  <si>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</si>
  <si>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</si>
  <si>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</si>
  <si>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</si>
  <si>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</si>
  <si>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</si>
  <si>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</si>
  <si>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</si>
  <si>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</si>
  <si>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</si>
  <si>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</si>
  <si>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</si>
  <si>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</si>
  <si>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</si>
  <si>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</si>
  <si>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</si>
  <si>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</si>
  <si>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</si>
  <si>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</si>
  <si>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</si>
  <si>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</si>
  <si>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</si>
  <si>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</si>
  <si>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</si>
  <si>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</si>
  <si>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</si>
  <si>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</si>
  <si>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</si>
  <si>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</si>
  <si>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</si>
  <si>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</si>
  <si>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</si>
  <si>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</si>
  <si>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</si>
  <si>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</si>
  <si>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</si>
  <si>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</si>
  <si>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</si>
  <si>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</si>
  <si>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</si>
  <si>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</si>
  <si>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</si>
  <si>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</si>
  <si>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</si>
  <si>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</si>
  <si>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</si>
  <si>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</si>
  <si>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</si>
  <si>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</si>
  <si>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</si>
  <si>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</si>
  <si>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</si>
  <si>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</si>
  <si>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</si>
  <si>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</si>
  <si>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</si>
  <si>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</si>
  <si>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</si>
  <si>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</si>
  <si>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</si>
  <si>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</si>
  <si>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</si>
  <si>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</si>
  <si>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</si>
  <si>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</si>
  <si>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</si>
  <si>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</si>
  <si>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</si>
  <si>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</si>
  <si>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</si>
  <si>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</si>
  <si>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</si>
  <si>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</si>
  <si>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</si>
  <si>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</si>
  <si>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Nēģu svētki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</si>
  <si>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</si>
  <si>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</si>
  <si>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</si>
  <si>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</si>
  <si>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</si>
  <si>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</si>
  <si>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</si>
  <si>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</si>
  <si>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</si>
  <si>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</si>
  <si>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</si>
  <si>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</si>
  <si>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</si>
  <si>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</si>
  <si>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Priekšsēdētāja degviela (200l*1.6EUR*12 = 4080)</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</si>
  <si>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</si>
  <si>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</si>
  <si>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</si>
  <si>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</si>
  <si>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</si>
  <si>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</si>
  <si>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</si>
  <si>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</si>
  <si>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</si>
  <si>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</si>
  <si>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</si>
  <si>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</si>
  <si>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</si>
  <si>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</si>
  <si>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</si>
  <si>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</si>
  <si>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</si>
  <si>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</si>
  <si>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</si>
  <si>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Kas ar 2025.gadā plānoto summu? Aizņēmums vēl nav izņemts..</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</si>
  <si>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</si>
  <si>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</si>
  <si>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</si>
  <si>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</si>
  <si>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</si>
  <si>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</si>
  <si>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</si>
  <si>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</si>
  <si>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</si>
  <si>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</si>
  <si>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</si>
  <si>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</si>
  <si>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</si>
  <si>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</si>
  <si>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</si>
  <si>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</si>
  <si>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</si>
  <si>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</si>
  <si>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</si>
  <si>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</si>
  <si>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</si>
  <si>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</si>
  <si>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</si>
  <si>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</si>
  <si>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</si>
  <si>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</si>
  <si>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</si>
  <si>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</si>
  <si>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</si>
  <si>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</si>
  <si>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</si>
  <si>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</si>
  <si>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</si>
  <si>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</si>
  <si>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</si>
  <si>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</si>
  <si>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</si>
  <si>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</si>
  <si>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</si>
  <si>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</si>
  <si>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</si>
  <si>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</si>
  <si>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</si>
  <si>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</si>
  <si>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</si>
  <si>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</si>
  <si>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</si>
  <si>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</si>
  <si>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</si>
  <si>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</si>
  <si>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</si>
  <si>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</si>
  <si>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</si>
  <si>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</si>
  <si>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</si>
  <si>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</si>
  <si>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</si>
  <si>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</si>
  <si>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</si>
  <si>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</si>
  <si>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</si>
  <si>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</si>
  <si>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</si>
  <si>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</si>
  <si>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</si>
  <si>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</si>
  <si>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</si>
  <si>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</si>
  <si>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</si>
  <si>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</si>
  <si>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</si>
  <si>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</si>
  <si>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</si>
  <si>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</si>
  <si>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</si>
  <si>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</si>
  <si>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CKS atalgojuma pieaugums citās nodaļās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</si>
  <si>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</si>
  <si>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</si>
  <si>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</si>
  <si>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</si>
  <si>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</si>
  <si>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</si>
  <si>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</si>
  <si>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</si>
  <si>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</si>
  <si>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</si>
  <si>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</si>
  <si>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</si>
  <si>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</si>
  <si>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</si>
  <si>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</si>
  <si>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</si>
  <si>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</si>
  <si>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</si>
  <si>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</si>
  <si>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</si>
  <si>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</si>
  <si>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</si>
  <si>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</si>
  <si>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</si>
  <si>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</si>
  <si>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</si>
  <si>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</si>
  <si>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</si>
  <si>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</si>
  <si>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</si>
  <si>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</si>
  <si>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</si>
  <si>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</si>
  <si>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</si>
  <si>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</si>
  <si>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</si>
  <si>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</si>
  <si>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</si>
  <si>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</si>
  <si>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</si>
  <si>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</si>
  <si>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</si>
  <si>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</si>
  <si>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</si>
  <si>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</si>
  <si>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</si>
  <si>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</si>
  <si>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</si>
  <si>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</si>
  <si>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</si>
  <si>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</si>
  <si>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</si>
  <si>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</si>
  <si>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</si>
  <si>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</si>
  <si>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</si>
  <si>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</si>
  <si>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</si>
  <si>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</si>
  <si>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</si>
  <si>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</si>
  <si>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</si>
  <si>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</si>
  <si>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</si>
  <si>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</si>
  <si>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</si>
  <si>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</si>
  <si>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</si>
  <si>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</si>
  <si>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</si>
  <si>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</si>
  <si>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</si>
  <si>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</si>
  <si>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</si>
  <si>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</si>
  <si>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</si>
  <si>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</si>
  <si>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</si>
  <si>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</si>
  <si>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</si>
  <si>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</si>
  <si>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</si>
  <si>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</si>
  <si>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</si>
  <si>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</si>
  <si>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</si>
  <si>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</si>
  <si>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</si>
  <si>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</si>
  <si>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</si>
  <si>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</si>
  <si>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</si>
  <si>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</si>
  <si>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</si>
  <si>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</si>
  <si>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</si>
  <si>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</si>
  <si>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</si>
  <si>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</si>
  <si>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</si>
  <si>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</si>
  <si>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</si>
  <si>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</si>
  <si>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</si>
  <si>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</si>
  <si>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</si>
  <si>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</si>
  <si>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</si>
  <si>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</si>
  <si>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</si>
  <si>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</si>
  <si>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</si>
  <si>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</si>
  <si>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</si>
  <si>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</si>
  <si>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</si>
  <si>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</si>
  <si>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</si>
  <si>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</si>
  <si>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</si>
  <si>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</si>
  <si>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</si>
  <si>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</si>
  <si>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</si>
  <si>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</si>
  <si>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</si>
  <si>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</si>
  <si>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Atalgojuma pieaugums</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</si>
  <si>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</si>
  <si>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</si>
  <si>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</si>
  <si>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</si>
  <si>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</si>
  <si>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</si>
  <si>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</si>
  <si>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</si>
  <si>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</si>
  <si>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</si>
  <si>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</si>
  <si>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</si>
  <si>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</si>
  <si>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</si>
  <si>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</si>
  <si>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</si>
  <si>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</si>
  <si>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</si>
  <si>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</si>
  <si>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</si>
  <si>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</si>
  <si>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</si>
  <si>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</si>
  <si>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</si>
  <si>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</si>
  <si>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</si>
  <si>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</si>
  <si>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</si>
  <si>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</si>
  <si>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</si>
  <si>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</si>
  <si>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</si>
  <si>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</si>
  <si>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</si>
  <si>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</si>
  <si>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</si>
  <si>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</si>
  <si>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</si>
  <si>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</si>
  <si>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</si>
  <si>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</si>
  <si>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</si>
  <si>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</si>
  <si>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</si>
  <si>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</si>
  <si>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</si>
  <si>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</si>
  <si>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</si>
  <si>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</si>
  <si>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</si>
  <si>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</si>
  <si>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</si>
  <si>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</si>
  <si>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</si>
  <si>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</si>
  <si>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</si>
  <si>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</si>
  <si>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</si>
  <si>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</si>
  <si>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</si>
  <si>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</si>
  <si>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</si>
  <si>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</si>
  <si>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</si>
  <si>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</si>
  <si>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</si>
  <si>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</si>
  <si>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</si>
  <si>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</si>
  <si>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</si>
  <si>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</si>
  <si>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</si>
  <si>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</si>
  <si>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</si>
  <si>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</si>
  <si>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</si>
  <si>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</si>
  <si>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</si>
  <si>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</si>
  <si>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</si>
  <si>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</si>
  <si>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</si>
  <si>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</si>
  <si>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</si>
  <si>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</si>
  <si>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</si>
  <si>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</si>
  <si>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</si>
  <si>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</si>
  <si>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</si>
  <si>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</si>
  <si>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</si>
  <si>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</si>
  <si>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</si>
  <si>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</si>
  <si>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</si>
  <si>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</si>
  <si>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</si>
  <si>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</si>
  <si>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</si>
  <si>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</si>
  <si>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</si>
  <si>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</si>
  <si>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</si>
  <si>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</si>
  <si>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</si>
  <si>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</si>
  <si>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</si>
  <si>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</si>
  <si>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</si>
  <si>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</si>
  <si>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</si>
  <si>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</si>
  <si>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</si>
  <si>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</si>
  <si>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</si>
  <si>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</si>
  <si>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</si>
  <si>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</si>
  <si>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</si>
  <si>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</si>
  <si>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</si>
  <si>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</si>
  <si>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</si>
  <si>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</si>
  <si>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</si>
  <si>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</si>
  <si>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</si>
  <si>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</si>
  <si>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</si>
  <si>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</si>
  <si>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</si>
  <si>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</si>
  <si>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</si>
  <si>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</si>
  <si>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</si>
  <si>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</si>
  <si>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</si>
  <si>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</si>
  <si>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Sabiedrības informēšana un izglītošana projekta "Šķiroto atkritumu savākšanas laukums Laivu ielā 12" ietvaros</t>
  </si>
  <si>
    <t>KA 31.12.2025.</t>
  </si>
  <si>
    <t>Pašvaldības izmaksas nodarbinātībā 15-20 gadiem (VSAOI)</t>
  </si>
  <si>
    <t>Valsts atbalsts (15-20 gadiem) sadarbībā ar NVA -  (VSAOI)</t>
  </si>
  <si>
    <t>Pašvaldības izmaksas (13-15 gadiem nodarbinātībā) (VSAOI)</t>
  </si>
  <si>
    <t>KA 31.12.2025. EUR 243'531</t>
  </si>
  <si>
    <t xml:space="preserve">Plānotie ieņēmumi 2026.gadā </t>
  </si>
  <si>
    <t>EUR 11'400 uz EKK 2515</t>
  </si>
  <si>
    <t>KA 31.12.  MT</t>
  </si>
  <si>
    <r>
      <t xml:space="preserve">EUCF finansējums energoresursu TEP izstrādei </t>
    </r>
    <r>
      <rPr>
        <b/>
        <i/>
        <sz val="8"/>
        <rFont val="Arial"/>
        <family val="2"/>
        <charset val="186"/>
      </rPr>
      <t>KA</t>
    </r>
  </si>
  <si>
    <t>Erasmus+ KA 31.12.2025. , kas pārceļas uz 2026.</t>
  </si>
  <si>
    <t>Mežu dienu projekts (Pašvaldības finansējums)</t>
  </si>
  <si>
    <t>Mežu dienu projekts (Valsts finansējums)</t>
  </si>
  <si>
    <t>Krastupes ielas projekts - ārpusprojekta aktivitātes - pašvaldības finansējums</t>
  </si>
  <si>
    <t>Krastupes ielas projekts - ārpusprojekta aktivitātes - VK aizņēmums</t>
  </si>
  <si>
    <t>Ārfinansējums.</t>
  </si>
  <si>
    <t xml:space="preserve">Ārfinansējums - </t>
  </si>
  <si>
    <t>2026.gada plānotais LAD finansējums</t>
  </si>
  <si>
    <t>Ārfinansējums</t>
  </si>
  <si>
    <t>Ārfinansējums - EUR 345'549
VK aizņēmums - EUR 8'588</t>
  </si>
  <si>
    <t>2.1.2.2.1.</t>
  </si>
  <si>
    <t>Pamatlīdzekļu izveidošana un nepabeigtā celtniec. Plūdi 1.k.</t>
  </si>
  <si>
    <t>Pēdējais maksājums no KA izņemtais AK aizņēmums</t>
  </si>
  <si>
    <t>Projekts “Bioloģiskās daudzveidības saglabāšana un antropogēnās slodzes mazināšana Natura2000 teritorijās Ādažu novadā” Ārfinansējums</t>
  </si>
  <si>
    <t>Projekts “Bioloģiskās daudzveidības saglabāšana un antropogēnās slodzes mazināšana Natura2000 teritorijās Ādažu novadā” Pašvaldības finansējums</t>
  </si>
  <si>
    <t>Multimodāls sabiedriskā transporta tīkls, 2. kārta” attīstot staciju “Kalngale" Pašvaldības finansējums</t>
  </si>
  <si>
    <t>Multimodāls sabiedriskā transporta tīkls, 2. kārta” attīstot staciju “Garupe" Pašvaldības finansējums</t>
  </si>
  <si>
    <t>Patvertņu pielāgošana un aprīkošana civiliem aizsardzības mērķiem Ārfinansējums</t>
  </si>
  <si>
    <t>Patvertņu pielāgošana un aprīkošana civiliem aizsardzības mērķiem. Pašvaldības finansējums</t>
  </si>
  <si>
    <t>LAD finansējums</t>
  </si>
  <si>
    <t>Jauna PII izbūve Podniekos - Aizņēmums.</t>
  </si>
  <si>
    <t>0905 ???</t>
  </si>
  <si>
    <t>0905 Izglītības iestāžu nodrošinājums pilnveidotā vispārējās izglītības satura kvalitatīvai ieviešanai Ādažu novadā</t>
  </si>
  <si>
    <r>
      <t xml:space="preserve">Izglītības iestāžu nodrošinājums pilnveidotā vispārējās izglītības satura kvalitatīvai ieviešanai Ādažu novadā </t>
    </r>
    <r>
      <rPr>
        <b/>
        <i/>
        <sz val="8"/>
        <rFont val="Arial"/>
        <family val="2"/>
        <charset val="186"/>
      </rPr>
      <t>Ārfinansējums</t>
    </r>
  </si>
  <si>
    <r>
      <t xml:space="preserve">Izglītības iestāžu nodrošinājums pilnveidotā vispārējās izglītības satura kvalitatīvai ieviešanai Ādažu novadā </t>
    </r>
    <r>
      <rPr>
        <b/>
        <i/>
        <sz val="8"/>
        <rFont val="Arial"/>
        <family val="2"/>
        <charset val="186"/>
      </rPr>
      <t>Pašvaldības finansējums</t>
    </r>
  </si>
  <si>
    <t>KA 31.12. Valsta daļa (0632.6.1)</t>
  </si>
  <si>
    <t>KA 31.12. ERAF (0632.6)</t>
  </si>
  <si>
    <r>
      <t xml:space="preserve">Izmaksas papildus KA 31.12. Valsta daļa (0632.6.1) </t>
    </r>
    <r>
      <rPr>
        <b/>
        <i/>
        <sz val="8"/>
        <rFont val="Arial"/>
        <family val="2"/>
        <charset val="186"/>
      </rPr>
      <t>VISS KA APJOMS</t>
    </r>
  </si>
  <si>
    <t>Izmaksas papildus KA 31.12. ERAF (0632.6)</t>
  </si>
  <si>
    <t>Veļas mašīna un (veļas žāvēšanas mašīna - šis zem EKK 5239) (koplietošanai)</t>
  </si>
  <si>
    <t>Veļas žāvēšanas mašīna (koplietošanai)</t>
  </si>
  <si>
    <t xml:space="preserve">CKS dotācija Laveru sūkņu stacijas projektēšanai. Kopsumma 2026.gadā 150'000. EUR </t>
  </si>
  <si>
    <t>CKS dotācija Atkritumu dalītās vākšanas laukums, Carnikavā</t>
  </si>
  <si>
    <t>Attiecināms uz atalgojumu</t>
  </si>
  <si>
    <t xml:space="preserve">Atbilstoši CAK lūgumam </t>
  </si>
  <si>
    <t>Koncertflīģelis - Dalība projektā</t>
  </si>
  <si>
    <t>Izdevumi par interneta nodrošināšanu</t>
  </si>
  <si>
    <t>KA, ko novirza  “Personu mobilitātes mācību nolūkos” Skolu izglītības sektora aktivitātē KA121 23. gada projekts</t>
  </si>
  <si>
    <r>
      <t xml:space="preserve">Pārceļas no 2025.gada. </t>
    </r>
    <r>
      <rPr>
        <b/>
        <sz val="8"/>
        <color rgb="FFFF0000"/>
        <rFont val="Arial"/>
        <family val="2"/>
        <charset val="186"/>
      </rPr>
      <t>Palielināta, pierēķinot PVN</t>
    </r>
  </si>
  <si>
    <t>KA 31.12. EUR 3'937 (EUR 3'185 EKK 1147; EUR 752 EKK 1210)</t>
  </si>
  <si>
    <t xml:space="preserve">EUR 2'193 Projekts pedagogu profesionālās kompetences pilnveidei </t>
  </si>
  <si>
    <t>Viss ir ārfinansējums</t>
  </si>
  <si>
    <t>Lāzera graveris un griezējs</t>
  </si>
  <si>
    <t>0902 (CKS)</t>
  </si>
  <si>
    <t xml:space="preserve"> Ādažu vidusskolas sākumskolas 1.-4. klašu viena skolēna pusdienu ēdināšana 1.pusgads</t>
  </si>
  <si>
    <t xml:space="preserve"> Ādažu vidusskolas sākumskolas 1.-4. klašu viena skolēna pusdienu ēdināšana 2.pusgads</t>
  </si>
  <si>
    <t>Ādažu vidusskolas sākumskolas 1.-4. klašu skolēnu pusdienu ēdināšana (valsts mērķdotācija) 1.pusgads</t>
  </si>
  <si>
    <t>Ādažu vidusskolas sākumskolas 1.-4. klašu skolēnu pusdienu ēdināšana (valsts mērķdotācija) 2.pusgads</t>
  </si>
  <si>
    <t>EUR 1'000 no EKK 1119 uz EKK 1147 (EKK korekcija)</t>
  </si>
  <si>
    <t>MD Janv - Augusts no EKK 1210 uz EKK 1221</t>
  </si>
  <si>
    <t>MD Sept - Dec no EKK 1210 uz EKK 1221</t>
  </si>
  <si>
    <t>EUR 1'000 uz EKK 1221</t>
  </si>
  <si>
    <t>Kad pielēma, kurus projektus īstenos, tad palika rezerve 8279.23 EUR, kas tika atstāsta tsadārdzinājumiem.</t>
  </si>
  <si>
    <t>“QR koda  pay ticket” izmantošana skolēnu pārvadājumiem</t>
  </si>
  <si>
    <t>2026.g. EUR 78 269 (EUR 50'000 plānots, ka ies 2027.gadā (rezerve pie neparedzētajiem izdevumiem) pēc IIN aprēķinātā summa (0.2% no pēdējo 3 gadu IIN+NĪN) un no 2025.g. pārejošā summa EUR 44 980 + 8'279 sadārdzinājumu rezerve</t>
  </si>
  <si>
    <t>DVS Namejs CITY atbalsta paka Sudrabs (konsultācijas) 3600 + PVN</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</si>
  <si>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</si>
  <si>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</si>
  <si>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</si>
  <si>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</si>
  <si>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</si>
  <si>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</si>
  <si>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2026.gada Gaujas svētki Ādažos ( līdzīgi Nēģu svētki Carnikavā) bāzes izmaksu pamatojums (2025. gada svētku budžeta faktiskās izmaksas)</t>
  </si>
  <si>
    <t xml:space="preserve">Ar sarkanu iezīmētās pozīcijas nosaka https://likumi.lv/ta/id/111963-publisku-izklaides-un-svetku-pasakumu-drosibas-likums  
</t>
  </si>
  <si>
    <t>MĀKSLINIECISKĀS PROGRAMMAS Centrālā skatuve 19.00-03.00</t>
  </si>
  <si>
    <t>MĀKSLINIECISKĀS PROGRAMMAS Mazā skatuve un perifērija 13.00-18.00</t>
  </si>
  <si>
    <t>Sporta nodaļas organizētie pasākumi</t>
  </si>
  <si>
    <t>SPN</t>
  </si>
  <si>
    <t>Programmu vadītājs un centrālas skatuves DJ11.00-19.00</t>
  </si>
  <si>
    <t>DJ Centrālā skatuve 12.00-19.00</t>
  </si>
  <si>
    <t>Pasākuma administratori visa teritorija(4 personas)</t>
  </si>
  <si>
    <t>Pasākuma administratori centrālās un mazās skatuves darbība (4 personas)</t>
  </si>
  <si>
    <t>Komunālserviss/ ĀKC</t>
  </si>
  <si>
    <r>
      <t xml:space="preserve">Centrālās skatuves aizskatuves </t>
    </r>
    <r>
      <rPr>
        <i/>
        <sz val="11"/>
        <color rgb="FFFF0000"/>
        <rFont val="Calibri"/>
        <family val="2"/>
        <scheme val="minor"/>
      </rPr>
      <t>green room</t>
    </r>
    <r>
      <rPr>
        <sz val="11"/>
        <color rgb="FFFF0000"/>
        <rFont val="Calibri"/>
        <family val="2"/>
        <scheme val="minor"/>
      </rPr>
      <t xml:space="preserve"> telts 10x15, aprīkojums
montāža, demontāža, noma</t>
    </r>
  </si>
  <si>
    <t>Sabiedriskā kārtība un transporta 
kustības uzraudzība</t>
  </si>
  <si>
    <t>Pašvaldības policija, Valsts policija</t>
  </si>
  <si>
    <t>2026.gadā prognozējams pakalpojumu izmaksu pieaugums 4%</t>
  </si>
  <si>
    <t xml:space="preserve">Finansējums plānots ĀNKC budžetā   </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</si>
  <si>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</si>
  <si>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</si>
  <si>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</si>
  <si>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</si>
  <si>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</si>
  <si>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</si>
  <si>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</si>
  <si>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</si>
  <si>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</si>
  <si>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</si>
  <si>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publiska sporta laukuma izveide Podniekos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</si>
  <si>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</si>
  <si>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</si>
  <si>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</si>
  <si>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</si>
  <si>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</si>
  <si>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</si>
  <si>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</si>
  <si>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</si>
  <si>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</si>
  <si>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</si>
  <si>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</si>
  <si>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</si>
  <si>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</si>
  <si>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</si>
  <si>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</si>
  <si>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</si>
  <si>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</si>
  <si>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</si>
  <si>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</si>
  <si>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</si>
  <si>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</si>
  <si>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</si>
  <si>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</si>
  <si>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</si>
  <si>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</si>
  <si>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</si>
  <si>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</si>
  <si>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</si>
  <si>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</si>
  <si>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</si>
  <si>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</si>
  <si>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</si>
  <si>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</si>
  <si>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</si>
  <si>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</si>
  <si>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</si>
  <si>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</si>
  <si>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</si>
  <si>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</si>
  <si>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</si>
  <si>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</si>
  <si>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</si>
  <si>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</si>
  <si>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</si>
  <si>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</si>
  <si>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</si>
  <si>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</si>
  <si>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KA 31.12. EUR 18'896</t>
  </si>
  <si>
    <t>KA 31.12. EUR 17'072</t>
  </si>
  <si>
    <t>Ieņēmumu samazinājums</t>
  </si>
  <si>
    <t>Mazākumtautību valodas interešu izglītības apguvei. PPII "Valdorfskola". KA</t>
  </si>
  <si>
    <t>Mazākumtautību valodas interešu izglītības apguvei. PPII "Pasaku valstība". KA</t>
  </si>
  <si>
    <t>Mazākumtautību valodas interešu izglītības apguvei. PPII "Brīvā Austras skola". KA</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</si>
  <si>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</si>
  <si>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</si>
  <si>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</si>
  <si>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</si>
  <si>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</si>
  <si>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</si>
  <si>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Samazinājums, atceļot peldētapmācības pulciņu maksu</t>
  </si>
  <si>
    <t xml:space="preserve">Oficiālās pludmales iekārtošana Lilastē </t>
  </si>
  <si>
    <t xml:space="preserve">Izmaiņas veloceliņa projektā, “Dārznieku autobusa pieturas kabatas izveidei” </t>
  </si>
  <si>
    <t>Jauns! Samazināts</t>
  </si>
  <si>
    <t>Samazinājums atceļot peldbaseinu pakalpojumu apmaksu PPII</t>
  </si>
  <si>
    <t>Vajadzētu +305, lai pilnībā atmaksātu 1u aizņēmumu</t>
  </si>
  <si>
    <t>Precizēta invest. summa oficiālās peldvietas ierīkošanai no EUR 65'000 uz 10'000</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</si>
  <si>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</si>
  <si>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</si>
  <si>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</si>
  <si>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</si>
  <si>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</si>
  <si>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</si>
  <si>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</si>
  <si>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</si>
  <si>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</si>
  <si>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</si>
  <si>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</si>
  <si>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</si>
  <si>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</si>
  <si>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</si>
  <si>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</si>
  <si>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</si>
  <si>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</si>
  <si>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</si>
  <si>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</si>
  <si>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</si>
  <si>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</si>
  <si>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</si>
  <si>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</si>
  <si>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</si>
  <si>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</si>
  <si>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</si>
  <si>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</si>
  <si>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</si>
  <si>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</si>
  <si>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</si>
  <si>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</si>
  <si>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</si>
  <si>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</si>
  <si>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</si>
  <si>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</si>
  <si>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</si>
  <si>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</si>
  <si>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</si>
  <si>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</si>
  <si>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</si>
  <si>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</si>
  <si>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</si>
  <si>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</si>
  <si>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</si>
  <si>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</si>
  <si>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</si>
  <si>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</si>
  <si>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</si>
  <si>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</si>
  <si>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</si>
  <si>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</si>
  <si>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</si>
  <si>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</si>
  <si>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</si>
  <si>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</si>
  <si>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</si>
  <si>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</si>
  <si>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</si>
  <si>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</si>
  <si>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</si>
  <si>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</si>
  <si>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</si>
  <si>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</si>
  <si>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</si>
  <si>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</si>
  <si>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</si>
  <si>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</si>
  <si>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</si>
  <si>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</si>
  <si>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</si>
  <si>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</si>
  <si>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</si>
  <si>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</si>
  <si>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</si>
  <si>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</si>
  <si>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</si>
  <si>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</si>
  <si>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</si>
  <si>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</si>
  <si>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</si>
  <si>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</si>
  <si>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</si>
  <si>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</si>
  <si>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</si>
  <si>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</si>
  <si>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</si>
  <si>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</si>
  <si>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</si>
  <si>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</si>
  <si>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</si>
  <si>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</si>
  <si>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</si>
  <si>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</si>
  <si>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</si>
  <si>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</si>
  <si>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</si>
  <si>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</si>
  <si>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</si>
  <si>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</si>
  <si>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</si>
  <si>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</si>
  <si>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</si>
  <si>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</si>
  <si>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</si>
  <si>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</si>
  <si>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</si>
  <si>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</si>
  <si>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</si>
  <si>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</si>
  <si>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</si>
  <si>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</si>
  <si>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</si>
  <si>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</si>
  <si>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</si>
  <si>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</si>
  <si>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</si>
  <si>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</si>
  <si>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</si>
  <si>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</si>
  <si>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</si>
  <si>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</si>
  <si>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</si>
  <si>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</si>
  <si>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</si>
  <si>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</si>
  <si>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</si>
  <si>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</si>
  <si>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</si>
  <si>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</si>
  <si>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</si>
  <si>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</si>
  <si>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</si>
  <si>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</si>
  <si>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</si>
  <si>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</si>
  <si>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</si>
  <si>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</si>
  <si>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</si>
  <si>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</si>
  <si>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</si>
  <si>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</si>
  <si>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</si>
  <si>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</si>
  <si>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</si>
  <si>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</si>
  <si>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</si>
  <si>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</si>
  <si>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</si>
  <si>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</si>
  <si>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</si>
  <si>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</si>
  <si>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</si>
  <si>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</si>
  <si>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</si>
  <si>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</si>
  <si>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</si>
  <si>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</si>
  <si>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</si>
  <si>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</si>
  <si>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</si>
  <si>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</si>
  <si>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</si>
  <si>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</si>
  <si>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</si>
  <si>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</si>
  <si>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</si>
  <si>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</si>
  <si>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</si>
  <si>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</si>
  <si>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</si>
  <si>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</si>
  <si>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</si>
  <si>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</si>
  <si>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</si>
  <si>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</si>
  <si>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</si>
  <si>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</si>
  <si>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</si>
  <si>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</si>
  <si>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</si>
  <si>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</si>
  <si>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</si>
  <si>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</si>
  <si>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</si>
  <si>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</si>
  <si>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</si>
  <si>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</si>
  <si>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</si>
  <si>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</si>
  <si>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</si>
  <si>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</si>
  <si>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</si>
  <si>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</si>
  <si>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</si>
  <si>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</si>
  <si>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</si>
  <si>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</si>
  <si>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</si>
  <si>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</si>
  <si>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</si>
  <si>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</si>
  <si>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</si>
  <si>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</si>
  <si>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</si>
  <si>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</si>
  <si>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</si>
  <si>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</si>
  <si>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</si>
  <si>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</si>
  <si>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</si>
  <si>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</si>
  <si>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</si>
  <si>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</si>
  <si>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</si>
  <si>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</si>
  <si>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</si>
  <si>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</si>
  <si>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</si>
  <si>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</si>
  <si>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</si>
  <si>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</si>
  <si>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</si>
  <si>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</si>
  <si>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</si>
  <si>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</si>
  <si>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</si>
  <si>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</si>
  <si>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</si>
  <si>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</si>
  <si>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</si>
  <si>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</si>
  <si>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</si>
  <si>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</si>
  <si>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</si>
  <si>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</si>
  <si>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</si>
  <si>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</si>
  <si>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</si>
  <si>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</si>
  <si>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</si>
  <si>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</si>
  <si>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</si>
  <si>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</si>
  <si>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</si>
  <si>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</si>
  <si>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</si>
  <si>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</si>
  <si>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</si>
  <si>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</si>
  <si>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</si>
  <si>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</si>
  <si>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</si>
  <si>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</si>
  <si>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</si>
  <si>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</si>
  <si>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</si>
  <si>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</si>
  <si>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</si>
  <si>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</si>
  <si>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</si>
  <si>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</si>
  <si>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</si>
  <si>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</si>
  <si>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</si>
  <si>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</si>
  <si>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</si>
  <si>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</si>
  <si>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</si>
  <si>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</si>
  <si>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</si>
  <si>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</si>
  <si>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</si>
  <si>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</si>
  <si>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</si>
  <si>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</si>
  <si>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</si>
  <si>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</si>
  <si>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</si>
  <si>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</si>
  <si>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</si>
  <si>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</si>
  <si>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</si>
  <si>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</si>
  <si>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</si>
  <si>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</si>
  <si>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</si>
  <si>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</si>
  <si>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</si>
  <si>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</si>
  <si>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</si>
  <si>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</si>
  <si>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</si>
  <si>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</si>
  <si>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</si>
  <si>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</si>
  <si>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</si>
  <si>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</si>
  <si>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</si>
  <si>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</si>
  <si>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</si>
  <si>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</si>
  <si>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</si>
  <si>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</si>
  <si>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</si>
  <si>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</si>
  <si>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</si>
  <si>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</si>
  <si>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</si>
  <si>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</si>
  <si>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</si>
  <si>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</si>
  <si>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</si>
  <si>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</si>
  <si>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</si>
  <si>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</si>
  <si>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</si>
  <si>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</si>
  <si>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</si>
  <si>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</si>
  <si>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</si>
  <si>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</si>
  <si>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</si>
  <si>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</si>
  <si>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</si>
  <si>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</si>
  <si>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</si>
  <si>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</si>
  <si>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</si>
  <si>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</si>
  <si>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</si>
  <si>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</si>
  <si>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</si>
  <si>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</si>
  <si>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</si>
  <si>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</si>
  <si>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</si>
  <si>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</si>
  <si>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</si>
  <si>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</si>
  <si>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</si>
  <si>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</si>
  <si>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</si>
  <si>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</si>
  <si>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</si>
  <si>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</si>
  <si>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</si>
  <si>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</si>
  <si>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</si>
  <si>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</si>
  <si>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</si>
  <si>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</si>
  <si>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</si>
  <si>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</si>
  <si>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</si>
  <si>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</si>
  <si>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</si>
  <si>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</si>
  <si>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</si>
  <si>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</si>
  <si>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</si>
  <si>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</si>
  <si>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</si>
  <si>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</si>
  <si>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</si>
  <si>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</si>
  <si>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</si>
  <si>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</si>
  <si>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</si>
  <si>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</si>
  <si>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</si>
  <si>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</si>
  <si>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</si>
  <si>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</si>
  <si>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</si>
  <si>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</si>
  <si>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</si>
  <si>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</si>
  <si>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</si>
  <si>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</si>
  <si>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</si>
  <si>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</si>
  <si>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</si>
  <si>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</si>
  <si>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</si>
  <si>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</si>
  <si>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</si>
  <si>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t>
  </si>
  <si>
    <t>1) Piekrastes KA novirzāms uz brīvo KA
2) - 8'432 Projekta pedagogu profesionālā darba atbalsts KA
3) - 1'040 Ziedojumu atlikums</t>
  </si>
  <si>
    <t>Jauna darba galda virsma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</si>
</sst>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2" formatCode="&quot; &quot;#,##0.00&quot; &quot;;&quot;-&quot;#,##0.00&quot; &quot;;&quot; -&quot;#&quot; &quot;;&quot; &quot;@&quot; &quot;"/>
    <numFmt numFmtId="173" formatCode="#,##0_ ;\-#,##0\ "/>
    <numFmt numFmtId="174" formatCode="_-* #,##0\ _€_-;\-* #,##0\ _€_-;_-* &quot;-&quot;??\ _€_-;_-@_-"/>
    <numFmt numFmtId="175" formatCode="[&lt;=9999999]###\-####;\(###\)\ ###\-####"/>
    <numFmt numFmtId="176" formatCode="_-* #,##0.00\ [$EUR]_-;\-* #,##0.00\ [$EUR]_-;_-* &quot;-&quot;??\ [$EUR]_-;_-@_-"/>
    <numFmt numFmtId="177" formatCode="_-* #,##0.000_-;\-* #,##0.000_-;_-* &quot;-&quot;??_-;_-@_-"/>
    <numFmt numFmtId="178" formatCode="_(* #,##0_);_(* \(#,##0\);_(* &quot;-&quot;??_);_(@_)"/>
    <numFmt numFmtId="179" formatCode="_-* #,##0_-;\-* #,##0_-;_-* &quot;-&quot;??_-;_-@"/>
    <numFmt numFmtId="180" formatCode="#,##0_ ;[Red]\-#,##0\ "/>
    <numFmt numFmtId="181" formatCode="_-&quot;€&quot;* #,##0.00_-;\-&quot;€&quot;* #,##0.00_-;_-&quot;€&quot;* &quot;-&quot;??_-;_-@_-"/>
    <numFmt numFmtId="182" formatCode="&quot; &quot;#,##0.00&quot; &quot;;&quot;-&quot;#,##0.00&quot; &quot;;&quot; -&quot;00&quot; &quot;;&quot; &quot;@&quot; &quot;"/>
    <numFmt numFmtId="183" formatCode="&quot; &quot;#,##0&quot; &quot;;&quot;-&quot;#,##0&quot; &quot;;&quot; -&quot;00&quot; &quot;;&quot; &quot;@&quot; &quot;"/>
    <numFmt numFmtId="184" formatCode="_(* #,##0.00_);_(* \(#,##0.00\);_(* &quot;-&quot;??_);_(@_)"/>
    <numFmt numFmtId="185" formatCode="_-[$€-2]\ * #,##0.00_-;\-[$€-2]\ * #,##0.00_-;_-[$€-2]\ * &quot;-&quot;??_-;_-@_-"/>
  </numFmts>
  <fonts count="335">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theme="3"/>
      <name val="Arial"/>
      <family val="2"/>
      <charset val="186"/>
    </font>
    <font>
      <b/>
      <sz val="8"/>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1"/>
      <color rgb="FFFF0000"/>
      <name val="Calibri"/>
      <family val="2"/>
      <charset val="186"/>
      <scheme val="minor"/>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b/>
      <sz val="14"/>
      <color theme="1"/>
      <name val="Calibri"/>
      <family val="2"/>
      <charset val="186"/>
      <scheme val="minor"/>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10"/>
      <color rgb="FFFF0000"/>
      <name val="Calibri"/>
      <family val="2"/>
      <charset val="186"/>
      <scheme val="minor"/>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i/>
      <sz val="11"/>
      <color theme="1"/>
      <name val="Calibri"/>
      <family val="2"/>
      <scheme val="minor"/>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sz val="9"/>
      <color theme="4"/>
      <name val="Arial"/>
      <family val="2"/>
      <charset val="186"/>
    </font>
    <font>
      <b/>
      <i/>
      <strike/>
      <sz val="8"/>
      <name val="Arial"/>
      <family val="2"/>
    </font>
    <font>
      <i/>
      <sz val="8"/>
      <color theme="0" tint="-0.249977111117893"/>
      <name val="Arial"/>
      <family val="2"/>
    </font>
    <font>
      <sz val="11"/>
      <color rgb="FF000000"/>
      <name val="Arial"/>
      <family val="2"/>
      <charset val="186"/>
    </font>
    <font>
      <b/>
      <sz val="10"/>
      <color theme="1"/>
      <name val="Calibri"/>
      <family val="2"/>
      <charset val="186"/>
      <scheme val="minor"/>
    </font>
    <font>
      <b/>
      <sz val="10"/>
      <name val="Calibri"/>
      <family val="2"/>
      <charset val="186"/>
      <scheme val="minor"/>
    </font>
    <font>
      <b/>
      <sz val="10"/>
      <color rgb="FFFF0000"/>
      <name val="Calibri"/>
      <family val="2"/>
      <charset val="186"/>
      <scheme val="minor"/>
    </font>
    <font>
      <i/>
      <sz val="11"/>
      <color theme="1"/>
      <name val="Calibri"/>
      <family val="2"/>
      <charset val="186"/>
      <scheme val="minor"/>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16"/>
      <name val="Times New Roman"/>
      <family val="1"/>
      <charset val="186"/>
    </font>
    <font>
      <b/>
      <sz val="12"/>
      <color theme="1"/>
      <name val="Times New Roman"/>
      <family val="1"/>
      <charset val="186"/>
    </font>
    <font>
      <sz val="12"/>
      <color theme="1"/>
      <name val="Times New Roman"/>
      <family val="1"/>
      <charset val="186"/>
    </font>
    <font>
      <sz val="12"/>
      <color theme="1"/>
      <name val="Times New Roman"/>
      <family val="1"/>
    </font>
    <font>
      <sz val="12"/>
      <color rgb="FFC00000"/>
      <name val="Times New Roman"/>
      <family val="1"/>
    </font>
    <font>
      <sz val="12"/>
      <name val="Times New Roman"/>
      <family val="1"/>
    </font>
    <font>
      <i/>
      <sz val="11"/>
      <color rgb="FF7030A0"/>
      <name val="Calibri"/>
      <family val="2"/>
      <scheme val="minor"/>
    </font>
    <font>
      <sz val="11"/>
      <color theme="9" tint="-0.499984740745262"/>
      <name val="Calibri"/>
      <family val="2"/>
      <scheme val="minor"/>
    </font>
    <font>
      <sz val="11"/>
      <color rgb="FF00B0F0"/>
      <name val="Calibri"/>
      <family val="2"/>
      <scheme val="minor"/>
    </font>
    <font>
      <sz val="12"/>
      <color theme="1"/>
      <name val="Calibri"/>
      <family val="2"/>
      <scheme val="minor"/>
    </font>
    <font>
      <b/>
      <i/>
      <sz val="12"/>
      <color rgb="FF7030A0"/>
      <name val="Calibri"/>
      <family val="2"/>
      <scheme val="minor"/>
    </font>
    <font>
      <b/>
      <sz val="11"/>
      <color theme="9" tint="-0.499984740745262"/>
      <name val="Calibri"/>
      <family val="2"/>
      <scheme val="minor"/>
    </font>
    <font>
      <b/>
      <sz val="11"/>
      <color rgb="FF00B0F0"/>
      <name val="Calibri"/>
      <family val="2"/>
      <scheme val="minor"/>
    </font>
    <font>
      <b/>
      <i/>
      <u/>
      <sz val="9"/>
      <color rgb="FF7030A0"/>
      <name val="Calibri"/>
      <family val="2"/>
      <scheme val="minor"/>
    </font>
    <font>
      <b/>
      <u/>
      <sz val="9"/>
      <color theme="9" tint="-0.499984740745262"/>
      <name val="Calibri"/>
      <family val="2"/>
      <scheme val="minor"/>
    </font>
    <font>
      <b/>
      <u/>
      <sz val="9"/>
      <color rgb="FF00B0F0"/>
      <name val="Calibri"/>
      <family val="2"/>
      <scheme val="minor"/>
    </font>
    <font>
      <b/>
      <u/>
      <sz val="9"/>
      <color theme="1"/>
      <name val="Calibri"/>
      <family val="2"/>
      <charset val="186"/>
      <scheme val="minor"/>
    </font>
    <font>
      <b/>
      <i/>
      <sz val="9"/>
      <color rgb="FF7030A0"/>
      <name val="Calibri"/>
      <family val="2"/>
      <scheme val="minor"/>
    </font>
    <font>
      <b/>
      <sz val="9"/>
      <color theme="9" tint="-0.499984740745262"/>
      <name val="Calibri"/>
      <family val="2"/>
      <scheme val="minor"/>
    </font>
    <font>
      <b/>
      <sz val="9"/>
      <color rgb="FF00B0F0"/>
      <name val="Calibri"/>
      <family val="2"/>
      <scheme val="minor"/>
    </font>
    <font>
      <b/>
      <sz val="9"/>
      <color theme="1"/>
      <name val="Calibri"/>
      <family val="2"/>
      <charset val="186"/>
      <scheme val="minor"/>
    </font>
    <font>
      <b/>
      <i/>
      <sz val="11"/>
      <color rgb="FF7030A0"/>
      <name val="Calibri"/>
      <family val="2"/>
      <scheme val="minor"/>
    </font>
    <font>
      <i/>
      <sz val="11"/>
      <color theme="9" tint="-0.499984740745262"/>
      <name val="Calibri"/>
      <family val="2"/>
      <scheme val="minor"/>
    </font>
    <font>
      <i/>
      <sz val="11"/>
      <color rgb="FF00B0F0"/>
      <name val="Calibri"/>
      <family val="2"/>
      <scheme val="minor"/>
    </font>
    <font>
      <i/>
      <sz val="11"/>
      <color theme="0" tint="-0.249977111117893"/>
      <name val="Calibri"/>
      <family val="2"/>
      <scheme val="minor"/>
    </font>
    <font>
      <i/>
      <sz val="11"/>
      <color rgb="FFFF0000"/>
      <name val="Calibri"/>
      <family val="2"/>
      <scheme val="minor"/>
    </font>
    <font>
      <u/>
      <sz val="8"/>
      <color theme="10"/>
      <name val="Calibri"/>
      <family val="2"/>
      <charset val="186"/>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b/>
      <sz val="12"/>
      <color theme="1"/>
      <name val="Calibri"/>
      <family val="2"/>
      <scheme val="minor"/>
    </font>
    <font>
      <i/>
      <sz val="9"/>
      <name val="Arial"/>
      <family val="2"/>
    </font>
    <font>
      <i/>
      <sz val="9"/>
      <color theme="1"/>
      <name val="Arial"/>
      <family val="2"/>
    </font>
    <font>
      <b/>
      <i/>
      <sz val="8"/>
      <color rgb="FF7030A0"/>
      <name val="Arial"/>
      <family val="2"/>
    </font>
    <font>
      <i/>
      <sz val="11"/>
      <name val="Calibri"/>
      <family val="2"/>
      <charset val="186"/>
      <scheme val="minor"/>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sz val="11"/>
      <color rgb="FFFF0000"/>
      <name val="Calibri"/>
      <family val="2"/>
      <scheme val="minor"/>
    </font>
    <font>
      <i/>
      <sz val="9"/>
      <color rgb="FF7030A0"/>
      <name val="Times New Roman"/>
      <family val="1"/>
      <charset val="186"/>
    </font>
    <font>
      <sz val="8"/>
      <color theme="4"/>
      <name val="Arial"/>
      <family val="2"/>
    </font>
    <font>
      <i/>
      <sz val="8"/>
      <color theme="4"/>
      <name val="Arial"/>
      <family val="2"/>
    </font>
    <font>
      <b/>
      <i/>
      <sz val="8"/>
      <color theme="4"/>
      <name val="Arial"/>
      <family val="2"/>
    </font>
    <font>
      <sz val="9"/>
      <color theme="4"/>
      <name val="Arial"/>
      <family val="2"/>
    </font>
    <font>
      <sz val="11"/>
      <color theme="0" tint="-0.499984740745262"/>
      <name val="Calibri"/>
      <family val="2"/>
      <scheme val="minor"/>
    </font>
    <font>
      <i/>
      <sz val="11"/>
      <color theme="8" tint="-0.499984740745262"/>
      <name val="Calibri"/>
      <family val="2"/>
      <scheme val="minor"/>
    </font>
    <font>
      <sz val="12"/>
      <color theme="0" tint="-0.499984740745262"/>
      <name val="Calibri"/>
      <family val="2"/>
      <scheme val="minor"/>
    </font>
    <font>
      <b/>
      <i/>
      <sz val="11"/>
      <color theme="8" tint="-0.499984740745262"/>
      <name val="Calibri"/>
      <family val="2"/>
      <scheme val="minor"/>
    </font>
    <font>
      <sz val="12"/>
      <color rgb="FFFF0000"/>
      <name val="Calibri"/>
      <family val="2"/>
      <scheme val="minor"/>
    </font>
    <font>
      <b/>
      <i/>
      <u/>
      <sz val="9"/>
      <color theme="0" tint="-0.499984740745262"/>
      <name val="Calibri"/>
      <family val="2"/>
      <scheme val="minor"/>
    </font>
    <font>
      <b/>
      <i/>
      <u/>
      <sz val="9"/>
      <color theme="8" tint="-0.499984740745262"/>
      <name val="Calibri"/>
      <family val="2"/>
      <scheme val="minor"/>
    </font>
    <font>
      <u/>
      <sz val="9"/>
      <color theme="0" tint="-0.499984740745262"/>
      <name val="Calibri"/>
      <family val="2"/>
      <scheme val="minor"/>
    </font>
    <font>
      <b/>
      <i/>
      <sz val="9"/>
      <color theme="8" tint="-0.499984740745262"/>
      <name val="Calibri"/>
      <family val="2"/>
      <scheme val="minor"/>
    </font>
    <font>
      <sz val="9"/>
      <color theme="0" tint="-0.499984740745262"/>
      <name val="Calibri"/>
      <family val="2"/>
      <scheme val="minor"/>
    </font>
    <font>
      <sz val="11"/>
      <color indexed="8"/>
      <name val="Calibri"/>
      <family val="2"/>
      <charset val="186"/>
      <scheme val="minor"/>
    </font>
    <font>
      <b/>
      <sz val="12"/>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b/>
      <i/>
      <sz val="11"/>
      <name val="Calibri"/>
      <family val="2"/>
      <charset val="186"/>
      <scheme val="minor"/>
    </font>
    <font>
      <sz val="9"/>
      <color theme="4" tint="0.39997558519241921"/>
      <name val="Arial"/>
      <family val="2"/>
      <charset val="186"/>
    </font>
  </fonts>
  <fills count="86">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9AEEF1"/>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rgb="FFFFFFEC"/>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s>
  <borders count="17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thin">
        <color theme="0" tint="-0.499984740745262"/>
      </right>
      <top style="thin">
        <color theme="0" tint="-0.499984740745262"/>
      </top>
      <bottom style="thin">
        <color indexed="64"/>
      </bottom>
      <diagonal/>
    </border>
    <border>
      <left style="thin">
        <color auto="1"/>
      </left>
      <right/>
      <top style="thin">
        <color auto="1"/>
      </top>
      <bottom/>
      <diagonal/>
    </border>
  </borders>
  <cellStyleXfs count="360">
    <xf numFmtId="0" fontId="0" fillId="0" borderId="0"/>
    <xf numFmtId="43" fontId="67" fillId="0" borderId="0" applyFont="0" applyFill="0" applyBorder="0" applyAlignment="0" applyProtection="0"/>
    <xf numFmtId="9" fontId="67" fillId="0" borderId="0" applyFont="0" applyFill="0" applyBorder="0" applyAlignment="0" applyProtection="0"/>
    <xf numFmtId="0" fontId="60" fillId="0" borderId="0"/>
    <xf numFmtId="9" fontId="65" fillId="0" borderId="0" applyFont="0" applyFill="0" applyBorder="0" applyAlignment="0" applyProtection="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8" fillId="0" borderId="0" applyFont="0" applyFill="0" applyBorder="0" applyAlignment="0" applyProtection="0"/>
    <xf numFmtId="43" fontId="65" fillId="0" borderId="0" applyFont="0" applyFill="0" applyBorder="0" applyAlignment="0" applyProtection="0"/>
    <xf numFmtId="0" fontId="59" fillId="0" borderId="0"/>
    <xf numFmtId="9" fontId="68" fillId="0" borderId="0" applyFont="0" applyFill="0" applyBorder="0" applyAlignment="0" applyProtection="0"/>
    <xf numFmtId="43" fontId="65" fillId="0" borderId="0" applyFont="0" applyFill="0" applyBorder="0" applyAlignment="0" applyProtection="0"/>
    <xf numFmtId="0" fontId="65" fillId="0" borderId="0"/>
    <xf numFmtId="43" fontId="65" fillId="0" borderId="0" applyFont="0" applyFill="0" applyBorder="0" applyAlignment="0" applyProtection="0"/>
    <xf numFmtId="0" fontId="71" fillId="0" borderId="0"/>
    <xf numFmtId="43" fontId="67" fillId="0" borderId="0" applyFont="0" applyFill="0" applyBorder="0" applyAlignment="0" applyProtection="0"/>
    <xf numFmtId="43" fontId="65" fillId="0" borderId="0" applyFont="0" applyFill="0" applyBorder="0" applyAlignment="0" applyProtection="0"/>
    <xf numFmtId="166" fontId="67" fillId="0" borderId="0" applyFont="0" applyFill="0" applyBorder="0" applyAlignment="0" applyProtection="0"/>
    <xf numFmtId="43" fontId="65" fillId="0" borderId="0" applyFont="0" applyFill="0" applyBorder="0" applyAlignment="0" applyProtection="0"/>
    <xf numFmtId="43" fontId="104" fillId="0" borderId="0" applyFont="0" applyFill="0" applyBorder="0" applyAlignment="0" applyProtection="0"/>
    <xf numFmtId="43" fontId="59" fillId="0" borderId="0" applyFont="0" applyFill="0" applyBorder="0" applyAlignment="0" applyProtection="0"/>
    <xf numFmtId="43" fontId="65" fillId="0" borderId="0" applyFont="0" applyFill="0" applyBorder="0" applyAlignment="0" applyProtection="0"/>
    <xf numFmtId="0" fontId="59" fillId="0" borderId="0"/>
    <xf numFmtId="0" fontId="112" fillId="2" borderId="0" applyNumberFormat="0" applyBorder="0" applyAlignment="0" applyProtection="0"/>
    <xf numFmtId="0" fontId="68" fillId="0" borderId="0"/>
    <xf numFmtId="43"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0" fontId="58" fillId="0" borderId="0"/>
    <xf numFmtId="0" fontId="57" fillId="0" borderId="0"/>
    <xf numFmtId="9" fontId="57" fillId="0" borderId="0" applyFont="0" applyFill="0" applyBorder="0" applyAlignment="0" applyProtection="0"/>
    <xf numFmtId="0" fontId="57" fillId="0" borderId="0"/>
    <xf numFmtId="43" fontId="65" fillId="0" borderId="0" applyFont="0" applyFill="0" applyBorder="0" applyAlignment="0" applyProtection="0"/>
    <xf numFmtId="0" fontId="65" fillId="0" borderId="0"/>
    <xf numFmtId="0" fontId="65" fillId="0" borderId="0"/>
    <xf numFmtId="43" fontId="57" fillId="0" borderId="0" applyFont="0" applyFill="0" applyBorder="0" applyAlignment="0" applyProtection="0"/>
    <xf numFmtId="0" fontId="113" fillId="0" borderId="0"/>
    <xf numFmtId="0" fontId="119" fillId="0" borderId="0" applyNumberFormat="0" applyFill="0" applyBorder="0" applyAlignment="0" applyProtection="0"/>
    <xf numFmtId="0" fontId="68" fillId="0" borderId="0" applyNumberFormat="0" applyFill="0" applyBorder="0" applyAlignment="0" applyProtection="0"/>
    <xf numFmtId="0" fontId="56" fillId="0" borderId="0"/>
    <xf numFmtId="0" fontId="56" fillId="0" borderId="0"/>
    <xf numFmtId="0" fontId="65" fillId="0" borderId="0"/>
    <xf numFmtId="0" fontId="65" fillId="0" borderId="0"/>
    <xf numFmtId="0" fontId="68" fillId="0" borderId="0"/>
    <xf numFmtId="0" fontId="55" fillId="0" borderId="0"/>
    <xf numFmtId="43" fontId="55" fillId="0" borderId="0" applyFont="0" applyFill="0" applyBorder="0" applyAlignment="0" applyProtection="0"/>
    <xf numFmtId="43" fontId="67" fillId="0" borderId="0" applyFont="0" applyFill="0" applyBorder="0" applyAlignment="0" applyProtection="0"/>
    <xf numFmtId="0" fontId="68" fillId="0" borderId="0"/>
    <xf numFmtId="0" fontId="55" fillId="0" borderId="0"/>
    <xf numFmtId="0" fontId="132" fillId="0" borderId="0"/>
    <xf numFmtId="170" fontId="122" fillId="0" borderId="0"/>
    <xf numFmtId="0" fontId="54" fillId="0" borderId="0"/>
    <xf numFmtId="9" fontId="54" fillId="0" borderId="0" applyFont="0" applyFill="0" applyBorder="0" applyAlignment="0" applyProtection="0"/>
    <xf numFmtId="43" fontId="67" fillId="0" borderId="0" applyFont="0" applyFill="0" applyBorder="0" applyAlignment="0" applyProtection="0"/>
    <xf numFmtId="43" fontId="104"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6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2" fillId="0" borderId="0"/>
    <xf numFmtId="0" fontId="51" fillId="0" borderId="0"/>
    <xf numFmtId="43" fontId="51" fillId="0" borderId="0" applyFont="0" applyFill="0" applyBorder="0" applyAlignment="0" applyProtection="0"/>
    <xf numFmtId="171" fontId="122" fillId="0" borderId="0" applyBorder="0" applyProtection="0"/>
    <xf numFmtId="172" fontId="122" fillId="0" borderId="0" applyBorder="0" applyProtection="0"/>
    <xf numFmtId="0" fontId="68" fillId="0" borderId="0"/>
    <xf numFmtId="0" fontId="50" fillId="0" borderId="0"/>
    <xf numFmtId="43" fontId="50" fillId="0" borderId="0" applyFont="0" applyFill="0" applyBorder="0" applyAlignment="0" applyProtection="0"/>
    <xf numFmtId="9" fontId="50" fillId="0" borderId="0" applyFont="0" applyFill="0" applyBorder="0" applyAlignment="0" applyProtection="0"/>
    <xf numFmtId="0" fontId="49" fillId="0" borderId="0"/>
    <xf numFmtId="43" fontId="49" fillId="0" borderId="0" applyFont="0" applyFill="0" applyBorder="0" applyAlignment="0" applyProtection="0"/>
    <xf numFmtId="0" fontId="144" fillId="0" borderId="0"/>
    <xf numFmtId="0" fontId="48" fillId="0" borderId="0"/>
    <xf numFmtId="43" fontId="48" fillId="0" borderId="0" applyFont="0" applyFill="0" applyBorder="0" applyAlignment="0" applyProtection="0"/>
    <xf numFmtId="165" fontId="48" fillId="0" borderId="0" applyFont="0" applyFill="0" applyBorder="0" applyAlignment="0" applyProtection="0"/>
    <xf numFmtId="9" fontId="48" fillId="0" borderId="0" applyFont="0" applyFill="0" applyBorder="0" applyAlignment="0" applyProtection="0"/>
    <xf numFmtId="43" fontId="67" fillId="0" borderId="0" applyFont="0" applyFill="0" applyBorder="0" applyAlignment="0" applyProtection="0"/>
    <xf numFmtId="0" fontId="47" fillId="0" borderId="0"/>
    <xf numFmtId="0" fontId="46" fillId="0" borderId="0"/>
    <xf numFmtId="0" fontId="45" fillId="0" borderId="0"/>
    <xf numFmtId="0" fontId="150" fillId="0" borderId="0" applyNumberFormat="0" applyProtection="0">
      <alignment vertical="top"/>
    </xf>
    <xf numFmtId="0" fontId="132" fillId="0" borderId="0"/>
    <xf numFmtId="43" fontId="45" fillId="0" borderId="0" applyFont="0" applyFill="0" applyBorder="0" applyAlignment="0" applyProtection="0"/>
    <xf numFmtId="0" fontId="45" fillId="0" borderId="0"/>
    <xf numFmtId="0" fontId="44" fillId="0" borderId="0"/>
    <xf numFmtId="0" fontId="43" fillId="0" borderId="0"/>
    <xf numFmtId="0" fontId="152" fillId="0" borderId="0" applyNumberFormat="0" applyFill="0" applyBorder="0" applyAlignment="0" applyProtection="0"/>
    <xf numFmtId="0" fontId="153" fillId="0" borderId="0"/>
    <xf numFmtId="0" fontId="42" fillId="0" borderId="0"/>
    <xf numFmtId="0" fontId="42" fillId="0" borderId="0"/>
    <xf numFmtId="9" fontId="68" fillId="0" borderId="0" applyFont="0" applyFill="0" applyBorder="0" applyAlignment="0" applyProtection="0"/>
    <xf numFmtId="0" fontId="41" fillId="0" borderId="0"/>
    <xf numFmtId="0" fontId="68" fillId="0" borderId="0"/>
    <xf numFmtId="43" fontId="68" fillId="0" borderId="0" applyFont="0" applyFill="0" applyBorder="0" applyAlignment="0" applyProtection="0"/>
    <xf numFmtId="43" fontId="41" fillId="0" borderId="0" applyFont="0" applyFill="0" applyBorder="0" applyAlignment="0" applyProtection="0"/>
    <xf numFmtId="0" fontId="67" fillId="0" borderId="0"/>
    <xf numFmtId="0" fontId="156" fillId="0" borderId="0" applyNumberFormat="0" applyFill="0" applyBorder="0" applyAlignment="0" applyProtection="0"/>
    <xf numFmtId="0" fontId="157" fillId="0" borderId="38" applyNumberFormat="0" applyFill="0" applyAlignment="0" applyProtection="0"/>
    <xf numFmtId="0" fontId="158" fillId="0" borderId="39" applyNumberFormat="0" applyFill="0" applyAlignment="0" applyProtection="0"/>
    <xf numFmtId="0" fontId="159" fillId="0" borderId="40" applyNumberFormat="0" applyFill="0" applyAlignment="0" applyProtection="0"/>
    <xf numFmtId="0" fontId="159" fillId="0" borderId="0" applyNumberFormat="0" applyFill="0" applyBorder="0" applyAlignment="0" applyProtection="0"/>
    <xf numFmtId="0" fontId="160" fillId="2" borderId="0" applyNumberFormat="0" applyBorder="0" applyAlignment="0" applyProtection="0"/>
    <xf numFmtId="0" fontId="161" fillId="38" borderId="0" applyNumberFormat="0" applyBorder="0" applyAlignment="0" applyProtection="0"/>
    <xf numFmtId="0" fontId="162" fillId="39" borderId="0" applyNumberFormat="0" applyBorder="0" applyAlignment="0" applyProtection="0"/>
    <xf numFmtId="0" fontId="163" fillId="40" borderId="41" applyNumberFormat="0" applyAlignment="0" applyProtection="0"/>
    <xf numFmtId="0" fontId="164" fillId="41" borderId="42" applyNumberFormat="0" applyAlignment="0" applyProtection="0"/>
    <xf numFmtId="0" fontId="165" fillId="41" borderId="41" applyNumberFormat="0" applyAlignment="0" applyProtection="0"/>
    <xf numFmtId="0" fontId="166" fillId="0" borderId="43" applyNumberFormat="0" applyFill="0" applyAlignment="0" applyProtection="0"/>
    <xf numFmtId="0" fontId="167" fillId="42" borderId="44" applyNumberFormat="0" applyAlignment="0" applyProtection="0"/>
    <xf numFmtId="0" fontId="61" fillId="0" borderId="0" applyNumberFormat="0" applyFill="0" applyBorder="0" applyAlignment="0" applyProtection="0"/>
    <xf numFmtId="0" fontId="168" fillId="0" borderId="0" applyNumberFormat="0" applyFill="0" applyBorder="0" applyAlignment="0" applyProtection="0"/>
    <xf numFmtId="0" fontId="116" fillId="0" borderId="46" applyNumberFormat="0" applyFill="0" applyAlignment="0" applyProtection="0"/>
    <xf numFmtId="0" fontId="169" fillId="44" borderId="0" applyNumberFormat="0" applyBorder="0" applyAlignment="0" applyProtection="0"/>
    <xf numFmtId="0" fontId="40" fillId="45" borderId="0" applyNumberFormat="0" applyBorder="0" applyAlignment="0" applyProtection="0"/>
    <xf numFmtId="0" fontId="40" fillId="46" borderId="0" applyNumberFormat="0" applyBorder="0" applyAlignment="0" applyProtection="0"/>
    <xf numFmtId="0" fontId="169" fillId="47" borderId="0" applyNumberFormat="0" applyBorder="0" applyAlignment="0" applyProtection="0"/>
    <xf numFmtId="0" fontId="169" fillId="48"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169" fillId="51" borderId="0" applyNumberFormat="0" applyBorder="0" applyAlignment="0" applyProtection="0"/>
    <xf numFmtId="0" fontId="169" fillId="52"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169" fillId="55" borderId="0" applyNumberFormat="0" applyBorder="0" applyAlignment="0" applyProtection="0"/>
    <xf numFmtId="0" fontId="169" fillId="56"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169" fillId="59" borderId="0" applyNumberFormat="0" applyBorder="0" applyAlignment="0" applyProtection="0"/>
    <xf numFmtId="0" fontId="169" fillId="60"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169" fillId="63" borderId="0" applyNumberFormat="0" applyBorder="0" applyAlignment="0" applyProtection="0"/>
    <xf numFmtId="0" fontId="169" fillId="64"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169" fillId="67" borderId="0" applyNumberFormat="0" applyBorder="0" applyAlignment="0" applyProtection="0"/>
    <xf numFmtId="0" fontId="40" fillId="0" borderId="0"/>
    <xf numFmtId="0" fontId="40" fillId="43" borderId="45" applyNumberFormat="0" applyFont="0" applyAlignment="0" applyProtection="0"/>
    <xf numFmtId="0" fontId="39" fillId="0" borderId="0"/>
    <xf numFmtId="43" fontId="39" fillId="0" borderId="0" applyFont="0" applyFill="0" applyBorder="0" applyAlignment="0" applyProtection="0"/>
    <xf numFmtId="43" fontId="153" fillId="0" borderId="0" applyFont="0" applyFill="0" applyBorder="0" applyAlignment="0" applyProtection="0"/>
    <xf numFmtId="0" fontId="38" fillId="0" borderId="0"/>
    <xf numFmtId="0" fontId="38" fillId="43" borderId="45" applyNumberFormat="0" applyFont="0" applyAlignment="0" applyProtection="0"/>
    <xf numFmtId="0" fontId="38" fillId="45" borderId="0" applyNumberFormat="0" applyBorder="0" applyAlignment="0" applyProtection="0"/>
    <xf numFmtId="0" fontId="38" fillId="46"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5" borderId="0" applyNumberFormat="0" applyBorder="0" applyAlignment="0" applyProtection="0"/>
    <xf numFmtId="0" fontId="38" fillId="66" borderId="0" applyNumberFormat="0" applyBorder="0" applyAlignment="0" applyProtection="0"/>
    <xf numFmtId="0" fontId="86" fillId="0" borderId="0" pivotButton="1"/>
    <xf numFmtId="43" fontId="86" fillId="0" borderId="0" applyFont="0" applyFill="0" applyBorder="0" applyAlignment="0" applyProtection="0"/>
    <xf numFmtId="0" fontId="153" fillId="0" borderId="0"/>
    <xf numFmtId="0" fontId="149" fillId="0" borderId="0"/>
    <xf numFmtId="0" fontId="68" fillId="0" borderId="0"/>
    <xf numFmtId="43" fontId="68" fillId="0" borderId="0" applyFont="0" applyFill="0" applyBorder="0" applyAlignment="0" applyProtection="0"/>
    <xf numFmtId="0" fontId="37" fillId="0" borderId="0"/>
    <xf numFmtId="0" fontId="68" fillId="0" borderId="0" applyBorder="0"/>
    <xf numFmtId="0" fontId="37" fillId="0" borderId="0"/>
    <xf numFmtId="0" fontId="173" fillId="0" borderId="0"/>
    <xf numFmtId="0" fontId="67" fillId="0" borderId="0"/>
    <xf numFmtId="9" fontId="67" fillId="0" borderId="0" applyFont="0" applyFill="0" applyBorder="0" applyAlignment="0" applyProtection="0"/>
    <xf numFmtId="0" fontId="36" fillId="0" borderId="0"/>
    <xf numFmtId="0" fontId="183" fillId="0" borderId="0" applyNumberFormat="0" applyFill="0" applyBorder="0" applyAlignment="0" applyProtection="0"/>
    <xf numFmtId="0" fontId="35" fillId="0" borderId="0"/>
    <xf numFmtId="0" fontId="34" fillId="0" borderId="0"/>
    <xf numFmtId="0" fontId="192" fillId="39" borderId="0" applyNumberFormat="0" applyBorder="0" applyAlignment="0" applyProtection="0"/>
    <xf numFmtId="0" fontId="34" fillId="43" borderId="45" applyNumberFormat="0" applyFont="0" applyAlignment="0" applyProtection="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5" borderId="0" applyNumberFormat="0" applyBorder="0" applyAlignment="0" applyProtection="0"/>
    <xf numFmtId="0" fontId="34" fillId="57"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3"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0" fontId="33" fillId="0" borderId="0"/>
    <xf numFmtId="0" fontId="68" fillId="0" borderId="0" applyNumberFormat="0"/>
    <xf numFmtId="0" fontId="196" fillId="0" borderId="0" applyNumberFormat="0" applyFill="0" applyBorder="0" applyAlignment="0" applyProtection="0">
      <alignment vertical="top"/>
      <protection locked="0"/>
    </xf>
    <xf numFmtId="0" fontId="32" fillId="0" borderId="0"/>
    <xf numFmtId="0" fontId="32" fillId="0" borderId="0"/>
    <xf numFmtId="0" fontId="31" fillId="0" borderId="0"/>
    <xf numFmtId="43" fontId="31" fillId="0" borderId="0" applyFont="0" applyFill="0" applyBorder="0" applyAlignment="0" applyProtection="0"/>
    <xf numFmtId="0" fontId="30" fillId="0" borderId="0"/>
    <xf numFmtId="0" fontId="30" fillId="0" borderId="0"/>
    <xf numFmtId="0" fontId="197" fillId="0" borderId="0">
      <alignment horizontal="left" wrapText="1"/>
    </xf>
    <xf numFmtId="0" fontId="208" fillId="0" borderId="0">
      <alignment horizontal="right"/>
    </xf>
    <xf numFmtId="0" fontId="154" fillId="0" borderId="0">
      <alignment horizontal="left" wrapText="1"/>
    </xf>
    <xf numFmtId="0" fontId="209" fillId="0" borderId="0">
      <alignment vertical="top" wrapText="1"/>
    </xf>
    <xf numFmtId="0" fontId="184" fillId="0" borderId="0">
      <alignment horizontal="right" indent="1"/>
    </xf>
    <xf numFmtId="14" fontId="154" fillId="0" borderId="0" applyFont="0" applyFill="0" applyBorder="0" applyAlignment="0" applyProtection="0">
      <alignment horizontal="left"/>
    </xf>
    <xf numFmtId="175" fontId="154" fillId="0" borderId="0" applyFont="0" applyFill="0" applyBorder="0" applyProtection="0">
      <alignment horizontal="left" vertical="top" wrapText="1"/>
    </xf>
    <xf numFmtId="0" fontId="184" fillId="0" borderId="0">
      <alignment horizontal="left" vertical="top"/>
    </xf>
    <xf numFmtId="0" fontId="210" fillId="0" borderId="0">
      <alignment horizontal="right" indent="1"/>
    </xf>
    <xf numFmtId="0" fontId="154" fillId="0" borderId="0">
      <alignment horizontal="left" vertical="top" wrapText="1"/>
    </xf>
    <xf numFmtId="176" fontId="154" fillId="0" borderId="0" applyFont="0" applyFill="0" applyBorder="0" applyProtection="0">
      <alignment horizontal="right"/>
    </xf>
    <xf numFmtId="0" fontId="184" fillId="0" borderId="0">
      <alignment horizontal="center" wrapText="1"/>
    </xf>
    <xf numFmtId="0" fontId="29" fillId="0" borderId="0"/>
    <xf numFmtId="43" fontId="29" fillId="0" borderId="0" applyFont="0" applyFill="0" applyBorder="0" applyAlignment="0" applyProtection="0"/>
    <xf numFmtId="0" fontId="28" fillId="0" borderId="0"/>
    <xf numFmtId="0" fontId="192" fillId="39" borderId="0" applyNumberFormat="0" applyBorder="0" applyAlignment="0" applyProtection="0"/>
    <xf numFmtId="0" fontId="28" fillId="43" borderId="45" applyNumberFormat="0" applyFont="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55"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59"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8" fillId="65" borderId="0" applyNumberFormat="0" applyBorder="0" applyAlignment="0" applyProtection="0"/>
    <xf numFmtId="0" fontId="28" fillId="66" borderId="0" applyNumberFormat="0" applyBorder="0" applyAlignment="0" applyProtection="0"/>
    <xf numFmtId="0" fontId="28" fillId="67" borderId="0" applyNumberFormat="0" applyBorder="0" applyAlignment="0" applyProtection="0"/>
    <xf numFmtId="0" fontId="27" fillId="0" borderId="0"/>
    <xf numFmtId="0" fontId="27" fillId="0" borderId="0"/>
    <xf numFmtId="0" fontId="27" fillId="0" borderId="0"/>
    <xf numFmtId="181" fontId="67" fillId="0" borderId="0" applyFont="0" applyFill="0" applyBorder="0" applyAlignment="0" applyProtection="0"/>
    <xf numFmtId="0" fontId="26" fillId="0" borderId="0"/>
    <xf numFmtId="0" fontId="25" fillId="0" borderId="0"/>
    <xf numFmtId="0" fontId="24" fillId="0" borderId="0"/>
    <xf numFmtId="0" fontId="23" fillId="0" borderId="0"/>
    <xf numFmtId="0" fontId="22" fillId="0" borderId="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19" fillId="0" borderId="0"/>
    <xf numFmtId="0" fontId="19" fillId="43" borderId="45" applyNumberFormat="0" applyFont="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7" borderId="0" applyNumberFormat="0" applyBorder="0" applyAlignment="0" applyProtection="0"/>
    <xf numFmtId="0" fontId="235" fillId="0" borderId="0"/>
    <xf numFmtId="43" fontId="153" fillId="0" borderId="0" applyFont="0" applyFill="0" applyBorder="0" applyAlignment="0" applyProtection="0"/>
    <xf numFmtId="0" fontId="67" fillId="0" borderId="0"/>
    <xf numFmtId="43" fontId="67" fillId="0" borderId="0" applyFont="0" applyFill="0" applyBorder="0" applyAlignment="0" applyProtection="0"/>
    <xf numFmtId="0" fontId="18" fillId="0" borderId="0"/>
    <xf numFmtId="0" fontId="17" fillId="0" borderId="0"/>
    <xf numFmtId="0" fontId="16"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43" fontId="67" fillId="0" borderId="0" applyFont="0" applyFill="0" applyBorder="0" applyAlignment="0" applyProtection="0"/>
    <xf numFmtId="182" fontId="176" fillId="0" borderId="0" applyFont="0" applyFill="0" applyBorder="0" applyAlignment="0" applyProtection="0"/>
    <xf numFmtId="0" fontId="15" fillId="0" borderId="0"/>
    <xf numFmtId="0" fontId="235" fillId="0" borderId="0"/>
    <xf numFmtId="0" fontId="149" fillId="0" borderId="0"/>
    <xf numFmtId="43" fontId="149" fillId="0" borderId="0" applyFont="0" applyFill="0" applyBorder="0" applyAlignment="0" applyProtection="0"/>
    <xf numFmtId="0" fontId="14" fillId="0" borderId="0"/>
    <xf numFmtId="0" fontId="13" fillId="0" borderId="0"/>
    <xf numFmtId="0" fontId="13" fillId="43" borderId="45" applyNumberFormat="0" applyFont="0" applyAlignment="0" applyProtection="0"/>
    <xf numFmtId="0" fontId="13"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2" fillId="0" borderId="0"/>
    <xf numFmtId="0" fontId="12" fillId="43" borderId="45" applyNumberFormat="0" applyFont="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2" fillId="67"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19" fillId="0" borderId="0" applyNumberFormat="0" applyFill="0" applyBorder="0" applyAlignment="0" applyProtection="0"/>
    <xf numFmtId="0" fontId="287" fillId="0" borderId="0" applyNumberFormat="0" applyFill="0" applyBorder="0" applyAlignment="0" applyProtection="0"/>
    <xf numFmtId="184" fontId="67" fillId="0" borderId="0" applyFont="0" applyFill="0" applyBorder="0" applyAlignment="0" applyProtection="0"/>
    <xf numFmtId="0" fontId="290" fillId="0" borderId="0"/>
    <xf numFmtId="0" fontId="9" fillId="0" borderId="0"/>
    <xf numFmtId="0" fontId="239" fillId="0" borderId="0"/>
    <xf numFmtId="170" fontId="176"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84" fontId="67" fillId="0" borderId="0" applyFont="0" applyFill="0" applyBorder="0" applyAlignment="0" applyProtection="0"/>
    <xf numFmtId="184" fontId="104" fillId="0" borderId="0" applyFont="0" applyFill="0" applyBorder="0" applyAlignment="0" applyProtection="0"/>
    <xf numFmtId="43" fontId="68"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96" fillId="0" borderId="0" applyNumberFormat="0" applyFill="0" applyBorder="0" applyAlignment="0" applyProtection="0">
      <alignment vertical="top"/>
      <protection locked="0"/>
    </xf>
    <xf numFmtId="0" fontId="1" fillId="0" borderId="0"/>
    <xf numFmtId="43" fontId="68" fillId="0" borderId="0" applyFill="0" applyBorder="0" applyAlignment="0" applyProtection="0"/>
  </cellStyleXfs>
  <cellXfs count="3576">
    <xf numFmtId="0" fontId="0" fillId="0" borderId="0" xfId="0"/>
    <xf numFmtId="3" fontId="64" fillId="4" borderId="10" xfId="3" applyNumberFormat="1" applyFont="1" applyFill="1" applyBorder="1"/>
    <xf numFmtId="0" fontId="70" fillId="0" borderId="3" xfId="7" applyFont="1" applyBorder="1" applyAlignment="1">
      <alignment horizontal="center" vertical="center" wrapText="1"/>
    </xf>
    <xf numFmtId="0" fontId="82" fillId="0" borderId="0" xfId="0" applyFont="1"/>
    <xf numFmtId="0" fontId="90" fillId="0" borderId="0" xfId="0" applyFont="1"/>
    <xf numFmtId="0" fontId="91" fillId="10" borderId="0" xfId="0" applyFont="1" applyFill="1"/>
    <xf numFmtId="0" fontId="91" fillId="0" borderId="0" xfId="0" applyFont="1"/>
    <xf numFmtId="0" fontId="0" fillId="6" borderId="0" xfId="0" applyFill="1"/>
    <xf numFmtId="0" fontId="109" fillId="0" borderId="0" xfId="0" applyFont="1"/>
    <xf numFmtId="0" fontId="75" fillId="0" borderId="0" xfId="0" applyFont="1"/>
    <xf numFmtId="0" fontId="94" fillId="10" borderId="0" xfId="0" applyFont="1" applyFill="1"/>
    <xf numFmtId="0" fontId="0" fillId="0" borderId="0" xfId="0" applyAlignment="1">
      <alignment wrapText="1"/>
    </xf>
    <xf numFmtId="167" fontId="0" fillId="0" borderId="0" xfId="1" applyNumberFormat="1" applyFont="1"/>
    <xf numFmtId="0" fontId="111" fillId="0" borderId="0" xfId="0" applyFont="1"/>
    <xf numFmtId="0" fontId="74" fillId="0" borderId="0" xfId="0" applyFont="1"/>
    <xf numFmtId="0" fontId="114" fillId="0" borderId="0" xfId="0" applyFont="1"/>
    <xf numFmtId="0" fontId="84" fillId="0" borderId="0" xfId="0" applyFont="1"/>
    <xf numFmtId="167" fontId="0" fillId="0" borderId="0" xfId="0" applyNumberFormat="1"/>
    <xf numFmtId="0" fontId="66" fillId="0" borderId="1" xfId="43" applyFont="1" applyBorder="1" applyAlignment="1">
      <alignment horizontal="center" vertical="center"/>
    </xf>
    <xf numFmtId="0" fontId="66" fillId="0" borderId="2" xfId="43" applyFont="1" applyBorder="1" applyAlignment="1">
      <alignment horizontal="center" vertical="center" wrapText="1"/>
    </xf>
    <xf numFmtId="0" fontId="66" fillId="4" borderId="6" xfId="43" applyFont="1" applyFill="1" applyBorder="1" applyAlignment="1">
      <alignment wrapText="1"/>
    </xf>
    <xf numFmtId="3" fontId="66" fillId="4" borderId="7" xfId="43" applyNumberFormat="1" applyFont="1" applyFill="1" applyBorder="1"/>
    <xf numFmtId="0" fontId="66" fillId="5" borderId="6" xfId="43" applyFont="1" applyFill="1" applyBorder="1" applyAlignment="1">
      <alignment wrapText="1"/>
    </xf>
    <xf numFmtId="3" fontId="66" fillId="5" borderId="7" xfId="43" applyNumberFormat="1" applyFont="1" applyFill="1" applyBorder="1"/>
    <xf numFmtId="0" fontId="62" fillId="0" borderId="9" xfId="43" applyFont="1" applyBorder="1" applyAlignment="1">
      <alignment horizontal="left" wrapText="1" indent="2"/>
    </xf>
    <xf numFmtId="3" fontId="62" fillId="0" borderId="10" xfId="43" applyNumberFormat="1" applyFont="1" applyBorder="1"/>
    <xf numFmtId="0" fontId="66" fillId="5" borderId="9" xfId="43" applyFont="1" applyFill="1" applyBorder="1" applyAlignment="1">
      <alignment wrapText="1"/>
    </xf>
    <xf numFmtId="3" fontId="66" fillId="5" borderId="10" xfId="43" applyNumberFormat="1" applyFont="1" applyFill="1" applyBorder="1"/>
    <xf numFmtId="3" fontId="70" fillId="5" borderId="10" xfId="43" applyNumberFormat="1" applyFont="1" applyFill="1" applyBorder="1"/>
    <xf numFmtId="3" fontId="62" fillId="0" borderId="11" xfId="43" applyNumberFormat="1" applyFont="1" applyBorder="1"/>
    <xf numFmtId="0" fontId="62" fillId="4" borderId="9" xfId="43" applyFont="1" applyFill="1" applyBorder="1" applyAlignment="1">
      <alignment horizontal="left" wrapText="1" indent="2"/>
    </xf>
    <xf numFmtId="3" fontId="62" fillId="4" borderId="10" xfId="43" applyNumberFormat="1" applyFont="1" applyFill="1" applyBorder="1"/>
    <xf numFmtId="0" fontId="66" fillId="0" borderId="13" xfId="43" applyFont="1" applyBorder="1" applyAlignment="1">
      <alignment horizontal="right" wrapText="1"/>
    </xf>
    <xf numFmtId="49" fontId="62" fillId="0" borderId="9" xfId="43" applyNumberFormat="1" applyFont="1" applyBorder="1" applyAlignment="1">
      <alignment horizontal="left" wrapText="1" indent="4"/>
    </xf>
    <xf numFmtId="49" fontId="66" fillId="5" borderId="16" xfId="43" applyNumberFormat="1" applyFont="1" applyFill="1" applyBorder="1" applyAlignment="1">
      <alignment wrapText="1"/>
    </xf>
    <xf numFmtId="3" fontId="66" fillId="5" borderId="17" xfId="43" applyNumberFormat="1" applyFont="1" applyFill="1" applyBorder="1"/>
    <xf numFmtId="49" fontId="62" fillId="4" borderId="8" xfId="43" applyNumberFormat="1" applyFont="1" applyFill="1" applyBorder="1" applyAlignment="1">
      <alignment horizontal="left" indent="1"/>
    </xf>
    <xf numFmtId="49" fontId="62" fillId="4" borderId="9" xfId="43" applyNumberFormat="1" applyFont="1" applyFill="1" applyBorder="1" applyAlignment="1">
      <alignment horizontal="left" wrapText="1" indent="2"/>
    </xf>
    <xf numFmtId="49" fontId="66" fillId="5" borderId="8" xfId="43" applyNumberFormat="1" applyFont="1" applyFill="1" applyBorder="1"/>
    <xf numFmtId="49" fontId="66" fillId="5" borderId="9" xfId="43" applyNumberFormat="1" applyFont="1" applyFill="1" applyBorder="1" applyAlignment="1">
      <alignment wrapText="1"/>
    </xf>
    <xf numFmtId="49" fontId="66" fillId="4" borderId="9" xfId="43" applyNumberFormat="1" applyFont="1" applyFill="1" applyBorder="1" applyAlignment="1">
      <alignment horizontal="left" wrapText="1" indent="2"/>
    </xf>
    <xf numFmtId="3" fontId="66" fillId="4" borderId="10" xfId="43" applyNumberFormat="1" applyFont="1" applyFill="1" applyBorder="1"/>
    <xf numFmtId="49" fontId="62" fillId="0" borderId="8" xfId="43" applyNumberFormat="1" applyFont="1" applyBorder="1" applyAlignment="1">
      <alignment horizontal="left" indent="2"/>
    </xf>
    <xf numFmtId="3" fontId="74" fillId="4" borderId="10" xfId="43" applyNumberFormat="1" applyFont="1" applyFill="1" applyBorder="1"/>
    <xf numFmtId="49" fontId="62" fillId="7" borderId="9" xfId="43" applyNumberFormat="1" applyFont="1" applyFill="1" applyBorder="1" applyAlignment="1">
      <alignment horizontal="left" wrapText="1" indent="4"/>
    </xf>
    <xf numFmtId="3" fontId="66" fillId="0" borderId="0" xfId="43" applyNumberFormat="1" applyFont="1"/>
    <xf numFmtId="3" fontId="62" fillId="6" borderId="10" xfId="43" applyNumberFormat="1" applyFont="1" applyFill="1" applyBorder="1"/>
    <xf numFmtId="0" fontId="67" fillId="0" borderId="0" xfId="0" applyFont="1"/>
    <xf numFmtId="0" fontId="94" fillId="10" borderId="0" xfId="0" applyFont="1" applyFill="1" applyAlignment="1">
      <alignment wrapText="1"/>
    </xf>
    <xf numFmtId="0" fontId="89" fillId="0" borderId="0" xfId="0" applyFont="1"/>
    <xf numFmtId="0" fontId="84" fillId="0" borderId="0" xfId="0" applyFont="1" applyAlignment="1">
      <alignment wrapText="1"/>
    </xf>
    <xf numFmtId="9" fontId="0" fillId="0" borderId="0" xfId="2" applyFont="1"/>
    <xf numFmtId="0" fontId="0" fillId="0" borderId="0" xfId="0" applyAlignment="1">
      <alignment horizontal="right"/>
    </xf>
    <xf numFmtId="0" fontId="129" fillId="0" borderId="0" xfId="0" applyFont="1"/>
    <xf numFmtId="0" fontId="102" fillId="0" borderId="0" xfId="0" applyFont="1"/>
    <xf numFmtId="49" fontId="62" fillId="6" borderId="8" xfId="43" applyNumberFormat="1" applyFont="1" applyFill="1" applyBorder="1" applyAlignment="1">
      <alignment horizontal="left" indent="1"/>
    </xf>
    <xf numFmtId="49" fontId="62" fillId="6" borderId="9" xfId="43" applyNumberFormat="1" applyFont="1" applyFill="1" applyBorder="1" applyAlignment="1">
      <alignment horizontal="right" wrapText="1" indent="2"/>
    </xf>
    <xf numFmtId="3" fontId="74" fillId="6" borderId="10" xfId="43" applyNumberFormat="1" applyFont="1" applyFill="1" applyBorder="1"/>
    <xf numFmtId="49" fontId="72" fillId="6" borderId="8" xfId="43" applyNumberFormat="1" applyFont="1" applyFill="1" applyBorder="1" applyAlignment="1">
      <alignment horizontal="left" indent="1"/>
    </xf>
    <xf numFmtId="49" fontId="72" fillId="6" borderId="9" xfId="43" applyNumberFormat="1" applyFont="1" applyFill="1" applyBorder="1" applyAlignment="1">
      <alignment horizontal="right" wrapText="1" indent="2"/>
    </xf>
    <xf numFmtId="0" fontId="95" fillId="0" borderId="0" xfId="0" applyFont="1"/>
    <xf numFmtId="49" fontId="62" fillId="6" borderId="33" xfId="43" applyNumberFormat="1" applyFont="1" applyFill="1" applyBorder="1" applyAlignment="1">
      <alignment horizontal="left" indent="1"/>
    </xf>
    <xf numFmtId="49" fontId="62" fillId="6" borderId="34" xfId="43" applyNumberFormat="1" applyFont="1" applyFill="1" applyBorder="1" applyAlignment="1">
      <alignment horizontal="right" wrapText="1" indent="2"/>
    </xf>
    <xf numFmtId="0" fontId="137" fillId="6" borderId="0" xfId="0" applyFont="1" applyFill="1"/>
    <xf numFmtId="167" fontId="62" fillId="4" borderId="10" xfId="1" applyNumberFormat="1" applyFont="1" applyFill="1" applyBorder="1"/>
    <xf numFmtId="167" fontId="62" fillId="6" borderId="10" xfId="1" applyNumberFormat="1" applyFont="1" applyFill="1" applyBorder="1"/>
    <xf numFmtId="0" fontId="111" fillId="0" borderId="0" xfId="0" applyFont="1" applyAlignment="1">
      <alignment wrapText="1"/>
    </xf>
    <xf numFmtId="3" fontId="139" fillId="4" borderId="10" xfId="43" applyNumberFormat="1" applyFont="1" applyFill="1" applyBorder="1"/>
    <xf numFmtId="0" fontId="137" fillId="0" borderId="0" xfId="0" applyFont="1"/>
    <xf numFmtId="3" fontId="0" fillId="0" borderId="0" xfId="0" applyNumberFormat="1"/>
    <xf numFmtId="3" fontId="74" fillId="0" borderId="10" xfId="43" applyNumberFormat="1" applyFont="1" applyBorder="1"/>
    <xf numFmtId="3" fontId="66" fillId="0" borderId="14" xfId="43" applyNumberFormat="1" applyFont="1" applyBorder="1"/>
    <xf numFmtId="0" fontId="94" fillId="21" borderId="0" xfId="0" applyFont="1" applyFill="1"/>
    <xf numFmtId="0" fontId="147" fillId="0" borderId="0" xfId="0" applyFont="1"/>
    <xf numFmtId="0" fontId="148" fillId="0" borderId="0" xfId="0" applyFont="1"/>
    <xf numFmtId="0" fontId="114" fillId="0" borderId="0" xfId="0" applyFont="1" applyAlignment="1">
      <alignment horizontal="left"/>
    </xf>
    <xf numFmtId="0" fontId="149" fillId="0" borderId="0" xfId="0" applyFont="1"/>
    <xf numFmtId="3" fontId="74" fillId="6" borderId="35" xfId="43" applyNumberFormat="1" applyFont="1" applyFill="1" applyBorder="1"/>
    <xf numFmtId="0" fontId="0" fillId="0" borderId="0" xfId="0" applyAlignment="1">
      <alignment horizontal="left"/>
    </xf>
    <xf numFmtId="0" fontId="66" fillId="0" borderId="3" xfId="7" applyFont="1" applyBorder="1" applyAlignment="1">
      <alignment horizontal="center" vertical="center" wrapText="1"/>
    </xf>
    <xf numFmtId="167" fontId="62" fillId="0" borderId="10" xfId="5" applyNumberFormat="1" applyFont="1" applyFill="1" applyBorder="1"/>
    <xf numFmtId="3" fontId="70" fillId="5" borderId="10" xfId="3" applyNumberFormat="1" applyFont="1" applyFill="1" applyBorder="1"/>
    <xf numFmtId="3" fontId="66" fillId="5" borderId="10" xfId="3" applyNumberFormat="1" applyFont="1" applyFill="1" applyBorder="1"/>
    <xf numFmtId="3" fontId="64" fillId="6" borderId="10" xfId="3" applyNumberFormat="1" applyFont="1" applyFill="1" applyBorder="1"/>
    <xf numFmtId="0" fontId="155" fillId="0" borderId="0" xfId="0" applyFont="1"/>
    <xf numFmtId="3" fontId="70" fillId="4" borderId="10" xfId="3" applyNumberFormat="1" applyFont="1" applyFill="1" applyBorder="1"/>
    <xf numFmtId="3" fontId="72" fillId="6" borderId="10" xfId="3" applyNumberFormat="1" applyFont="1" applyFill="1" applyBorder="1"/>
    <xf numFmtId="3" fontId="62" fillId="4" borderId="10" xfId="3" applyNumberFormat="1" applyFont="1" applyFill="1" applyBorder="1"/>
    <xf numFmtId="3" fontId="62" fillId="6" borderId="10" xfId="3" applyNumberFormat="1" applyFont="1" applyFill="1" applyBorder="1"/>
    <xf numFmtId="0" fontId="89" fillId="0" borderId="0" xfId="0" applyFont="1" applyAlignment="1">
      <alignment wrapText="1"/>
    </xf>
    <xf numFmtId="3" fontId="171" fillId="6" borderId="10" xfId="43" applyNumberFormat="1" applyFont="1" applyFill="1" applyBorder="1"/>
    <xf numFmtId="0" fontId="131" fillId="0" borderId="0" xfId="0" applyFont="1"/>
    <xf numFmtId="3" fontId="70" fillId="5" borderId="17" xfId="3" applyNumberFormat="1" applyFont="1" applyFill="1" applyBorder="1"/>
    <xf numFmtId="3" fontId="62" fillId="0" borderId="50" xfId="43" applyNumberFormat="1" applyFont="1" applyBorder="1"/>
    <xf numFmtId="49" fontId="62" fillId="6" borderId="48" xfId="43" applyNumberFormat="1" applyFont="1" applyFill="1" applyBorder="1" applyAlignment="1">
      <alignment horizontal="right" wrapText="1" indent="2"/>
    </xf>
    <xf numFmtId="49" fontId="145" fillId="6" borderId="8" xfId="43" applyNumberFormat="1" applyFont="1" applyFill="1" applyBorder="1" applyAlignment="1">
      <alignment horizontal="left" indent="1"/>
    </xf>
    <xf numFmtId="3" fontId="145" fillId="6" borderId="10" xfId="43" applyNumberFormat="1" applyFont="1" applyFill="1" applyBorder="1"/>
    <xf numFmtId="49" fontId="145" fillId="6" borderId="33" xfId="43" applyNumberFormat="1" applyFont="1" applyFill="1" applyBorder="1" applyAlignment="1">
      <alignment horizontal="left" indent="1"/>
    </xf>
    <xf numFmtId="3" fontId="174" fillId="6" borderId="10" xfId="43" applyNumberFormat="1" applyFont="1" applyFill="1" applyBorder="1"/>
    <xf numFmtId="0" fontId="120" fillId="6" borderId="0" xfId="0" applyFont="1" applyFill="1"/>
    <xf numFmtId="0" fontId="170" fillId="6" borderId="0" xfId="0" applyFont="1" applyFill="1"/>
    <xf numFmtId="49" fontId="145" fillId="6" borderId="49" xfId="43" applyNumberFormat="1" applyFont="1" applyFill="1" applyBorder="1" applyAlignment="1">
      <alignment horizontal="left" indent="1"/>
    </xf>
    <xf numFmtId="49" fontId="145" fillId="6" borderId="48" xfId="43" applyNumberFormat="1" applyFont="1" applyFill="1" applyBorder="1" applyAlignment="1">
      <alignment horizontal="right" wrapText="1" indent="2"/>
    </xf>
    <xf numFmtId="3" fontId="145" fillId="6" borderId="50" xfId="3" applyNumberFormat="1" applyFont="1" applyFill="1" applyBorder="1"/>
    <xf numFmtId="49" fontId="138" fillId="6" borderId="8" xfId="43" applyNumberFormat="1" applyFont="1" applyFill="1" applyBorder="1" applyAlignment="1">
      <alignment horizontal="left" indent="1"/>
    </xf>
    <xf numFmtId="49" fontId="138" fillId="6" borderId="9" xfId="43" applyNumberFormat="1" applyFont="1" applyFill="1" applyBorder="1" applyAlignment="1">
      <alignment horizontal="right" wrapText="1" indent="2"/>
    </xf>
    <xf numFmtId="3" fontId="138" fillId="6" borderId="10" xfId="3" applyNumberFormat="1" applyFont="1" applyFill="1" applyBorder="1"/>
    <xf numFmtId="3" fontId="138" fillId="6" borderId="10" xfId="43" applyNumberFormat="1" applyFont="1" applyFill="1" applyBorder="1"/>
    <xf numFmtId="0" fontId="130" fillId="6" borderId="0" xfId="0" applyFont="1" applyFill="1"/>
    <xf numFmtId="49" fontId="138" fillId="6" borderId="33" xfId="43" applyNumberFormat="1" applyFont="1" applyFill="1" applyBorder="1" applyAlignment="1">
      <alignment horizontal="left" indent="1"/>
    </xf>
    <xf numFmtId="49" fontId="138" fillId="6" borderId="34" xfId="43" applyNumberFormat="1" applyFont="1" applyFill="1" applyBorder="1" applyAlignment="1">
      <alignment horizontal="right" wrapText="1" indent="2"/>
    </xf>
    <xf numFmtId="3" fontId="138" fillId="0" borderId="32" xfId="3" applyNumberFormat="1" applyFont="1" applyBorder="1"/>
    <xf numFmtId="0" fontId="170" fillId="0" borderId="0" xfId="0" applyFont="1"/>
    <xf numFmtId="3" fontId="138" fillId="0" borderId="35" xfId="3" applyNumberFormat="1" applyFont="1" applyBorder="1"/>
    <xf numFmtId="3" fontId="138" fillId="5" borderId="10" xfId="43" applyNumberFormat="1" applyFont="1" applyFill="1" applyBorder="1"/>
    <xf numFmtId="9" fontId="74" fillId="0" borderId="0" xfId="2" applyFont="1"/>
    <xf numFmtId="0" fontId="94" fillId="0" borderId="0" xfId="0" applyFont="1"/>
    <xf numFmtId="167" fontId="91" fillId="0" borderId="0" xfId="0" applyNumberFormat="1" applyFont="1"/>
    <xf numFmtId="0" fontId="180" fillId="0" borderId="0" xfId="0" applyFont="1"/>
    <xf numFmtId="0" fontId="180" fillId="0" borderId="0" xfId="0" applyFont="1" applyAlignment="1">
      <alignment wrapText="1"/>
    </xf>
    <xf numFmtId="0" fontId="146" fillId="0" borderId="0" xfId="0" applyFont="1"/>
    <xf numFmtId="43" fontId="66" fillId="0" borderId="3" xfId="1" applyFont="1" applyBorder="1" applyAlignment="1">
      <alignment horizontal="center" vertical="center" wrapText="1"/>
    </xf>
    <xf numFmtId="3" fontId="115" fillId="0" borderId="10" xfId="43" applyNumberFormat="1" applyFont="1" applyBorder="1"/>
    <xf numFmtId="49" fontId="66" fillId="0" borderId="0" xfId="43" applyNumberFormat="1" applyFont="1" applyAlignment="1">
      <alignment horizontal="left" wrapText="1" indent="2"/>
    </xf>
    <xf numFmtId="3" fontId="64" fillId="0" borderId="0" xfId="3" applyNumberFormat="1" applyFont="1"/>
    <xf numFmtId="49" fontId="73" fillId="4" borderId="9" xfId="43" applyNumberFormat="1" applyFont="1" applyFill="1" applyBorder="1" applyAlignment="1">
      <alignment horizontal="left" wrapText="1" indent="2"/>
    </xf>
    <xf numFmtId="167" fontId="114" fillId="0" borderId="0" xfId="1" applyNumberFormat="1" applyFont="1"/>
    <xf numFmtId="49" fontId="138" fillId="0" borderId="9" xfId="43" applyNumberFormat="1" applyFont="1" applyBorder="1" applyAlignment="1">
      <alignment horizontal="right" wrapText="1" indent="2"/>
    </xf>
    <xf numFmtId="3" fontId="138" fillId="0" borderId="10" xfId="3" applyNumberFormat="1" applyFont="1" applyBorder="1"/>
    <xf numFmtId="3" fontId="138" fillId="0" borderId="10" xfId="43" applyNumberFormat="1" applyFont="1" applyBorder="1"/>
    <xf numFmtId="49" fontId="138" fillId="0" borderId="34" xfId="43" applyNumberFormat="1" applyFont="1" applyBorder="1" applyAlignment="1">
      <alignment horizontal="right" wrapText="1" indent="2"/>
    </xf>
    <xf numFmtId="49" fontId="175" fillId="0" borderId="9" xfId="43" applyNumberFormat="1" applyFont="1" applyBorder="1" applyAlignment="1">
      <alignment horizontal="right" wrapText="1" indent="2"/>
    </xf>
    <xf numFmtId="3" fontId="120" fillId="0" borderId="0" xfId="0" applyNumberFormat="1" applyFont="1"/>
    <xf numFmtId="49" fontId="145" fillId="6" borderId="56" xfId="43" applyNumberFormat="1" applyFont="1" applyFill="1" applyBorder="1" applyAlignment="1">
      <alignment horizontal="left" indent="1"/>
    </xf>
    <xf numFmtId="49" fontId="145" fillId="6" borderId="54" xfId="43" applyNumberFormat="1" applyFont="1" applyFill="1" applyBorder="1" applyAlignment="1">
      <alignment horizontal="right" wrapText="1" indent="2"/>
    </xf>
    <xf numFmtId="3" fontId="145" fillId="6" borderId="57" xfId="3" applyNumberFormat="1" applyFont="1" applyFill="1" applyBorder="1"/>
    <xf numFmtId="49" fontId="174" fillId="6" borderId="56" xfId="43" applyNumberFormat="1" applyFont="1" applyFill="1" applyBorder="1" applyAlignment="1">
      <alignment horizontal="left" indent="1"/>
    </xf>
    <xf numFmtId="49" fontId="174" fillId="6" borderId="54" xfId="43" applyNumberFormat="1" applyFont="1" applyFill="1" applyBorder="1" applyAlignment="1">
      <alignment horizontal="right" wrapText="1" indent="2"/>
    </xf>
    <xf numFmtId="3" fontId="174" fillId="6" borderId="57" xfId="3" applyNumberFormat="1" applyFont="1" applyFill="1" applyBorder="1"/>
    <xf numFmtId="3" fontId="64" fillId="4" borderId="10" xfId="43" applyNumberFormat="1" applyFont="1" applyFill="1" applyBorder="1"/>
    <xf numFmtId="0" fontId="91" fillId="16" borderId="0" xfId="0" applyFont="1" applyFill="1"/>
    <xf numFmtId="3" fontId="109" fillId="0" borderId="0" xfId="0" applyNumberFormat="1" applyFont="1"/>
    <xf numFmtId="3" fontId="62" fillId="0" borderId="58" xfId="43" applyNumberFormat="1" applyFont="1" applyBorder="1"/>
    <xf numFmtId="3" fontId="62" fillId="4" borderId="58" xfId="43" applyNumberFormat="1" applyFont="1" applyFill="1" applyBorder="1"/>
    <xf numFmtId="3" fontId="172" fillId="6" borderId="10" xfId="3" applyNumberFormat="1" applyFont="1" applyFill="1" applyBorder="1"/>
    <xf numFmtId="3" fontId="186" fillId="6" borderId="10" xfId="3" applyNumberFormat="1" applyFont="1" applyFill="1" applyBorder="1"/>
    <xf numFmtId="3" fontId="180" fillId="0" borderId="0" xfId="0" applyNumberFormat="1" applyFont="1"/>
    <xf numFmtId="3" fontId="186" fillId="6" borderId="50" xfId="3" applyNumberFormat="1" applyFont="1" applyFill="1" applyBorder="1"/>
    <xf numFmtId="3" fontId="172" fillId="6" borderId="10" xfId="43" applyNumberFormat="1" applyFont="1" applyFill="1" applyBorder="1"/>
    <xf numFmtId="3" fontId="186" fillId="6" borderId="10" xfId="43" applyNumberFormat="1" applyFont="1" applyFill="1" applyBorder="1"/>
    <xf numFmtId="3" fontId="186" fillId="6" borderId="57" xfId="3" applyNumberFormat="1" applyFont="1" applyFill="1" applyBorder="1"/>
    <xf numFmtId="3" fontId="186" fillId="0" borderId="10" xfId="43" applyNumberFormat="1" applyFont="1" applyBorder="1"/>
    <xf numFmtId="0" fontId="189" fillId="0" borderId="0" xfId="0" applyFont="1"/>
    <xf numFmtId="0" fontId="180" fillId="6" borderId="0" xfId="0" applyFont="1" applyFill="1"/>
    <xf numFmtId="3" fontId="186" fillId="0" borderId="10" xfId="3" applyNumberFormat="1" applyFont="1" applyBorder="1"/>
    <xf numFmtId="49" fontId="186" fillId="6" borderId="9" xfId="43" applyNumberFormat="1" applyFont="1" applyFill="1" applyBorder="1" applyAlignment="1">
      <alignment horizontal="right" wrapText="1" indent="2"/>
    </xf>
    <xf numFmtId="3" fontId="172" fillId="6" borderId="35" xfId="3" applyNumberFormat="1" applyFont="1" applyFill="1" applyBorder="1"/>
    <xf numFmtId="0" fontId="189" fillId="6" borderId="0" xfId="0" applyFont="1" applyFill="1"/>
    <xf numFmtId="3" fontId="186" fillId="6" borderId="50" xfId="43" applyNumberFormat="1" applyFont="1" applyFill="1" applyBorder="1"/>
    <xf numFmtId="49" fontId="188" fillId="6" borderId="37" xfId="43" applyNumberFormat="1" applyFont="1" applyFill="1" applyBorder="1" applyAlignment="1">
      <alignment horizontal="right" wrapText="1" indent="2"/>
    </xf>
    <xf numFmtId="3" fontId="188" fillId="6" borderId="35" xfId="3" applyNumberFormat="1" applyFont="1" applyFill="1" applyBorder="1"/>
    <xf numFmtId="3" fontId="188" fillId="6" borderId="10" xfId="43" applyNumberFormat="1" applyFont="1" applyFill="1" applyBorder="1"/>
    <xf numFmtId="0" fontId="190" fillId="6" borderId="0" xfId="0" applyFont="1" applyFill="1"/>
    <xf numFmtId="49" fontId="186" fillId="6" borderId="54" xfId="43" applyNumberFormat="1" applyFont="1" applyFill="1" applyBorder="1" applyAlignment="1">
      <alignment horizontal="right" wrapText="1" indent="2"/>
    </xf>
    <xf numFmtId="167" fontId="75" fillId="0" borderId="0" xfId="0" applyNumberFormat="1" applyFont="1"/>
    <xf numFmtId="3" fontId="63" fillId="0" borderId="0" xfId="9" applyNumberFormat="1" applyFont="1"/>
    <xf numFmtId="3" fontId="172" fillId="4" borderId="10" xfId="43" applyNumberFormat="1" applyFont="1" applyFill="1" applyBorder="1"/>
    <xf numFmtId="0" fontId="94" fillId="0" borderId="0" xfId="0" applyFont="1" applyAlignment="1">
      <alignment wrapText="1"/>
    </xf>
    <xf numFmtId="0" fontId="92" fillId="0" borderId="0" xfId="0" applyFont="1"/>
    <xf numFmtId="49" fontId="114" fillId="0" borderId="0" xfId="0" applyNumberFormat="1" applyFont="1" applyAlignment="1">
      <alignment horizontal="right"/>
    </xf>
    <xf numFmtId="0" fontId="199" fillId="0" borderId="0" xfId="0" quotePrefix="1" applyFont="1"/>
    <xf numFmtId="167" fontId="82" fillId="0" borderId="0" xfId="0" applyNumberFormat="1" applyFont="1"/>
    <xf numFmtId="0" fontId="93" fillId="0" borderId="0" xfId="0" applyFont="1" applyAlignment="1">
      <alignment horizontal="center"/>
    </xf>
    <xf numFmtId="167" fontId="91" fillId="0" borderId="0" xfId="1" applyNumberFormat="1" applyFont="1" applyFill="1" applyBorder="1" applyProtection="1">
      <protection locked="0"/>
    </xf>
    <xf numFmtId="167" fontId="91" fillId="0" borderId="0" xfId="1" applyNumberFormat="1" applyFont="1" applyFill="1" applyBorder="1"/>
    <xf numFmtId="0" fontId="91" fillId="0" borderId="9" xfId="0" applyFont="1" applyBorder="1"/>
    <xf numFmtId="167" fontId="91" fillId="0" borderId="9" xfId="1" applyNumberFormat="1" applyFont="1" applyFill="1" applyBorder="1" applyProtection="1">
      <protection locked="0"/>
    </xf>
    <xf numFmtId="167" fontId="91" fillId="0" borderId="26" xfId="1" applyNumberFormat="1" applyFont="1" applyFill="1" applyBorder="1"/>
    <xf numFmtId="0" fontId="97" fillId="0" borderId="0" xfId="0" applyFont="1"/>
    <xf numFmtId="166" fontId="97" fillId="0" borderId="0" xfId="21" applyFont="1" applyFill="1"/>
    <xf numFmtId="166" fontId="67" fillId="0" borderId="0" xfId="21" applyFont="1" applyFill="1"/>
    <xf numFmtId="0" fontId="91" fillId="0" borderId="0" xfId="0" applyFont="1" applyAlignment="1">
      <alignment horizontal="left" vertical="center" wrapText="1"/>
    </xf>
    <xf numFmtId="167" fontId="91" fillId="0" borderId="25" xfId="0" applyNumberFormat="1" applyFont="1" applyBorder="1"/>
    <xf numFmtId="0" fontId="91" fillId="0" borderId="27" xfId="0" applyFont="1" applyBorder="1"/>
    <xf numFmtId="167" fontId="91" fillId="0" borderId="0" xfId="19" applyNumberFormat="1" applyFont="1" applyFill="1" applyBorder="1" applyProtection="1">
      <protection locked="0"/>
    </xf>
    <xf numFmtId="167" fontId="94" fillId="0" borderId="0" xfId="22" applyNumberFormat="1" applyFont="1" applyFill="1" applyBorder="1" applyProtection="1">
      <protection locked="0"/>
    </xf>
    <xf numFmtId="167" fontId="94" fillId="0" borderId="0" xfId="22" applyNumberFormat="1" applyFont="1" applyFill="1" applyBorder="1" applyAlignment="1" applyProtection="1">
      <alignment wrapText="1"/>
      <protection locked="0"/>
    </xf>
    <xf numFmtId="0" fontId="95" fillId="0" borderId="0" xfId="0" applyFont="1" applyAlignment="1">
      <alignment horizontal="left" vertical="center" wrapText="1"/>
    </xf>
    <xf numFmtId="167" fontId="95" fillId="0" borderId="0" xfId="22" applyNumberFormat="1" applyFont="1" applyFill="1" applyBorder="1" applyProtection="1">
      <protection locked="0"/>
    </xf>
    <xf numFmtId="0" fontId="93" fillId="0" borderId="0" xfId="0" applyFont="1"/>
    <xf numFmtId="0" fontId="0" fillId="0" borderId="20" xfId="0" applyBorder="1"/>
    <xf numFmtId="0" fontId="96" fillId="0" borderId="0" xfId="0" applyFont="1"/>
    <xf numFmtId="0" fontId="103" fillId="0" borderId="0" xfId="0" applyFont="1"/>
    <xf numFmtId="0" fontId="101" fillId="0" borderId="0" xfId="0" applyFont="1"/>
    <xf numFmtId="0" fontId="91" fillId="0" borderId="0" xfId="0" applyFont="1" applyAlignment="1">
      <alignment vertical="top"/>
    </xf>
    <xf numFmtId="0" fontId="89" fillId="0" borderId="0" xfId="0" applyFont="1" applyAlignment="1">
      <alignment vertical="top"/>
    </xf>
    <xf numFmtId="0" fontId="82" fillId="0" borderId="0" xfId="0" applyFont="1" applyAlignment="1">
      <alignment vertical="top"/>
    </xf>
    <xf numFmtId="0" fontId="90" fillId="0" borderId="0" xfId="0" applyFont="1" applyAlignment="1">
      <alignment vertical="top"/>
    </xf>
    <xf numFmtId="0" fontId="91" fillId="0" borderId="0" xfId="0" applyFont="1" applyAlignment="1">
      <alignment horizontal="left" vertical="center"/>
    </xf>
    <xf numFmtId="0" fontId="0" fillId="0" borderId="0" xfId="0" applyAlignment="1">
      <alignment horizontal="left" vertical="center"/>
    </xf>
    <xf numFmtId="0" fontId="61" fillId="0" borderId="0" xfId="0" applyFont="1"/>
    <xf numFmtId="0" fontId="199" fillId="11" borderId="0" xfId="0" quotePrefix="1" applyFont="1" applyFill="1"/>
    <xf numFmtId="49" fontId="72" fillId="6" borderId="65" xfId="43" applyNumberFormat="1" applyFont="1" applyFill="1" applyBorder="1" applyAlignment="1">
      <alignment horizontal="right" wrapText="1" indent="2"/>
    </xf>
    <xf numFmtId="0" fontId="202" fillId="0" borderId="0" xfId="0" applyFont="1"/>
    <xf numFmtId="0" fontId="200" fillId="0" borderId="0" xfId="0" applyFont="1"/>
    <xf numFmtId="0" fontId="203" fillId="0" borderId="0" xfId="0" applyFont="1"/>
    <xf numFmtId="49" fontId="186" fillId="0" borderId="9" xfId="43" applyNumberFormat="1" applyFont="1" applyBorder="1" applyAlignment="1">
      <alignment horizontal="right" wrapText="1" indent="2"/>
    </xf>
    <xf numFmtId="9" fontId="66" fillId="4" borderId="7" xfId="2" applyFont="1" applyFill="1" applyBorder="1" applyAlignment="1">
      <alignment horizontal="right"/>
    </xf>
    <xf numFmtId="9" fontId="66" fillId="5" borderId="7" xfId="2" applyFont="1" applyFill="1" applyBorder="1" applyAlignment="1">
      <alignment horizontal="right"/>
    </xf>
    <xf numFmtId="9" fontId="62" fillId="0" borderId="10" xfId="2" applyFont="1" applyFill="1" applyBorder="1" applyAlignment="1">
      <alignment horizontal="right"/>
    </xf>
    <xf numFmtId="9" fontId="66" fillId="5" borderId="10" xfId="2" applyFont="1" applyFill="1" applyBorder="1" applyAlignment="1">
      <alignment horizontal="right"/>
    </xf>
    <xf numFmtId="9" fontId="62" fillId="0" borderId="10" xfId="2" applyFont="1" applyBorder="1" applyAlignment="1">
      <alignment horizontal="right"/>
    </xf>
    <xf numFmtId="9" fontId="62" fillId="0" borderId="11" xfId="2" applyFont="1" applyFill="1" applyBorder="1" applyAlignment="1">
      <alignment horizontal="right"/>
    </xf>
    <xf numFmtId="9" fontId="62" fillId="4" borderId="10" xfId="2" applyFont="1" applyFill="1" applyBorder="1" applyAlignment="1">
      <alignment horizontal="right"/>
    </xf>
    <xf numFmtId="9" fontId="62" fillId="0" borderId="50" xfId="2" applyFont="1" applyFill="1" applyBorder="1" applyAlignment="1">
      <alignment horizontal="right"/>
    </xf>
    <xf numFmtId="9" fontId="66" fillId="0" borderId="14" xfId="2" applyFont="1" applyBorder="1" applyAlignment="1">
      <alignment horizontal="right"/>
    </xf>
    <xf numFmtId="43" fontId="0" fillId="0" borderId="0" xfId="1" applyFont="1" applyAlignment="1">
      <alignment horizontal="right"/>
    </xf>
    <xf numFmtId="43" fontId="63" fillId="0" borderId="0" xfId="1" applyFont="1" applyAlignment="1">
      <alignment horizontal="right"/>
    </xf>
    <xf numFmtId="9" fontId="138" fillId="6" borderId="10" xfId="2" applyFont="1" applyFill="1" applyBorder="1" applyAlignment="1">
      <alignment horizontal="right"/>
    </xf>
    <xf numFmtId="9" fontId="145" fillId="6" borderId="10" xfId="2" applyFont="1" applyFill="1" applyBorder="1" applyAlignment="1">
      <alignment horizontal="right"/>
    </xf>
    <xf numFmtId="9" fontId="174" fillId="6" borderId="10" xfId="2" applyFont="1" applyFill="1" applyBorder="1" applyAlignment="1">
      <alignment horizontal="right"/>
    </xf>
    <xf numFmtId="9" fontId="186" fillId="6" borderId="10" xfId="2" applyFont="1" applyFill="1" applyBorder="1" applyAlignment="1">
      <alignment horizontal="right"/>
    </xf>
    <xf numFmtId="9" fontId="66" fillId="5" borderId="17" xfId="2" applyFont="1" applyFill="1" applyBorder="1" applyAlignment="1">
      <alignment horizontal="right"/>
    </xf>
    <xf numFmtId="9" fontId="62" fillId="6" borderId="10" xfId="2" applyFont="1" applyFill="1" applyBorder="1" applyAlignment="1">
      <alignment horizontal="right"/>
    </xf>
    <xf numFmtId="9" fontId="172" fillId="6" borderId="10" xfId="2" applyFont="1" applyFill="1" applyBorder="1" applyAlignment="1">
      <alignment horizontal="right"/>
    </xf>
    <xf numFmtId="9" fontId="188" fillId="6" borderId="10" xfId="2" applyFont="1" applyFill="1" applyBorder="1" applyAlignment="1">
      <alignment horizontal="right"/>
    </xf>
    <xf numFmtId="9" fontId="66" fillId="4" borderId="10" xfId="2" applyFont="1" applyFill="1" applyBorder="1" applyAlignment="1">
      <alignment horizontal="right"/>
    </xf>
    <xf numFmtId="9" fontId="139" fillId="4" borderId="10" xfId="2" applyFont="1" applyFill="1" applyBorder="1" applyAlignment="1">
      <alignment horizontal="right"/>
    </xf>
    <xf numFmtId="9" fontId="74" fillId="6" borderId="10" xfId="2" applyFont="1" applyFill="1" applyBorder="1" applyAlignment="1">
      <alignment horizontal="right"/>
    </xf>
    <xf numFmtId="9" fontId="171" fillId="6" borderId="10" xfId="2" applyFont="1" applyFill="1" applyBorder="1" applyAlignment="1">
      <alignment horizontal="right"/>
    </xf>
    <xf numFmtId="9" fontId="186" fillId="6" borderId="50" xfId="2" applyFont="1" applyFill="1" applyBorder="1" applyAlignment="1">
      <alignment horizontal="right"/>
    </xf>
    <xf numFmtId="9" fontId="74" fillId="6" borderId="35" xfId="2" applyFont="1" applyFill="1" applyBorder="1" applyAlignment="1">
      <alignment horizontal="right"/>
    </xf>
    <xf numFmtId="9" fontId="74" fillId="4" borderId="10" xfId="2" applyFont="1" applyFill="1" applyBorder="1" applyAlignment="1">
      <alignment horizontal="right"/>
    </xf>
    <xf numFmtId="9" fontId="138" fillId="0" borderId="10" xfId="2" applyFont="1" applyBorder="1" applyAlignment="1">
      <alignment horizontal="right"/>
    </xf>
    <xf numFmtId="9" fontId="186" fillId="0" borderId="10" xfId="2" applyFont="1" applyBorder="1" applyAlignment="1">
      <alignment horizontal="right"/>
    </xf>
    <xf numFmtId="9" fontId="115" fillId="0" borderId="10" xfId="2" applyFont="1" applyBorder="1" applyAlignment="1">
      <alignment horizontal="right"/>
    </xf>
    <xf numFmtId="9" fontId="66" fillId="0" borderId="0" xfId="2" applyFont="1" applyFill="1" applyBorder="1" applyAlignment="1">
      <alignment horizontal="right"/>
    </xf>
    <xf numFmtId="167" fontId="199" fillId="0" borderId="0" xfId="1" quotePrefix="1" applyNumberFormat="1" applyFont="1"/>
    <xf numFmtId="167" fontId="206" fillId="0" borderId="0" xfId="0" quotePrefix="1" applyNumberFormat="1" applyFont="1"/>
    <xf numFmtId="167" fontId="206" fillId="0" borderId="0" xfId="1" quotePrefix="1" applyNumberFormat="1" applyFont="1"/>
    <xf numFmtId="0" fontId="130" fillId="0" borderId="0" xfId="0" applyFont="1"/>
    <xf numFmtId="0" fontId="120" fillId="0" borderId="0" xfId="0" applyFont="1"/>
    <xf numFmtId="0" fontId="190" fillId="0" borderId="0" xfId="0" applyFont="1"/>
    <xf numFmtId="167" fontId="206" fillId="11" borderId="0" xfId="1" quotePrefix="1" applyNumberFormat="1" applyFont="1" applyFill="1"/>
    <xf numFmtId="167" fontId="206" fillId="0" borderId="0" xfId="1" quotePrefix="1" applyNumberFormat="1" applyFont="1" applyFill="1"/>
    <xf numFmtId="49" fontId="62" fillId="6" borderId="67" xfId="43" applyNumberFormat="1" applyFont="1" applyFill="1" applyBorder="1" applyAlignment="1">
      <alignment horizontal="right" wrapText="1" indent="2"/>
    </xf>
    <xf numFmtId="0" fontId="62" fillId="4" borderId="67" xfId="43" applyFont="1" applyFill="1" applyBorder="1" applyAlignment="1">
      <alignment horizontal="left" wrapText="1" indent="2"/>
    </xf>
    <xf numFmtId="9" fontId="62" fillId="4" borderId="58" xfId="2" applyFont="1" applyFill="1" applyBorder="1" applyAlignment="1">
      <alignment horizontal="right"/>
    </xf>
    <xf numFmtId="0" fontId="211" fillId="0" borderId="0" xfId="0" quotePrefix="1" applyFont="1"/>
    <xf numFmtId="3" fontId="0" fillId="0" borderId="69" xfId="0" applyNumberFormat="1" applyBorder="1"/>
    <xf numFmtId="0" fontId="0" fillId="18" borderId="0" xfId="0" applyFill="1"/>
    <xf numFmtId="0" fontId="0" fillId="22" borderId="0" xfId="0" applyFill="1" applyAlignment="1">
      <alignment horizontal="right"/>
    </xf>
    <xf numFmtId="0" fontId="0" fillId="0" borderId="70" xfId="0" applyBorder="1"/>
    <xf numFmtId="0" fontId="0" fillId="0" borderId="70" xfId="0" applyBorder="1" applyAlignment="1">
      <alignment wrapText="1"/>
    </xf>
    <xf numFmtId="0" fontId="114"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6" borderId="70" xfId="0" applyFill="1" applyBorder="1"/>
    <xf numFmtId="0" fontId="212" fillId="26" borderId="70" xfId="0" applyFont="1" applyFill="1" applyBorder="1" applyAlignment="1">
      <alignment wrapText="1"/>
    </xf>
    <xf numFmtId="167" fontId="111" fillId="0" borderId="70" xfId="1" applyNumberFormat="1" applyFont="1" applyBorder="1"/>
    <xf numFmtId="0" fontId="75" fillId="0" borderId="72" xfId="0" applyFont="1" applyBorder="1" applyAlignment="1">
      <alignment horizontal="right"/>
    </xf>
    <xf numFmtId="0" fontId="75" fillId="13" borderId="70" xfId="0" applyFont="1" applyFill="1" applyBorder="1" applyAlignment="1">
      <alignment horizontal="center" wrapText="1"/>
    </xf>
    <xf numFmtId="0" fontId="75" fillId="0" borderId="0" xfId="0" applyFont="1" applyAlignment="1">
      <alignment horizontal="center" wrapText="1"/>
    </xf>
    <xf numFmtId="0" fontId="71" fillId="0" borderId="70" xfId="28" applyFont="1" applyBorder="1"/>
    <xf numFmtId="0" fontId="75" fillId="0" borderId="71" xfId="0" applyFont="1" applyBorder="1" applyAlignment="1">
      <alignment horizontal="right" wrapText="1"/>
    </xf>
    <xf numFmtId="0" fontId="213" fillId="0" borderId="0" xfId="0" quotePrefix="1" applyFont="1"/>
    <xf numFmtId="167" fontId="213" fillId="0" borderId="0" xfId="1" quotePrefix="1" applyNumberFormat="1" applyFont="1"/>
    <xf numFmtId="49" fontId="186" fillId="6" borderId="34" xfId="43" applyNumberFormat="1" applyFont="1" applyFill="1" applyBorder="1" applyAlignment="1">
      <alignment horizontal="right" wrapText="1" indent="2"/>
    </xf>
    <xf numFmtId="0" fontId="0" fillId="0" borderId="70" xfId="0" applyBorder="1" applyAlignment="1">
      <alignment horizontal="center" wrapText="1"/>
    </xf>
    <xf numFmtId="167" fontId="114" fillId="0" borderId="70" xfId="1" applyNumberFormat="1" applyFont="1" applyBorder="1"/>
    <xf numFmtId="0" fontId="114" fillId="0" borderId="70" xfId="0" applyFont="1" applyBorder="1" applyAlignment="1">
      <alignment wrapText="1"/>
    </xf>
    <xf numFmtId="167" fontId="0" fillId="0" borderId="0" xfId="0" applyNumberFormat="1" applyAlignment="1">
      <alignment wrapText="1"/>
    </xf>
    <xf numFmtId="0" fontId="137" fillId="0" borderId="0" xfId="0" applyFont="1" applyAlignment="1">
      <alignment wrapText="1"/>
    </xf>
    <xf numFmtId="0" fontId="130" fillId="0" borderId="0" xfId="0" applyFont="1" applyAlignment="1">
      <alignment wrapText="1"/>
    </xf>
    <xf numFmtId="0" fontId="189" fillId="0" borderId="0" xfId="0" applyFont="1" applyAlignment="1">
      <alignment wrapText="1"/>
    </xf>
    <xf numFmtId="0" fontId="190" fillId="0" borderId="0" xfId="0" applyFont="1" applyAlignment="1">
      <alignment wrapText="1"/>
    </xf>
    <xf numFmtId="0" fontId="146" fillId="0" borderId="0" xfId="0" applyFont="1" applyAlignment="1">
      <alignment wrapText="1"/>
    </xf>
    <xf numFmtId="0" fontId="120" fillId="0" borderId="0" xfId="0" applyFont="1" applyAlignment="1">
      <alignment wrapText="1"/>
    </xf>
    <xf numFmtId="167" fontId="0" fillId="0" borderId="0" xfId="1" applyNumberFormat="1" applyFont="1" applyFill="1"/>
    <xf numFmtId="167" fontId="114" fillId="0" borderId="70" xfId="1" applyNumberFormat="1" applyFont="1" applyFill="1" applyBorder="1"/>
    <xf numFmtId="0" fontId="114" fillId="0" borderId="70" xfId="0" applyFont="1" applyBorder="1"/>
    <xf numFmtId="0" fontId="114" fillId="0" borderId="70" xfId="0" applyFont="1" applyBorder="1" applyAlignment="1">
      <alignment horizontal="left"/>
    </xf>
    <xf numFmtId="167" fontId="114" fillId="0" borderId="0" xfId="1" applyNumberFormat="1" applyFont="1" applyFill="1" applyBorder="1"/>
    <xf numFmtId="167" fontId="0" fillId="0" borderId="0" xfId="1" applyNumberFormat="1" applyFont="1" applyAlignment="1">
      <alignment wrapText="1"/>
    </xf>
    <xf numFmtId="0" fontId="114" fillId="0" borderId="70" xfId="0" applyFont="1" applyBorder="1" applyAlignment="1">
      <alignment horizontal="left" wrapText="1"/>
    </xf>
    <xf numFmtId="0" fontId="215" fillId="0" borderId="0" xfId="0" applyFont="1"/>
    <xf numFmtId="167" fontId="111" fillId="0" borderId="0" xfId="0" applyNumberFormat="1" applyFont="1"/>
    <xf numFmtId="167" fontId="114" fillId="0" borderId="0" xfId="1" applyNumberFormat="1" applyFont="1" applyFill="1"/>
    <xf numFmtId="0" fontId="62" fillId="7" borderId="59" xfId="43" applyFont="1" applyFill="1" applyBorder="1" applyAlignment="1">
      <alignment horizontal="left" indent="2"/>
    </xf>
    <xf numFmtId="0" fontId="126" fillId="13" borderId="70" xfId="0" applyFont="1" applyFill="1" applyBorder="1" applyAlignment="1">
      <alignment horizontal="center" wrapText="1"/>
    </xf>
    <xf numFmtId="0" fontId="205" fillId="68" borderId="0" xfId="0" applyFont="1" applyFill="1"/>
    <xf numFmtId="0" fontId="62" fillId="7" borderId="67" xfId="43" applyFont="1" applyFill="1" applyBorder="1" applyAlignment="1">
      <alignment horizontal="left" wrapText="1" indent="3"/>
    </xf>
    <xf numFmtId="167" fontId="131" fillId="0" borderId="0" xfId="1" applyNumberFormat="1" applyFont="1"/>
    <xf numFmtId="167" fontId="137" fillId="0" borderId="0" xfId="1" applyNumberFormat="1" applyFont="1"/>
    <xf numFmtId="167" fontId="216" fillId="0" borderId="0" xfId="1" applyNumberFormat="1" applyFont="1" applyFill="1"/>
    <xf numFmtId="0" fontId="217" fillId="0" borderId="0" xfId="0" applyFont="1"/>
    <xf numFmtId="0" fontId="100" fillId="0" borderId="0" xfId="0" applyFont="1"/>
    <xf numFmtId="0" fontId="128" fillId="0" borderId="0" xfId="0" applyFont="1"/>
    <xf numFmtId="167" fontId="218" fillId="0" borderId="0" xfId="1" applyNumberFormat="1" applyFont="1" applyBorder="1"/>
    <xf numFmtId="167" fontId="218" fillId="0" borderId="0" xfId="1" applyNumberFormat="1" applyFont="1" applyFill="1" applyBorder="1" applyAlignment="1">
      <alignment horizontal="left"/>
    </xf>
    <xf numFmtId="3" fontId="111" fillId="0" borderId="0" xfId="0" applyNumberFormat="1" applyFont="1"/>
    <xf numFmtId="167" fontId="219" fillId="0" borderId="0" xfId="1" quotePrefix="1" applyNumberFormat="1" applyFont="1"/>
    <xf numFmtId="3" fontId="219" fillId="0" borderId="0" xfId="0" quotePrefix="1" applyNumberFormat="1" applyFont="1"/>
    <xf numFmtId="0" fontId="219" fillId="0" borderId="0" xfId="0" quotePrefix="1" applyFont="1"/>
    <xf numFmtId="0" fontId="220" fillId="0" borderId="0" xfId="0" quotePrefix="1" applyFont="1"/>
    <xf numFmtId="167" fontId="221" fillId="0" borderId="0" xfId="1" quotePrefix="1" applyNumberFormat="1" applyFont="1"/>
    <xf numFmtId="0" fontId="222" fillId="0" borderId="0" xfId="0" quotePrefix="1" applyFont="1"/>
    <xf numFmtId="167" fontId="222" fillId="0" borderId="0" xfId="1" quotePrefix="1" applyNumberFormat="1" applyFont="1"/>
    <xf numFmtId="3" fontId="189" fillId="0" borderId="0" xfId="0" applyNumberFormat="1" applyFont="1"/>
    <xf numFmtId="49" fontId="186" fillId="6" borderId="36" xfId="43" applyNumberFormat="1" applyFont="1" applyFill="1" applyBorder="1" applyAlignment="1">
      <alignment horizontal="right" wrapText="1" indent="2"/>
    </xf>
    <xf numFmtId="3" fontId="186" fillId="6" borderId="35" xfId="43" applyNumberFormat="1" applyFont="1" applyFill="1" applyBorder="1"/>
    <xf numFmtId="49" fontId="186" fillId="6" borderId="65" xfId="43" applyNumberFormat="1" applyFont="1" applyFill="1" applyBorder="1" applyAlignment="1">
      <alignment horizontal="right" wrapText="1" indent="2"/>
    </xf>
    <xf numFmtId="167" fontId="222" fillId="0" borderId="0" xfId="1" quotePrefix="1" applyNumberFormat="1" applyFont="1" applyFill="1"/>
    <xf numFmtId="49" fontId="186" fillId="0" borderId="65" xfId="43" applyNumberFormat="1" applyFont="1" applyBorder="1" applyAlignment="1">
      <alignment horizontal="right" wrapText="1" indent="2"/>
    </xf>
    <xf numFmtId="9" fontId="186" fillId="0" borderId="10" xfId="2" applyFont="1" applyFill="1" applyBorder="1" applyAlignment="1">
      <alignment horizontal="right"/>
    </xf>
    <xf numFmtId="49" fontId="186" fillId="6" borderId="53" xfId="43" applyNumberFormat="1" applyFont="1" applyFill="1" applyBorder="1" applyAlignment="1">
      <alignment horizontal="right" wrapText="1" indent="2"/>
    </xf>
    <xf numFmtId="49" fontId="138" fillId="5" borderId="9" xfId="43" applyNumberFormat="1" applyFont="1" applyFill="1" applyBorder="1" applyAlignment="1">
      <alignment wrapText="1"/>
    </xf>
    <xf numFmtId="3" fontId="138" fillId="5" borderId="10" xfId="3" applyNumberFormat="1" applyFont="1" applyFill="1" applyBorder="1"/>
    <xf numFmtId="9" fontId="138" fillId="5" borderId="10" xfId="2" applyFont="1" applyFill="1" applyBorder="1" applyAlignment="1">
      <alignment horizontal="right"/>
    </xf>
    <xf numFmtId="49" fontId="188" fillId="0" borderId="9" xfId="43" applyNumberFormat="1" applyFont="1" applyBorder="1" applyAlignment="1">
      <alignment horizontal="right" wrapText="1" indent="2"/>
    </xf>
    <xf numFmtId="3" fontId="188" fillId="0" borderId="10" xfId="3" applyNumberFormat="1" applyFont="1" applyBorder="1"/>
    <xf numFmtId="3" fontId="188" fillId="0" borderId="10" xfId="43" applyNumberFormat="1" applyFont="1" applyBorder="1"/>
    <xf numFmtId="9" fontId="188" fillId="0" borderId="10" xfId="2" applyFont="1" applyBorder="1" applyAlignment="1">
      <alignment horizontal="right"/>
    </xf>
    <xf numFmtId="9" fontId="186" fillId="0" borderId="50" xfId="2" applyFont="1" applyBorder="1" applyAlignment="1">
      <alignment horizontal="right"/>
    </xf>
    <xf numFmtId="3" fontId="186" fillId="6" borderId="58" xfId="43" applyNumberFormat="1" applyFont="1" applyFill="1" applyBorder="1"/>
    <xf numFmtId="167" fontId="114" fillId="0" borderId="70" xfId="0" applyNumberFormat="1" applyFont="1" applyBorder="1" applyAlignment="1">
      <alignment horizontal="center" wrapText="1"/>
    </xf>
    <xf numFmtId="167" fontId="126" fillId="13" borderId="70" xfId="1" applyNumberFormat="1" applyFont="1" applyFill="1" applyBorder="1"/>
    <xf numFmtId="167" fontId="126" fillId="0" borderId="0" xfId="1" applyNumberFormat="1" applyFont="1" applyFill="1" applyBorder="1"/>
    <xf numFmtId="0" fontId="126" fillId="0" borderId="0" xfId="0" applyFont="1" applyAlignment="1">
      <alignment horizontal="center" wrapText="1"/>
    </xf>
    <xf numFmtId="167" fontId="126" fillId="13" borderId="70" xfId="1" applyNumberFormat="1" applyFont="1" applyFill="1" applyBorder="1" applyAlignment="1">
      <alignment horizontal="center" wrapText="1"/>
    </xf>
    <xf numFmtId="167" fontId="114" fillId="0" borderId="0" xfId="1" applyNumberFormat="1" applyFont="1" applyFill="1" applyBorder="1" applyAlignment="1">
      <alignment horizontal="center" wrapText="1"/>
    </xf>
    <xf numFmtId="167" fontId="126" fillId="13" borderId="70" xfId="0" applyNumberFormat="1" applyFont="1" applyFill="1" applyBorder="1"/>
    <xf numFmtId="167" fontId="75" fillId="0" borderId="0" xfId="1" applyNumberFormat="1" applyFont="1" applyAlignment="1">
      <alignment vertical="center" wrapText="1"/>
    </xf>
    <xf numFmtId="167" fontId="75" fillId="13" borderId="70" xfId="1" applyNumberFormat="1" applyFont="1" applyFill="1" applyBorder="1" applyAlignment="1">
      <alignment horizontal="center" wrapText="1"/>
    </xf>
    <xf numFmtId="0" fontId="75" fillId="0" borderId="0" xfId="0" applyFont="1" applyAlignment="1">
      <alignment horizontal="right"/>
    </xf>
    <xf numFmtId="0" fontId="126" fillId="33" borderId="70" xfId="0" applyFont="1" applyFill="1" applyBorder="1" applyAlignment="1">
      <alignment horizontal="center" wrapText="1"/>
    </xf>
    <xf numFmtId="167" fontId="126" fillId="33" borderId="70" xfId="1" applyNumberFormat="1" applyFont="1" applyFill="1" applyBorder="1" applyAlignment="1">
      <alignment horizontal="center" wrapText="1"/>
    </xf>
    <xf numFmtId="0" fontId="126" fillId="0" borderId="0" xfId="0" applyFont="1"/>
    <xf numFmtId="0" fontId="0" fillId="11" borderId="0" xfId="0" applyFill="1"/>
    <xf numFmtId="167" fontId="0" fillId="11" borderId="0" xfId="1" applyNumberFormat="1" applyFont="1" applyFill="1"/>
    <xf numFmtId="0" fontId="111" fillId="0" borderId="70" xfId="0" applyFont="1" applyBorder="1" applyAlignment="1">
      <alignment wrapText="1"/>
    </xf>
    <xf numFmtId="0" fontId="111" fillId="26" borderId="70" xfId="0" applyFont="1" applyFill="1" applyBorder="1"/>
    <xf numFmtId="167" fontId="75" fillId="0" borderId="0" xfId="0" applyNumberFormat="1" applyFont="1" applyAlignment="1">
      <alignment horizontal="right"/>
    </xf>
    <xf numFmtId="167" fontId="62" fillId="0" borderId="0" xfId="1" applyNumberFormat="1" applyFont="1" applyAlignment="1">
      <alignment wrapText="1"/>
    </xf>
    <xf numFmtId="167" fontId="84" fillId="0" borderId="0" xfId="0" applyNumberFormat="1" applyFont="1"/>
    <xf numFmtId="0" fontId="191" fillId="0" borderId="0" xfId="0" applyFont="1"/>
    <xf numFmtId="0" fontId="224" fillId="0" borderId="0" xfId="0" applyFont="1" applyAlignment="1">
      <alignment wrapText="1"/>
    </xf>
    <xf numFmtId="0" fontId="84" fillId="0" borderId="0" xfId="0" quotePrefix="1" applyFont="1"/>
    <xf numFmtId="0" fontId="111" fillId="6" borderId="0" xfId="0" applyFont="1" applyFill="1"/>
    <xf numFmtId="167" fontId="0" fillId="0" borderId="0" xfId="1" applyNumberFormat="1" applyFont="1" applyFill="1" applyBorder="1"/>
    <xf numFmtId="0" fontId="91" fillId="0" borderId="0" xfId="0" applyFont="1" applyAlignment="1">
      <alignment wrapText="1"/>
    </xf>
    <xf numFmtId="167" fontId="109" fillId="0" borderId="0" xfId="1" applyNumberFormat="1" applyFont="1" applyFill="1" applyBorder="1"/>
    <xf numFmtId="3" fontId="63" fillId="6" borderId="10" xfId="3" applyNumberFormat="1" applyFont="1" applyFill="1" applyBorder="1"/>
    <xf numFmtId="0" fontId="214" fillId="0" borderId="0" xfId="0" applyFont="1"/>
    <xf numFmtId="167" fontId="120" fillId="0" borderId="0" xfId="0" applyNumberFormat="1" applyFont="1"/>
    <xf numFmtId="167" fontId="130" fillId="0" borderId="0" xfId="0" applyNumberFormat="1" applyFont="1"/>
    <xf numFmtId="167" fontId="180" fillId="0" borderId="0" xfId="0" applyNumberFormat="1" applyFont="1"/>
    <xf numFmtId="167" fontId="182" fillId="0" borderId="0" xfId="0" applyNumberFormat="1" applyFont="1"/>
    <xf numFmtId="0" fontId="214" fillId="0" borderId="0" xfId="0" applyFont="1" applyAlignment="1">
      <alignment wrapText="1"/>
    </xf>
    <xf numFmtId="0" fontId="170" fillId="0" borderId="0" xfId="0" applyFont="1" applyAlignment="1">
      <alignment wrapText="1"/>
    </xf>
    <xf numFmtId="0" fontId="75" fillId="37" borderId="0" xfId="0" applyFont="1" applyFill="1"/>
    <xf numFmtId="0" fontId="0" fillId="37" borderId="0" xfId="0" applyFill="1"/>
    <xf numFmtId="49" fontId="62" fillId="6" borderId="76" xfId="43" applyNumberFormat="1" applyFont="1" applyFill="1" applyBorder="1" applyAlignment="1">
      <alignment horizontal="left" indent="1"/>
    </xf>
    <xf numFmtId="0" fontId="206" fillId="0" borderId="0" xfId="0" quotePrefix="1" applyFont="1"/>
    <xf numFmtId="3" fontId="63" fillId="6" borderId="10" xfId="43" applyNumberFormat="1" applyFont="1" applyFill="1" applyBorder="1"/>
    <xf numFmtId="9" fontId="63" fillId="6" borderId="10" xfId="2" applyFont="1" applyFill="1" applyBorder="1" applyAlignment="1">
      <alignment horizontal="right"/>
    </xf>
    <xf numFmtId="167" fontId="94" fillId="0" borderId="0" xfId="0" applyNumberFormat="1" applyFont="1"/>
    <xf numFmtId="167" fontId="91" fillId="0" borderId="0" xfId="0" applyNumberFormat="1" applyFont="1" applyAlignment="1">
      <alignment wrapText="1"/>
    </xf>
    <xf numFmtId="0" fontId="0" fillId="0" borderId="78" xfId="0" applyBorder="1"/>
    <xf numFmtId="0" fontId="0" fillId="0" borderId="55" xfId="0" applyBorder="1"/>
    <xf numFmtId="0" fontId="0" fillId="0" borderId="80" xfId="0" applyBorder="1"/>
    <xf numFmtId="167" fontId="94" fillId="13" borderId="85" xfId="19" applyNumberFormat="1" applyFont="1" applyFill="1" applyBorder="1" applyProtection="1">
      <protection locked="0"/>
    </xf>
    <xf numFmtId="0" fontId="100" fillId="0" borderId="0" xfId="0" applyFont="1" applyAlignment="1">
      <alignment wrapText="1"/>
    </xf>
    <xf numFmtId="49" fontId="186" fillId="6" borderId="84" xfId="43" applyNumberFormat="1" applyFont="1" applyFill="1" applyBorder="1" applyAlignment="1">
      <alignment horizontal="right" wrapText="1" indent="2"/>
    </xf>
    <xf numFmtId="3" fontId="71" fillId="4" borderId="10" xfId="3" applyNumberFormat="1" applyFont="1" applyFill="1" applyBorder="1"/>
    <xf numFmtId="0" fontId="181" fillId="0" borderId="0" xfId="0" applyFont="1"/>
    <xf numFmtId="0" fontId="228" fillId="0" borderId="0" xfId="0" applyFont="1"/>
    <xf numFmtId="3" fontId="186" fillId="6" borderId="77" xfId="43" applyNumberFormat="1" applyFont="1" applyFill="1" applyBorder="1"/>
    <xf numFmtId="9" fontId="186" fillId="6" borderId="77" xfId="2" applyFont="1" applyFill="1" applyBorder="1" applyAlignment="1">
      <alignment horizontal="right"/>
    </xf>
    <xf numFmtId="49" fontId="138" fillId="6" borderId="76" xfId="43" applyNumberFormat="1" applyFont="1" applyFill="1" applyBorder="1" applyAlignment="1">
      <alignment horizontal="left" indent="1"/>
    </xf>
    <xf numFmtId="3" fontId="138" fillId="0" borderId="77" xfId="3" applyNumberFormat="1" applyFont="1" applyBorder="1"/>
    <xf numFmtId="3" fontId="138" fillId="6" borderId="77" xfId="3" applyNumberFormat="1" applyFont="1" applyFill="1" applyBorder="1"/>
    <xf numFmtId="167" fontId="126" fillId="0" borderId="0" xfId="1" applyNumberFormat="1" applyFont="1" applyFill="1"/>
    <xf numFmtId="173" fontId="111" fillId="0" borderId="0" xfId="1" applyNumberFormat="1" applyFont="1" applyBorder="1"/>
    <xf numFmtId="0" fontId="229" fillId="0" borderId="0" xfId="0" applyFont="1"/>
    <xf numFmtId="167" fontId="126" fillId="0" borderId="0" xfId="0" applyNumberFormat="1" applyFont="1"/>
    <xf numFmtId="0" fontId="75" fillId="70" borderId="0" xfId="0" applyFont="1" applyFill="1" applyAlignment="1">
      <alignment horizontal="right"/>
    </xf>
    <xf numFmtId="0" fontId="75" fillId="18" borderId="0" xfId="0" applyFont="1" applyFill="1"/>
    <xf numFmtId="173" fontId="0" fillId="18" borderId="0" xfId="1" applyNumberFormat="1" applyFont="1" applyFill="1" applyBorder="1"/>
    <xf numFmtId="167" fontId="146" fillId="0" borderId="69" xfId="1" applyNumberFormat="1" applyFont="1" applyBorder="1"/>
    <xf numFmtId="0" fontId="75" fillId="22" borderId="0" xfId="0" applyFont="1" applyFill="1" applyAlignment="1">
      <alignment horizontal="right"/>
    </xf>
    <xf numFmtId="0" fontId="214" fillId="68" borderId="0" xfId="0" applyFont="1" applyFill="1" applyAlignment="1">
      <alignment horizontal="right"/>
    </xf>
    <xf numFmtId="167" fontId="111" fillId="0" borderId="0" xfId="1" applyNumberFormat="1" applyFont="1" applyFill="1" applyBorder="1"/>
    <xf numFmtId="0" fontId="0" fillId="0" borderId="87" xfId="0" applyBorder="1"/>
    <xf numFmtId="0" fontId="0" fillId="0" borderId="75" xfId="0" applyBorder="1"/>
    <xf numFmtId="0" fontId="114" fillId="0" borderId="75" xfId="0" applyFont="1" applyBorder="1" applyAlignment="1">
      <alignment wrapText="1"/>
    </xf>
    <xf numFmtId="167" fontId="114" fillId="0" borderId="75" xfId="1" applyNumberFormat="1" applyFont="1" applyBorder="1"/>
    <xf numFmtId="167" fontId="89" fillId="0" borderId="0" xfId="0" applyNumberFormat="1" applyFont="1"/>
    <xf numFmtId="167" fontId="92" fillId="0" borderId="0" xfId="0" applyNumberFormat="1" applyFont="1"/>
    <xf numFmtId="167" fontId="92" fillId="0" borderId="0" xfId="0" applyNumberFormat="1" applyFont="1" applyAlignment="1">
      <alignment vertical="center"/>
    </xf>
    <xf numFmtId="0" fontId="91" fillId="0" borderId="0" xfId="0" applyFont="1" applyAlignment="1">
      <alignment vertical="center"/>
    </xf>
    <xf numFmtId="0" fontId="0" fillId="0" borderId="88" xfId="0" applyBorder="1"/>
    <xf numFmtId="0" fontId="0" fillId="0" borderId="89" xfId="0" applyBorder="1"/>
    <xf numFmtId="0" fontId="0" fillId="26" borderId="89" xfId="0" applyFill="1" applyBorder="1"/>
    <xf numFmtId="167" fontId="111" fillId="26" borderId="70" xfId="1" applyNumberFormat="1" applyFont="1" applyFill="1" applyBorder="1"/>
    <xf numFmtId="0" fontId="114" fillId="0" borderId="70" xfId="0" applyFont="1" applyBorder="1" applyAlignment="1">
      <alignment horizontal="left" wrapText="1" indent="2"/>
    </xf>
    <xf numFmtId="0" fontId="0" fillId="26" borderId="75" xfId="0" applyFill="1" applyBorder="1"/>
    <xf numFmtId="0" fontId="0" fillId="0" borderId="90" xfId="0" applyBorder="1"/>
    <xf numFmtId="0" fontId="75" fillId="0" borderId="91" xfId="0" applyFont="1" applyBorder="1" applyAlignment="1">
      <alignment horizontal="right"/>
    </xf>
    <xf numFmtId="167" fontId="126" fillId="13" borderId="75" xfId="1" applyNumberFormat="1" applyFont="1" applyFill="1" applyBorder="1" applyAlignment="1">
      <alignment horizontal="center" wrapText="1"/>
    </xf>
    <xf numFmtId="167" fontId="230" fillId="0" borderId="0" xfId="1" applyNumberFormat="1" applyFont="1" applyFill="1" applyBorder="1"/>
    <xf numFmtId="0" fontId="114" fillId="0" borderId="87" xfId="0" applyFont="1" applyBorder="1"/>
    <xf numFmtId="0" fontId="0" fillId="0" borderId="74" xfId="0" applyBorder="1"/>
    <xf numFmtId="3" fontId="114" fillId="0" borderId="0" xfId="0" applyNumberFormat="1" applyFont="1"/>
    <xf numFmtId="173" fontId="114" fillId="0" borderId="0" xfId="1" applyNumberFormat="1" applyFont="1" applyBorder="1"/>
    <xf numFmtId="3" fontId="114" fillId="0" borderId="0" xfId="0" applyNumberFormat="1" applyFont="1" applyAlignment="1">
      <alignment horizontal="right"/>
    </xf>
    <xf numFmtId="173" fontId="126" fillId="70" borderId="0" xfId="1" applyNumberFormat="1" applyFont="1" applyFill="1" applyBorder="1"/>
    <xf numFmtId="173" fontId="126" fillId="18" borderId="0" xfId="1" applyNumberFormat="1" applyFont="1" applyFill="1" applyBorder="1"/>
    <xf numFmtId="0" fontId="127" fillId="0" borderId="0" xfId="0" applyFont="1"/>
    <xf numFmtId="167" fontId="120" fillId="0" borderId="70" xfId="0" applyNumberFormat="1" applyFont="1" applyBorder="1" applyAlignment="1">
      <alignment horizontal="center" wrapText="1"/>
    </xf>
    <xf numFmtId="167" fontId="114" fillId="0" borderId="92" xfId="1" applyNumberFormat="1" applyFont="1" applyBorder="1"/>
    <xf numFmtId="167" fontId="120" fillId="0" borderId="92" xfId="1" applyNumberFormat="1" applyFont="1" applyBorder="1"/>
    <xf numFmtId="0" fontId="0" fillId="6" borderId="88" xfId="0" applyFill="1" applyBorder="1"/>
    <xf numFmtId="0" fontId="0" fillId="6" borderId="93" xfId="0" applyFill="1" applyBorder="1"/>
    <xf numFmtId="0" fontId="170" fillId="6" borderId="94" xfId="0" applyFont="1" applyFill="1" applyBorder="1" applyAlignment="1">
      <alignment horizontal="right"/>
    </xf>
    <xf numFmtId="0" fontId="0" fillId="6" borderId="91" xfId="0" applyFill="1" applyBorder="1" applyAlignment="1">
      <alignment horizontal="right"/>
    </xf>
    <xf numFmtId="167" fontId="126" fillId="31" borderId="92" xfId="1" applyNumberFormat="1" applyFont="1" applyFill="1" applyBorder="1"/>
    <xf numFmtId="167" fontId="126" fillId="31" borderId="70" xfId="0" applyNumberFormat="1" applyFont="1" applyFill="1" applyBorder="1" applyAlignment="1">
      <alignment horizontal="center" wrapText="1"/>
    </xf>
    <xf numFmtId="3" fontId="66" fillId="5" borderId="17" xfId="3" applyNumberFormat="1" applyFont="1" applyFill="1" applyBorder="1"/>
    <xf numFmtId="0" fontId="82" fillId="0" borderId="0" xfId="0" applyFont="1" applyAlignment="1">
      <alignment wrapText="1"/>
    </xf>
    <xf numFmtId="3" fontId="231" fillId="0" borderId="0" xfId="0" applyNumberFormat="1" applyFont="1" applyAlignment="1">
      <alignment horizontal="right"/>
    </xf>
    <xf numFmtId="0" fontId="231" fillId="0" borderId="0" xfId="0" applyFont="1" applyAlignment="1">
      <alignment horizontal="right"/>
    </xf>
    <xf numFmtId="0" fontId="231" fillId="0" borderId="69" xfId="0" applyFont="1" applyBorder="1" applyAlignment="1">
      <alignment horizontal="right"/>
    </xf>
    <xf numFmtId="3" fontId="64" fillId="0" borderId="0" xfId="3" applyNumberFormat="1" applyFont="1" applyAlignment="1">
      <alignment horizontal="right"/>
    </xf>
    <xf numFmtId="167" fontId="185" fillId="0" borderId="0" xfId="1" applyNumberFormat="1" applyFont="1"/>
    <xf numFmtId="174" fontId="109" fillId="0" borderId="0" xfId="0" applyNumberFormat="1" applyFont="1"/>
    <xf numFmtId="167" fontId="180" fillId="0" borderId="70" xfId="1" applyNumberFormat="1" applyFont="1" applyBorder="1"/>
    <xf numFmtId="0" fontId="114" fillId="0" borderId="74" xfId="0" applyFont="1" applyBorder="1" applyAlignment="1">
      <alignment wrapText="1"/>
    </xf>
    <xf numFmtId="0" fontId="0" fillId="0" borderId="96" xfId="0" applyBorder="1"/>
    <xf numFmtId="0" fontId="114" fillId="0" borderId="75" xfId="0" applyFont="1" applyBorder="1"/>
    <xf numFmtId="167" fontId="126" fillId="13" borderId="0" xfId="1" applyNumberFormat="1" applyFont="1" applyFill="1" applyBorder="1"/>
    <xf numFmtId="0" fontId="75" fillId="0" borderId="0" xfId="0" applyFont="1" applyAlignment="1">
      <alignment horizontal="right" wrapText="1"/>
    </xf>
    <xf numFmtId="9" fontId="92" fillId="0" borderId="0" xfId="2" applyFont="1" applyAlignment="1">
      <alignment horizontal="left"/>
    </xf>
    <xf numFmtId="173" fontId="131" fillId="0" borderId="0" xfId="1" applyNumberFormat="1" applyFont="1"/>
    <xf numFmtId="167" fontId="185" fillId="0" borderId="0" xfId="1" applyNumberFormat="1" applyFont="1" applyFill="1" applyBorder="1" applyAlignment="1">
      <alignment horizontal="right"/>
    </xf>
    <xf numFmtId="167" fontId="114" fillId="0" borderId="75" xfId="1" applyNumberFormat="1" applyFont="1" applyFill="1" applyBorder="1"/>
    <xf numFmtId="167" fontId="114" fillId="0" borderId="74" xfId="1" applyNumberFormat="1" applyFont="1" applyBorder="1"/>
    <xf numFmtId="167" fontId="114" fillId="0" borderId="74" xfId="1" applyNumberFormat="1" applyFont="1" applyFill="1" applyBorder="1"/>
    <xf numFmtId="167" fontId="114" fillId="0" borderId="75" xfId="1" applyNumberFormat="1" applyFont="1" applyFill="1" applyBorder="1" applyAlignment="1">
      <alignment wrapText="1"/>
    </xf>
    <xf numFmtId="167" fontId="114" fillId="0" borderId="70" xfId="1" applyNumberFormat="1" applyFont="1" applyFill="1" applyBorder="1" applyAlignment="1">
      <alignment wrapText="1"/>
    </xf>
    <xf numFmtId="49" fontId="62" fillId="0" borderId="67" xfId="43" applyNumberFormat="1" applyFont="1" applyBorder="1" applyAlignment="1">
      <alignment horizontal="right" wrapText="1" indent="2"/>
    </xf>
    <xf numFmtId="9" fontId="115" fillId="0" borderId="10" xfId="2" applyFont="1" applyFill="1" applyBorder="1" applyAlignment="1">
      <alignment horizontal="right"/>
    </xf>
    <xf numFmtId="49" fontId="0" fillId="0" borderId="0" xfId="0" applyNumberFormat="1" applyAlignment="1">
      <alignment wrapText="1"/>
    </xf>
    <xf numFmtId="49" fontId="111" fillId="0" borderId="0" xfId="0" applyNumberFormat="1" applyFont="1" applyAlignment="1">
      <alignment wrapText="1"/>
    </xf>
    <xf numFmtId="49" fontId="189" fillId="0" borderId="0" xfId="0" applyNumberFormat="1" applyFont="1" applyAlignment="1">
      <alignment wrapText="1"/>
    </xf>
    <xf numFmtId="49" fontId="115" fillId="6" borderId="9" xfId="43" applyNumberFormat="1" applyFont="1" applyFill="1" applyBorder="1" applyAlignment="1">
      <alignment horizontal="right" wrapText="1" indent="2"/>
    </xf>
    <xf numFmtId="0" fontId="117" fillId="0" borderId="0" xfId="0" applyFont="1" applyAlignment="1">
      <alignment wrapText="1"/>
    </xf>
    <xf numFmtId="0" fontId="114" fillId="0" borderId="74" xfId="0" applyFont="1" applyBorder="1"/>
    <xf numFmtId="167" fontId="0" fillId="0" borderId="0" xfId="1" applyNumberFormat="1" applyFont="1" applyAlignment="1">
      <alignment horizontal="right"/>
    </xf>
    <xf numFmtId="167" fontId="126" fillId="12" borderId="0" xfId="0" applyNumberFormat="1" applyFont="1" applyFill="1"/>
    <xf numFmtId="0" fontId="0" fillId="6" borderId="99" xfId="0" applyFill="1" applyBorder="1"/>
    <xf numFmtId="0" fontId="0" fillId="6" borderId="100" xfId="0" applyFill="1" applyBorder="1"/>
    <xf numFmtId="0" fontId="0" fillId="6" borderId="86" xfId="0" applyFill="1" applyBorder="1"/>
    <xf numFmtId="0" fontId="233" fillId="6" borderId="91" xfId="0" applyFont="1" applyFill="1" applyBorder="1" applyAlignment="1">
      <alignment horizontal="right"/>
    </xf>
    <xf numFmtId="167" fontId="233" fillId="0" borderId="92" xfId="1" applyNumberFormat="1" applyFont="1" applyBorder="1"/>
    <xf numFmtId="0" fontId="233" fillId="0" borderId="0" xfId="0" applyFont="1"/>
    <xf numFmtId="167" fontId="233" fillId="0" borderId="70" xfId="1" applyNumberFormat="1" applyFont="1" applyBorder="1"/>
    <xf numFmtId="0" fontId="170" fillId="0" borderId="0" xfId="0" applyFont="1" applyAlignment="1">
      <alignment horizontal="right"/>
    </xf>
    <xf numFmtId="167" fontId="120" fillId="0" borderId="0" xfId="1" applyNumberFormat="1" applyFont="1" applyFill="1" applyBorder="1"/>
    <xf numFmtId="167" fontId="120" fillId="0" borderId="0" xfId="0" applyNumberFormat="1" applyFont="1" applyAlignment="1">
      <alignment horizontal="center" wrapText="1"/>
    </xf>
    <xf numFmtId="173" fontId="231" fillId="0" borderId="0" xfId="1" applyNumberFormat="1" applyFont="1" applyBorder="1"/>
    <xf numFmtId="0" fontId="216" fillId="0" borderId="0" xfId="0" applyFont="1" applyAlignment="1">
      <alignment horizontal="right"/>
    </xf>
    <xf numFmtId="0" fontId="89" fillId="0" borderId="0" xfId="0" applyFont="1" applyAlignment="1">
      <alignment horizontal="right"/>
    </xf>
    <xf numFmtId="0" fontId="92" fillId="0" borderId="69" xfId="0" applyFont="1" applyBorder="1" applyAlignment="1">
      <alignment horizontal="right"/>
    </xf>
    <xf numFmtId="0" fontId="75" fillId="18" borderId="0" xfId="0" applyFont="1" applyFill="1" applyAlignment="1">
      <alignment horizontal="right"/>
    </xf>
    <xf numFmtId="180" fontId="126" fillId="68" borderId="0" xfId="1" applyNumberFormat="1" applyFont="1" applyFill="1" applyBorder="1"/>
    <xf numFmtId="0" fontId="66" fillId="0" borderId="95" xfId="43" applyFont="1" applyBorder="1" applyAlignment="1">
      <alignment horizontal="center" vertical="center"/>
    </xf>
    <xf numFmtId="0" fontId="66" fillId="0" borderId="95" xfId="43" applyFont="1" applyBorder="1" applyAlignment="1">
      <alignment horizontal="center" vertical="center" wrapText="1"/>
    </xf>
    <xf numFmtId="0" fontId="70" fillId="0" borderId="95" xfId="7" applyFont="1" applyBorder="1" applyAlignment="1">
      <alignment horizontal="center" vertical="center" wrapText="1"/>
    </xf>
    <xf numFmtId="0" fontId="66" fillId="0" borderId="95" xfId="7" applyFont="1" applyBorder="1" applyAlignment="1">
      <alignment horizontal="center" vertical="center" wrapText="1"/>
    </xf>
    <xf numFmtId="43" fontId="66" fillId="0" borderId="95" xfId="1" applyFont="1" applyBorder="1" applyAlignment="1">
      <alignment horizontal="center" vertical="center" wrapText="1"/>
    </xf>
    <xf numFmtId="49" fontId="138" fillId="6" borderId="95" xfId="43" applyNumberFormat="1" applyFont="1" applyFill="1" applyBorder="1" applyAlignment="1">
      <alignment horizontal="left" indent="1"/>
    </xf>
    <xf numFmtId="3" fontId="138" fillId="6" borderId="95" xfId="3" applyNumberFormat="1" applyFont="1" applyFill="1" applyBorder="1"/>
    <xf numFmtId="3" fontId="69" fillId="6" borderId="95" xfId="3" applyNumberFormat="1" applyFont="1" applyFill="1" applyBorder="1"/>
    <xf numFmtId="3" fontId="138" fillId="6" borderId="95" xfId="43" applyNumberFormat="1" applyFont="1" applyFill="1" applyBorder="1"/>
    <xf numFmtId="9" fontId="138" fillId="6" borderId="95" xfId="2" applyFont="1" applyFill="1" applyBorder="1" applyAlignment="1">
      <alignment horizontal="right"/>
    </xf>
    <xf numFmtId="49" fontId="145" fillId="6" borderId="95" xfId="43" applyNumberFormat="1" applyFont="1" applyFill="1" applyBorder="1" applyAlignment="1">
      <alignment horizontal="left" indent="1"/>
    </xf>
    <xf numFmtId="3" fontId="145" fillId="6" borderId="95" xfId="3" applyNumberFormat="1" applyFont="1" applyFill="1" applyBorder="1"/>
    <xf numFmtId="3" fontId="63" fillId="6" borderId="95" xfId="3" applyNumberFormat="1" applyFont="1" applyFill="1" applyBorder="1"/>
    <xf numFmtId="3" fontId="145" fillId="6" borderId="95" xfId="43" applyNumberFormat="1" applyFont="1" applyFill="1" applyBorder="1"/>
    <xf numFmtId="9" fontId="145" fillId="6" borderId="95" xfId="2" applyFont="1" applyFill="1" applyBorder="1" applyAlignment="1">
      <alignment horizontal="right"/>
    </xf>
    <xf numFmtId="49" fontId="174" fillId="6" borderId="95" xfId="43" applyNumberFormat="1" applyFont="1" applyFill="1" applyBorder="1" applyAlignment="1">
      <alignment horizontal="left" indent="1"/>
    </xf>
    <xf numFmtId="3" fontId="174" fillId="6" borderId="95" xfId="3" applyNumberFormat="1" applyFont="1" applyFill="1" applyBorder="1"/>
    <xf numFmtId="3" fontId="140" fillId="6" borderId="95" xfId="3" applyNumberFormat="1" applyFont="1" applyFill="1" applyBorder="1"/>
    <xf numFmtId="3" fontId="174" fillId="6" borderId="95" xfId="43" applyNumberFormat="1" applyFont="1" applyFill="1" applyBorder="1"/>
    <xf numFmtId="9" fontId="174" fillId="6" borderId="95" xfId="2" applyFont="1" applyFill="1" applyBorder="1" applyAlignment="1">
      <alignment horizontal="right"/>
    </xf>
    <xf numFmtId="49" fontId="74" fillId="0" borderId="0" xfId="0" applyNumberFormat="1" applyFont="1"/>
    <xf numFmtId="0" fontId="223" fillId="0" borderId="0" xfId="0" applyFont="1"/>
    <xf numFmtId="0" fontId="62" fillId="0" borderId="0" xfId="0" quotePrefix="1" applyFont="1"/>
    <xf numFmtId="167" fontId="63" fillId="0" borderId="0" xfId="1" quotePrefix="1" applyNumberFormat="1" applyFont="1"/>
    <xf numFmtId="43" fontId="62" fillId="0" borderId="0" xfId="1" applyFont="1" applyAlignment="1">
      <alignment wrapText="1"/>
    </xf>
    <xf numFmtId="0" fontId="74" fillId="0" borderId="0" xfId="0" applyFont="1" applyAlignment="1">
      <alignment wrapText="1"/>
    </xf>
    <xf numFmtId="0" fontId="74" fillId="0" borderId="95" xfId="0" applyFont="1" applyBorder="1" applyAlignment="1">
      <alignment horizontal="center"/>
    </xf>
    <xf numFmtId="0" fontId="74" fillId="0" borderId="95" xfId="0" applyFont="1" applyBorder="1"/>
    <xf numFmtId="43" fontId="234" fillId="0" borderId="0" xfId="1" applyFont="1" applyAlignment="1">
      <alignment wrapText="1"/>
    </xf>
    <xf numFmtId="43" fontId="62" fillId="0" borderId="0" xfId="1" applyFont="1" applyAlignment="1">
      <alignment horizontal="left" wrapText="1"/>
    </xf>
    <xf numFmtId="43" fontId="63" fillId="0" borderId="0" xfId="1" applyFont="1" applyAlignment="1">
      <alignment wrapText="1"/>
    </xf>
    <xf numFmtId="0" fontId="223" fillId="0" borderId="95" xfId="0" applyFont="1" applyBorder="1" applyAlignment="1">
      <alignment horizontal="right"/>
    </xf>
    <xf numFmtId="49" fontId="66" fillId="5" borderId="15" xfId="43" applyNumberFormat="1" applyFont="1" applyFill="1" applyBorder="1" applyAlignment="1">
      <alignment horizontal="center"/>
    </xf>
    <xf numFmtId="49" fontId="138" fillId="6" borderId="8" xfId="43" applyNumberFormat="1" applyFont="1" applyFill="1" applyBorder="1" applyAlignment="1">
      <alignment horizontal="center"/>
    </xf>
    <xf numFmtId="49" fontId="138" fillId="6" borderId="33" xfId="43" applyNumberFormat="1" applyFont="1" applyFill="1" applyBorder="1" applyAlignment="1">
      <alignment horizontal="center"/>
    </xf>
    <xf numFmtId="49" fontId="145" fillId="6" borderId="49" xfId="43" applyNumberFormat="1" applyFont="1" applyFill="1" applyBorder="1" applyAlignment="1">
      <alignment horizontal="center"/>
    </xf>
    <xf numFmtId="49" fontId="145" fillId="6" borderId="56" xfId="43" applyNumberFormat="1" applyFont="1" applyFill="1" applyBorder="1" applyAlignment="1">
      <alignment horizontal="center"/>
    </xf>
    <xf numFmtId="49" fontId="66" fillId="5" borderId="8" xfId="43" applyNumberFormat="1" applyFont="1" applyFill="1" applyBorder="1" applyAlignment="1">
      <alignment horizontal="center"/>
    </xf>
    <xf numFmtId="49" fontId="62" fillId="6" borderId="8" xfId="43" applyNumberFormat="1" applyFont="1" applyFill="1" applyBorder="1" applyAlignment="1">
      <alignment horizontal="center"/>
    </xf>
    <xf numFmtId="49" fontId="62" fillId="6" borderId="33" xfId="43" applyNumberFormat="1" applyFont="1" applyFill="1" applyBorder="1" applyAlignment="1">
      <alignment horizontal="center"/>
    </xf>
    <xf numFmtId="49" fontId="63" fillId="6" borderId="76" xfId="43" applyNumberFormat="1" applyFont="1" applyFill="1" applyBorder="1" applyAlignment="1">
      <alignment horizontal="center"/>
    </xf>
    <xf numFmtId="49" fontId="186" fillId="6" borderId="8" xfId="43" applyNumberFormat="1" applyFont="1" applyFill="1" applyBorder="1" applyAlignment="1">
      <alignment horizontal="center"/>
    </xf>
    <xf numFmtId="49" fontId="72" fillId="6" borderId="59" xfId="43" applyNumberFormat="1" applyFont="1" applyFill="1" applyBorder="1" applyAlignment="1">
      <alignment horizontal="center"/>
    </xf>
    <xf numFmtId="49" fontId="138" fillId="6" borderId="76" xfId="43" applyNumberFormat="1" applyFont="1" applyFill="1" applyBorder="1" applyAlignment="1">
      <alignment horizontal="center"/>
    </xf>
    <xf numFmtId="49" fontId="186" fillId="6" borderId="33" xfId="43" applyNumberFormat="1" applyFont="1" applyFill="1" applyBorder="1" applyAlignment="1">
      <alignment horizontal="center"/>
    </xf>
    <xf numFmtId="49" fontId="145" fillId="6" borderId="8" xfId="43" applyNumberFormat="1" applyFont="1" applyFill="1" applyBorder="1" applyAlignment="1">
      <alignment horizontal="center"/>
    </xf>
    <xf numFmtId="49" fontId="145" fillId="6" borderId="33" xfId="43" applyNumberFormat="1" applyFont="1" applyFill="1" applyBorder="1" applyAlignment="1">
      <alignment horizontal="center"/>
    </xf>
    <xf numFmtId="49" fontId="172" fillId="6" borderId="33" xfId="43" applyNumberFormat="1" applyFont="1" applyFill="1" applyBorder="1" applyAlignment="1">
      <alignment horizontal="center"/>
    </xf>
    <xf numFmtId="49" fontId="188" fillId="6" borderId="8" xfId="43" applyNumberFormat="1" applyFont="1" applyFill="1" applyBorder="1" applyAlignment="1">
      <alignment horizontal="center"/>
    </xf>
    <xf numFmtId="0" fontId="74" fillId="0" borderId="73" xfId="0" applyFont="1" applyBorder="1"/>
    <xf numFmtId="49" fontId="74" fillId="0" borderId="73" xfId="0" applyNumberFormat="1" applyFont="1" applyBorder="1"/>
    <xf numFmtId="0" fontId="75" fillId="0" borderId="55" xfId="0" applyFont="1" applyBorder="1" applyAlignment="1">
      <alignment horizontal="right"/>
    </xf>
    <xf numFmtId="173" fontId="114" fillId="0" borderId="23" xfId="1" applyNumberFormat="1" applyFont="1" applyBorder="1"/>
    <xf numFmtId="0" fontId="75" fillId="70" borderId="55" xfId="0" applyFont="1" applyFill="1" applyBorder="1" applyAlignment="1">
      <alignment horizontal="right"/>
    </xf>
    <xf numFmtId="49" fontId="126" fillId="70" borderId="23" xfId="1" applyNumberFormat="1" applyFont="1" applyFill="1" applyBorder="1" applyAlignment="1">
      <alignment horizontal="right"/>
    </xf>
    <xf numFmtId="0" fontId="75" fillId="18" borderId="55" xfId="0" applyFont="1" applyFill="1" applyBorder="1" applyAlignment="1">
      <alignment horizontal="right"/>
    </xf>
    <xf numFmtId="0" fontId="75" fillId="0" borderId="55" xfId="0" applyFont="1" applyBorder="1"/>
    <xf numFmtId="173" fontId="111" fillId="0" borderId="23" xfId="1" applyNumberFormat="1" applyFont="1" applyBorder="1"/>
    <xf numFmtId="0" fontId="75" fillId="18" borderId="55" xfId="0" applyFont="1" applyFill="1" applyBorder="1"/>
    <xf numFmtId="0" fontId="75" fillId="22" borderId="55" xfId="0" applyFont="1" applyFill="1" applyBorder="1" applyAlignment="1">
      <alignment horizontal="right"/>
    </xf>
    <xf numFmtId="0" fontId="216" fillId="0" borderId="55" xfId="0" applyFont="1" applyBorder="1" applyAlignment="1">
      <alignment horizontal="right"/>
    </xf>
    <xf numFmtId="173" fontId="231" fillId="0" borderId="23" xfId="1" applyNumberFormat="1" applyFont="1" applyBorder="1"/>
    <xf numFmtId="0" fontId="231" fillId="0" borderId="55" xfId="0" applyFont="1" applyBorder="1" applyAlignment="1">
      <alignment horizontal="right"/>
    </xf>
    <xf numFmtId="0" fontId="214" fillId="68" borderId="81" xfId="0" applyFont="1" applyFill="1" applyBorder="1" applyAlignment="1">
      <alignment horizontal="right"/>
    </xf>
    <xf numFmtId="49" fontId="230" fillId="23" borderId="101" xfId="1" applyNumberFormat="1" applyFont="1" applyFill="1" applyBorder="1"/>
    <xf numFmtId="3" fontId="114" fillId="0" borderId="80" xfId="0" applyNumberFormat="1" applyFont="1" applyBorder="1"/>
    <xf numFmtId="3" fontId="114" fillId="0" borderId="80" xfId="0" applyNumberFormat="1" applyFont="1" applyBorder="1" applyAlignment="1">
      <alignment horizontal="right"/>
    </xf>
    <xf numFmtId="173" fontId="126" fillId="70" borderId="80" xfId="1" applyNumberFormat="1" applyFont="1" applyFill="1" applyBorder="1"/>
    <xf numFmtId="173" fontId="0" fillId="0" borderId="80" xfId="1" applyNumberFormat="1" applyFont="1" applyBorder="1"/>
    <xf numFmtId="173" fontId="0" fillId="18" borderId="80" xfId="1" applyNumberFormat="1" applyFont="1" applyFill="1" applyBorder="1"/>
    <xf numFmtId="0" fontId="131" fillId="0" borderId="80" xfId="0" applyFont="1" applyBorder="1"/>
    <xf numFmtId="0" fontId="205" fillId="68" borderId="68" xfId="0" applyFont="1" applyFill="1" applyBorder="1"/>
    <xf numFmtId="0" fontId="75" fillId="0" borderId="95" xfId="0" applyFont="1" applyBorder="1" applyAlignment="1">
      <alignment horizontal="right"/>
    </xf>
    <xf numFmtId="0" fontId="75" fillId="0" borderId="98" xfId="0" applyFont="1" applyBorder="1" applyAlignment="1">
      <alignment horizontal="right"/>
    </xf>
    <xf numFmtId="49" fontId="149" fillId="0" borderId="0" xfId="0" applyNumberFormat="1" applyFont="1"/>
    <xf numFmtId="0" fontId="0" fillId="0" borderId="80" xfId="0" applyBorder="1" applyAlignment="1">
      <alignment horizontal="right"/>
    </xf>
    <xf numFmtId="0" fontId="0" fillId="18" borderId="80" xfId="0" applyFill="1" applyBorder="1"/>
    <xf numFmtId="0" fontId="0" fillId="0" borderId="55" xfId="0" applyBorder="1" applyAlignment="1">
      <alignment horizontal="right"/>
    </xf>
    <xf numFmtId="0" fontId="0" fillId="22" borderId="80" xfId="0" applyFill="1" applyBorder="1" applyAlignment="1">
      <alignment horizontal="right"/>
    </xf>
    <xf numFmtId="0" fontId="0" fillId="0" borderId="23" xfId="0" applyBorder="1"/>
    <xf numFmtId="0" fontId="74" fillId="0" borderId="0" xfId="0" applyFont="1" applyAlignment="1">
      <alignment horizontal="left"/>
    </xf>
    <xf numFmtId="0" fontId="230" fillId="0" borderId="0" xfId="0" applyFont="1"/>
    <xf numFmtId="167" fontId="114" fillId="0" borderId="96" xfId="1" applyNumberFormat="1" applyFont="1" applyFill="1" applyBorder="1"/>
    <xf numFmtId="167" fontId="111" fillId="0" borderId="96" xfId="1" applyNumberFormat="1" applyFont="1" applyBorder="1"/>
    <xf numFmtId="0" fontId="205" fillId="0" borderId="0" xfId="0" applyFont="1"/>
    <xf numFmtId="0" fontId="205" fillId="11" borderId="0" xfId="0" applyFont="1" applyFill="1"/>
    <xf numFmtId="0" fontId="99" fillId="0" borderId="0" xfId="0" applyFont="1"/>
    <xf numFmtId="167" fontId="190" fillId="26" borderId="0" xfId="1" applyNumberFormat="1" applyFont="1" applyFill="1" applyBorder="1"/>
    <xf numFmtId="173" fontId="0" fillId="0" borderId="0" xfId="0" applyNumberFormat="1"/>
    <xf numFmtId="0" fontId="62" fillId="15" borderId="9" xfId="43" applyFont="1" applyFill="1" applyBorder="1" applyAlignment="1">
      <alignment horizontal="left" wrapText="1" indent="2"/>
    </xf>
    <xf numFmtId="3" fontId="62" fillId="15" borderId="50" xfId="43" applyNumberFormat="1" applyFont="1" applyFill="1" applyBorder="1"/>
    <xf numFmtId="9" fontId="62" fillId="15" borderId="50" xfId="2" applyFont="1" applyFill="1" applyBorder="1" applyAlignment="1">
      <alignment horizontal="right"/>
    </xf>
    <xf numFmtId="0" fontId="62" fillId="15" borderId="67" xfId="43" applyFont="1" applyFill="1" applyBorder="1" applyAlignment="1">
      <alignment horizontal="left" wrapText="1" indent="2"/>
    </xf>
    <xf numFmtId="3" fontId="62" fillId="15" borderId="51" xfId="43" applyNumberFormat="1" applyFont="1" applyFill="1" applyBorder="1"/>
    <xf numFmtId="9" fontId="62" fillId="15" borderId="51" xfId="2" applyFont="1" applyFill="1" applyBorder="1" applyAlignment="1">
      <alignment horizontal="right"/>
    </xf>
    <xf numFmtId="0" fontId="82" fillId="0" borderId="102" xfId="0" applyFont="1" applyBorder="1"/>
    <xf numFmtId="0" fontId="82" fillId="0" borderId="102" xfId="0" applyFont="1" applyBorder="1" applyAlignment="1">
      <alignment horizontal="center"/>
    </xf>
    <xf numFmtId="0" fontId="82" fillId="0" borderId="102" xfId="0" applyFont="1" applyBorder="1" applyAlignment="1">
      <alignment horizontal="left" vertical="center" wrapText="1"/>
    </xf>
    <xf numFmtId="167" fontId="82" fillId="13" borderId="103" xfId="19" applyNumberFormat="1" applyFont="1" applyFill="1" applyBorder="1" applyProtection="1">
      <protection locked="0"/>
    </xf>
    <xf numFmtId="167" fontId="82" fillId="14" borderId="103" xfId="19" applyNumberFormat="1" applyFont="1" applyFill="1" applyBorder="1" applyProtection="1">
      <protection locked="0"/>
    </xf>
    <xf numFmtId="0" fontId="91" fillId="10" borderId="102" xfId="0" applyFont="1" applyFill="1" applyBorder="1"/>
    <xf numFmtId="0" fontId="91" fillId="10" borderId="102" xfId="0" applyFont="1" applyFill="1" applyBorder="1" applyAlignment="1">
      <alignment horizontal="center"/>
    </xf>
    <xf numFmtId="0" fontId="93" fillId="10" borderId="102" xfId="0" applyFont="1" applyFill="1" applyBorder="1" applyAlignment="1">
      <alignment horizontal="left" vertical="center" wrapText="1"/>
    </xf>
    <xf numFmtId="167" fontId="94" fillId="10" borderId="102" xfId="1" applyNumberFormat="1" applyFont="1" applyFill="1" applyBorder="1" applyProtection="1">
      <protection locked="0"/>
    </xf>
    <xf numFmtId="167" fontId="91" fillId="10" borderId="102" xfId="1" applyNumberFormat="1" applyFont="1" applyFill="1" applyBorder="1" applyProtection="1">
      <protection locked="0"/>
    </xf>
    <xf numFmtId="167" fontId="84" fillId="14" borderId="103" xfId="19" applyNumberFormat="1" applyFont="1" applyFill="1" applyBorder="1" applyProtection="1">
      <protection locked="0"/>
    </xf>
    <xf numFmtId="0" fontId="92" fillId="10" borderId="102" xfId="0" applyFont="1" applyFill="1" applyBorder="1"/>
    <xf numFmtId="0" fontId="92" fillId="10" borderId="102" xfId="0" applyFont="1" applyFill="1" applyBorder="1" applyAlignment="1">
      <alignment horizontal="right" vertical="center" wrapText="1"/>
    </xf>
    <xf numFmtId="0" fontId="118" fillId="0" borderId="0" xfId="0" applyFont="1" applyAlignment="1">
      <alignment wrapText="1"/>
    </xf>
    <xf numFmtId="167" fontId="94" fillId="13" borderId="102" xfId="19" applyNumberFormat="1" applyFont="1" applyFill="1" applyBorder="1" applyProtection="1">
      <protection locked="0"/>
    </xf>
    <xf numFmtId="3" fontId="62" fillId="0" borderId="104" xfId="43" applyNumberFormat="1" applyFont="1" applyBorder="1"/>
    <xf numFmtId="0" fontId="114" fillId="0" borderId="96" xfId="0" applyFont="1" applyBorder="1" applyAlignment="1">
      <alignment wrapText="1"/>
    </xf>
    <xf numFmtId="167" fontId="114" fillId="0" borderId="96" xfId="1" applyNumberFormat="1" applyFont="1" applyBorder="1"/>
    <xf numFmtId="3" fontId="66" fillId="5" borderId="104" xfId="43" applyNumberFormat="1" applyFont="1" applyFill="1" applyBorder="1"/>
    <xf numFmtId="167" fontId="111" fillId="0" borderId="0" xfId="1" applyNumberFormat="1" applyFont="1"/>
    <xf numFmtId="9" fontId="94" fillId="0" borderId="0" xfId="2" applyFont="1" applyFill="1"/>
    <xf numFmtId="0" fontId="91" fillId="6" borderId="0" xfId="0" applyFont="1" applyFill="1" applyAlignment="1">
      <alignment wrapText="1"/>
    </xf>
    <xf numFmtId="0" fontId="94" fillId="0" borderId="0" xfId="0" applyFont="1" applyAlignment="1">
      <alignment horizontal="left" wrapText="1"/>
    </xf>
    <xf numFmtId="0" fontId="92" fillId="0" borderId="0" xfId="0" applyFont="1" applyAlignment="1">
      <alignment wrapText="1"/>
    </xf>
    <xf numFmtId="0" fontId="100" fillId="0" borderId="0" xfId="0" applyFont="1" applyAlignment="1">
      <alignment vertical="top" wrapText="1"/>
    </xf>
    <xf numFmtId="0" fontId="95" fillId="21" borderId="107" xfId="0" applyFont="1" applyFill="1" applyBorder="1" applyAlignment="1">
      <alignment horizontal="right" vertical="top" wrapText="1"/>
    </xf>
    <xf numFmtId="0" fontId="91" fillId="21" borderId="107" xfId="0" applyFont="1" applyFill="1" applyBorder="1" applyAlignment="1">
      <alignment horizontal="left" vertical="top" wrapText="1"/>
    </xf>
    <xf numFmtId="167" fontId="94" fillId="10" borderId="107" xfId="19" applyNumberFormat="1" applyFont="1" applyFill="1" applyBorder="1" applyProtection="1">
      <protection locked="0"/>
    </xf>
    <xf numFmtId="167" fontId="91" fillId="10" borderId="107" xfId="19" applyNumberFormat="1" applyFont="1" applyFill="1" applyBorder="1" applyProtection="1">
      <protection locked="0"/>
    </xf>
    <xf numFmtId="167" fontId="94" fillId="13" borderId="107" xfId="19" applyNumberFormat="1" applyFont="1" applyFill="1" applyBorder="1" applyProtection="1">
      <protection locked="0"/>
    </xf>
    <xf numFmtId="0" fontId="107" fillId="21" borderId="107" xfId="0" applyFont="1" applyFill="1" applyBorder="1" applyAlignment="1">
      <alignment vertical="top" wrapText="1"/>
    </xf>
    <xf numFmtId="0" fontId="91" fillId="10" borderId="107" xfId="0" applyFont="1" applyFill="1" applyBorder="1"/>
    <xf numFmtId="0" fontId="91" fillId="21" borderId="107" xfId="0" applyFont="1" applyFill="1" applyBorder="1" applyAlignment="1">
      <alignment horizontal="left" vertical="center" wrapText="1"/>
    </xf>
    <xf numFmtId="0" fontId="91" fillId="10" borderId="107" xfId="0" applyFont="1" applyFill="1" applyBorder="1" applyAlignment="1">
      <alignment horizontal="left" vertical="center" wrapText="1"/>
    </xf>
    <xf numFmtId="167" fontId="103" fillId="10" borderId="107" xfId="19" applyNumberFormat="1" applyFont="1" applyFill="1" applyBorder="1" applyProtection="1">
      <protection locked="0"/>
    </xf>
    <xf numFmtId="167" fontId="91" fillId="13" borderId="107" xfId="19" applyNumberFormat="1" applyFont="1" applyFill="1" applyBorder="1" applyProtection="1">
      <protection locked="0"/>
    </xf>
    <xf numFmtId="0" fontId="91" fillId="27" borderId="107" xfId="0" applyFont="1" applyFill="1" applyBorder="1"/>
    <xf numFmtId="49" fontId="91" fillId="27" borderId="107" xfId="0" applyNumberFormat="1" applyFont="1" applyFill="1" applyBorder="1"/>
    <xf numFmtId="0" fontId="100" fillId="27" borderId="107" xfId="0" applyFont="1" applyFill="1" applyBorder="1"/>
    <xf numFmtId="0" fontId="91" fillId="27" borderId="107" xfId="0" applyFont="1" applyFill="1" applyBorder="1" applyAlignment="1">
      <alignment horizontal="center"/>
    </xf>
    <xf numFmtId="167" fontId="91" fillId="27" borderId="107" xfId="19" applyNumberFormat="1" applyFont="1" applyFill="1" applyBorder="1" applyProtection="1">
      <protection locked="0"/>
    </xf>
    <xf numFmtId="0" fontId="99" fillId="0" borderId="0" xfId="0" applyFont="1" applyAlignment="1">
      <alignment wrapText="1"/>
    </xf>
    <xf numFmtId="0" fontId="91" fillId="10" borderId="107" xfId="0" applyFont="1" applyFill="1" applyBorder="1" applyAlignment="1">
      <alignment horizontal="left" wrapText="1"/>
    </xf>
    <xf numFmtId="0" fontId="95" fillId="10" borderId="107" xfId="0" applyFont="1" applyFill="1" applyBorder="1" applyAlignment="1">
      <alignment horizontal="right" vertical="center" wrapText="1"/>
    </xf>
    <xf numFmtId="167" fontId="91" fillId="10" borderId="107" xfId="1" applyNumberFormat="1" applyFont="1" applyFill="1" applyBorder="1" applyProtection="1">
      <protection locked="0"/>
    </xf>
    <xf numFmtId="0" fontId="91" fillId="27" borderId="102" xfId="0" applyFont="1" applyFill="1" applyBorder="1"/>
    <xf numFmtId="49" fontId="91" fillId="10" borderId="107" xfId="0" applyNumberFormat="1" applyFont="1" applyFill="1" applyBorder="1"/>
    <xf numFmtId="0" fontId="91" fillId="10" borderId="107" xfId="0" applyFont="1" applyFill="1" applyBorder="1" applyAlignment="1">
      <alignment horizontal="center"/>
    </xf>
    <xf numFmtId="167" fontId="94" fillId="13" borderId="107" xfId="1" applyNumberFormat="1" applyFont="1" applyFill="1" applyBorder="1" applyProtection="1">
      <protection locked="0"/>
    </xf>
    <xf numFmtId="0" fontId="91" fillId="10" borderId="107" xfId="0" applyFont="1" applyFill="1" applyBorder="1" applyAlignment="1">
      <alignment horizontal="right" vertical="center" wrapText="1"/>
    </xf>
    <xf numFmtId="0" fontId="91" fillId="10" borderId="107" xfId="0" applyFont="1" applyFill="1" applyBorder="1" applyAlignment="1">
      <alignment vertical="center" wrapText="1"/>
    </xf>
    <xf numFmtId="0" fontId="82" fillId="0" borderId="107" xfId="0" applyFont="1" applyBorder="1"/>
    <xf numFmtId="49" fontId="82" fillId="0" borderId="107" xfId="0" quotePrefix="1" applyNumberFormat="1" applyFont="1" applyBorder="1"/>
    <xf numFmtId="0" fontId="82" fillId="0" borderId="107" xfId="0" applyFont="1" applyBorder="1" applyAlignment="1">
      <alignment horizontal="center"/>
    </xf>
    <xf numFmtId="0" fontId="82" fillId="0" borderId="107" xfId="0" applyFont="1" applyBorder="1" applyAlignment="1">
      <alignment horizontal="left" vertical="center" wrapText="1"/>
    </xf>
    <xf numFmtId="167" fontId="84" fillId="14" borderId="107" xfId="19" applyNumberFormat="1" applyFont="1" applyFill="1" applyBorder="1" applyProtection="1">
      <protection locked="0"/>
    </xf>
    <xf numFmtId="167" fontId="84" fillId="13" borderId="107" xfId="1" applyNumberFormat="1" applyFont="1" applyFill="1" applyBorder="1" applyProtection="1">
      <protection locked="0"/>
    </xf>
    <xf numFmtId="167" fontId="82" fillId="14" borderId="107" xfId="19" applyNumberFormat="1" applyFont="1" applyFill="1" applyBorder="1" applyProtection="1">
      <protection locked="0"/>
    </xf>
    <xf numFmtId="167" fontId="84" fillId="13" borderId="107" xfId="19" applyNumberFormat="1" applyFont="1" applyFill="1" applyBorder="1" applyProtection="1">
      <protection locked="0"/>
    </xf>
    <xf numFmtId="167" fontId="94" fillId="10" borderId="107" xfId="19" applyNumberFormat="1" applyFont="1" applyFill="1" applyBorder="1"/>
    <xf numFmtId="167" fontId="94" fillId="13" borderId="107" xfId="19" applyNumberFormat="1" applyFont="1" applyFill="1" applyBorder="1"/>
    <xf numFmtId="167" fontId="91" fillId="10" borderId="107" xfId="19" applyNumberFormat="1" applyFont="1" applyFill="1" applyBorder="1"/>
    <xf numFmtId="0" fontId="82" fillId="0" borderId="107" xfId="0" applyFont="1" applyBorder="1" applyAlignment="1">
      <alignment horizontal="left"/>
    </xf>
    <xf numFmtId="167" fontId="94" fillId="10" borderId="107" xfId="19" applyNumberFormat="1" applyFont="1" applyFill="1" applyBorder="1" applyAlignment="1" applyProtection="1">
      <alignment wrapText="1"/>
      <protection locked="0"/>
    </xf>
    <xf numFmtId="0" fontId="82" fillId="0" borderId="107" xfId="0" applyFont="1" applyBorder="1" applyAlignment="1">
      <alignment horizontal="left" vertical="center"/>
    </xf>
    <xf numFmtId="167" fontId="84" fillId="13" borderId="107" xfId="19" applyNumberFormat="1" applyFont="1" applyFill="1" applyBorder="1" applyAlignment="1" applyProtection="1">
      <alignment horizontal="left" vertical="center"/>
      <protection locked="0"/>
    </xf>
    <xf numFmtId="0" fontId="110" fillId="10" borderId="107" xfId="0" applyFont="1" applyFill="1" applyBorder="1"/>
    <xf numFmtId="0" fontId="92" fillId="10" borderId="107" xfId="0" applyFont="1" applyFill="1" applyBorder="1" applyAlignment="1">
      <alignment horizontal="left" vertical="center" wrapText="1"/>
    </xf>
    <xf numFmtId="0" fontId="100" fillId="10" borderId="107" xfId="0" applyFont="1" applyFill="1" applyBorder="1"/>
    <xf numFmtId="167" fontId="100" fillId="10" borderId="107" xfId="19" applyNumberFormat="1" applyFont="1" applyFill="1" applyBorder="1" applyProtection="1">
      <protection locked="0"/>
    </xf>
    <xf numFmtId="49" fontId="100" fillId="27" borderId="107" xfId="0" applyNumberFormat="1" applyFont="1" applyFill="1" applyBorder="1"/>
    <xf numFmtId="0" fontId="100" fillId="27" borderId="107" xfId="0" applyFont="1" applyFill="1" applyBorder="1" applyAlignment="1">
      <alignment horizontal="center"/>
    </xf>
    <xf numFmtId="0" fontId="100" fillId="27" borderId="107" xfId="0" applyFont="1" applyFill="1" applyBorder="1" applyAlignment="1">
      <alignment horizontal="left" vertical="center" wrapText="1"/>
    </xf>
    <xf numFmtId="167" fontId="100" fillId="27" borderId="107" xfId="19" applyNumberFormat="1" applyFont="1" applyFill="1" applyBorder="1" applyProtection="1">
      <protection locked="0"/>
    </xf>
    <xf numFmtId="167" fontId="102" fillId="14" borderId="107" xfId="19" applyNumberFormat="1" applyFont="1" applyFill="1" applyBorder="1" applyProtection="1">
      <protection locked="0"/>
    </xf>
    <xf numFmtId="167" fontId="102" fillId="14" borderId="107" xfId="19" applyNumberFormat="1" applyFont="1" applyFill="1" applyBorder="1"/>
    <xf numFmtId="167" fontId="100" fillId="21" borderId="107" xfId="19" applyNumberFormat="1" applyFont="1" applyFill="1" applyBorder="1" applyProtection="1">
      <protection locked="0"/>
    </xf>
    <xf numFmtId="167" fontId="100" fillId="10" borderId="107" xfId="19" applyNumberFormat="1" applyFont="1" applyFill="1" applyBorder="1"/>
    <xf numFmtId="167" fontId="100" fillId="21" borderId="107" xfId="19" applyNumberFormat="1" applyFont="1" applyFill="1" applyBorder="1"/>
    <xf numFmtId="167" fontId="102" fillId="28" borderId="107" xfId="19" applyNumberFormat="1" applyFont="1" applyFill="1" applyBorder="1" applyProtection="1">
      <protection locked="0"/>
    </xf>
    <xf numFmtId="167" fontId="102" fillId="14" borderId="107" xfId="19" applyNumberFormat="1" applyFont="1" applyFill="1" applyBorder="1" applyAlignment="1" applyProtection="1">
      <alignment horizontal="left" vertical="center"/>
      <protection locked="0"/>
    </xf>
    <xf numFmtId="167" fontId="102" fillId="14" borderId="107" xfId="1" applyNumberFormat="1" applyFont="1" applyFill="1" applyBorder="1" applyProtection="1">
      <protection locked="0"/>
    </xf>
    <xf numFmtId="167" fontId="100" fillId="10" borderId="107" xfId="1" applyNumberFormat="1" applyFont="1" applyFill="1" applyBorder="1" applyProtection="1">
      <protection locked="0"/>
    </xf>
    <xf numFmtId="167" fontId="100" fillId="10" borderId="107" xfId="19" applyNumberFormat="1" applyFont="1" applyFill="1" applyBorder="1" applyAlignment="1" applyProtection="1">
      <alignment wrapText="1"/>
      <protection locked="0"/>
    </xf>
    <xf numFmtId="0" fontId="141" fillId="10" borderId="107" xfId="0" applyFont="1" applyFill="1" applyBorder="1" applyAlignment="1">
      <alignment horizontal="right" vertical="center" wrapText="1"/>
    </xf>
    <xf numFmtId="0" fontId="91" fillId="27" borderId="107" xfId="0" applyFont="1" applyFill="1" applyBorder="1" applyAlignment="1">
      <alignment horizontal="left" vertical="center" wrapText="1"/>
    </xf>
    <xf numFmtId="0" fontId="92" fillId="27" borderId="107" xfId="0" applyFont="1" applyFill="1" applyBorder="1" applyAlignment="1">
      <alignment horizontal="center"/>
    </xf>
    <xf numFmtId="49" fontId="82" fillId="0" borderId="107" xfId="0" applyNumberFormat="1" applyFont="1" applyBorder="1"/>
    <xf numFmtId="0" fontId="102" fillId="0" borderId="107" xfId="0" applyFont="1" applyBorder="1"/>
    <xf numFmtId="0" fontId="89" fillId="0" borderId="107" xfId="0" applyFont="1" applyBorder="1" applyAlignment="1">
      <alignment horizontal="center"/>
    </xf>
    <xf numFmtId="167" fontId="82" fillId="16" borderId="107" xfId="19" applyNumberFormat="1" applyFont="1" applyFill="1" applyBorder="1" applyProtection="1">
      <protection locked="0"/>
    </xf>
    <xf numFmtId="0" fontId="141" fillId="10" borderId="107" xfId="0" applyFont="1" applyFill="1" applyBorder="1" applyAlignment="1">
      <alignment horizontal="left" vertical="center" wrapText="1"/>
    </xf>
    <xf numFmtId="0" fontId="91" fillId="10" borderId="107" xfId="0" applyFont="1" applyFill="1" applyBorder="1" applyAlignment="1">
      <alignment vertical="center"/>
    </xf>
    <xf numFmtId="0" fontId="92" fillId="10" borderId="107" xfId="0" applyFont="1" applyFill="1" applyBorder="1" applyAlignment="1">
      <alignment horizontal="center"/>
    </xf>
    <xf numFmtId="167" fontId="91" fillId="10" borderId="107" xfId="19" applyNumberFormat="1" applyFont="1" applyFill="1" applyBorder="1" applyAlignment="1" applyProtection="1">
      <alignment wrapText="1"/>
      <protection locked="0"/>
    </xf>
    <xf numFmtId="167" fontId="82" fillId="13" borderId="107" xfId="19" applyNumberFormat="1" applyFont="1" applyFill="1" applyBorder="1" applyProtection="1">
      <protection locked="0"/>
    </xf>
    <xf numFmtId="0" fontId="91" fillId="0" borderId="107" xfId="0" applyFont="1" applyBorder="1"/>
    <xf numFmtId="167" fontId="94" fillId="13" borderId="107" xfId="23" applyNumberFormat="1" applyFont="1" applyFill="1" applyBorder="1" applyProtection="1">
      <protection locked="0"/>
    </xf>
    <xf numFmtId="167" fontId="94" fillId="27" borderId="107" xfId="19" applyNumberFormat="1" applyFont="1" applyFill="1" applyBorder="1" applyProtection="1">
      <protection locked="0"/>
    </xf>
    <xf numFmtId="167" fontId="82" fillId="14" borderId="107" xfId="23" applyNumberFormat="1" applyFont="1" applyFill="1" applyBorder="1" applyProtection="1">
      <protection locked="0"/>
    </xf>
    <xf numFmtId="167" fontId="91" fillId="13" borderId="107" xfId="23" applyNumberFormat="1" applyFont="1" applyFill="1" applyBorder="1" applyProtection="1">
      <protection locked="0"/>
    </xf>
    <xf numFmtId="167" fontId="91" fillId="27" borderId="107" xfId="23" applyNumberFormat="1" applyFont="1" applyFill="1" applyBorder="1" applyProtection="1">
      <protection locked="0"/>
    </xf>
    <xf numFmtId="49" fontId="91" fillId="0" borderId="107" xfId="0" applyNumberFormat="1" applyFont="1" applyBorder="1"/>
    <xf numFmtId="0" fontId="100" fillId="0" borderId="107" xfId="0" applyFont="1" applyBorder="1"/>
    <xf numFmtId="0" fontId="91" fillId="0" borderId="107" xfId="0" applyFont="1" applyBorder="1" applyAlignment="1">
      <alignment horizontal="center"/>
    </xf>
    <xf numFmtId="0" fontId="114" fillId="0" borderId="107" xfId="0" applyFont="1" applyBorder="1"/>
    <xf numFmtId="0" fontId="114" fillId="0" borderId="62" xfId="0" applyFont="1" applyBorder="1"/>
    <xf numFmtId="0" fontId="126" fillId="0" borderId="0" xfId="0" applyFont="1" applyAlignment="1">
      <alignment horizontal="right"/>
    </xf>
    <xf numFmtId="0" fontId="194" fillId="0" borderId="0" xfId="0" applyFont="1" applyAlignment="1">
      <alignment horizontal="right"/>
    </xf>
    <xf numFmtId="167" fontId="91" fillId="10" borderId="107" xfId="23" applyNumberFormat="1" applyFont="1" applyFill="1" applyBorder="1" applyProtection="1">
      <protection locked="0"/>
    </xf>
    <xf numFmtId="0" fontId="102" fillId="0" borderId="107" xfId="0" quotePrefix="1" applyFont="1" applyBorder="1"/>
    <xf numFmtId="0" fontId="91" fillId="10" borderId="107" xfId="0" applyFont="1" applyFill="1" applyBorder="1" applyAlignment="1">
      <alignment wrapText="1"/>
    </xf>
    <xf numFmtId="0" fontId="82" fillId="0" borderId="107" xfId="0" applyFont="1" applyBorder="1" applyAlignment="1">
      <alignment vertical="center" wrapText="1"/>
    </xf>
    <xf numFmtId="0" fontId="100" fillId="10" borderId="107" xfId="0" applyFont="1" applyFill="1" applyBorder="1" applyAlignment="1">
      <alignment vertical="center" wrapText="1"/>
    </xf>
    <xf numFmtId="0" fontId="203" fillId="0" borderId="107" xfId="0" applyFont="1" applyBorder="1"/>
    <xf numFmtId="167" fontId="82" fillId="13" borderId="107" xfId="23" applyNumberFormat="1" applyFont="1" applyFill="1" applyBorder="1" applyProtection="1">
      <protection locked="0"/>
    </xf>
    <xf numFmtId="167" fontId="100" fillId="10" borderId="107" xfId="23" applyNumberFormat="1" applyFont="1" applyFill="1" applyBorder="1" applyProtection="1">
      <protection locked="0"/>
    </xf>
    <xf numFmtId="167" fontId="94" fillId="23" borderId="107" xfId="23" applyNumberFormat="1" applyFont="1" applyFill="1" applyBorder="1" applyProtection="1">
      <protection locked="0"/>
    </xf>
    <xf numFmtId="0" fontId="100" fillId="10" borderId="107" xfId="0" applyFont="1" applyFill="1" applyBorder="1" applyAlignment="1">
      <alignment horizontal="left" vertical="center" wrapText="1"/>
    </xf>
    <xf numFmtId="0" fontId="82" fillId="10" borderId="107" xfId="0" applyFont="1" applyFill="1" applyBorder="1" applyAlignment="1">
      <alignment horizontal="left" vertical="center" wrapText="1"/>
    </xf>
    <xf numFmtId="167" fontId="100" fillId="10" borderId="107" xfId="23" applyNumberFormat="1" applyFont="1" applyFill="1" applyBorder="1"/>
    <xf numFmtId="0" fontId="91" fillId="10" borderId="107" xfId="0" applyFont="1" applyFill="1" applyBorder="1" applyAlignment="1">
      <alignment horizontal="left" vertical="top" wrapText="1"/>
    </xf>
    <xf numFmtId="0" fontId="82" fillId="10" borderId="107" xfId="0" applyFont="1" applyFill="1" applyBorder="1" applyAlignment="1">
      <alignment horizontal="left" vertical="top" wrapText="1"/>
    </xf>
    <xf numFmtId="0" fontId="91" fillId="21" borderId="107" xfId="0" applyFont="1" applyFill="1" applyBorder="1" applyAlignment="1">
      <alignment vertical="top" wrapText="1"/>
    </xf>
    <xf numFmtId="0" fontId="91" fillId="10" borderId="107" xfId="0" applyFont="1" applyFill="1" applyBorder="1" applyAlignment="1">
      <alignment vertical="top"/>
    </xf>
    <xf numFmtId="167" fontId="91" fillId="13" borderId="102" xfId="23" applyNumberFormat="1" applyFont="1" applyFill="1" applyBorder="1" applyProtection="1">
      <protection locked="0"/>
    </xf>
    <xf numFmtId="0" fontId="80" fillId="10" borderId="107" xfId="0" applyFont="1" applyFill="1" applyBorder="1" applyAlignment="1">
      <alignment horizontal="right" vertical="center" wrapText="1"/>
    </xf>
    <xf numFmtId="0" fontId="91" fillId="10" borderId="107" xfId="0" applyFont="1" applyFill="1" applyBorder="1" applyAlignment="1">
      <alignment horizontal="left" vertical="center"/>
    </xf>
    <xf numFmtId="0" fontId="97" fillId="10" borderId="107" xfId="0" applyFont="1" applyFill="1" applyBorder="1"/>
    <xf numFmtId="167" fontId="91" fillId="10" borderId="107" xfId="19" applyNumberFormat="1" applyFont="1" applyFill="1" applyBorder="1" applyAlignment="1">
      <alignment horizontal="center"/>
    </xf>
    <xf numFmtId="0" fontId="108" fillId="10" borderId="107" xfId="0" applyFont="1" applyFill="1" applyBorder="1" applyAlignment="1">
      <alignment horizontal="left" vertical="center" wrapText="1"/>
    </xf>
    <xf numFmtId="0" fontId="95" fillId="10" borderId="107" xfId="0" applyFont="1" applyFill="1" applyBorder="1" applyAlignment="1">
      <alignment horizontal="left" vertical="center" wrapText="1"/>
    </xf>
    <xf numFmtId="167" fontId="82" fillId="10" borderId="107" xfId="24" applyNumberFormat="1" applyFont="1" applyFill="1" applyBorder="1" applyProtection="1">
      <protection locked="0"/>
    </xf>
    <xf numFmtId="167" fontId="82" fillId="14" borderId="107" xfId="24" applyNumberFormat="1" applyFont="1" applyFill="1" applyBorder="1" applyAlignment="1" applyProtection="1">
      <alignment horizontal="center"/>
      <protection locked="0"/>
    </xf>
    <xf numFmtId="43" fontId="81" fillId="14" borderId="107" xfId="24" applyFont="1" applyFill="1" applyBorder="1" applyProtection="1">
      <protection locked="0"/>
    </xf>
    <xf numFmtId="167" fontId="82" fillId="13" borderId="107" xfId="24" applyNumberFormat="1" applyFont="1" applyFill="1" applyBorder="1" applyProtection="1">
      <protection locked="0"/>
    </xf>
    <xf numFmtId="167" fontId="94" fillId="13" borderId="107" xfId="24" applyNumberFormat="1" applyFont="1" applyFill="1" applyBorder="1" applyProtection="1">
      <protection locked="0"/>
    </xf>
    <xf numFmtId="0" fontId="100" fillId="6" borderId="0" xfId="0" applyFont="1" applyFill="1" applyAlignment="1">
      <alignment wrapText="1"/>
    </xf>
    <xf numFmtId="167" fontId="102" fillId="10" borderId="107" xfId="24" applyNumberFormat="1" applyFont="1" applyFill="1" applyBorder="1" applyProtection="1">
      <protection locked="0"/>
    </xf>
    <xf numFmtId="43" fontId="100" fillId="10" borderId="107" xfId="24" applyFont="1" applyFill="1" applyBorder="1" applyAlignment="1" applyProtection="1">
      <alignment horizontal="center"/>
      <protection locked="0"/>
    </xf>
    <xf numFmtId="167" fontId="100" fillId="10" borderId="107" xfId="24" applyNumberFormat="1" applyFont="1" applyFill="1" applyBorder="1" applyAlignment="1" applyProtection="1">
      <alignment horizontal="center"/>
      <protection locked="0"/>
    </xf>
    <xf numFmtId="167" fontId="100" fillId="10" borderId="107" xfId="24" applyNumberFormat="1" applyFont="1" applyFill="1" applyBorder="1" applyProtection="1">
      <protection locked="0"/>
    </xf>
    <xf numFmtId="0" fontId="82" fillId="10" borderId="107" xfId="0" applyFont="1" applyFill="1" applyBorder="1"/>
    <xf numFmtId="167" fontId="102" fillId="14" borderId="107" xfId="19" applyNumberFormat="1" applyFont="1" applyFill="1" applyBorder="1" applyAlignment="1" applyProtection="1">
      <alignment horizontal="center"/>
      <protection locked="0"/>
    </xf>
    <xf numFmtId="167" fontId="102" fillId="14" borderId="107" xfId="24" applyNumberFormat="1" applyFont="1" applyFill="1" applyBorder="1" applyAlignment="1" applyProtection="1">
      <alignment horizontal="center"/>
      <protection locked="0"/>
    </xf>
    <xf numFmtId="43" fontId="121" fillId="14" borderId="107" xfId="24" applyFont="1" applyFill="1" applyBorder="1" applyProtection="1">
      <protection locked="0"/>
    </xf>
    <xf numFmtId="43" fontId="198" fillId="10" borderId="107" xfId="24" applyFont="1" applyFill="1" applyBorder="1" applyAlignment="1" applyProtection="1">
      <alignment horizontal="center"/>
      <protection locked="0"/>
    </xf>
    <xf numFmtId="43" fontId="198" fillId="14" borderId="107" xfId="24" applyFont="1" applyFill="1" applyBorder="1" applyProtection="1">
      <protection locked="0"/>
    </xf>
    <xf numFmtId="167" fontId="102" fillId="13" borderId="107" xfId="24" applyNumberFormat="1" applyFont="1" applyFill="1" applyBorder="1" applyProtection="1">
      <protection locked="0"/>
    </xf>
    <xf numFmtId="167" fontId="100" fillId="14" borderId="107" xfId="24" applyNumberFormat="1" applyFont="1" applyFill="1" applyBorder="1" applyProtection="1">
      <protection locked="0"/>
    </xf>
    <xf numFmtId="43" fontId="102" fillId="14" borderId="107" xfId="24" applyFont="1" applyFill="1" applyBorder="1" applyProtection="1">
      <protection locked="0"/>
    </xf>
    <xf numFmtId="43" fontId="100" fillId="10" borderId="107" xfId="24" applyFont="1" applyFill="1" applyBorder="1" applyProtection="1">
      <protection locked="0"/>
    </xf>
    <xf numFmtId="167" fontId="100" fillId="13" borderId="107" xfId="24" applyNumberFormat="1" applyFont="1" applyFill="1" applyBorder="1" applyProtection="1">
      <protection locked="0"/>
    </xf>
    <xf numFmtId="43" fontId="100" fillId="14" borderId="107" xfId="24" applyFont="1" applyFill="1" applyBorder="1" applyProtection="1">
      <protection locked="0"/>
    </xf>
    <xf numFmtId="43" fontId="121" fillId="10" borderId="107" xfId="24" applyFont="1" applyFill="1" applyBorder="1" applyAlignment="1" applyProtection="1">
      <alignment horizontal="center"/>
      <protection locked="0"/>
    </xf>
    <xf numFmtId="167" fontId="100" fillId="10" borderId="107" xfId="19" applyNumberFormat="1" applyFont="1" applyFill="1" applyBorder="1" applyAlignment="1" applyProtection="1">
      <alignment horizontal="center"/>
      <protection locked="0"/>
    </xf>
    <xf numFmtId="43" fontId="198" fillId="14" borderId="107" xfId="24" applyFont="1" applyFill="1" applyBorder="1" applyAlignment="1" applyProtection="1">
      <alignment horizontal="center"/>
      <protection locked="0"/>
    </xf>
    <xf numFmtId="43" fontId="121" fillId="14" borderId="107" xfId="24" applyFont="1" applyFill="1" applyBorder="1" applyAlignment="1" applyProtection="1">
      <alignment horizontal="center"/>
      <protection locked="0"/>
    </xf>
    <xf numFmtId="167" fontId="100" fillId="10" borderId="107" xfId="19" applyNumberFormat="1" applyFont="1" applyFill="1" applyBorder="1" applyAlignment="1">
      <alignment horizontal="center"/>
    </xf>
    <xf numFmtId="167" fontId="198" fillId="10" borderId="107" xfId="19" applyNumberFormat="1" applyFont="1" applyFill="1" applyBorder="1" applyAlignment="1" applyProtection="1">
      <alignment horizontal="center"/>
      <protection locked="0"/>
    </xf>
    <xf numFmtId="167" fontId="100" fillId="13" borderId="107" xfId="19" applyNumberFormat="1" applyFont="1" applyFill="1" applyBorder="1" applyProtection="1">
      <protection locked="0"/>
    </xf>
    <xf numFmtId="167" fontId="198" fillId="14" borderId="107" xfId="19" applyNumberFormat="1" applyFont="1" applyFill="1" applyBorder="1" applyProtection="1">
      <protection locked="0"/>
    </xf>
    <xf numFmtId="49" fontId="100" fillId="10" borderId="107" xfId="0" applyNumberFormat="1" applyFont="1" applyFill="1" applyBorder="1"/>
    <xf numFmtId="0" fontId="100" fillId="10" borderId="107" xfId="0" applyFont="1" applyFill="1" applyBorder="1" applyAlignment="1">
      <alignment horizontal="center"/>
    </xf>
    <xf numFmtId="167" fontId="100" fillId="10" borderId="107" xfId="19" applyNumberFormat="1" applyFont="1" applyFill="1" applyBorder="1" applyAlignment="1" applyProtection="1">
      <alignment vertical="center"/>
      <protection locked="0"/>
    </xf>
    <xf numFmtId="0" fontId="100" fillId="10" borderId="107" xfId="0" applyFont="1" applyFill="1" applyBorder="1" applyAlignment="1">
      <alignment wrapText="1"/>
    </xf>
    <xf numFmtId="167" fontId="94" fillId="10" borderId="107" xfId="1" applyNumberFormat="1" applyFont="1" applyFill="1" applyBorder="1" applyProtection="1">
      <protection locked="0"/>
    </xf>
    <xf numFmtId="167" fontId="91" fillId="14" borderId="107" xfId="19" applyNumberFormat="1" applyFont="1" applyFill="1" applyBorder="1" applyProtection="1">
      <protection locked="0"/>
    </xf>
    <xf numFmtId="0" fontId="102" fillId="0" borderId="107" xfId="0" applyFont="1" applyBorder="1" applyAlignment="1">
      <alignment horizontal="left" vertical="center" wrapText="1"/>
    </xf>
    <xf numFmtId="167" fontId="100" fillId="14" borderId="107" xfId="19" applyNumberFormat="1" applyFont="1" applyFill="1" applyBorder="1" applyProtection="1">
      <protection locked="0"/>
    </xf>
    <xf numFmtId="167" fontId="102" fillId="13" borderId="107" xfId="19" applyNumberFormat="1" applyFont="1" applyFill="1" applyBorder="1" applyProtection="1">
      <protection locked="0"/>
    </xf>
    <xf numFmtId="167" fontId="94" fillId="14" borderId="107" xfId="19" applyNumberFormat="1" applyFont="1" applyFill="1" applyBorder="1" applyProtection="1">
      <protection locked="0"/>
    </xf>
    <xf numFmtId="43" fontId="82" fillId="0" borderId="107" xfId="8" applyFont="1" applyBorder="1"/>
    <xf numFmtId="43" fontId="102" fillId="0" borderId="107" xfId="8" applyFont="1" applyBorder="1"/>
    <xf numFmtId="167" fontId="100" fillId="10" borderId="107" xfId="22" applyNumberFormat="1" applyFont="1" applyFill="1" applyBorder="1"/>
    <xf numFmtId="167" fontId="100" fillId="10" borderId="107" xfId="19" applyNumberFormat="1" applyFont="1" applyFill="1" applyBorder="1" applyAlignment="1">
      <alignment vertical="top"/>
    </xf>
    <xf numFmtId="167" fontId="100" fillId="12" borderId="107" xfId="19" applyNumberFormat="1" applyFont="1" applyFill="1" applyBorder="1" applyProtection="1">
      <protection locked="0"/>
    </xf>
    <xf numFmtId="167" fontId="100" fillId="13" borderId="107" xfId="1" applyNumberFormat="1" applyFont="1" applyFill="1" applyBorder="1" applyProtection="1">
      <protection locked="0"/>
    </xf>
    <xf numFmtId="0" fontId="94" fillId="10" borderId="107" xfId="0" applyFont="1" applyFill="1" applyBorder="1"/>
    <xf numFmtId="0" fontId="91" fillId="17" borderId="107" xfId="0" applyFont="1" applyFill="1" applyBorder="1" applyAlignment="1">
      <alignment horizontal="left" vertical="center" wrapText="1"/>
    </xf>
    <xf numFmtId="0" fontId="100" fillId="10" borderId="107" xfId="0" applyFont="1" applyFill="1" applyBorder="1" applyAlignment="1">
      <alignment horizontal="right" vertical="center" wrapText="1"/>
    </xf>
    <xf numFmtId="167" fontId="94" fillId="10" borderId="107" xfId="1" applyNumberFormat="1" applyFont="1" applyFill="1" applyBorder="1" applyAlignment="1" applyProtection="1">
      <alignment horizontal="center" vertical="center"/>
      <protection locked="0"/>
    </xf>
    <xf numFmtId="167" fontId="198" fillId="10" borderId="107" xfId="1" applyNumberFormat="1" applyFont="1" applyFill="1" applyBorder="1" applyAlignment="1" applyProtection="1">
      <alignment horizontal="center" vertical="center"/>
      <protection locked="0"/>
    </xf>
    <xf numFmtId="167" fontId="100" fillId="10" borderId="107" xfId="1" applyNumberFormat="1" applyFont="1" applyFill="1" applyBorder="1" applyAlignment="1" applyProtection="1">
      <alignment vertical="center"/>
      <protection locked="0"/>
    </xf>
    <xf numFmtId="167" fontId="100" fillId="10" borderId="107" xfId="1" applyNumberFormat="1" applyFont="1" applyFill="1" applyBorder="1" applyAlignment="1" applyProtection="1">
      <alignment horizontal="center" vertical="center"/>
      <protection locked="0"/>
    </xf>
    <xf numFmtId="167" fontId="84" fillId="10" borderId="107" xfId="1" applyNumberFormat="1" applyFont="1" applyFill="1" applyBorder="1" applyAlignment="1" applyProtection="1">
      <alignment horizontal="center" vertical="center"/>
      <protection locked="0"/>
    </xf>
    <xf numFmtId="0" fontId="123" fillId="10" borderId="107" xfId="0" applyFont="1" applyFill="1" applyBorder="1" applyAlignment="1">
      <alignment horizontal="left" vertical="center" wrapText="1"/>
    </xf>
    <xf numFmtId="0" fontId="81" fillId="0" borderId="107" xfId="0" applyFont="1" applyBorder="1" applyAlignment="1">
      <alignment horizontal="left"/>
    </xf>
    <xf numFmtId="49" fontId="81" fillId="0" borderId="107" xfId="0" applyNumberFormat="1" applyFont="1" applyBorder="1" applyAlignment="1">
      <alignment horizontal="right" wrapText="1"/>
    </xf>
    <xf numFmtId="0" fontId="81" fillId="0" borderId="107" xfId="1" applyNumberFormat="1" applyFont="1" applyFill="1" applyBorder="1" applyAlignment="1" applyProtection="1">
      <alignment horizontal="center" vertical="center" wrapText="1"/>
    </xf>
    <xf numFmtId="0" fontId="93" fillId="10" borderId="107" xfId="0" applyFont="1" applyFill="1" applyBorder="1" applyAlignment="1">
      <alignment horizontal="right" vertical="center" wrapText="1"/>
    </xf>
    <xf numFmtId="49" fontId="102" fillId="0" borderId="107" xfId="0" applyNumberFormat="1" applyFont="1" applyBorder="1"/>
    <xf numFmtId="0" fontId="102" fillId="0" borderId="107" xfId="0" applyFont="1" applyBorder="1" applyAlignment="1">
      <alignment horizontal="center"/>
    </xf>
    <xf numFmtId="167" fontId="100" fillId="13" borderId="107" xfId="19" applyNumberFormat="1" applyFont="1" applyFill="1" applyBorder="1"/>
    <xf numFmtId="0" fontId="102" fillId="0" borderId="107" xfId="0" applyFont="1" applyBorder="1" applyAlignment="1">
      <alignment horizontal="left"/>
    </xf>
    <xf numFmtId="0" fontId="94" fillId="10" borderId="107" xfId="0" applyFont="1" applyFill="1" applyBorder="1" applyAlignment="1">
      <alignment vertical="top"/>
    </xf>
    <xf numFmtId="49" fontId="91" fillId="10" borderId="107" xfId="0" applyNumberFormat="1" applyFont="1" applyFill="1" applyBorder="1" applyAlignment="1">
      <alignment vertical="top"/>
    </xf>
    <xf numFmtId="0" fontId="100" fillId="10" borderId="107" xfId="0" applyFont="1" applyFill="1" applyBorder="1" applyAlignment="1">
      <alignment horizontal="center" vertical="top"/>
    </xf>
    <xf numFmtId="0" fontId="100" fillId="10" borderId="107" xfId="0" applyFont="1" applyFill="1" applyBorder="1" applyAlignment="1">
      <alignment horizontal="left" vertical="top" wrapText="1"/>
    </xf>
    <xf numFmtId="167" fontId="100" fillId="13" borderId="107" xfId="19" applyNumberFormat="1" applyFont="1" applyFill="1" applyBorder="1" applyAlignment="1">
      <alignment vertical="top"/>
    </xf>
    <xf numFmtId="0" fontId="82" fillId="3" borderId="107" xfId="0" applyFont="1" applyFill="1" applyBorder="1"/>
    <xf numFmtId="49" fontId="82" fillId="3" borderId="107" xfId="0" applyNumberFormat="1" applyFont="1" applyFill="1" applyBorder="1"/>
    <xf numFmtId="0" fontId="102" fillId="3" borderId="107" xfId="0" applyFont="1" applyFill="1" applyBorder="1" applyAlignment="1">
      <alignment horizontal="center"/>
    </xf>
    <xf numFmtId="0" fontId="102" fillId="3" borderId="107" xfId="0" applyFont="1" applyFill="1" applyBorder="1" applyAlignment="1">
      <alignment horizontal="left" vertical="center" wrapText="1"/>
    </xf>
    <xf numFmtId="0" fontId="181" fillId="0" borderId="107" xfId="0" quotePrefix="1" applyFont="1" applyBorder="1"/>
    <xf numFmtId="167" fontId="82" fillId="14" borderId="107" xfId="1" applyNumberFormat="1" applyFont="1" applyFill="1" applyBorder="1" applyProtection="1">
      <protection locked="0"/>
    </xf>
    <xf numFmtId="167" fontId="84" fillId="14" borderId="107" xfId="1" applyNumberFormat="1" applyFont="1" applyFill="1" applyBorder="1" applyProtection="1">
      <protection locked="0"/>
    </xf>
    <xf numFmtId="0" fontId="117" fillId="10" borderId="107" xfId="0" applyFont="1" applyFill="1" applyBorder="1"/>
    <xf numFmtId="0" fontId="181" fillId="0" borderId="107" xfId="0" applyFont="1" applyBorder="1"/>
    <xf numFmtId="0" fontId="102" fillId="10" borderId="107" xfId="0" applyFont="1" applyFill="1" applyBorder="1"/>
    <xf numFmtId="167" fontId="102" fillId="13" borderId="107" xfId="1" applyNumberFormat="1" applyFont="1" applyFill="1" applyBorder="1" applyProtection="1">
      <protection locked="0"/>
    </xf>
    <xf numFmtId="167" fontId="82" fillId="14" borderId="107" xfId="20" applyNumberFormat="1" applyFont="1" applyFill="1" applyBorder="1" applyProtection="1">
      <protection locked="0"/>
    </xf>
    <xf numFmtId="167" fontId="91" fillId="10" borderId="107" xfId="20" applyNumberFormat="1" applyFont="1" applyFill="1" applyBorder="1" applyProtection="1">
      <protection locked="0"/>
    </xf>
    <xf numFmtId="0" fontId="80" fillId="10" borderId="107" xfId="0" applyFont="1" applyFill="1" applyBorder="1" applyAlignment="1">
      <alignment horizontal="right" wrapText="1"/>
    </xf>
    <xf numFmtId="167" fontId="81" fillId="10" borderId="107" xfId="19" applyNumberFormat="1" applyFont="1" applyFill="1" applyBorder="1"/>
    <xf numFmtId="167" fontId="82" fillId="10" borderId="107" xfId="19" applyNumberFormat="1" applyFont="1" applyFill="1" applyBorder="1"/>
    <xf numFmtId="167" fontId="91" fillId="13" borderId="107" xfId="19" applyNumberFormat="1" applyFont="1" applyFill="1" applyBorder="1"/>
    <xf numFmtId="0" fontId="90" fillId="0" borderId="107" xfId="0" applyFont="1" applyBorder="1"/>
    <xf numFmtId="0" fontId="91" fillId="0" borderId="107" xfId="0" applyFont="1" applyBorder="1" applyAlignment="1">
      <alignment vertical="center"/>
    </xf>
    <xf numFmtId="167" fontId="81" fillId="14" borderId="107" xfId="19" applyNumberFormat="1" applyFont="1" applyFill="1" applyBorder="1" applyProtection="1">
      <protection locked="0"/>
    </xf>
    <xf numFmtId="167" fontId="81" fillId="13" borderId="107" xfId="19" applyNumberFormat="1" applyFont="1" applyFill="1" applyBorder="1" applyProtection="1">
      <protection locked="0"/>
    </xf>
    <xf numFmtId="167" fontId="91" fillId="10" borderId="107" xfId="19" applyNumberFormat="1" applyFont="1" applyFill="1" applyBorder="1" applyAlignment="1" applyProtection="1">
      <protection locked="0"/>
    </xf>
    <xf numFmtId="170" fontId="133" fillId="35" borderId="107" xfId="54" applyFont="1" applyFill="1" applyBorder="1" applyAlignment="1">
      <alignment horizontal="left" vertical="center" wrapText="1"/>
    </xf>
    <xf numFmtId="169" fontId="91" fillId="17" borderId="107" xfId="19" applyNumberFormat="1" applyFont="1" applyFill="1" applyBorder="1" applyAlignment="1" applyProtection="1">
      <protection locked="0"/>
    </xf>
    <xf numFmtId="167" fontId="82" fillId="14" borderId="107" xfId="19" applyNumberFormat="1" applyFont="1" applyFill="1" applyBorder="1" applyAlignment="1" applyProtection="1">
      <alignment wrapText="1"/>
      <protection locked="0"/>
    </xf>
    <xf numFmtId="0" fontId="91" fillId="17" borderId="107" xfId="0" applyFont="1" applyFill="1" applyBorder="1" applyAlignment="1">
      <alignment horizontal="center"/>
    </xf>
    <xf numFmtId="167" fontId="84" fillId="13" borderId="107" xfId="23" applyNumberFormat="1" applyFont="1" applyFill="1" applyBorder="1" applyProtection="1">
      <protection locked="0"/>
    </xf>
    <xf numFmtId="167" fontId="94" fillId="10" borderId="107" xfId="23" applyNumberFormat="1" applyFont="1" applyFill="1" applyBorder="1" applyProtection="1">
      <protection locked="0"/>
    </xf>
    <xf numFmtId="167" fontId="84" fillId="14" borderId="107" xfId="23" applyNumberFormat="1" applyFont="1" applyFill="1" applyBorder="1" applyProtection="1">
      <protection locked="0"/>
    </xf>
    <xf numFmtId="0" fontId="92" fillId="10" borderId="107" xfId="0" applyFont="1" applyFill="1" applyBorder="1"/>
    <xf numFmtId="0" fontId="91" fillId="21" borderId="107" xfId="0" applyFont="1" applyFill="1" applyBorder="1" applyAlignment="1">
      <alignment horizontal="center"/>
    </xf>
    <xf numFmtId="167" fontId="82" fillId="0" borderId="107" xfId="1" applyNumberFormat="1" applyFont="1" applyBorder="1"/>
    <xf numFmtId="167" fontId="91" fillId="10" borderId="107" xfId="23" applyNumberFormat="1" applyFont="1" applyFill="1" applyBorder="1"/>
    <xf numFmtId="0" fontId="89" fillId="0" borderId="107" xfId="0" applyFont="1" applyBorder="1" applyAlignment="1">
      <alignment horizontal="left" vertical="center" wrapText="1"/>
    </xf>
    <xf numFmtId="0" fontId="97" fillId="0" borderId="107" xfId="0" applyFont="1" applyBorder="1"/>
    <xf numFmtId="0" fontId="91" fillId="0" borderId="107" xfId="0" applyFont="1" applyBorder="1" applyAlignment="1">
      <alignment horizontal="left" vertical="center" wrapText="1"/>
    </xf>
    <xf numFmtId="173" fontId="91" fillId="10" borderId="107" xfId="19" applyNumberFormat="1" applyFont="1" applyFill="1" applyBorder="1" applyProtection="1">
      <protection locked="0"/>
    </xf>
    <xf numFmtId="0" fontId="93" fillId="10" borderId="107" xfId="0" applyFont="1" applyFill="1" applyBorder="1"/>
    <xf numFmtId="167" fontId="91" fillId="10" borderId="107" xfId="22" applyNumberFormat="1" applyFont="1" applyFill="1" applyBorder="1" applyProtection="1">
      <protection locked="0"/>
    </xf>
    <xf numFmtId="167" fontId="91" fillId="13" borderId="107" xfId="22" applyNumberFormat="1" applyFont="1" applyFill="1" applyBorder="1" applyProtection="1">
      <protection locked="0"/>
    </xf>
    <xf numFmtId="0" fontId="90" fillId="10" borderId="107" xfId="0" applyFont="1" applyFill="1" applyBorder="1"/>
    <xf numFmtId="49" fontId="82" fillId="10" borderId="107" xfId="0" applyNumberFormat="1" applyFont="1" applyFill="1" applyBorder="1"/>
    <xf numFmtId="167" fontId="82" fillId="10" borderId="107" xfId="19" applyNumberFormat="1" applyFont="1" applyFill="1" applyBorder="1" applyProtection="1">
      <protection locked="0"/>
    </xf>
    <xf numFmtId="167" fontId="82" fillId="10" borderId="107" xfId="19" applyNumberFormat="1" applyFont="1" applyFill="1" applyBorder="1" applyAlignment="1" applyProtection="1">
      <alignment wrapText="1"/>
      <protection locked="0"/>
    </xf>
    <xf numFmtId="0" fontId="97" fillId="6" borderId="107" xfId="0" applyFont="1" applyFill="1" applyBorder="1"/>
    <xf numFmtId="167" fontId="91" fillId="16" borderId="107" xfId="19" applyNumberFormat="1" applyFont="1" applyFill="1" applyBorder="1" applyProtection="1">
      <protection locked="0"/>
    </xf>
    <xf numFmtId="167" fontId="91" fillId="10" borderId="107" xfId="1" applyNumberFormat="1" applyFont="1" applyFill="1" applyBorder="1"/>
    <xf numFmtId="167" fontId="94" fillId="13" borderId="107" xfId="1" applyNumberFormat="1" applyFont="1" applyFill="1" applyBorder="1"/>
    <xf numFmtId="43" fontId="91" fillId="10" borderId="107" xfId="19" applyFont="1" applyFill="1" applyBorder="1"/>
    <xf numFmtId="43" fontId="94" fillId="13" borderId="107" xfId="19" applyFont="1" applyFill="1" applyBorder="1"/>
    <xf numFmtId="0" fontId="201" fillId="35" borderId="107" xfId="0" applyFont="1" applyFill="1" applyBorder="1" applyAlignment="1">
      <alignment horizontal="right" vertical="center" wrapText="1"/>
    </xf>
    <xf numFmtId="0" fontId="92" fillId="35" borderId="107" xfId="0" applyFont="1" applyFill="1" applyBorder="1" applyAlignment="1">
      <alignment horizontal="left" vertical="center" wrapText="1"/>
    </xf>
    <xf numFmtId="179" fontId="91" fillId="35" borderId="107" xfId="0" applyNumberFormat="1" applyFont="1" applyFill="1" applyBorder="1"/>
    <xf numFmtId="0" fontId="106" fillId="10" borderId="107" xfId="0" applyFont="1" applyFill="1" applyBorder="1" applyAlignment="1">
      <alignment horizontal="left" vertical="center" wrapText="1"/>
    </xf>
    <xf numFmtId="167" fontId="83" fillId="13" borderId="107" xfId="19" applyNumberFormat="1" applyFont="1" applyFill="1" applyBorder="1"/>
    <xf numFmtId="20" fontId="82" fillId="0" borderId="107" xfId="0" applyNumberFormat="1" applyFont="1" applyBorder="1"/>
    <xf numFmtId="0" fontId="88" fillId="10" borderId="107" xfId="0" applyFont="1" applyFill="1" applyBorder="1" applyAlignment="1">
      <alignment wrapText="1"/>
    </xf>
    <xf numFmtId="167" fontId="82" fillId="13" borderId="107" xfId="19" applyNumberFormat="1" applyFont="1" applyFill="1" applyBorder="1"/>
    <xf numFmtId="0" fontId="97" fillId="10" borderId="107" xfId="0" applyFont="1" applyFill="1" applyBorder="1" applyAlignment="1">
      <alignment vertical="top"/>
    </xf>
    <xf numFmtId="0" fontId="91" fillId="10" borderId="107" xfId="0" applyFont="1" applyFill="1" applyBorder="1" applyAlignment="1">
      <alignment horizontal="center" vertical="top"/>
    </xf>
    <xf numFmtId="167" fontId="84" fillId="13" borderId="107" xfId="19" applyNumberFormat="1" applyFont="1" applyFill="1" applyBorder="1"/>
    <xf numFmtId="167" fontId="102" fillId="14" borderId="107" xfId="23" applyNumberFormat="1" applyFont="1" applyFill="1" applyBorder="1" applyProtection="1">
      <protection locked="0"/>
    </xf>
    <xf numFmtId="0" fontId="95" fillId="10" borderId="107" xfId="0" applyFont="1" applyFill="1" applyBorder="1"/>
    <xf numFmtId="43" fontId="237" fillId="10" borderId="107" xfId="24" applyFont="1" applyFill="1" applyBorder="1" applyAlignment="1" applyProtection="1">
      <alignment horizontal="center"/>
      <protection locked="0"/>
    </xf>
    <xf numFmtId="167" fontId="100" fillId="27" borderId="107" xfId="1" applyNumberFormat="1" applyFont="1" applyFill="1" applyBorder="1" applyProtection="1">
      <protection locked="0"/>
    </xf>
    <xf numFmtId="167" fontId="91" fillId="13" borderId="107" xfId="23" applyNumberFormat="1" applyFont="1" applyFill="1" applyBorder="1"/>
    <xf numFmtId="167" fontId="94" fillId="10" borderId="107" xfId="23" applyNumberFormat="1" applyFont="1" applyFill="1" applyBorder="1"/>
    <xf numFmtId="167" fontId="91" fillId="36" borderId="107" xfId="23" applyNumberFormat="1" applyFont="1" applyFill="1" applyBorder="1" applyProtection="1">
      <protection locked="0"/>
    </xf>
    <xf numFmtId="0" fontId="91" fillId="10" borderId="107" xfId="0" applyFont="1" applyFill="1" applyBorder="1" applyAlignment="1">
      <alignment horizontal="left"/>
    </xf>
    <xf numFmtId="49" fontId="91" fillId="10" borderId="107" xfId="0" applyNumberFormat="1" applyFont="1" applyFill="1" applyBorder="1" applyAlignment="1">
      <alignment horizontal="left"/>
    </xf>
    <xf numFmtId="0" fontId="100" fillId="10" borderId="107" xfId="0" applyFont="1" applyFill="1" applyBorder="1" applyAlignment="1">
      <alignment horizontal="left"/>
    </xf>
    <xf numFmtId="0" fontId="151" fillId="10" borderId="107" xfId="0" applyFont="1" applyFill="1" applyBorder="1" applyAlignment="1">
      <alignment horizontal="left" vertical="center" wrapText="1"/>
    </xf>
    <xf numFmtId="0" fontId="93" fillId="10" borderId="107" xfId="0" applyFont="1" applyFill="1" applyBorder="1" applyAlignment="1">
      <alignment horizontal="left" vertical="center" wrapText="1" indent="1"/>
    </xf>
    <xf numFmtId="0" fontId="95" fillId="10" borderId="107" xfId="0" applyFont="1" applyFill="1" applyBorder="1" applyAlignment="1">
      <alignment horizontal="left" wrapText="1" indent="1"/>
    </xf>
    <xf numFmtId="49" fontId="82" fillId="0" borderId="107" xfId="0" quotePrefix="1" applyNumberFormat="1" applyFont="1" applyBorder="1" applyAlignment="1">
      <alignment horizontal="right"/>
    </xf>
    <xf numFmtId="49" fontId="91" fillId="10" borderId="107" xfId="0" applyNumberFormat="1" applyFont="1" applyFill="1" applyBorder="1" applyAlignment="1">
      <alignment horizontal="right"/>
    </xf>
    <xf numFmtId="0" fontId="82" fillId="21" borderId="107" xfId="0" applyFont="1" applyFill="1" applyBorder="1"/>
    <xf numFmtId="49" fontId="82" fillId="21" borderId="107" xfId="0" applyNumberFormat="1" applyFont="1" applyFill="1" applyBorder="1" applyAlignment="1">
      <alignment horizontal="right"/>
    </xf>
    <xf numFmtId="0" fontId="82" fillId="21" borderId="107" xfId="0" applyFont="1" applyFill="1" applyBorder="1" applyAlignment="1">
      <alignment horizontal="left" vertical="center" wrapText="1"/>
    </xf>
    <xf numFmtId="167" fontId="82" fillId="21" borderId="107" xfId="19" applyNumberFormat="1" applyFont="1" applyFill="1" applyBorder="1" applyProtection="1">
      <protection locked="0"/>
    </xf>
    <xf numFmtId="167" fontId="91" fillId="21" borderId="107" xfId="19" applyNumberFormat="1" applyFont="1" applyFill="1" applyBorder="1" applyProtection="1">
      <protection locked="0"/>
    </xf>
    <xf numFmtId="167" fontId="84" fillId="21" borderId="107" xfId="19" applyNumberFormat="1" applyFont="1" applyFill="1" applyBorder="1" applyProtection="1">
      <protection locked="0"/>
    </xf>
    <xf numFmtId="167" fontId="99" fillId="10" borderId="107" xfId="19" applyNumberFormat="1" applyFont="1" applyFill="1" applyBorder="1" applyProtection="1">
      <protection locked="0"/>
    </xf>
    <xf numFmtId="167" fontId="81" fillId="21" borderId="107" xfId="19" applyNumberFormat="1" applyFont="1" applyFill="1" applyBorder="1" applyProtection="1">
      <protection locked="0"/>
    </xf>
    <xf numFmtId="0" fontId="91" fillId="4" borderId="107" xfId="0" applyFont="1" applyFill="1" applyBorder="1"/>
    <xf numFmtId="0" fontId="103" fillId="4" borderId="107" xfId="0" applyFont="1" applyFill="1" applyBorder="1"/>
    <xf numFmtId="49" fontId="103" fillId="4" borderId="107" xfId="0" applyNumberFormat="1" applyFont="1" applyFill="1" applyBorder="1" applyAlignment="1">
      <alignment horizontal="right"/>
    </xf>
    <xf numFmtId="0" fontId="123" fillId="27" borderId="107" xfId="0" applyFont="1" applyFill="1" applyBorder="1" applyAlignment="1">
      <alignment horizontal="left" vertical="center" wrapText="1"/>
    </xf>
    <xf numFmtId="167" fontId="102" fillId="16" borderId="107" xfId="19" applyNumberFormat="1" applyFont="1" applyFill="1" applyBorder="1" applyProtection="1">
      <protection locked="0"/>
    </xf>
    <xf numFmtId="167" fontId="102" fillId="21" borderId="107" xfId="19" applyNumberFormat="1" applyFont="1" applyFill="1" applyBorder="1" applyProtection="1">
      <protection locked="0"/>
    </xf>
    <xf numFmtId="167" fontId="198" fillId="10" borderId="107" xfId="19" applyNumberFormat="1" applyFont="1" applyFill="1" applyBorder="1" applyProtection="1">
      <protection locked="0"/>
    </xf>
    <xf numFmtId="0" fontId="107" fillId="35" borderId="107" xfId="0" applyFont="1" applyFill="1" applyBorder="1" applyAlignment="1">
      <alignment vertical="top" wrapText="1"/>
    </xf>
    <xf numFmtId="0" fontId="92" fillId="21" borderId="107" xfId="0" applyFont="1" applyFill="1" applyBorder="1" applyAlignment="1">
      <alignment vertical="top" wrapText="1"/>
    </xf>
    <xf numFmtId="0" fontId="92" fillId="35" borderId="107" xfId="0" applyFont="1" applyFill="1" applyBorder="1" applyAlignment="1">
      <alignment vertical="top" wrapText="1"/>
    </xf>
    <xf numFmtId="167" fontId="198" fillId="27" borderId="107" xfId="19" applyNumberFormat="1" applyFont="1" applyFill="1" applyBorder="1" applyProtection="1">
      <protection locked="0"/>
    </xf>
    <xf numFmtId="0" fontId="95" fillId="21" borderId="107" xfId="0" applyFont="1" applyFill="1" applyBorder="1" applyAlignment="1">
      <alignment horizontal="left" vertical="top" wrapText="1"/>
    </xf>
    <xf numFmtId="0" fontId="107" fillId="35" borderId="107" xfId="0" applyFont="1" applyFill="1" applyBorder="1" applyAlignment="1">
      <alignment horizontal="left" vertical="center" wrapText="1"/>
    </xf>
    <xf numFmtId="0" fontId="91" fillId="6" borderId="107" xfId="0" applyFont="1" applyFill="1" applyBorder="1"/>
    <xf numFmtId="0" fontId="91" fillId="6" borderId="107" xfId="0" applyFont="1" applyFill="1" applyBorder="1" applyAlignment="1">
      <alignment horizontal="center"/>
    </xf>
    <xf numFmtId="0" fontId="82" fillId="6" borderId="107" xfId="0" applyFont="1" applyFill="1" applyBorder="1" applyAlignment="1">
      <alignment horizontal="left" vertical="center" wrapText="1"/>
    </xf>
    <xf numFmtId="0" fontId="107" fillId="74" borderId="107" xfId="0" applyFont="1" applyFill="1" applyBorder="1" applyAlignment="1">
      <alignment horizontal="left" vertical="center" wrapText="1"/>
    </xf>
    <xf numFmtId="0" fontId="141" fillId="21" borderId="107" xfId="0" applyFont="1" applyFill="1" applyBorder="1" applyAlignment="1">
      <alignment horizontal="right" vertical="top" wrapText="1"/>
    </xf>
    <xf numFmtId="0" fontId="92" fillId="10" borderId="107" xfId="0" applyFont="1" applyFill="1" applyBorder="1" applyAlignment="1">
      <alignment horizontal="right" vertical="center" wrapText="1"/>
    </xf>
    <xf numFmtId="0" fontId="92" fillId="21" borderId="107" xfId="0" applyFont="1" applyFill="1" applyBorder="1" applyAlignment="1">
      <alignment horizontal="left" vertical="top" wrapText="1"/>
    </xf>
    <xf numFmtId="0" fontId="117" fillId="27" borderId="107" xfId="0" applyFont="1" applyFill="1" applyBorder="1"/>
    <xf numFmtId="0" fontId="82" fillId="0" borderId="107" xfId="201" applyFont="1" applyBorder="1"/>
    <xf numFmtId="0" fontId="91" fillId="0" borderId="107" xfId="201" applyFont="1" applyBorder="1" applyAlignment="1">
      <alignment horizontal="center"/>
    </xf>
    <xf numFmtId="0" fontId="82" fillId="0" borderId="107" xfId="201" applyFont="1" applyBorder="1" applyAlignment="1">
      <alignment horizontal="left" vertical="center" wrapText="1"/>
    </xf>
    <xf numFmtId="0" fontId="91" fillId="10" borderId="107" xfId="201" applyFont="1" applyFill="1" applyBorder="1"/>
    <xf numFmtId="0" fontId="91" fillId="10" borderId="107" xfId="201" applyFont="1" applyFill="1" applyBorder="1" applyAlignment="1">
      <alignment horizontal="center"/>
    </xf>
    <xf numFmtId="0" fontId="84" fillId="0" borderId="107" xfId="0" applyFont="1" applyBorder="1"/>
    <xf numFmtId="0" fontId="82" fillId="10" borderId="107" xfId="0" applyFont="1" applyFill="1" applyBorder="1" applyAlignment="1">
      <alignment horizontal="right" vertical="center" wrapText="1"/>
    </xf>
    <xf numFmtId="0" fontId="84" fillId="10" borderId="107" xfId="0" applyFont="1" applyFill="1" applyBorder="1"/>
    <xf numFmtId="43" fontId="94" fillId="10" borderId="107" xfId="24" applyFont="1" applyFill="1" applyBorder="1" applyAlignment="1" applyProtection="1">
      <alignment horizontal="center"/>
      <protection locked="0"/>
    </xf>
    <xf numFmtId="167" fontId="84" fillId="10" borderId="107" xfId="24" applyNumberFormat="1" applyFont="1" applyFill="1" applyBorder="1" applyProtection="1">
      <protection locked="0"/>
    </xf>
    <xf numFmtId="43" fontId="83" fillId="14" borderId="107" xfId="24" applyFont="1" applyFill="1" applyBorder="1" applyProtection="1">
      <protection locked="0"/>
    </xf>
    <xf numFmtId="167" fontId="84" fillId="14" borderId="107" xfId="24" applyNumberFormat="1" applyFont="1" applyFill="1" applyBorder="1" applyAlignment="1" applyProtection="1">
      <alignment horizontal="center"/>
      <protection locked="0"/>
    </xf>
    <xf numFmtId="167" fontId="84" fillId="13" borderId="107" xfId="24" applyNumberFormat="1" applyFont="1" applyFill="1" applyBorder="1" applyProtection="1">
      <protection locked="0"/>
    </xf>
    <xf numFmtId="43" fontId="94" fillId="10" borderId="107" xfId="24" applyFont="1" applyFill="1" applyBorder="1" applyProtection="1">
      <protection locked="0"/>
    </xf>
    <xf numFmtId="0" fontId="82" fillId="0" borderId="107" xfId="0" applyFont="1" applyBorder="1" applyAlignment="1">
      <alignment wrapText="1"/>
    </xf>
    <xf numFmtId="43" fontId="91" fillId="10" borderId="107" xfId="24" applyFont="1" applyFill="1" applyBorder="1" applyProtection="1">
      <protection locked="0"/>
    </xf>
    <xf numFmtId="0" fontId="108" fillId="10" borderId="107" xfId="0" applyFont="1" applyFill="1" applyBorder="1" applyAlignment="1">
      <alignment horizontal="left" wrapText="1"/>
    </xf>
    <xf numFmtId="43" fontId="82" fillId="10" borderId="107" xfId="24" applyFont="1" applyFill="1" applyBorder="1" applyProtection="1">
      <protection locked="0"/>
    </xf>
    <xf numFmtId="43" fontId="198" fillId="27" borderId="107" xfId="24" applyFont="1" applyFill="1" applyBorder="1" applyAlignment="1" applyProtection="1">
      <alignment horizontal="center"/>
      <protection locked="0"/>
    </xf>
    <xf numFmtId="167" fontId="100" fillId="27" borderId="107" xfId="24" applyNumberFormat="1" applyFont="1" applyFill="1" applyBorder="1" applyProtection="1">
      <protection locked="0"/>
    </xf>
    <xf numFmtId="0" fontId="102" fillId="10" borderId="107" xfId="0" applyFont="1" applyFill="1" applyBorder="1" applyAlignment="1">
      <alignment horizontal="left" vertical="center" wrapText="1"/>
    </xf>
    <xf numFmtId="43" fontId="99" fillId="10" borderId="107" xfId="24" applyFont="1" applyFill="1" applyBorder="1" applyAlignment="1" applyProtection="1">
      <alignment horizontal="center"/>
      <protection locked="0"/>
    </xf>
    <xf numFmtId="167" fontId="84" fillId="14" borderId="107" xfId="22" applyNumberFormat="1" applyFont="1" applyFill="1" applyBorder="1"/>
    <xf numFmtId="167" fontId="94" fillId="10" borderId="107" xfId="22" applyNumberFormat="1" applyFont="1" applyFill="1" applyBorder="1"/>
    <xf numFmtId="167" fontId="102" fillId="13" borderId="107" xfId="19" applyNumberFormat="1" applyFont="1" applyFill="1" applyBorder="1"/>
    <xf numFmtId="167" fontId="100" fillId="10" borderId="107" xfId="1" applyNumberFormat="1" applyFont="1" applyFill="1" applyBorder="1"/>
    <xf numFmtId="167" fontId="82" fillId="14" borderId="107" xfId="19" applyNumberFormat="1" applyFont="1" applyFill="1" applyBorder="1"/>
    <xf numFmtId="0" fontId="100" fillId="10" borderId="107" xfId="0" quotePrefix="1" applyFont="1" applyFill="1" applyBorder="1" applyAlignment="1">
      <alignment horizontal="left" vertical="center" wrapText="1"/>
    </xf>
    <xf numFmtId="167" fontId="128" fillId="14" borderId="107" xfId="19" applyNumberFormat="1" applyFont="1" applyFill="1" applyBorder="1"/>
    <xf numFmtId="167" fontId="84" fillId="14" borderId="107" xfId="19" applyNumberFormat="1" applyFont="1" applyFill="1" applyBorder="1"/>
    <xf numFmtId="0" fontId="100" fillId="21" borderId="107" xfId="0" applyFont="1" applyFill="1" applyBorder="1" applyAlignment="1">
      <alignment horizontal="left" vertical="center" wrapText="1"/>
    </xf>
    <xf numFmtId="43" fontId="100" fillId="10" borderId="107" xfId="19" applyFont="1" applyFill="1" applyBorder="1" applyAlignment="1">
      <alignment vertical="center" wrapText="1"/>
    </xf>
    <xf numFmtId="167" fontId="100" fillId="10" borderId="107" xfId="19" applyNumberFormat="1" applyFont="1" applyFill="1" applyBorder="1" applyAlignment="1">
      <alignment vertical="center" wrapText="1"/>
    </xf>
    <xf numFmtId="43" fontId="100" fillId="13" borderId="107" xfId="19" applyFont="1" applyFill="1" applyBorder="1" applyAlignment="1">
      <alignment horizontal="center" vertical="center"/>
    </xf>
    <xf numFmtId="0" fontId="181" fillId="6" borderId="107" xfId="0" applyFont="1" applyFill="1" applyBorder="1"/>
    <xf numFmtId="167" fontId="84" fillId="28" borderId="107" xfId="19" applyNumberFormat="1" applyFont="1" applyFill="1" applyBorder="1" applyProtection="1">
      <protection locked="0"/>
    </xf>
    <xf numFmtId="167" fontId="94" fillId="12" borderId="107" xfId="19" applyNumberFormat="1" applyFont="1" applyFill="1" applyBorder="1" applyProtection="1">
      <protection locked="0"/>
    </xf>
    <xf numFmtId="0" fontId="181" fillId="0" borderId="107" xfId="0" applyFont="1" applyBorder="1" applyAlignment="1">
      <alignment horizontal="left"/>
    </xf>
    <xf numFmtId="0" fontId="89" fillId="0" borderId="107" xfId="0" applyFont="1" applyBorder="1"/>
    <xf numFmtId="167" fontId="82" fillId="14" borderId="107" xfId="22" applyNumberFormat="1" applyFont="1" applyFill="1" applyBorder="1"/>
    <xf numFmtId="167" fontId="91" fillId="10" borderId="107" xfId="22" applyNumberFormat="1" applyFont="1" applyFill="1" applyBorder="1"/>
    <xf numFmtId="0" fontId="177" fillId="0" borderId="107" xfId="0" applyFont="1" applyBorder="1" applyAlignment="1">
      <alignment horizontal="left" vertical="center" wrapText="1"/>
    </xf>
    <xf numFmtId="49" fontId="82" fillId="0" borderId="107" xfId="0" applyNumberFormat="1" applyFont="1" applyBorder="1" applyAlignment="1">
      <alignment horizontal="center"/>
    </xf>
    <xf numFmtId="167" fontId="84" fillId="23" borderId="107" xfId="23" applyNumberFormat="1" applyFont="1" applyFill="1" applyBorder="1" applyProtection="1">
      <protection locked="0"/>
    </xf>
    <xf numFmtId="167" fontId="94" fillId="23" borderId="107" xfId="23" applyNumberFormat="1" applyFont="1" applyFill="1" applyBorder="1"/>
    <xf numFmtId="49" fontId="91" fillId="10" borderId="107" xfId="0" applyNumberFormat="1" applyFont="1" applyFill="1" applyBorder="1" applyAlignment="1">
      <alignment horizontal="center"/>
    </xf>
    <xf numFmtId="0" fontId="91" fillId="0" borderId="107" xfId="0" applyFont="1" applyBorder="1" applyAlignment="1">
      <alignment wrapText="1"/>
    </xf>
    <xf numFmtId="49" fontId="82" fillId="0" borderId="107" xfId="0" quotePrefix="1" applyNumberFormat="1" applyFont="1" applyBorder="1" applyAlignment="1">
      <alignment horizontal="left" vertical="center"/>
    </xf>
    <xf numFmtId="0" fontId="82" fillId="0" borderId="107" xfId="0" applyFont="1" applyBorder="1" applyAlignment="1">
      <alignment horizontal="center" vertical="center"/>
    </xf>
    <xf numFmtId="167" fontId="84" fillId="14" borderId="107" xfId="1" applyNumberFormat="1" applyFont="1" applyFill="1" applyBorder="1" applyAlignment="1" applyProtection="1">
      <alignment horizontal="center" vertical="center"/>
      <protection locked="0"/>
    </xf>
    <xf numFmtId="167" fontId="83" fillId="14" borderId="107" xfId="1" applyNumberFormat="1" applyFont="1" applyFill="1" applyBorder="1" applyAlignment="1" applyProtection="1">
      <alignment horizontal="center" vertical="center"/>
      <protection locked="0"/>
    </xf>
    <xf numFmtId="49" fontId="91" fillId="10" borderId="107" xfId="0" applyNumberFormat="1" applyFont="1" applyFill="1" applyBorder="1" applyAlignment="1">
      <alignment horizontal="left" vertical="center"/>
    </xf>
    <xf numFmtId="0" fontId="117" fillId="10" borderId="107" xfId="0" applyFont="1" applyFill="1" applyBorder="1" applyAlignment="1">
      <alignment horizontal="left" vertical="center"/>
    </xf>
    <xf numFmtId="0" fontId="91" fillId="10" borderId="107" xfId="0" applyFont="1" applyFill="1" applyBorder="1" applyAlignment="1">
      <alignment horizontal="center" vertical="center"/>
    </xf>
    <xf numFmtId="0" fontId="181" fillId="0" borderId="107" xfId="0" applyFont="1" applyBorder="1" applyAlignment="1">
      <alignment horizontal="left" vertical="center"/>
    </xf>
    <xf numFmtId="167" fontId="84" fillId="13" borderId="107" xfId="1" applyNumberFormat="1" applyFont="1" applyFill="1" applyBorder="1" applyAlignment="1" applyProtection="1">
      <alignment horizontal="center" vertical="center"/>
      <protection locked="0"/>
    </xf>
    <xf numFmtId="49" fontId="82" fillId="0" borderId="107" xfId="0" applyNumberFormat="1" applyFont="1" applyBorder="1" applyAlignment="1">
      <alignment horizontal="left" vertical="center"/>
    </xf>
    <xf numFmtId="0" fontId="102" fillId="0" borderId="107" xfId="0" applyFont="1" applyBorder="1" applyAlignment="1">
      <alignment horizontal="left" vertical="center"/>
    </xf>
    <xf numFmtId="49" fontId="102" fillId="0" borderId="107" xfId="0" applyNumberFormat="1" applyFont="1" applyBorder="1" applyAlignment="1">
      <alignment horizontal="left" vertical="center"/>
    </xf>
    <xf numFmtId="0" fontId="102" fillId="0" borderId="107" xfId="0" applyFont="1" applyBorder="1" applyAlignment="1">
      <alignment horizontal="center" vertical="center"/>
    </xf>
    <xf numFmtId="167" fontId="102" fillId="14" borderId="107" xfId="1" applyNumberFormat="1" applyFont="1" applyFill="1" applyBorder="1" applyAlignment="1" applyProtection="1">
      <alignment horizontal="center" vertical="center"/>
      <protection locked="0"/>
    </xf>
    <xf numFmtId="167" fontId="100" fillId="14" borderId="107" xfId="1" applyNumberFormat="1" applyFont="1" applyFill="1" applyBorder="1" applyAlignment="1" applyProtection="1">
      <alignment vertical="center"/>
      <protection locked="0"/>
    </xf>
    <xf numFmtId="0" fontId="100" fillId="10" borderId="107" xfId="0" applyFont="1" applyFill="1" applyBorder="1" applyAlignment="1">
      <alignment horizontal="left" vertical="center"/>
    </xf>
    <xf numFmtId="49" fontId="100" fillId="10" borderId="107" xfId="0" applyNumberFormat="1" applyFont="1" applyFill="1" applyBorder="1" applyAlignment="1">
      <alignment horizontal="left" vertical="center"/>
    </xf>
    <xf numFmtId="0" fontId="100" fillId="10" borderId="107" xfId="0" applyFont="1" applyFill="1" applyBorder="1" applyAlignment="1">
      <alignment horizontal="center" vertical="center"/>
    </xf>
    <xf numFmtId="167" fontId="91" fillId="10" borderId="107" xfId="1" applyNumberFormat="1" applyFont="1" applyFill="1" applyBorder="1" applyAlignment="1" applyProtection="1">
      <alignment horizontal="center" vertical="center"/>
      <protection locked="0"/>
    </xf>
    <xf numFmtId="167" fontId="198" fillId="14" borderId="107" xfId="1" applyNumberFormat="1" applyFont="1" applyFill="1" applyBorder="1" applyAlignment="1" applyProtection="1">
      <alignment horizontal="center" vertical="center"/>
      <protection locked="0"/>
    </xf>
    <xf numFmtId="43" fontId="100" fillId="10" borderId="107" xfId="24" applyFont="1" applyFill="1" applyBorder="1" applyAlignment="1" applyProtection="1">
      <alignment horizontal="left" vertical="center"/>
      <protection locked="0"/>
    </xf>
    <xf numFmtId="0" fontId="108" fillId="0" borderId="107" xfId="0" applyFont="1" applyBorder="1"/>
    <xf numFmtId="167" fontId="100" fillId="14" borderId="107" xfId="1" applyNumberFormat="1" applyFont="1" applyFill="1" applyBorder="1" applyAlignment="1" applyProtection="1">
      <alignment horizontal="center" vertical="center"/>
      <protection locked="0"/>
    </xf>
    <xf numFmtId="0" fontId="107" fillId="10" borderId="107" xfId="0" applyFont="1" applyFill="1" applyBorder="1"/>
    <xf numFmtId="0" fontId="100" fillId="10" borderId="107" xfId="0" applyFont="1" applyFill="1" applyBorder="1" applyAlignment="1">
      <alignment vertical="center"/>
    </xf>
    <xf numFmtId="43" fontId="102" fillId="10" borderId="107" xfId="24" applyFont="1" applyFill="1" applyBorder="1" applyAlignment="1" applyProtection="1">
      <alignment horizontal="left" vertical="center"/>
      <protection locked="0"/>
    </xf>
    <xf numFmtId="167" fontId="121" fillId="10" borderId="107" xfId="1" applyNumberFormat="1" applyFont="1" applyFill="1" applyBorder="1" applyAlignment="1" applyProtection="1">
      <alignment horizontal="center" vertical="center"/>
      <protection locked="0"/>
    </xf>
    <xf numFmtId="167" fontId="198" fillId="14" borderId="107" xfId="1" applyNumberFormat="1" applyFont="1" applyFill="1" applyBorder="1" applyAlignment="1" applyProtection="1">
      <alignment vertical="center"/>
      <protection locked="0"/>
    </xf>
    <xf numFmtId="167" fontId="102" fillId="10" borderId="107" xfId="1" applyNumberFormat="1" applyFont="1" applyFill="1" applyBorder="1" applyAlignment="1" applyProtection="1">
      <alignment horizontal="center" vertical="center"/>
      <protection locked="0"/>
    </xf>
    <xf numFmtId="167" fontId="198" fillId="10" borderId="107" xfId="1" applyNumberFormat="1" applyFont="1" applyFill="1" applyBorder="1" applyAlignment="1">
      <alignment horizontal="center" vertical="center"/>
    </xf>
    <xf numFmtId="167" fontId="82" fillId="13" borderId="107" xfId="1" applyNumberFormat="1" applyFont="1" applyFill="1" applyBorder="1" applyProtection="1">
      <protection locked="0"/>
    </xf>
    <xf numFmtId="167" fontId="91" fillId="13" borderId="107" xfId="1" applyNumberFormat="1" applyFont="1" applyFill="1" applyBorder="1" applyProtection="1">
      <protection locked="0"/>
    </xf>
    <xf numFmtId="167" fontId="102" fillId="14" borderId="107" xfId="22" applyNumberFormat="1" applyFont="1" applyFill="1" applyBorder="1"/>
    <xf numFmtId="0" fontId="100" fillId="0" borderId="107" xfId="0" applyFont="1" applyBorder="1" applyAlignment="1">
      <alignment horizontal="center"/>
    </xf>
    <xf numFmtId="0" fontId="100" fillId="0" borderId="107" xfId="0" applyFont="1" applyBorder="1" applyAlignment="1">
      <alignment horizontal="left" vertical="center" wrapText="1"/>
    </xf>
    <xf numFmtId="173" fontId="100" fillId="10" borderId="107" xfId="19" applyNumberFormat="1" applyFont="1" applyFill="1" applyBorder="1" applyProtection="1">
      <protection locked="0"/>
    </xf>
    <xf numFmtId="167" fontId="114" fillId="14" borderId="107" xfId="19" applyNumberFormat="1" applyFont="1" applyFill="1" applyBorder="1"/>
    <xf numFmtId="167" fontId="114" fillId="10" borderId="107" xfId="19" applyNumberFormat="1" applyFont="1" applyFill="1" applyBorder="1" applyProtection="1">
      <protection locked="0"/>
    </xf>
    <xf numFmtId="167" fontId="91" fillId="10" borderId="107" xfId="19" applyNumberFormat="1" applyFont="1" applyFill="1" applyBorder="1" applyAlignment="1" applyProtection="1">
      <alignment horizontal="left"/>
      <protection locked="0"/>
    </xf>
    <xf numFmtId="167" fontId="94" fillId="10" borderId="107" xfId="19" applyNumberFormat="1" applyFont="1" applyFill="1" applyBorder="1" applyAlignment="1" applyProtection="1">
      <alignment horizontal="left"/>
      <protection locked="0"/>
    </xf>
    <xf numFmtId="167" fontId="111" fillId="10" borderId="107" xfId="19" applyNumberFormat="1" applyFont="1" applyFill="1" applyBorder="1" applyProtection="1">
      <protection locked="0"/>
    </xf>
    <xf numFmtId="167" fontId="91" fillId="10" borderId="107" xfId="19" applyNumberFormat="1" applyFont="1" applyFill="1" applyBorder="1" applyAlignment="1">
      <alignment vertical="top"/>
    </xf>
    <xf numFmtId="167" fontId="94" fillId="13" borderId="107" xfId="19" applyNumberFormat="1" applyFont="1" applyFill="1" applyBorder="1" applyAlignment="1">
      <alignment vertical="top"/>
    </xf>
    <xf numFmtId="43" fontId="248" fillId="6" borderId="58" xfId="1" quotePrefix="1" applyFont="1" applyFill="1" applyBorder="1" applyAlignment="1">
      <alignment wrapText="1"/>
    </xf>
    <xf numFmtId="43" fontId="248" fillId="6" borderId="58" xfId="1" applyFont="1" applyFill="1" applyBorder="1" applyAlignment="1">
      <alignment wrapText="1"/>
    </xf>
    <xf numFmtId="43" fontId="248" fillId="4" borderId="58" xfId="1" applyFont="1" applyFill="1" applyBorder="1"/>
    <xf numFmtId="43" fontId="250" fillId="0" borderId="0" xfId="1" applyFont="1" applyAlignment="1">
      <alignment wrapText="1"/>
    </xf>
    <xf numFmtId="43" fontId="250" fillId="0" borderId="0" xfId="1" applyFont="1" applyAlignment="1">
      <alignment horizontal="left" wrapText="1"/>
    </xf>
    <xf numFmtId="167" fontId="250" fillId="0" borderId="0" xfId="1" applyNumberFormat="1" applyFont="1" applyAlignment="1">
      <alignment wrapText="1"/>
    </xf>
    <xf numFmtId="43" fontId="250" fillId="0" borderId="0" xfId="1" applyFont="1" applyFill="1" applyAlignment="1">
      <alignment wrapText="1"/>
    </xf>
    <xf numFmtId="43" fontId="250" fillId="0" borderId="0" xfId="1" applyFont="1"/>
    <xf numFmtId="43" fontId="251" fillId="0" borderId="3" xfId="1" applyFont="1" applyBorder="1" applyAlignment="1">
      <alignment horizontal="center" vertical="center" wrapText="1"/>
    </xf>
    <xf numFmtId="43" fontId="248" fillId="6" borderId="10" xfId="1" applyFont="1" applyFill="1" applyBorder="1"/>
    <xf numFmtId="43" fontId="251" fillId="6" borderId="10" xfId="1" applyFont="1" applyFill="1" applyBorder="1"/>
    <xf numFmtId="43" fontId="251" fillId="6" borderId="77" xfId="1" applyFont="1" applyFill="1" applyBorder="1"/>
    <xf numFmtId="43" fontId="248" fillId="6" borderId="50" xfId="1" applyFont="1" applyFill="1" applyBorder="1"/>
    <xf numFmtId="43" fontId="248" fillId="6" borderId="57" xfId="1" applyFont="1" applyFill="1" applyBorder="1"/>
    <xf numFmtId="43" fontId="249" fillId="6" borderId="57" xfId="1" applyFont="1" applyFill="1" applyBorder="1"/>
    <xf numFmtId="43" fontId="249" fillId="6" borderId="10" xfId="1" applyFont="1" applyFill="1" applyBorder="1"/>
    <xf numFmtId="43" fontId="251" fillId="5" borderId="17" xfId="1" applyFont="1" applyFill="1" applyBorder="1"/>
    <xf numFmtId="43" fontId="248" fillId="4" borderId="10" xfId="1" applyFont="1" applyFill="1" applyBorder="1"/>
    <xf numFmtId="167" fontId="248" fillId="4" borderId="10" xfId="1" applyNumberFormat="1" applyFont="1" applyFill="1" applyBorder="1"/>
    <xf numFmtId="167" fontId="248" fillId="6" borderId="10" xfId="1" applyNumberFormat="1" applyFont="1" applyFill="1" applyBorder="1" applyAlignment="1">
      <alignment wrapText="1"/>
    </xf>
    <xf numFmtId="167" fontId="248" fillId="6" borderId="10" xfId="1" applyNumberFormat="1" applyFont="1" applyFill="1" applyBorder="1"/>
    <xf numFmtId="167" fontId="251" fillId="0" borderId="0" xfId="1" applyNumberFormat="1" applyFont="1" applyFill="1" applyBorder="1"/>
    <xf numFmtId="167" fontId="249" fillId="0" borderId="0" xfId="1" applyNumberFormat="1" applyFont="1" applyFill="1" applyBorder="1" applyAlignment="1">
      <alignment horizontal="right"/>
    </xf>
    <xf numFmtId="49" fontId="145" fillId="6" borderId="105" xfId="43" applyNumberFormat="1" applyFont="1" applyFill="1" applyBorder="1" applyAlignment="1">
      <alignment horizontal="left" indent="1"/>
    </xf>
    <xf numFmtId="3" fontId="248" fillId="0" borderId="10" xfId="3" applyNumberFormat="1" applyFont="1" applyBorder="1"/>
    <xf numFmtId="3" fontId="248" fillId="4" borderId="10" xfId="3" applyNumberFormat="1" applyFont="1" applyFill="1" applyBorder="1"/>
    <xf numFmtId="3" fontId="248" fillId="4" borderId="10" xfId="43" applyNumberFormat="1" applyFont="1" applyFill="1" applyBorder="1"/>
    <xf numFmtId="3" fontId="248" fillId="4" borderId="58" xfId="43" applyNumberFormat="1" applyFont="1" applyFill="1" applyBorder="1"/>
    <xf numFmtId="167" fontId="94" fillId="0" borderId="106" xfId="19" applyNumberFormat="1" applyFont="1" applyFill="1" applyBorder="1" applyProtection="1">
      <protection locked="0"/>
    </xf>
    <xf numFmtId="0" fontId="117" fillId="0" borderId="0" xfId="0" applyFont="1"/>
    <xf numFmtId="0" fontId="100" fillId="27" borderId="107" xfId="0" applyFont="1" applyFill="1" applyBorder="1" applyAlignment="1">
      <alignment horizontal="left" vertical="center"/>
    </xf>
    <xf numFmtId="0" fontId="100" fillId="27" borderId="107" xfId="0" applyFont="1" applyFill="1" applyBorder="1" applyAlignment="1">
      <alignment horizontal="center" vertical="center"/>
    </xf>
    <xf numFmtId="167" fontId="198" fillId="27" borderId="107" xfId="1" applyNumberFormat="1" applyFont="1" applyFill="1" applyBorder="1" applyAlignment="1" applyProtection="1">
      <alignment horizontal="center" vertical="center"/>
      <protection locked="0"/>
    </xf>
    <xf numFmtId="167" fontId="100" fillId="27" borderId="107" xfId="1" applyNumberFormat="1" applyFont="1" applyFill="1" applyBorder="1" applyAlignment="1" applyProtection="1">
      <alignment horizontal="center" vertical="center"/>
      <protection locked="0"/>
    </xf>
    <xf numFmtId="49" fontId="100" fillId="27" borderId="107" xfId="0" applyNumberFormat="1" applyFont="1" applyFill="1" applyBorder="1" applyAlignment="1">
      <alignment horizontal="left" vertical="center"/>
    </xf>
    <xf numFmtId="167" fontId="100" fillId="27" borderId="107" xfId="1" applyNumberFormat="1" applyFont="1" applyFill="1" applyBorder="1" applyAlignment="1" applyProtection="1">
      <alignment vertical="center"/>
      <protection locked="0"/>
    </xf>
    <xf numFmtId="167" fontId="252" fillId="14" borderId="107" xfId="1" applyNumberFormat="1" applyFont="1" applyFill="1" applyBorder="1" applyAlignment="1" applyProtection="1">
      <alignment horizontal="center" vertical="center"/>
      <protection locked="0"/>
    </xf>
    <xf numFmtId="167" fontId="254" fillId="14" borderId="107" xfId="1" applyNumberFormat="1" applyFont="1" applyFill="1" applyBorder="1" applyAlignment="1" applyProtection="1">
      <alignment horizontal="center" vertical="center"/>
      <protection locked="0"/>
    </xf>
    <xf numFmtId="167" fontId="123" fillId="0" borderId="0" xfId="0" applyNumberFormat="1" applyFont="1"/>
    <xf numFmtId="167" fontId="103" fillId="14" borderId="107" xfId="1" applyNumberFormat="1" applyFont="1" applyFill="1" applyBorder="1" applyAlignment="1" applyProtection="1">
      <alignment vertical="center"/>
      <protection locked="0"/>
    </xf>
    <xf numFmtId="167" fontId="102" fillId="30" borderId="107" xfId="1" applyNumberFormat="1" applyFont="1" applyFill="1" applyBorder="1" applyAlignment="1" applyProtection="1">
      <alignment horizontal="center" vertical="center"/>
      <protection locked="0"/>
    </xf>
    <xf numFmtId="167" fontId="102" fillId="23" borderId="107" xfId="23" applyNumberFormat="1" applyFont="1" applyFill="1" applyBorder="1" applyProtection="1">
      <protection locked="0"/>
    </xf>
    <xf numFmtId="167" fontId="100" fillId="23" borderId="107" xfId="23" applyNumberFormat="1" applyFont="1" applyFill="1" applyBorder="1"/>
    <xf numFmtId="167" fontId="102" fillId="14" borderId="107" xfId="1" applyNumberFormat="1" applyFont="1" applyFill="1" applyBorder="1" applyAlignment="1" applyProtection="1">
      <alignment vertical="center"/>
      <protection locked="0"/>
    </xf>
    <xf numFmtId="0" fontId="66" fillId="5" borderId="102" xfId="43" applyFont="1" applyFill="1" applyBorder="1" applyAlignment="1">
      <alignment wrapText="1"/>
    </xf>
    <xf numFmtId="0" fontId="62" fillId="0" borderId="102" xfId="43" applyFont="1" applyBorder="1" applyAlignment="1">
      <alignment horizontal="left" wrapText="1" indent="2"/>
    </xf>
    <xf numFmtId="3" fontId="64" fillId="0" borderId="79" xfId="43" applyNumberFormat="1" applyFont="1" applyBorder="1"/>
    <xf numFmtId="3" fontId="62" fillId="0" borderId="79" xfId="43" applyNumberFormat="1" applyFont="1" applyBorder="1"/>
    <xf numFmtId="9" fontId="62" fillId="0" borderId="79" xfId="2" applyFont="1" applyFill="1" applyBorder="1" applyAlignment="1">
      <alignment horizontal="right"/>
    </xf>
    <xf numFmtId="9" fontId="62" fillId="0" borderId="104" xfId="2" applyFont="1" applyFill="1" applyBorder="1" applyAlignment="1">
      <alignment horizontal="right"/>
    </xf>
    <xf numFmtId="3" fontId="66" fillId="5" borderId="7" xfId="3" applyNumberFormat="1" applyFont="1" applyFill="1" applyBorder="1"/>
    <xf numFmtId="167" fontId="62" fillId="0" borderId="7" xfId="5" applyNumberFormat="1" applyFont="1" applyFill="1" applyBorder="1"/>
    <xf numFmtId="3" fontId="62" fillId="0" borderId="10" xfId="3" applyNumberFormat="1" applyFont="1" applyBorder="1"/>
    <xf numFmtId="3" fontId="62" fillId="0" borderId="11" xfId="3" applyNumberFormat="1" applyFont="1" applyBorder="1"/>
    <xf numFmtId="43" fontId="114" fillId="0" borderId="0" xfId="1" applyFont="1" applyAlignment="1">
      <alignment wrapText="1"/>
    </xf>
    <xf numFmtId="9" fontId="114" fillId="0" borderId="0" xfId="1" applyNumberFormat="1" applyFont="1" applyAlignment="1">
      <alignment horizontal="left" wrapText="1"/>
    </xf>
    <xf numFmtId="3" fontId="66" fillId="5" borderId="32" xfId="3" applyNumberFormat="1" applyFont="1" applyFill="1" applyBorder="1"/>
    <xf numFmtId="3" fontId="66" fillId="5" borderId="32" xfId="43" applyNumberFormat="1" applyFont="1" applyFill="1" applyBorder="1"/>
    <xf numFmtId="3" fontId="62" fillId="15" borderId="50" xfId="3" applyNumberFormat="1" applyFont="1" applyFill="1" applyBorder="1"/>
    <xf numFmtId="3" fontId="62" fillId="15" borderId="60" xfId="43" applyNumberFormat="1" applyFont="1" applyFill="1" applyBorder="1"/>
    <xf numFmtId="3" fontId="66" fillId="0" borderId="14" xfId="3" applyNumberFormat="1" applyFont="1" applyBorder="1"/>
    <xf numFmtId="43" fontId="114" fillId="0" borderId="0" xfId="1" applyFont="1" applyFill="1" applyAlignment="1">
      <alignment wrapText="1"/>
    </xf>
    <xf numFmtId="3" fontId="66" fillId="4" borderId="7" xfId="3" applyNumberFormat="1" applyFont="1" applyFill="1" applyBorder="1"/>
    <xf numFmtId="49" fontId="91" fillId="10" borderId="102" xfId="0" applyNumberFormat="1" applyFont="1" applyFill="1" applyBorder="1"/>
    <xf numFmtId="167" fontId="94" fillId="10" borderId="102" xfId="19" applyNumberFormat="1" applyFont="1" applyFill="1" applyBorder="1" applyProtection="1">
      <protection locked="0"/>
    </xf>
    <xf numFmtId="49" fontId="82" fillId="0" borderId="102" xfId="0" quotePrefix="1" applyNumberFormat="1" applyFont="1" applyBorder="1"/>
    <xf numFmtId="167" fontId="82" fillId="14" borderId="102" xfId="19" applyNumberFormat="1" applyFont="1" applyFill="1" applyBorder="1" applyProtection="1">
      <protection locked="0"/>
    </xf>
    <xf numFmtId="167" fontId="84" fillId="14" borderId="102" xfId="19" applyNumberFormat="1" applyFont="1" applyFill="1" applyBorder="1" applyProtection="1">
      <protection locked="0"/>
    </xf>
    <xf numFmtId="0" fontId="100" fillId="10" borderId="102" xfId="0" applyFont="1" applyFill="1" applyBorder="1"/>
    <xf numFmtId="0" fontId="91" fillId="21" borderId="102" xfId="0" applyFont="1" applyFill="1" applyBorder="1" applyAlignment="1">
      <alignment horizontal="left" vertical="center" wrapText="1"/>
    </xf>
    <xf numFmtId="167" fontId="179" fillId="10" borderId="102" xfId="19" applyNumberFormat="1" applyFont="1" applyFill="1" applyBorder="1" applyProtection="1">
      <protection locked="0"/>
    </xf>
    <xf numFmtId="167" fontId="98" fillId="10" borderId="102" xfId="19" applyNumberFormat="1" applyFont="1" applyFill="1" applyBorder="1" applyProtection="1">
      <protection locked="0"/>
    </xf>
    <xf numFmtId="173" fontId="194" fillId="22" borderId="0" xfId="1" applyNumberFormat="1" applyFont="1" applyFill="1" applyBorder="1"/>
    <xf numFmtId="173" fontId="146" fillId="0" borderId="0" xfId="1" applyNumberFormat="1" applyFont="1" applyBorder="1"/>
    <xf numFmtId="180" fontId="230" fillId="23" borderId="0" xfId="1" applyNumberFormat="1" applyFont="1" applyFill="1" applyBorder="1"/>
    <xf numFmtId="0" fontId="111" fillId="6" borderId="72" xfId="0" applyFont="1" applyFill="1" applyBorder="1"/>
    <xf numFmtId="43" fontId="62" fillId="4" borderId="58" xfId="1" applyFont="1" applyFill="1" applyBorder="1" applyAlignment="1">
      <alignment wrapText="1"/>
    </xf>
    <xf numFmtId="43" fontId="62" fillId="6" borderId="58" xfId="1" applyFont="1" applyFill="1" applyBorder="1" applyAlignment="1">
      <alignment wrapText="1"/>
    </xf>
    <xf numFmtId="0" fontId="91" fillId="10" borderId="102" xfId="0" applyFont="1" applyFill="1" applyBorder="1" applyAlignment="1">
      <alignment horizontal="left" vertical="center" wrapText="1"/>
    </xf>
    <xf numFmtId="167" fontId="91" fillId="10" borderId="102" xfId="19" applyNumberFormat="1" applyFont="1" applyFill="1" applyBorder="1" applyProtection="1">
      <protection locked="0"/>
    </xf>
    <xf numFmtId="167" fontId="103" fillId="10" borderId="102" xfId="19" applyNumberFormat="1" applyFont="1" applyFill="1" applyBorder="1" applyProtection="1">
      <protection locked="0"/>
    </xf>
    <xf numFmtId="167" fontId="91" fillId="13" borderId="102" xfId="19" applyNumberFormat="1" applyFont="1" applyFill="1" applyBorder="1" applyProtection="1">
      <protection locked="0"/>
    </xf>
    <xf numFmtId="0" fontId="91" fillId="10" borderId="102" xfId="0" applyFont="1" applyFill="1" applyBorder="1" applyAlignment="1">
      <alignment horizontal="right" vertical="center" wrapText="1"/>
    </xf>
    <xf numFmtId="49" fontId="62" fillId="6" borderId="82" xfId="43" applyNumberFormat="1" applyFont="1" applyFill="1" applyBorder="1" applyAlignment="1">
      <alignment horizontal="right" wrapText="1" indent="2"/>
    </xf>
    <xf numFmtId="0" fontId="82" fillId="10" borderId="102" xfId="0" applyFont="1" applyFill="1" applyBorder="1"/>
    <xf numFmtId="167" fontId="91" fillId="10" borderId="102" xfId="23" applyNumberFormat="1" applyFont="1" applyFill="1" applyBorder="1" applyProtection="1">
      <protection locked="0"/>
    </xf>
    <xf numFmtId="167" fontId="82" fillId="36" borderId="107" xfId="23" applyNumberFormat="1" applyFont="1" applyFill="1" applyBorder="1" applyProtection="1">
      <protection locked="0"/>
    </xf>
    <xf numFmtId="167" fontId="91" fillId="36" borderId="102" xfId="23" applyNumberFormat="1" applyFont="1" applyFill="1" applyBorder="1" applyProtection="1">
      <protection locked="0"/>
    </xf>
    <xf numFmtId="0" fontId="91" fillId="0" borderId="0" xfId="0" applyFont="1" applyAlignment="1">
      <alignment horizontal="left" vertical="top" wrapText="1"/>
    </xf>
    <xf numFmtId="1" fontId="0" fillId="0" borderId="70" xfId="0" applyNumberFormat="1" applyBorder="1"/>
    <xf numFmtId="0" fontId="107" fillId="10" borderId="102" xfId="0" applyFont="1" applyFill="1" applyBorder="1"/>
    <xf numFmtId="167" fontId="198" fillId="10" borderId="102" xfId="1" applyNumberFormat="1" applyFont="1" applyFill="1" applyBorder="1" applyAlignment="1" applyProtection="1">
      <alignment horizontal="center" vertical="center"/>
      <protection locked="0"/>
    </xf>
    <xf numFmtId="167" fontId="100" fillId="10" borderId="102" xfId="1" applyNumberFormat="1" applyFont="1" applyFill="1" applyBorder="1" applyAlignment="1" applyProtection="1">
      <alignment horizontal="center" vertical="center"/>
      <protection locked="0"/>
    </xf>
    <xf numFmtId="167" fontId="94" fillId="13" borderId="102" xfId="1" applyNumberFormat="1" applyFont="1" applyFill="1" applyBorder="1" applyProtection="1">
      <protection locked="0"/>
    </xf>
    <xf numFmtId="0" fontId="97" fillId="10" borderId="102" xfId="0" applyFont="1" applyFill="1" applyBorder="1"/>
    <xf numFmtId="167" fontId="91" fillId="10" borderId="102" xfId="19" applyNumberFormat="1" applyFont="1" applyFill="1" applyBorder="1" applyAlignment="1" applyProtection="1">
      <alignment wrapText="1"/>
      <protection locked="0"/>
    </xf>
    <xf numFmtId="0" fontId="91" fillId="10" borderId="102" xfId="0" applyFont="1" applyFill="1" applyBorder="1" applyAlignment="1">
      <alignment wrapText="1"/>
    </xf>
    <xf numFmtId="0" fontId="90" fillId="10" borderId="102" xfId="0" applyFont="1" applyFill="1" applyBorder="1"/>
    <xf numFmtId="0" fontId="102" fillId="10" borderId="107" xfId="0" applyFont="1" applyFill="1" applyBorder="1" applyAlignment="1">
      <alignment horizontal="right" vertical="center" wrapText="1"/>
    </xf>
    <xf numFmtId="0" fontId="94" fillId="10" borderId="102" xfId="0" applyFont="1" applyFill="1" applyBorder="1"/>
    <xf numFmtId="167" fontId="100" fillId="10" borderId="102" xfId="19" applyNumberFormat="1" applyFont="1" applyFill="1" applyBorder="1"/>
    <xf numFmtId="167" fontId="102" fillId="13" borderId="102" xfId="19" applyNumberFormat="1" applyFont="1" applyFill="1" applyBorder="1" applyProtection="1">
      <protection locked="0"/>
    </xf>
    <xf numFmtId="0" fontId="100" fillId="10" borderId="102" xfId="0" applyFont="1" applyFill="1" applyBorder="1" applyAlignment="1">
      <alignment horizontal="left" vertical="center" wrapText="1"/>
    </xf>
    <xf numFmtId="0" fontId="91" fillId="10" borderId="102" xfId="0" applyFont="1" applyFill="1" applyBorder="1" applyAlignment="1">
      <alignment vertical="center" wrapText="1"/>
    </xf>
    <xf numFmtId="43" fontId="198" fillId="10" borderId="102" xfId="24" applyFont="1" applyFill="1" applyBorder="1" applyAlignment="1" applyProtection="1">
      <alignment horizontal="center"/>
      <protection locked="0"/>
    </xf>
    <xf numFmtId="167" fontId="100" fillId="10" borderId="102" xfId="24" applyNumberFormat="1" applyFont="1" applyFill="1" applyBorder="1" applyProtection="1">
      <protection locked="0"/>
    </xf>
    <xf numFmtId="167" fontId="100" fillId="13" borderId="102" xfId="24" applyNumberFormat="1" applyFont="1" applyFill="1" applyBorder="1" applyProtection="1">
      <protection locked="0"/>
    </xf>
    <xf numFmtId="167" fontId="100" fillId="10" borderId="102" xfId="1" applyNumberFormat="1" applyFont="1" applyFill="1" applyBorder="1" applyAlignment="1" applyProtection="1">
      <alignment vertical="center"/>
      <protection locked="0"/>
    </xf>
    <xf numFmtId="167" fontId="91" fillId="10" borderId="107" xfId="24" applyNumberFormat="1" applyFont="1" applyFill="1" applyBorder="1" applyAlignment="1" applyProtection="1">
      <alignment horizontal="center"/>
      <protection locked="0"/>
    </xf>
    <xf numFmtId="49" fontId="134" fillId="4" borderId="9" xfId="43" applyNumberFormat="1" applyFont="1" applyFill="1" applyBorder="1" applyAlignment="1">
      <alignment horizontal="left" wrapText="1" indent="2"/>
    </xf>
    <xf numFmtId="3" fontId="115" fillId="4" borderId="10" xfId="3" applyNumberFormat="1" applyFont="1" applyFill="1" applyBorder="1"/>
    <xf numFmtId="9" fontId="115" fillId="4" borderId="10" xfId="2" applyFont="1" applyFill="1" applyBorder="1" applyAlignment="1">
      <alignment horizontal="right"/>
    </xf>
    <xf numFmtId="49" fontId="115" fillId="6" borderId="34" xfId="43" applyNumberFormat="1" applyFont="1" applyFill="1" applyBorder="1" applyAlignment="1">
      <alignment horizontal="right" wrapText="1" indent="2"/>
    </xf>
    <xf numFmtId="3" fontId="115" fillId="6" borderId="10" xfId="3" applyNumberFormat="1" applyFont="1" applyFill="1" applyBorder="1"/>
    <xf numFmtId="167" fontId="100" fillId="10" borderId="102" xfId="19" applyNumberFormat="1" applyFont="1" applyFill="1" applyBorder="1" applyProtection="1">
      <protection locked="0"/>
    </xf>
    <xf numFmtId="49" fontId="62" fillId="0" borderId="102" xfId="43" applyNumberFormat="1" applyFont="1" applyBorder="1" applyAlignment="1">
      <alignment horizontal="left" wrapText="1" indent="2"/>
    </xf>
    <xf numFmtId="49" fontId="111" fillId="0" borderId="0" xfId="0" applyNumberFormat="1" applyFont="1" applyAlignment="1">
      <alignment horizontal="left"/>
    </xf>
    <xf numFmtId="0" fontId="126" fillId="13" borderId="74" xfId="0" applyFont="1" applyFill="1" applyBorder="1" applyAlignment="1">
      <alignment horizontal="center" wrapText="1"/>
    </xf>
    <xf numFmtId="167" fontId="126" fillId="13" borderId="74" xfId="1" applyNumberFormat="1" applyFont="1" applyFill="1" applyBorder="1" applyAlignment="1">
      <alignment horizontal="center" wrapText="1"/>
    </xf>
    <xf numFmtId="167" fontId="230" fillId="0" borderId="97" xfId="1" applyNumberFormat="1" applyFont="1" applyFill="1" applyBorder="1"/>
    <xf numFmtId="167" fontId="89" fillId="0" borderId="0" xfId="0" applyNumberFormat="1" applyFont="1" applyAlignment="1">
      <alignment wrapText="1"/>
    </xf>
    <xf numFmtId="167" fontId="180" fillId="0" borderId="93" xfId="1" applyNumberFormat="1" applyFont="1" applyFill="1" applyBorder="1"/>
    <xf numFmtId="167" fontId="114" fillId="0" borderId="74" xfId="1" applyNumberFormat="1" applyFont="1" applyBorder="1" applyAlignment="1">
      <alignment horizontal="center"/>
    </xf>
    <xf numFmtId="0" fontId="91" fillId="10" borderId="111" xfId="0" applyFont="1" applyFill="1" applyBorder="1"/>
    <xf numFmtId="167" fontId="217" fillId="0" borderId="0" xfId="1" applyNumberFormat="1" applyFont="1" applyFill="1" applyAlignment="1">
      <alignment horizontal="left"/>
    </xf>
    <xf numFmtId="167" fontId="217" fillId="0" borderId="0" xfId="1" applyNumberFormat="1" applyFont="1" applyFill="1"/>
    <xf numFmtId="167" fontId="0" fillId="0" borderId="0" xfId="1" applyNumberFormat="1" applyFont="1" applyFill="1" applyAlignment="1">
      <alignment wrapText="1"/>
    </xf>
    <xf numFmtId="167" fontId="114" fillId="0" borderId="0" xfId="1" applyNumberFormat="1" applyFont="1" applyFill="1" applyAlignment="1">
      <alignment wrapText="1"/>
    </xf>
    <xf numFmtId="167" fontId="111" fillId="0" borderId="0" xfId="1" applyNumberFormat="1" applyFont="1" applyFill="1"/>
    <xf numFmtId="1" fontId="114" fillId="0" borderId="70" xfId="0" applyNumberFormat="1" applyFont="1" applyBorder="1"/>
    <xf numFmtId="49" fontId="91" fillId="10" borderId="111" xfId="0" applyNumberFormat="1" applyFont="1" applyFill="1" applyBorder="1"/>
    <xf numFmtId="0" fontId="91" fillId="10" borderId="111" xfId="0" applyFont="1" applyFill="1" applyBorder="1" applyAlignment="1">
      <alignment horizontal="center"/>
    </xf>
    <xf numFmtId="0" fontId="107" fillId="21" borderId="111" xfId="0" applyFont="1" applyFill="1" applyBorder="1" applyAlignment="1">
      <alignment vertical="top" wrapText="1"/>
    </xf>
    <xf numFmtId="167" fontId="103" fillId="10" borderId="111" xfId="19" applyNumberFormat="1" applyFont="1" applyFill="1" applyBorder="1" applyProtection="1">
      <protection locked="0"/>
    </xf>
    <xf numFmtId="167" fontId="91" fillId="10" borderId="111" xfId="19" applyNumberFormat="1" applyFont="1" applyFill="1" applyBorder="1" applyProtection="1">
      <protection locked="0"/>
    </xf>
    <xf numFmtId="167" fontId="91" fillId="13" borderId="111" xfId="19" applyNumberFormat="1" applyFont="1" applyFill="1" applyBorder="1" applyProtection="1">
      <protection locked="0"/>
    </xf>
    <xf numFmtId="0" fontId="138" fillId="0" borderId="1" xfId="43" applyFont="1" applyBorder="1" applyAlignment="1">
      <alignment horizontal="center" vertical="center"/>
    </xf>
    <xf numFmtId="0" fontId="138" fillId="0" borderId="12" xfId="43" applyFont="1" applyBorder="1"/>
    <xf numFmtId="49" fontId="174" fillId="6" borderId="8" xfId="43" applyNumberFormat="1" applyFont="1" applyFill="1" applyBorder="1" applyAlignment="1">
      <alignment horizontal="left" indent="1"/>
    </xf>
    <xf numFmtId="49" fontId="145" fillId="6" borderId="76" xfId="43" applyNumberFormat="1" applyFont="1" applyFill="1" applyBorder="1" applyAlignment="1">
      <alignment horizontal="left" indent="1"/>
    </xf>
    <xf numFmtId="49" fontId="174" fillId="6" borderId="59" xfId="43" applyNumberFormat="1" applyFont="1" applyFill="1" applyBorder="1" applyAlignment="1">
      <alignment horizontal="left" indent="1"/>
    </xf>
    <xf numFmtId="49" fontId="175" fillId="6" borderId="33" xfId="43" applyNumberFormat="1" applyFont="1" applyFill="1" applyBorder="1" applyAlignment="1">
      <alignment horizontal="left" indent="1"/>
    </xf>
    <xf numFmtId="49" fontId="174" fillId="6" borderId="33" xfId="43" applyNumberFormat="1" applyFont="1" applyFill="1" applyBorder="1" applyAlignment="1">
      <alignment horizontal="left" indent="1"/>
    </xf>
    <xf numFmtId="49" fontId="174" fillId="6" borderId="49" xfId="43" applyNumberFormat="1" applyFont="1" applyFill="1" applyBorder="1" applyAlignment="1">
      <alignment horizontal="left" indent="1"/>
    </xf>
    <xf numFmtId="49" fontId="138" fillId="0" borderId="0" xfId="43" applyNumberFormat="1" applyFont="1" applyAlignment="1">
      <alignment horizontal="left" indent="1"/>
    </xf>
    <xf numFmtId="49" fontId="62" fillId="6" borderId="84" xfId="43" applyNumberFormat="1" applyFont="1" applyFill="1" applyBorder="1" applyAlignment="1">
      <alignment horizontal="right" wrapText="1" indent="2"/>
    </xf>
    <xf numFmtId="0" fontId="114" fillId="6" borderId="0" xfId="0" applyFont="1" applyFill="1"/>
    <xf numFmtId="0" fontId="94" fillId="10" borderId="111" xfId="0" applyFont="1" applyFill="1" applyBorder="1"/>
    <xf numFmtId="0" fontId="100" fillId="10" borderId="111" xfId="0" applyFont="1" applyFill="1" applyBorder="1" applyAlignment="1">
      <alignment horizontal="left" vertical="center" wrapText="1"/>
    </xf>
    <xf numFmtId="167" fontId="114" fillId="10" borderId="111" xfId="19" applyNumberFormat="1" applyFont="1" applyFill="1" applyBorder="1" applyProtection="1">
      <protection locked="0"/>
    </xf>
    <xf numFmtId="167" fontId="94" fillId="13" borderId="111" xfId="19" applyNumberFormat="1" applyFont="1" applyFill="1" applyBorder="1" applyProtection="1">
      <protection locked="0"/>
    </xf>
    <xf numFmtId="49" fontId="102" fillId="0" borderId="107" xfId="0" quotePrefix="1" applyNumberFormat="1" applyFont="1" applyBorder="1"/>
    <xf numFmtId="49" fontId="66" fillId="4" borderId="8" xfId="43" applyNumberFormat="1" applyFont="1" applyFill="1" applyBorder="1" applyAlignment="1">
      <alignment horizontal="left" indent="1"/>
    </xf>
    <xf numFmtId="49" fontId="62" fillId="7" borderId="8" xfId="43" applyNumberFormat="1" applyFont="1" applyFill="1" applyBorder="1" applyAlignment="1">
      <alignment horizontal="left" indent="2"/>
    </xf>
    <xf numFmtId="49" fontId="72" fillId="4" borderId="8" xfId="43" applyNumberFormat="1" applyFont="1" applyFill="1" applyBorder="1" applyAlignment="1">
      <alignment horizontal="right" indent="1"/>
    </xf>
    <xf numFmtId="49" fontId="62" fillId="6" borderId="59" xfId="43" applyNumberFormat="1" applyFont="1" applyFill="1" applyBorder="1" applyAlignment="1">
      <alignment horizontal="left" indent="1"/>
    </xf>
    <xf numFmtId="49" fontId="66" fillId="6" borderId="8" xfId="43" applyNumberFormat="1" applyFont="1" applyFill="1" applyBorder="1" applyAlignment="1">
      <alignment horizontal="left" indent="1"/>
    </xf>
    <xf numFmtId="49" fontId="66" fillId="6" borderId="33" xfId="43" applyNumberFormat="1" applyFont="1" applyFill="1" applyBorder="1" applyAlignment="1">
      <alignment horizontal="left" indent="1"/>
    </xf>
    <xf numFmtId="49" fontId="66" fillId="6" borderId="76" xfId="43" applyNumberFormat="1" applyFont="1" applyFill="1" applyBorder="1" applyAlignment="1">
      <alignment horizontal="left" indent="1"/>
    </xf>
    <xf numFmtId="49" fontId="73" fillId="6" borderId="8" xfId="43" applyNumberFormat="1" applyFont="1" applyFill="1" applyBorder="1" applyAlignment="1">
      <alignment horizontal="left" indent="1"/>
    </xf>
    <xf numFmtId="43" fontId="63" fillId="6" borderId="10" xfId="1" applyFont="1" applyFill="1" applyBorder="1"/>
    <xf numFmtId="49" fontId="62" fillId="6" borderId="49" xfId="43" applyNumberFormat="1" applyFont="1" applyFill="1" applyBorder="1" applyAlignment="1">
      <alignment horizontal="left" indent="1"/>
    </xf>
    <xf numFmtId="49" fontId="62" fillId="0" borderId="105" xfId="43" applyNumberFormat="1" applyFont="1" applyBorder="1" applyAlignment="1">
      <alignment horizontal="left" indent="1"/>
    </xf>
    <xf numFmtId="167" fontId="94" fillId="10" borderId="111" xfId="19" applyNumberFormat="1" applyFont="1" applyFill="1" applyBorder="1" applyProtection="1">
      <protection locked="0"/>
    </xf>
    <xf numFmtId="0" fontId="123" fillId="0" borderId="0" xfId="0" applyFont="1"/>
    <xf numFmtId="0" fontId="123" fillId="0" borderId="0" xfId="0" applyFont="1" applyAlignment="1">
      <alignment wrapText="1"/>
    </xf>
    <xf numFmtId="0" fontId="90" fillId="10" borderId="111" xfId="0" applyFont="1" applyFill="1" applyBorder="1"/>
    <xf numFmtId="167" fontId="100" fillId="10" borderId="111" xfId="23" applyNumberFormat="1" applyFont="1" applyFill="1" applyBorder="1" applyProtection="1">
      <protection locked="0"/>
    </xf>
    <xf numFmtId="0" fontId="82" fillId="10" borderId="111" xfId="0" applyFont="1" applyFill="1" applyBorder="1"/>
    <xf numFmtId="0" fontId="114" fillId="0" borderId="112" xfId="0" applyFont="1" applyBorder="1"/>
    <xf numFmtId="0" fontId="66" fillId="4" borderId="5" xfId="43" applyFont="1" applyFill="1" applyBorder="1"/>
    <xf numFmtId="0" fontId="66" fillId="5" borderId="5" xfId="43" quotePrefix="1" applyFont="1" applyFill="1" applyBorder="1"/>
    <xf numFmtId="0" fontId="62" fillId="0" borderId="8" xfId="43" applyFont="1" applyBorder="1" applyAlignment="1">
      <alignment horizontal="left" indent="1"/>
    </xf>
    <xf numFmtId="0" fontId="66" fillId="5" borderId="8" xfId="43" applyFont="1" applyFill="1" applyBorder="1"/>
    <xf numFmtId="0" fontId="66" fillId="5" borderId="105" xfId="43" applyFont="1" applyFill="1" applyBorder="1"/>
    <xf numFmtId="0" fontId="62" fillId="0" borderId="105" xfId="43" applyFont="1" applyBorder="1" applyAlignment="1">
      <alignment horizontal="left" indent="1"/>
    </xf>
    <xf numFmtId="0" fontId="66" fillId="5" borderId="8" xfId="43" quotePrefix="1" applyFont="1" applyFill="1" applyBorder="1"/>
    <xf numFmtId="0" fontId="62" fillId="4" borderId="8" xfId="43" applyFont="1" applyFill="1" applyBorder="1" applyAlignment="1">
      <alignment horizontal="left" indent="1"/>
    </xf>
    <xf numFmtId="0" fontId="62" fillId="4" borderId="59" xfId="43" applyFont="1" applyFill="1" applyBorder="1" applyAlignment="1">
      <alignment horizontal="left" indent="1"/>
    </xf>
    <xf numFmtId="0" fontId="62" fillId="15" borderId="8" xfId="43" applyFont="1" applyFill="1" applyBorder="1" applyAlignment="1">
      <alignment horizontal="left" indent="1"/>
    </xf>
    <xf numFmtId="0" fontId="62" fillId="7" borderId="8" xfId="43" applyFont="1" applyFill="1" applyBorder="1" applyAlignment="1">
      <alignment horizontal="left" indent="2"/>
    </xf>
    <xf numFmtId="167" fontId="114" fillId="0" borderId="0" xfId="0" applyNumberFormat="1" applyFont="1"/>
    <xf numFmtId="3" fontId="66" fillId="0" borderId="0" xfId="3" applyNumberFormat="1" applyFont="1"/>
    <xf numFmtId="0" fontId="114" fillId="0" borderId="90" xfId="0" applyFont="1" applyBorder="1"/>
    <xf numFmtId="0" fontId="114" fillId="0" borderId="89" xfId="0" applyFont="1" applyBorder="1"/>
    <xf numFmtId="3" fontId="186" fillId="0" borderId="104" xfId="43" applyNumberFormat="1" applyFont="1" applyBorder="1"/>
    <xf numFmtId="9" fontId="186" fillId="0" borderId="104" xfId="2" applyFont="1" applyFill="1" applyBorder="1" applyAlignment="1">
      <alignment horizontal="right"/>
    </xf>
    <xf numFmtId="167" fontId="126" fillId="22" borderId="0" xfId="0" applyNumberFormat="1" applyFont="1" applyFill="1"/>
    <xf numFmtId="0" fontId="126" fillId="13" borderId="92" xfId="0" applyFont="1" applyFill="1" applyBorder="1" applyAlignment="1">
      <alignment horizontal="center" wrapText="1"/>
    </xf>
    <xf numFmtId="0" fontId="114" fillId="0" borderId="0" xfId="0" applyFont="1" applyAlignment="1">
      <alignment horizontal="center"/>
    </xf>
    <xf numFmtId="0" fontId="95" fillId="15" borderId="107" xfId="0" applyFont="1" applyFill="1" applyBorder="1" applyAlignment="1">
      <alignment horizontal="right" vertical="center" wrapText="1"/>
    </xf>
    <xf numFmtId="173" fontId="114" fillId="15" borderId="0" xfId="1" applyNumberFormat="1" applyFont="1" applyFill="1" applyBorder="1"/>
    <xf numFmtId="167" fontId="102" fillId="13" borderId="107" xfId="23" applyNumberFormat="1" applyFont="1" applyFill="1" applyBorder="1" applyProtection="1">
      <protection locked="0"/>
    </xf>
    <xf numFmtId="167" fontId="100" fillId="13" borderId="107" xfId="23" applyNumberFormat="1" applyFont="1" applyFill="1" applyBorder="1"/>
    <xf numFmtId="167" fontId="82" fillId="15" borderId="107" xfId="23" applyNumberFormat="1" applyFont="1" applyFill="1" applyBorder="1" applyProtection="1">
      <protection locked="0"/>
    </xf>
    <xf numFmtId="49" fontId="102" fillId="0" borderId="107" xfId="0" applyNumberFormat="1" applyFont="1" applyBorder="1" applyAlignment="1">
      <alignment horizontal="center"/>
    </xf>
    <xf numFmtId="49" fontId="100" fillId="10" borderId="107" xfId="0" applyNumberFormat="1" applyFont="1" applyFill="1" applyBorder="1" applyAlignment="1">
      <alignment horizontal="center"/>
    </xf>
    <xf numFmtId="0" fontId="94" fillId="10" borderId="115" xfId="0" applyFont="1" applyFill="1" applyBorder="1"/>
    <xf numFmtId="0" fontId="102" fillId="10" borderId="115" xfId="0" applyFont="1" applyFill="1" applyBorder="1" applyAlignment="1">
      <alignment horizontal="left" vertical="center" wrapText="1"/>
    </xf>
    <xf numFmtId="167" fontId="100" fillId="10" borderId="115" xfId="19" applyNumberFormat="1" applyFont="1" applyFill="1" applyBorder="1"/>
    <xf numFmtId="167" fontId="102" fillId="13" borderId="115" xfId="19" applyNumberFormat="1" applyFont="1" applyFill="1" applyBorder="1" applyProtection="1">
      <protection locked="0"/>
    </xf>
    <xf numFmtId="167" fontId="91" fillId="10" borderId="115" xfId="19" applyNumberFormat="1" applyFont="1" applyFill="1" applyBorder="1" applyProtection="1">
      <protection locked="0"/>
    </xf>
    <xf numFmtId="167" fontId="91" fillId="13" borderId="115" xfId="19" applyNumberFormat="1" applyFont="1" applyFill="1" applyBorder="1" applyProtection="1">
      <protection locked="0"/>
    </xf>
    <xf numFmtId="0" fontId="108" fillId="10" borderId="115" xfId="0" applyFont="1" applyFill="1" applyBorder="1" applyAlignment="1">
      <alignment vertical="center" wrapText="1"/>
    </xf>
    <xf numFmtId="0" fontId="91" fillId="10" borderId="115" xfId="0" applyFont="1" applyFill="1" applyBorder="1"/>
    <xf numFmtId="0" fontId="91" fillId="10" borderId="115" xfId="0" applyFont="1" applyFill="1" applyBorder="1" applyAlignment="1">
      <alignment horizontal="left" vertical="center" wrapText="1"/>
    </xf>
    <xf numFmtId="167" fontId="100" fillId="10" borderId="115" xfId="19" applyNumberFormat="1" applyFont="1" applyFill="1" applyBorder="1" applyProtection="1">
      <protection locked="0"/>
    </xf>
    <xf numFmtId="167" fontId="100" fillId="21" borderId="115" xfId="19" applyNumberFormat="1" applyFont="1" applyFill="1" applyBorder="1" applyProtection="1">
      <protection locked="0"/>
    </xf>
    <xf numFmtId="167" fontId="94" fillId="13" borderId="115" xfId="19" applyNumberFormat="1" applyFont="1" applyFill="1" applyBorder="1" applyProtection="1">
      <protection locked="0"/>
    </xf>
    <xf numFmtId="0" fontId="81" fillId="10" borderId="107" xfId="0" applyFont="1" applyFill="1" applyBorder="1" applyAlignment="1">
      <alignment horizontal="left" vertical="center" wrapText="1"/>
    </xf>
    <xf numFmtId="0" fontId="91" fillId="21" borderId="115" xfId="0" applyFont="1" applyFill="1" applyBorder="1" applyAlignment="1">
      <alignment horizontal="left" vertical="center" wrapText="1"/>
    </xf>
    <xf numFmtId="0" fontId="82" fillId="0" borderId="69" xfId="0" applyFont="1" applyBorder="1" applyAlignment="1">
      <alignment horizontal="right"/>
    </xf>
    <xf numFmtId="167" fontId="114" fillId="0" borderId="69" xfId="0" applyNumberFormat="1" applyFont="1" applyBorder="1"/>
    <xf numFmtId="173" fontId="81" fillId="0" borderId="69" xfId="1" applyNumberFormat="1" applyFont="1" applyFill="1" applyBorder="1" applyAlignment="1">
      <alignment horizontal="right"/>
    </xf>
    <xf numFmtId="167" fontId="126" fillId="0" borderId="69" xfId="1" applyNumberFormat="1" applyFont="1" applyFill="1" applyBorder="1"/>
    <xf numFmtId="3" fontId="187" fillId="4" borderId="10" xfId="3" applyNumberFormat="1" applyFont="1" applyFill="1" applyBorder="1"/>
    <xf numFmtId="3" fontId="172" fillId="4" borderId="10" xfId="3" applyNumberFormat="1" applyFont="1" applyFill="1" applyBorder="1"/>
    <xf numFmtId="3" fontId="199" fillId="0" borderId="0" xfId="0" quotePrefix="1" applyNumberFormat="1" applyFont="1"/>
    <xf numFmtId="3" fontId="187" fillId="0" borderId="0" xfId="3" applyNumberFormat="1" applyFont="1"/>
    <xf numFmtId="167" fontId="120" fillId="0" borderId="70" xfId="1" applyNumberFormat="1" applyFont="1" applyBorder="1"/>
    <xf numFmtId="167" fontId="120" fillId="0" borderId="75" xfId="1" applyNumberFormat="1" applyFont="1" applyBorder="1"/>
    <xf numFmtId="167" fontId="120" fillId="0" borderId="75" xfId="1" applyNumberFormat="1" applyFont="1" applyFill="1" applyBorder="1"/>
    <xf numFmtId="167" fontId="120" fillId="26" borderId="70" xfId="1" applyNumberFormat="1" applyFont="1" applyFill="1" applyBorder="1"/>
    <xf numFmtId="167" fontId="120" fillId="26" borderId="0" xfId="1" applyNumberFormat="1" applyFont="1" applyFill="1" applyBorder="1"/>
    <xf numFmtId="167" fontId="109" fillId="0" borderId="70" xfId="1" applyNumberFormat="1" applyFont="1" applyBorder="1"/>
    <xf numFmtId="167" fontId="109" fillId="0" borderId="74" xfId="1" applyNumberFormat="1" applyFont="1" applyBorder="1"/>
    <xf numFmtId="167" fontId="109" fillId="0" borderId="97" xfId="1" applyNumberFormat="1" applyFont="1" applyFill="1" applyBorder="1"/>
    <xf numFmtId="167" fontId="109" fillId="0" borderId="70" xfId="1" applyNumberFormat="1" applyFont="1" applyFill="1" applyBorder="1"/>
    <xf numFmtId="0" fontId="91" fillId="0" borderId="107" xfId="284" applyNumberFormat="1" applyFont="1" applyFill="1" applyBorder="1" applyAlignment="1">
      <alignment wrapText="1"/>
    </xf>
    <xf numFmtId="167" fontId="120" fillId="0" borderId="97" xfId="1" applyNumberFormat="1" applyFont="1" applyFill="1" applyBorder="1"/>
    <xf numFmtId="167" fontId="180" fillId="0" borderId="90" xfId="1" applyNumberFormat="1" applyFont="1" applyBorder="1"/>
    <xf numFmtId="167" fontId="180" fillId="0" borderId="112" xfId="1" applyNumberFormat="1" applyFont="1" applyBorder="1"/>
    <xf numFmtId="167" fontId="180" fillId="0" borderId="75" xfId="1" applyNumberFormat="1" applyFont="1" applyBorder="1"/>
    <xf numFmtId="167" fontId="180" fillId="0" borderId="97" xfId="1" applyNumberFormat="1" applyFont="1" applyFill="1" applyBorder="1"/>
    <xf numFmtId="167" fontId="180" fillId="0" borderId="74" xfId="1" applyNumberFormat="1" applyFont="1" applyBorder="1"/>
    <xf numFmtId="167" fontId="180" fillId="0" borderId="100" xfId="1" applyNumberFormat="1" applyFont="1" applyFill="1" applyBorder="1"/>
    <xf numFmtId="167" fontId="180" fillId="0" borderId="87" xfId="1" applyNumberFormat="1" applyFont="1" applyFill="1" applyBorder="1"/>
    <xf numFmtId="167" fontId="180" fillId="0" borderId="114" xfId="1" applyNumberFormat="1" applyFont="1" applyFill="1" applyBorder="1"/>
    <xf numFmtId="0" fontId="97" fillId="10" borderId="115" xfId="0" applyFont="1" applyFill="1" applyBorder="1"/>
    <xf numFmtId="167" fontId="91" fillId="10" borderId="115" xfId="1" applyNumberFormat="1" applyFont="1" applyFill="1" applyBorder="1" applyProtection="1">
      <protection locked="0"/>
    </xf>
    <xf numFmtId="167" fontId="94" fillId="13" borderId="115" xfId="1" applyNumberFormat="1" applyFont="1" applyFill="1" applyBorder="1" applyProtection="1">
      <protection locked="0"/>
    </xf>
    <xf numFmtId="167" fontId="78" fillId="0" borderId="107" xfId="1" applyNumberFormat="1" applyFont="1" applyFill="1" applyBorder="1" applyAlignment="1" applyProtection="1">
      <alignment horizontal="center" vertical="center" wrapText="1"/>
    </xf>
    <xf numFmtId="167" fontId="135" fillId="0" borderId="107" xfId="19" applyNumberFormat="1" applyFont="1" applyFill="1" applyBorder="1" applyAlignment="1" applyProtection="1">
      <alignment horizontal="center" vertical="center" wrapText="1"/>
    </xf>
    <xf numFmtId="167" fontId="82" fillId="15" borderId="107" xfId="19" applyNumberFormat="1" applyFont="1" applyFill="1" applyBorder="1" applyProtection="1">
      <protection locked="0"/>
    </xf>
    <xf numFmtId="167" fontId="82" fillId="23" borderId="107" xfId="19" applyNumberFormat="1" applyFont="1" applyFill="1" applyBorder="1" applyProtection="1">
      <protection locked="0"/>
    </xf>
    <xf numFmtId="167" fontId="231" fillId="0" borderId="0" xfId="0" applyNumberFormat="1" applyFont="1"/>
    <xf numFmtId="0" fontId="231" fillId="0" borderId="0" xfId="0" applyFont="1"/>
    <xf numFmtId="167" fontId="94" fillId="10" borderId="115" xfId="19" applyNumberFormat="1" applyFont="1" applyFill="1" applyBorder="1" applyProtection="1">
      <protection locked="0"/>
    </xf>
    <xf numFmtId="167" fontId="82" fillId="9" borderId="107" xfId="24" applyNumberFormat="1" applyFont="1" applyFill="1" applyBorder="1" applyAlignment="1" applyProtection="1">
      <alignment horizontal="center"/>
      <protection locked="0"/>
    </xf>
    <xf numFmtId="2" fontId="244" fillId="0" borderId="107" xfId="0" applyNumberFormat="1" applyFont="1" applyBorder="1"/>
    <xf numFmtId="43" fontId="91" fillId="10" borderId="107" xfId="24" applyFont="1" applyFill="1" applyBorder="1" applyAlignment="1" applyProtection="1">
      <alignment horizontal="center"/>
      <protection locked="0"/>
    </xf>
    <xf numFmtId="167" fontId="103" fillId="10" borderId="107" xfId="19" applyNumberFormat="1" applyFont="1" applyFill="1" applyBorder="1" applyAlignment="1" applyProtection="1">
      <alignment horizontal="center"/>
      <protection locked="0"/>
    </xf>
    <xf numFmtId="167" fontId="91" fillId="10" borderId="107" xfId="1" applyNumberFormat="1" applyFont="1" applyFill="1" applyBorder="1" applyAlignment="1" applyProtection="1">
      <alignment vertical="center"/>
      <protection locked="0"/>
    </xf>
    <xf numFmtId="167" fontId="102" fillId="13" borderId="107" xfId="24" applyNumberFormat="1" applyFont="1" applyFill="1" applyBorder="1" applyAlignment="1" applyProtection="1">
      <alignment horizontal="center" vertical="center"/>
      <protection locked="0"/>
    </xf>
    <xf numFmtId="167" fontId="100" fillId="23" borderId="107" xfId="23" applyNumberFormat="1" applyFont="1" applyFill="1" applyBorder="1" applyProtection="1">
      <protection locked="0"/>
    </xf>
    <xf numFmtId="167" fontId="100" fillId="13" borderId="107" xfId="23" applyNumberFormat="1" applyFont="1" applyFill="1" applyBorder="1" applyProtection="1">
      <protection locked="0"/>
    </xf>
    <xf numFmtId="0" fontId="100" fillId="10" borderId="107" xfId="0" applyFont="1" applyFill="1" applyBorder="1" applyAlignment="1">
      <alignment horizontal="left" vertical="top"/>
    </xf>
    <xf numFmtId="0" fontId="81" fillId="0" borderId="107" xfId="0" applyFont="1" applyBorder="1" applyAlignment="1">
      <alignment horizontal="center" vertical="center" wrapText="1"/>
    </xf>
    <xf numFmtId="167" fontId="79" fillId="0" borderId="107" xfId="19" applyNumberFormat="1" applyFont="1" applyFill="1" applyBorder="1" applyAlignment="1" applyProtection="1">
      <alignment horizontal="center" vertical="center" wrapText="1"/>
    </xf>
    <xf numFmtId="167" fontId="78" fillId="13" borderId="107" xfId="1" applyNumberFormat="1" applyFont="1" applyFill="1" applyBorder="1" applyAlignment="1" applyProtection="1">
      <alignment horizontal="center" vertical="center" wrapText="1"/>
    </xf>
    <xf numFmtId="167" fontId="102" fillId="9" borderId="107" xfId="24" applyNumberFormat="1" applyFont="1" applyFill="1" applyBorder="1" applyAlignment="1" applyProtection="1">
      <alignment horizontal="center"/>
      <protection locked="0"/>
    </xf>
    <xf numFmtId="0" fontId="100" fillId="10" borderId="107" xfId="0" applyFont="1" applyFill="1" applyBorder="1" applyAlignment="1">
      <alignment horizontal="left" wrapText="1"/>
    </xf>
    <xf numFmtId="167" fontId="102" fillId="10" borderId="107" xfId="19" applyNumberFormat="1" applyFont="1" applyFill="1" applyBorder="1" applyProtection="1">
      <protection locked="0"/>
    </xf>
    <xf numFmtId="167" fontId="102" fillId="16" borderId="107" xfId="24" applyNumberFormat="1" applyFont="1" applyFill="1" applyBorder="1" applyAlignment="1" applyProtection="1">
      <alignment horizontal="center"/>
      <protection locked="0"/>
    </xf>
    <xf numFmtId="0" fontId="198" fillId="10" borderId="107" xfId="0" applyFont="1" applyFill="1" applyBorder="1" applyAlignment="1">
      <alignment horizontal="right" vertical="center" wrapText="1"/>
    </xf>
    <xf numFmtId="167" fontId="121" fillId="14" borderId="107" xfId="1" applyNumberFormat="1" applyFont="1" applyFill="1" applyBorder="1" applyProtection="1">
      <protection locked="0"/>
    </xf>
    <xf numFmtId="0" fontId="114" fillId="0" borderId="0" xfId="0" applyFont="1" applyAlignment="1">
      <alignment horizontal="center" wrapText="1"/>
    </xf>
    <xf numFmtId="0" fontId="100" fillId="10" borderId="115" xfId="0" applyFont="1" applyFill="1" applyBorder="1"/>
    <xf numFmtId="167" fontId="114" fillId="0" borderId="70" xfId="1" applyNumberFormat="1" applyFont="1" applyBorder="1" applyAlignment="1">
      <alignment wrapText="1"/>
    </xf>
    <xf numFmtId="167" fontId="100" fillId="13" borderId="115" xfId="19" applyNumberFormat="1" applyFont="1" applyFill="1" applyBorder="1" applyProtection="1">
      <protection locked="0"/>
    </xf>
    <xf numFmtId="0" fontId="100" fillId="10" borderId="115" xfId="0" applyFont="1" applyFill="1" applyBorder="1" applyAlignment="1">
      <alignment horizontal="left" vertical="center" wrapText="1"/>
    </xf>
    <xf numFmtId="0" fontId="114" fillId="0" borderId="0" xfId="1" applyNumberFormat="1" applyFont="1"/>
    <xf numFmtId="9" fontId="114" fillId="0" borderId="0" xfId="2" applyFont="1"/>
    <xf numFmtId="167" fontId="114" fillId="0" borderId="0" xfId="2" applyNumberFormat="1" applyFont="1"/>
    <xf numFmtId="167" fontId="91" fillId="10" borderId="107" xfId="1" applyNumberFormat="1" applyFont="1" applyFill="1" applyBorder="1" applyAlignment="1">
      <alignment horizontal="left" vertical="center" wrapText="1"/>
    </xf>
    <xf numFmtId="167" fontId="114" fillId="0" borderId="75" xfId="1" applyNumberFormat="1" applyFont="1" applyBorder="1" applyAlignment="1">
      <alignment wrapText="1"/>
    </xf>
    <xf numFmtId="167" fontId="114" fillId="0" borderId="87" xfId="1" applyNumberFormat="1" applyFont="1" applyBorder="1"/>
    <xf numFmtId="167" fontId="114" fillId="0" borderId="73" xfId="1" applyNumberFormat="1" applyFont="1" applyFill="1" applyBorder="1"/>
    <xf numFmtId="167" fontId="114" fillId="0" borderId="87" xfId="1" applyNumberFormat="1" applyFont="1" applyFill="1" applyBorder="1"/>
    <xf numFmtId="167" fontId="114" fillId="0" borderId="93" xfId="1" applyNumberFormat="1" applyFont="1" applyFill="1" applyBorder="1"/>
    <xf numFmtId="167" fontId="114" fillId="0" borderId="90" xfId="1" applyNumberFormat="1" applyFont="1" applyBorder="1"/>
    <xf numFmtId="167" fontId="114" fillId="0" borderId="97" xfId="1" applyNumberFormat="1" applyFont="1" applyFill="1" applyBorder="1" applyAlignment="1">
      <alignment wrapText="1"/>
    </xf>
    <xf numFmtId="0" fontId="81" fillId="0" borderId="107" xfId="0" applyFont="1" applyBorder="1" applyAlignment="1">
      <alignment wrapText="1"/>
    </xf>
    <xf numFmtId="167" fontId="82" fillId="13" borderId="107" xfId="20" applyNumberFormat="1" applyFont="1" applyFill="1" applyBorder="1" applyProtection="1">
      <protection locked="0"/>
    </xf>
    <xf numFmtId="167" fontId="91" fillId="13" borderId="107" xfId="20" applyNumberFormat="1" applyFont="1" applyFill="1" applyBorder="1" applyProtection="1">
      <protection locked="0"/>
    </xf>
    <xf numFmtId="167" fontId="94" fillId="21" borderId="107" xfId="19" applyNumberFormat="1" applyFont="1" applyFill="1" applyBorder="1" applyProtection="1">
      <protection locked="0"/>
    </xf>
    <xf numFmtId="0" fontId="114" fillId="13" borderId="0" xfId="0" applyFont="1" applyFill="1"/>
    <xf numFmtId="0" fontId="128" fillId="0" borderId="107" xfId="0" applyFont="1" applyBorder="1"/>
    <xf numFmtId="0" fontId="100" fillId="10" borderId="107" xfId="0" quotePrefix="1" applyFont="1" applyFill="1" applyBorder="1" applyAlignment="1">
      <alignment vertical="center" wrapText="1"/>
    </xf>
    <xf numFmtId="167" fontId="114" fillId="0" borderId="0" xfId="1" applyNumberFormat="1" applyFont="1" applyFill="1" applyBorder="1" applyAlignment="1">
      <alignment horizontal="center"/>
    </xf>
    <xf numFmtId="167" fontId="114" fillId="0" borderId="97" xfId="1" applyNumberFormat="1" applyFont="1" applyFill="1" applyBorder="1"/>
    <xf numFmtId="0" fontId="100" fillId="21" borderId="107" xfId="0" applyFont="1" applyFill="1" applyBorder="1" applyAlignment="1">
      <alignment vertical="top" wrapText="1"/>
    </xf>
    <xf numFmtId="167" fontId="100" fillId="13" borderId="107" xfId="1" applyNumberFormat="1" applyFont="1" applyFill="1" applyBorder="1"/>
    <xf numFmtId="0" fontId="82" fillId="10" borderId="115" xfId="0" applyFont="1" applyFill="1" applyBorder="1"/>
    <xf numFmtId="167" fontId="198" fillId="10" borderId="115" xfId="1" applyNumberFormat="1" applyFont="1" applyFill="1" applyBorder="1" applyAlignment="1" applyProtection="1">
      <alignment horizontal="center" vertical="center"/>
      <protection locked="0"/>
    </xf>
    <xf numFmtId="167" fontId="100" fillId="10" borderId="115" xfId="1" applyNumberFormat="1" applyFont="1" applyFill="1" applyBorder="1" applyAlignment="1" applyProtection="1">
      <alignment horizontal="center" vertical="center"/>
      <protection locked="0"/>
    </xf>
    <xf numFmtId="167" fontId="82" fillId="16" borderId="107" xfId="1" applyNumberFormat="1" applyFont="1" applyFill="1" applyBorder="1" applyAlignment="1" applyProtection="1">
      <alignment horizontal="center" vertical="center"/>
      <protection locked="0"/>
    </xf>
    <xf numFmtId="0" fontId="94" fillId="10" borderId="85" xfId="0" applyFont="1" applyFill="1" applyBorder="1"/>
    <xf numFmtId="0" fontId="91" fillId="10" borderId="85" xfId="0" applyFont="1" applyFill="1" applyBorder="1"/>
    <xf numFmtId="49" fontId="91" fillId="10" borderId="85" xfId="0" applyNumberFormat="1" applyFont="1" applyFill="1" applyBorder="1" applyAlignment="1">
      <alignment vertical="top"/>
    </xf>
    <xf numFmtId="0" fontId="91" fillId="10" borderId="85" xfId="0" applyFont="1" applyFill="1" applyBorder="1" applyAlignment="1">
      <alignment horizontal="center"/>
    </xf>
    <xf numFmtId="0" fontId="100" fillId="21" borderId="85" xfId="0" applyFont="1" applyFill="1" applyBorder="1" applyAlignment="1">
      <alignment horizontal="left" vertical="center" wrapText="1"/>
    </xf>
    <xf numFmtId="167" fontId="91" fillId="10" borderId="85" xfId="19" applyNumberFormat="1" applyFont="1" applyFill="1" applyBorder="1" applyProtection="1">
      <protection locked="0"/>
    </xf>
    <xf numFmtId="0" fontId="94" fillId="10" borderId="66" xfId="0" applyFont="1" applyFill="1" applyBorder="1"/>
    <xf numFmtId="0" fontId="91" fillId="10" borderId="66" xfId="0" applyFont="1" applyFill="1" applyBorder="1"/>
    <xf numFmtId="49" fontId="91" fillId="10" borderId="66" xfId="0" applyNumberFormat="1" applyFont="1" applyFill="1" applyBorder="1" applyAlignment="1">
      <alignment vertical="top"/>
    </xf>
    <xf numFmtId="0" fontId="91" fillId="10" borderId="66" xfId="0" applyFont="1" applyFill="1" applyBorder="1" applyAlignment="1">
      <alignment horizontal="center"/>
    </xf>
    <xf numFmtId="0" fontId="100" fillId="21" borderId="66" xfId="0" applyFont="1" applyFill="1" applyBorder="1" applyAlignment="1">
      <alignment horizontal="left" vertical="center" wrapText="1"/>
    </xf>
    <xf numFmtId="167" fontId="91" fillId="10" borderId="66" xfId="19" applyNumberFormat="1" applyFont="1" applyFill="1" applyBorder="1" applyProtection="1">
      <protection locked="0"/>
    </xf>
    <xf numFmtId="167" fontId="94" fillId="13" borderId="66" xfId="19" applyNumberFormat="1" applyFont="1" applyFill="1" applyBorder="1" applyProtection="1">
      <protection locked="0"/>
    </xf>
    <xf numFmtId="0" fontId="100" fillId="21" borderId="115" xfId="0" applyFont="1" applyFill="1" applyBorder="1" applyAlignment="1">
      <alignment horizontal="left" vertical="center" wrapText="1"/>
    </xf>
    <xf numFmtId="167" fontId="102" fillId="15" borderId="107" xfId="19" applyNumberFormat="1" applyFont="1" applyFill="1" applyBorder="1" applyProtection="1">
      <protection locked="0"/>
    </xf>
    <xf numFmtId="0" fontId="102" fillId="10" borderId="107" xfId="0" applyFont="1" applyFill="1" applyBorder="1" applyAlignment="1">
      <alignment horizontal="right" wrapText="1"/>
    </xf>
    <xf numFmtId="167" fontId="121" fillId="10" borderId="107" xfId="19" applyNumberFormat="1" applyFont="1" applyFill="1" applyBorder="1"/>
    <xf numFmtId="167" fontId="102" fillId="10" borderId="107" xfId="19" applyNumberFormat="1" applyFont="1" applyFill="1" applyBorder="1"/>
    <xf numFmtId="167" fontId="121" fillId="13" borderId="107" xfId="19" applyNumberFormat="1" applyFont="1" applyFill="1" applyBorder="1"/>
    <xf numFmtId="0" fontId="82" fillId="21" borderId="115" xfId="0" applyFont="1" applyFill="1" applyBorder="1"/>
    <xf numFmtId="0" fontId="82" fillId="21" borderId="115" xfId="0" applyFont="1" applyFill="1" applyBorder="1" applyAlignment="1">
      <alignment horizontal="left" vertical="center" wrapText="1"/>
    </xf>
    <xf numFmtId="167" fontId="102" fillId="21" borderId="115" xfId="19" applyNumberFormat="1" applyFont="1" applyFill="1" applyBorder="1" applyProtection="1">
      <protection locked="0"/>
    </xf>
    <xf numFmtId="167" fontId="100" fillId="10" borderId="115" xfId="1" applyNumberFormat="1" applyFont="1" applyFill="1" applyBorder="1" applyProtection="1">
      <protection locked="0"/>
    </xf>
    <xf numFmtId="0" fontId="111" fillId="0" borderId="100" xfId="0" applyFont="1" applyBorder="1"/>
    <xf numFmtId="0" fontId="111" fillId="0" borderId="93" xfId="0" applyFont="1" applyBorder="1"/>
    <xf numFmtId="0" fontId="125" fillId="0" borderId="0" xfId="0" applyFont="1"/>
    <xf numFmtId="0" fontId="114" fillId="0" borderId="70" xfId="0" quotePrefix="1" applyFont="1" applyBorder="1" applyAlignment="1">
      <alignment horizontal="left"/>
    </xf>
    <xf numFmtId="49" fontId="114" fillId="0" borderId="70" xfId="0" applyNumberFormat="1" applyFont="1" applyBorder="1" applyAlignment="1">
      <alignment horizontal="left"/>
    </xf>
    <xf numFmtId="49" fontId="114" fillId="0" borderId="75" xfId="0" applyNumberFormat="1" applyFont="1" applyBorder="1" applyAlignment="1">
      <alignment horizontal="left"/>
    </xf>
    <xf numFmtId="49" fontId="114" fillId="0" borderId="87" xfId="0" applyNumberFormat="1" applyFont="1" applyBorder="1" applyAlignment="1">
      <alignment horizontal="left"/>
    </xf>
    <xf numFmtId="49" fontId="114" fillId="0" borderId="70" xfId="0" applyNumberFormat="1" applyFont="1" applyBorder="1"/>
    <xf numFmtId="49" fontId="114" fillId="0" borderId="70" xfId="0" applyNumberFormat="1" applyFont="1" applyBorder="1" applyAlignment="1">
      <alignment wrapText="1"/>
    </xf>
    <xf numFmtId="49" fontId="114" fillId="0" borderId="74" xfId="0" applyNumberFormat="1" applyFont="1" applyBorder="1" applyAlignment="1">
      <alignment horizontal="left"/>
    </xf>
    <xf numFmtId="0" fontId="111" fillId="0" borderId="70" xfId="0" applyFont="1" applyBorder="1"/>
    <xf numFmtId="49" fontId="114" fillId="0" borderId="96" xfId="0" applyNumberFormat="1" applyFont="1" applyBorder="1" applyAlignment="1">
      <alignment horizontal="left"/>
    </xf>
    <xf numFmtId="0" fontId="107" fillId="35" borderId="115" xfId="0" applyFont="1" applyFill="1" applyBorder="1" applyAlignment="1">
      <alignment horizontal="left" vertical="center" wrapText="1"/>
    </xf>
    <xf numFmtId="49" fontId="91" fillId="10" borderId="115" xfId="0" applyNumberFormat="1" applyFont="1" applyFill="1" applyBorder="1"/>
    <xf numFmtId="43" fontId="198" fillId="10" borderId="115" xfId="24" applyFont="1" applyFill="1" applyBorder="1" applyAlignment="1" applyProtection="1">
      <alignment horizontal="center"/>
      <protection locked="0"/>
    </xf>
    <xf numFmtId="167" fontId="100" fillId="10" borderId="115" xfId="24" applyNumberFormat="1" applyFont="1" applyFill="1" applyBorder="1" applyProtection="1">
      <protection locked="0"/>
    </xf>
    <xf numFmtId="167" fontId="100" fillId="13" borderId="115" xfId="24" applyNumberFormat="1" applyFont="1" applyFill="1" applyBorder="1" applyProtection="1">
      <protection locked="0"/>
    </xf>
    <xf numFmtId="167" fontId="69" fillId="5" borderId="10" xfId="1" applyNumberFormat="1" applyFont="1" applyFill="1" applyBorder="1"/>
    <xf numFmtId="167" fontId="63" fillId="4" borderId="10" xfId="1" applyNumberFormat="1" applyFont="1" applyFill="1" applyBorder="1"/>
    <xf numFmtId="0" fontId="252" fillId="0" borderId="107" xfId="0" applyFont="1" applyBorder="1"/>
    <xf numFmtId="0" fontId="123" fillId="10" borderId="107" xfId="0" applyFont="1" applyFill="1" applyBorder="1"/>
    <xf numFmtId="0" fontId="123" fillId="10" borderId="107" xfId="0" applyFont="1" applyFill="1" applyBorder="1" applyAlignment="1">
      <alignment vertical="top"/>
    </xf>
    <xf numFmtId="0" fontId="123" fillId="0" borderId="107" xfId="0" applyFont="1" applyBorder="1"/>
    <xf numFmtId="0" fontId="252" fillId="10" borderId="107" xfId="0" applyFont="1" applyFill="1" applyBorder="1"/>
    <xf numFmtId="0" fontId="123" fillId="27" borderId="107" xfId="0" applyFont="1" applyFill="1" applyBorder="1"/>
    <xf numFmtId="0" fontId="252" fillId="0" borderId="107" xfId="0" applyFont="1" applyBorder="1" applyAlignment="1">
      <alignment horizontal="left" vertical="center"/>
    </xf>
    <xf numFmtId="0" fontId="123" fillId="10" borderId="107" xfId="0" applyFont="1" applyFill="1" applyBorder="1" applyAlignment="1">
      <alignment horizontal="center"/>
    </xf>
    <xf numFmtId="0" fontId="123" fillId="10" borderId="115" xfId="0" applyFont="1" applyFill="1" applyBorder="1"/>
    <xf numFmtId="0" fontId="252" fillId="0" borderId="107" xfId="0" quotePrefix="1" applyFont="1" applyBorder="1"/>
    <xf numFmtId="0" fontId="252" fillId="21" borderId="107" xfId="0" applyFont="1" applyFill="1" applyBorder="1"/>
    <xf numFmtId="49" fontId="82" fillId="21" borderId="107" xfId="0" applyNumberFormat="1" applyFont="1" applyFill="1" applyBorder="1" applyAlignment="1">
      <alignment horizontal="left"/>
    </xf>
    <xf numFmtId="0" fontId="123" fillId="6" borderId="107" xfId="0" applyFont="1" applyFill="1" applyBorder="1"/>
    <xf numFmtId="0" fontId="123" fillId="10" borderId="111" xfId="0" applyFont="1" applyFill="1" applyBorder="1"/>
    <xf numFmtId="43" fontId="123" fillId="10" borderId="107" xfId="24" applyFont="1" applyFill="1" applyBorder="1" applyProtection="1">
      <protection locked="0"/>
    </xf>
    <xf numFmtId="0" fontId="123" fillId="10" borderId="107" xfId="0" applyFont="1" applyFill="1" applyBorder="1" applyAlignment="1">
      <alignment wrapText="1"/>
    </xf>
    <xf numFmtId="167" fontId="91" fillId="10" borderId="115" xfId="19" applyNumberFormat="1" applyFont="1" applyFill="1" applyBorder="1"/>
    <xf numFmtId="167" fontId="94" fillId="13" borderId="115" xfId="19" applyNumberFormat="1" applyFont="1" applyFill="1" applyBorder="1"/>
    <xf numFmtId="0" fontId="95" fillId="10" borderId="115" xfId="0" applyFont="1" applyFill="1" applyBorder="1" applyAlignment="1">
      <alignment horizontal="right" vertical="center" wrapText="1"/>
    </xf>
    <xf numFmtId="167" fontId="91" fillId="10" borderId="115" xfId="22" applyNumberFormat="1" applyFont="1" applyFill="1" applyBorder="1" applyProtection="1">
      <protection locked="0"/>
    </xf>
    <xf numFmtId="167" fontId="91" fillId="13" borderId="115" xfId="22" applyNumberFormat="1" applyFont="1" applyFill="1" applyBorder="1" applyProtection="1">
      <protection locked="0"/>
    </xf>
    <xf numFmtId="167" fontId="94" fillId="10" borderId="115" xfId="1" applyNumberFormat="1" applyFont="1" applyFill="1" applyBorder="1" applyAlignment="1" applyProtection="1">
      <alignment horizontal="center" vertical="center"/>
      <protection locked="0"/>
    </xf>
    <xf numFmtId="167" fontId="100" fillId="10" borderId="115" xfId="1" applyNumberFormat="1" applyFont="1" applyFill="1" applyBorder="1" applyAlignment="1" applyProtection="1">
      <alignment vertical="center"/>
      <protection locked="0"/>
    </xf>
    <xf numFmtId="167" fontId="102" fillId="13" borderId="115" xfId="1" applyNumberFormat="1" applyFont="1" applyFill="1" applyBorder="1" applyProtection="1">
      <protection locked="0"/>
    </xf>
    <xf numFmtId="43" fontId="91" fillId="10" borderId="115" xfId="24" applyFont="1" applyFill="1" applyBorder="1" applyAlignment="1" applyProtection="1">
      <alignment horizontal="center"/>
      <protection locked="0"/>
    </xf>
    <xf numFmtId="167" fontId="82" fillId="10" borderId="115" xfId="24" applyNumberFormat="1" applyFont="1" applyFill="1" applyBorder="1" applyProtection="1">
      <protection locked="0"/>
    </xf>
    <xf numFmtId="43" fontId="100" fillId="10" borderId="115" xfId="24" applyFont="1" applyFill="1" applyBorder="1" applyAlignment="1" applyProtection="1">
      <alignment horizontal="center"/>
      <protection locked="0"/>
    </xf>
    <xf numFmtId="167" fontId="102" fillId="13" borderId="115" xfId="24" applyNumberFormat="1" applyFont="1" applyFill="1" applyBorder="1" applyProtection="1">
      <protection locked="0"/>
    </xf>
    <xf numFmtId="0" fontId="102" fillId="0" borderId="107" xfId="0" applyFont="1" applyBorder="1" applyAlignment="1">
      <alignment vertical="center" wrapText="1"/>
    </xf>
    <xf numFmtId="167" fontId="91" fillId="10" borderId="115" xfId="19" applyNumberFormat="1" applyFont="1" applyFill="1" applyBorder="1" applyAlignment="1" applyProtection="1">
      <alignment wrapText="1"/>
      <protection locked="0"/>
    </xf>
    <xf numFmtId="167" fontId="100" fillId="21" borderId="102" xfId="19" applyNumberFormat="1" applyFont="1" applyFill="1" applyBorder="1"/>
    <xf numFmtId="167" fontId="94" fillId="13" borderId="102" xfId="19" applyNumberFormat="1" applyFont="1" applyFill="1" applyBorder="1"/>
    <xf numFmtId="167" fontId="100" fillId="21" borderId="102" xfId="19" applyNumberFormat="1" applyFont="1" applyFill="1" applyBorder="1" applyProtection="1">
      <protection locked="0"/>
    </xf>
    <xf numFmtId="167" fontId="100" fillId="13" borderId="102" xfId="19" applyNumberFormat="1" applyFont="1" applyFill="1" applyBorder="1" applyProtection="1">
      <protection locked="0"/>
    </xf>
    <xf numFmtId="167" fontId="91" fillId="10" borderId="102" xfId="22" applyNumberFormat="1" applyFont="1" applyFill="1" applyBorder="1" applyProtection="1">
      <protection locked="0"/>
    </xf>
    <xf numFmtId="167" fontId="91" fillId="13" borderId="102" xfId="22" applyNumberFormat="1" applyFont="1" applyFill="1" applyBorder="1" applyProtection="1">
      <protection locked="0"/>
    </xf>
    <xf numFmtId="167" fontId="91" fillId="10" borderId="102" xfId="23" applyNumberFormat="1" applyFont="1" applyFill="1" applyBorder="1"/>
    <xf numFmtId="167" fontId="91" fillId="10" borderId="102" xfId="19" applyNumberFormat="1" applyFont="1" applyFill="1" applyBorder="1"/>
    <xf numFmtId="0" fontId="100" fillId="21" borderId="102" xfId="0" applyFont="1" applyFill="1" applyBorder="1" applyAlignment="1">
      <alignment horizontal="left" vertical="center" wrapText="1"/>
    </xf>
    <xf numFmtId="167" fontId="100" fillId="12" borderId="102" xfId="19" applyNumberFormat="1" applyFont="1" applyFill="1" applyBorder="1" applyProtection="1">
      <protection locked="0"/>
    </xf>
    <xf numFmtId="167" fontId="91" fillId="10" borderId="102" xfId="22" applyNumberFormat="1" applyFont="1" applyFill="1" applyBorder="1"/>
    <xf numFmtId="0" fontId="100" fillId="10" borderId="102" xfId="0" applyFont="1" applyFill="1" applyBorder="1" applyAlignment="1">
      <alignment horizontal="right" vertical="center" wrapText="1"/>
    </xf>
    <xf numFmtId="0" fontId="107" fillId="35" borderId="102" xfId="0" applyFont="1" applyFill="1" applyBorder="1" applyAlignment="1">
      <alignment horizontal="left" vertical="center" wrapText="1"/>
    </xf>
    <xf numFmtId="167" fontId="198" fillId="10" borderId="102" xfId="19" applyNumberFormat="1" applyFont="1" applyFill="1" applyBorder="1" applyProtection="1">
      <protection locked="0"/>
    </xf>
    <xf numFmtId="0" fontId="92" fillId="21" borderId="102" xfId="0" applyFont="1" applyFill="1" applyBorder="1" applyAlignment="1">
      <alignment vertical="top" wrapText="1"/>
    </xf>
    <xf numFmtId="0" fontId="95" fillId="10" borderId="102" xfId="0" applyFont="1" applyFill="1" applyBorder="1" applyAlignment="1">
      <alignment horizontal="right" vertical="center" wrapText="1"/>
    </xf>
    <xf numFmtId="0" fontId="91" fillId="17" borderId="102" xfId="0" applyFont="1" applyFill="1" applyBorder="1" applyAlignment="1">
      <alignment horizontal="left" vertical="center" wrapText="1"/>
    </xf>
    <xf numFmtId="167" fontId="100" fillId="10" borderId="102" xfId="23" applyNumberFormat="1" applyFont="1" applyFill="1" applyBorder="1"/>
    <xf numFmtId="167" fontId="94" fillId="23" borderId="102" xfId="23" applyNumberFormat="1" applyFont="1" applyFill="1" applyBorder="1"/>
    <xf numFmtId="167" fontId="100" fillId="10" borderId="102" xfId="1" applyNumberFormat="1" applyFont="1" applyFill="1" applyBorder="1" applyProtection="1">
      <protection locked="0"/>
    </xf>
    <xf numFmtId="167" fontId="100" fillId="23" borderId="102" xfId="23" applyNumberFormat="1" applyFont="1" applyFill="1" applyBorder="1"/>
    <xf numFmtId="49" fontId="91" fillId="10" borderId="102" xfId="0" applyNumberFormat="1" applyFont="1" applyFill="1" applyBorder="1" applyAlignment="1">
      <alignment horizontal="right"/>
    </xf>
    <xf numFmtId="167" fontId="99" fillId="10" borderId="102" xfId="19" applyNumberFormat="1" applyFont="1" applyFill="1" applyBorder="1" applyProtection="1">
      <protection locked="0"/>
    </xf>
    <xf numFmtId="167" fontId="91" fillId="10" borderId="102" xfId="20" applyNumberFormat="1" applyFont="1" applyFill="1" applyBorder="1" applyProtection="1">
      <protection locked="0"/>
    </xf>
    <xf numFmtId="167" fontId="91" fillId="13" borderId="102" xfId="20" applyNumberFormat="1" applyFont="1" applyFill="1" applyBorder="1" applyProtection="1">
      <protection locked="0"/>
    </xf>
    <xf numFmtId="167" fontId="100" fillId="13" borderId="102" xfId="1" applyNumberFormat="1" applyFont="1" applyFill="1" applyBorder="1" applyProtection="1">
      <protection locked="0"/>
    </xf>
    <xf numFmtId="167" fontId="91" fillId="13" borderId="102" xfId="19" applyNumberFormat="1" applyFont="1" applyFill="1" applyBorder="1"/>
    <xf numFmtId="167" fontId="100" fillId="13" borderId="102" xfId="19" applyNumberFormat="1" applyFont="1" applyFill="1" applyBorder="1"/>
    <xf numFmtId="167" fontId="82" fillId="13" borderId="102" xfId="1" applyNumberFormat="1" applyFont="1" applyFill="1" applyBorder="1" applyProtection="1">
      <protection locked="0"/>
    </xf>
    <xf numFmtId="0" fontId="100" fillId="10" borderId="0" xfId="0" applyFont="1" applyFill="1"/>
    <xf numFmtId="167" fontId="94" fillId="10" borderId="115" xfId="1" applyNumberFormat="1" applyFont="1" applyFill="1" applyBorder="1" applyProtection="1">
      <protection locked="0"/>
    </xf>
    <xf numFmtId="167" fontId="83" fillId="14" borderId="107" xfId="19" applyNumberFormat="1" applyFont="1" applyFill="1" applyBorder="1" applyProtection="1">
      <protection locked="0"/>
    </xf>
    <xf numFmtId="167" fontId="94" fillId="10" borderId="107" xfId="22" applyNumberFormat="1" applyFont="1" applyFill="1" applyBorder="1" applyProtection="1">
      <protection locked="0"/>
    </xf>
    <xf numFmtId="167" fontId="94" fillId="10" borderId="102" xfId="19" applyNumberFormat="1" applyFont="1" applyFill="1" applyBorder="1"/>
    <xf numFmtId="167" fontId="94" fillId="10" borderId="115" xfId="22" applyNumberFormat="1" applyFont="1" applyFill="1" applyBorder="1" applyProtection="1">
      <protection locked="0"/>
    </xf>
    <xf numFmtId="167" fontId="94" fillId="10" borderId="102" xfId="22" applyNumberFormat="1" applyFont="1" applyFill="1" applyBorder="1" applyProtection="1">
      <protection locked="0"/>
    </xf>
    <xf numFmtId="167" fontId="84" fillId="21" borderId="115" xfId="19" applyNumberFormat="1" applyFont="1" applyFill="1" applyBorder="1" applyProtection="1">
      <protection locked="0"/>
    </xf>
    <xf numFmtId="167" fontId="84" fillId="16" borderId="107" xfId="1" applyNumberFormat="1" applyFont="1" applyFill="1" applyBorder="1" applyAlignment="1" applyProtection="1">
      <alignment horizontal="center"/>
      <protection locked="0"/>
    </xf>
    <xf numFmtId="167" fontId="99" fillId="10" borderId="107" xfId="24" applyNumberFormat="1" applyFont="1" applyFill="1" applyBorder="1" applyAlignment="1" applyProtection="1">
      <alignment horizontal="center"/>
      <protection locked="0"/>
    </xf>
    <xf numFmtId="43" fontId="99" fillId="10" borderId="108" xfId="24" applyFont="1" applyFill="1" applyBorder="1" applyAlignment="1" applyProtection="1">
      <alignment horizontal="center"/>
      <protection locked="0"/>
    </xf>
    <xf numFmtId="167" fontId="84" fillId="10" borderId="110" xfId="24" applyNumberFormat="1" applyFont="1" applyFill="1" applyBorder="1" applyProtection="1">
      <protection locked="0"/>
    </xf>
    <xf numFmtId="167" fontId="94" fillId="21" borderId="102" xfId="19" applyNumberFormat="1" applyFont="1" applyFill="1" applyBorder="1" applyProtection="1">
      <protection locked="0"/>
    </xf>
    <xf numFmtId="167" fontId="94" fillId="10" borderId="102" xfId="23" applyNumberFormat="1" applyFont="1" applyFill="1" applyBorder="1"/>
    <xf numFmtId="167" fontId="84" fillId="10" borderId="115" xfId="1" applyNumberFormat="1" applyFont="1" applyFill="1" applyBorder="1" applyAlignment="1" applyProtection="1">
      <alignment horizontal="center" vertical="center"/>
      <protection locked="0"/>
    </xf>
    <xf numFmtId="167" fontId="111" fillId="10" borderId="111" xfId="19" applyNumberFormat="1" applyFont="1" applyFill="1" applyBorder="1" applyProtection="1">
      <protection locked="0"/>
    </xf>
    <xf numFmtId="167" fontId="94" fillId="10" borderId="66" xfId="19" applyNumberFormat="1" applyFont="1" applyFill="1" applyBorder="1" applyProtection="1">
      <protection locked="0"/>
    </xf>
    <xf numFmtId="167" fontId="94" fillId="10" borderId="85" xfId="19" applyNumberFormat="1" applyFont="1" applyFill="1" applyBorder="1" applyProtection="1">
      <protection locked="0"/>
    </xf>
    <xf numFmtId="167" fontId="94" fillId="10" borderId="108" xfId="19" applyNumberFormat="1" applyFont="1" applyFill="1" applyBorder="1" applyProtection="1">
      <protection locked="0"/>
    </xf>
    <xf numFmtId="167" fontId="94" fillId="10" borderId="103" xfId="19" applyNumberFormat="1" applyFont="1" applyFill="1" applyBorder="1" applyProtection="1">
      <protection locked="0"/>
    </xf>
    <xf numFmtId="0" fontId="256" fillId="0" borderId="0" xfId="173" applyFont="1"/>
    <xf numFmtId="0" fontId="257" fillId="0" borderId="0" xfId="0" applyFont="1" applyAlignment="1">
      <alignment wrapText="1"/>
    </xf>
    <xf numFmtId="0" fontId="94" fillId="10" borderId="0" xfId="0" applyFont="1" applyFill="1" applyAlignment="1">
      <alignment horizontal="left" wrapText="1"/>
    </xf>
    <xf numFmtId="0" fontId="94" fillId="0" borderId="0" xfId="0" applyFont="1" applyAlignment="1">
      <alignment horizontal="left" vertical="center" wrapText="1"/>
    </xf>
    <xf numFmtId="0" fontId="117" fillId="21" borderId="0" xfId="0" applyFont="1" applyFill="1"/>
    <xf numFmtId="0" fontId="117" fillId="21" borderId="0" xfId="0" applyFont="1" applyFill="1" applyAlignment="1">
      <alignment wrapText="1"/>
    </xf>
    <xf numFmtId="0" fontId="117" fillId="0" borderId="0" xfId="0" applyFont="1" applyAlignment="1">
      <alignment horizontal="left" vertical="center"/>
    </xf>
    <xf numFmtId="167" fontId="94" fillId="0" borderId="0" xfId="1" applyNumberFormat="1" applyFont="1" applyAlignment="1">
      <alignment horizontal="left"/>
    </xf>
    <xf numFmtId="167" fontId="82" fillId="75" borderId="102" xfId="19" applyNumberFormat="1" applyFont="1" applyFill="1" applyBorder="1" applyProtection="1">
      <protection locked="0"/>
    </xf>
    <xf numFmtId="0" fontId="91" fillId="10" borderId="118" xfId="0" applyFont="1" applyFill="1" applyBorder="1"/>
    <xf numFmtId="49" fontId="181" fillId="0" borderId="0" xfId="0" applyNumberFormat="1" applyFont="1"/>
    <xf numFmtId="9" fontId="91" fillId="0" borderId="0" xfId="0" applyNumberFormat="1" applyFont="1"/>
    <xf numFmtId="0" fontId="193" fillId="0" borderId="0" xfId="0" applyFont="1" applyAlignment="1">
      <alignment wrapText="1"/>
    </xf>
    <xf numFmtId="0" fontId="91" fillId="0" borderId="0" xfId="0" applyFont="1" applyAlignment="1">
      <alignment horizontal="left" wrapText="1"/>
    </xf>
    <xf numFmtId="0" fontId="97" fillId="0" borderId="20" xfId="0" applyFont="1" applyBorder="1"/>
    <xf numFmtId="0" fontId="91" fillId="0" borderId="0" xfId="0" applyFont="1" applyAlignment="1">
      <alignment vertical="center" wrapText="1"/>
    </xf>
    <xf numFmtId="164" fontId="91" fillId="0" borderId="0" xfId="0" applyNumberFormat="1" applyFont="1"/>
    <xf numFmtId="43" fontId="63" fillId="4" borderId="58" xfId="1" applyFont="1" applyFill="1" applyBorder="1" applyAlignment="1">
      <alignment wrapText="1"/>
    </xf>
    <xf numFmtId="43" fontId="140" fillId="6" borderId="58" xfId="1" applyFont="1" applyFill="1" applyBorder="1"/>
    <xf numFmtId="43" fontId="69" fillId="5" borderId="58" xfId="1" applyFont="1" applyFill="1" applyBorder="1"/>
    <xf numFmtId="43" fontId="63" fillId="5" borderId="10" xfId="1" quotePrefix="1" applyFont="1" applyFill="1" applyBorder="1"/>
    <xf numFmtId="43" fontId="69" fillId="6" borderId="10" xfId="1" applyFont="1" applyFill="1" applyBorder="1"/>
    <xf numFmtId="43" fontId="63" fillId="6" borderId="50" xfId="1" applyFont="1" applyFill="1" applyBorder="1"/>
    <xf numFmtId="43" fontId="140" fillId="6" borderId="10" xfId="1" applyFont="1" applyFill="1" applyBorder="1"/>
    <xf numFmtId="43" fontId="258" fillId="6" borderId="35" xfId="1" applyFont="1" applyFill="1" applyBorder="1"/>
    <xf numFmtId="43" fontId="69" fillId="4" borderId="10" xfId="1" applyFont="1" applyFill="1" applyBorder="1"/>
    <xf numFmtId="43" fontId="69" fillId="0" borderId="104" xfId="1" applyFont="1" applyFill="1" applyBorder="1"/>
    <xf numFmtId="43" fontId="69" fillId="4" borderId="58" xfId="1" applyFont="1" applyFill="1" applyBorder="1"/>
    <xf numFmtId="43" fontId="258" fillId="4" borderId="58" xfId="1" applyFont="1" applyFill="1" applyBorder="1"/>
    <xf numFmtId="43" fontId="140" fillId="6" borderId="77" xfId="1" applyFont="1" applyFill="1" applyBorder="1"/>
    <xf numFmtId="43" fontId="63" fillId="4" borderId="10" xfId="1" applyFont="1" applyFill="1" applyBorder="1"/>
    <xf numFmtId="43" fontId="69" fillId="5" borderId="10" xfId="1" applyFont="1" applyFill="1" applyBorder="1"/>
    <xf numFmtId="43" fontId="69" fillId="6" borderId="77" xfId="1" applyFont="1" applyFill="1" applyBorder="1"/>
    <xf numFmtId="43" fontId="140" fillId="6" borderId="50" xfId="1" applyFont="1" applyFill="1" applyBorder="1"/>
    <xf numFmtId="43" fontId="140" fillId="6" borderId="35" xfId="1" applyFont="1" applyFill="1" applyBorder="1"/>
    <xf numFmtId="167" fontId="63" fillId="6" borderId="10" xfId="1" applyNumberFormat="1" applyFont="1" applyFill="1" applyBorder="1"/>
    <xf numFmtId="43" fontId="63" fillId="6" borderId="104" xfId="1" applyFont="1" applyFill="1" applyBorder="1"/>
    <xf numFmtId="43" fontId="63" fillId="6" borderId="35" xfId="1" applyFont="1" applyFill="1" applyBorder="1"/>
    <xf numFmtId="43" fontId="63" fillId="4" borderId="10" xfId="1" applyFont="1" applyFill="1" applyBorder="1" applyAlignment="1">
      <alignment wrapText="1"/>
    </xf>
    <xf numFmtId="167" fontId="69" fillId="6" borderId="10" xfId="1" applyNumberFormat="1" applyFont="1" applyFill="1" applyBorder="1"/>
    <xf numFmtId="167" fontId="69" fillId="6" borderId="35" xfId="1" applyNumberFormat="1" applyFont="1" applyFill="1" applyBorder="1"/>
    <xf numFmtId="167" fontId="69" fillId="6" borderId="77" xfId="1" applyNumberFormat="1" applyFont="1" applyFill="1" applyBorder="1"/>
    <xf numFmtId="167" fontId="258" fillId="6" borderId="10" xfId="1" applyNumberFormat="1" applyFont="1" applyFill="1" applyBorder="1"/>
    <xf numFmtId="167" fontId="140" fillId="6" borderId="10" xfId="1" applyNumberFormat="1" applyFont="1" applyFill="1" applyBorder="1"/>
    <xf numFmtId="167" fontId="63" fillId="4" borderId="10" xfId="1" applyNumberFormat="1" applyFont="1" applyFill="1" applyBorder="1" applyAlignment="1">
      <alignment wrapText="1"/>
    </xf>
    <xf numFmtId="167" fontId="63" fillId="6" borderId="10" xfId="1" applyNumberFormat="1" applyFont="1" applyFill="1" applyBorder="1" applyAlignment="1">
      <alignment wrapText="1"/>
    </xf>
    <xf numFmtId="167" fontId="63" fillId="6" borderId="77" xfId="1" quotePrefix="1" applyNumberFormat="1" applyFont="1" applyFill="1" applyBorder="1" applyAlignment="1">
      <alignment wrapText="1"/>
    </xf>
    <xf numFmtId="167" fontId="63" fillId="6" borderId="77" xfId="1" applyNumberFormat="1" applyFont="1" applyFill="1" applyBorder="1"/>
    <xf numFmtId="167" fontId="63" fillId="7" borderId="10" xfId="1" applyNumberFormat="1" applyFont="1" applyFill="1" applyBorder="1" applyAlignment="1">
      <alignment wrapText="1"/>
    </xf>
    <xf numFmtId="167" fontId="63" fillId="0" borderId="58" xfId="1" quotePrefix="1" applyNumberFormat="1" applyFont="1" applyFill="1" applyBorder="1" applyAlignment="1">
      <alignment wrapText="1"/>
    </xf>
    <xf numFmtId="3" fontId="138" fillId="0" borderId="104" xfId="3" applyNumberFormat="1" applyFont="1" applyBorder="1"/>
    <xf numFmtId="49" fontId="72" fillId="6" borderId="119" xfId="43" applyNumberFormat="1" applyFont="1" applyFill="1" applyBorder="1" applyAlignment="1">
      <alignment horizontal="left" indent="1"/>
    </xf>
    <xf numFmtId="0" fontId="221" fillId="11" borderId="0" xfId="0" quotePrefix="1" applyFont="1" applyFill="1"/>
    <xf numFmtId="0" fontId="221" fillId="0" borderId="0" xfId="0" quotePrefix="1" applyFont="1"/>
    <xf numFmtId="167" fontId="140" fillId="6" borderId="116" xfId="1" applyNumberFormat="1" applyFont="1" applyFill="1" applyBorder="1"/>
    <xf numFmtId="0" fontId="91" fillId="10" borderId="118" xfId="0" applyFont="1" applyFill="1" applyBorder="1" applyAlignment="1">
      <alignment horizontal="left" vertical="center" wrapText="1"/>
    </xf>
    <xf numFmtId="167" fontId="91" fillId="10" borderId="118" xfId="19" applyNumberFormat="1" applyFont="1" applyFill="1" applyBorder="1" applyProtection="1">
      <protection locked="0"/>
    </xf>
    <xf numFmtId="167" fontId="82" fillId="75" borderId="118" xfId="19" applyNumberFormat="1" applyFont="1" applyFill="1" applyBorder="1" applyProtection="1">
      <protection locked="0"/>
    </xf>
    <xf numFmtId="167" fontId="91" fillId="13" borderId="118" xfId="19" applyNumberFormat="1" applyFont="1" applyFill="1" applyBorder="1" applyProtection="1">
      <protection locked="0"/>
    </xf>
    <xf numFmtId="167" fontId="94" fillId="10" borderId="118" xfId="19" applyNumberFormat="1" applyFont="1" applyFill="1" applyBorder="1" applyProtection="1">
      <protection locked="0"/>
    </xf>
    <xf numFmtId="0" fontId="100" fillId="10" borderId="118" xfId="0" applyFont="1" applyFill="1" applyBorder="1" applyAlignment="1">
      <alignment horizontal="right" vertical="center" wrapText="1"/>
    </xf>
    <xf numFmtId="167" fontId="100" fillId="10" borderId="118" xfId="19" applyNumberFormat="1" applyFont="1" applyFill="1" applyBorder="1"/>
    <xf numFmtId="167" fontId="100" fillId="13" borderId="118" xfId="19" applyNumberFormat="1" applyFont="1" applyFill="1" applyBorder="1"/>
    <xf numFmtId="0" fontId="97" fillId="10" borderId="118" xfId="0" applyFont="1" applyFill="1" applyBorder="1"/>
    <xf numFmtId="167" fontId="100" fillId="10" borderId="118" xfId="19" applyNumberFormat="1" applyFont="1" applyFill="1" applyBorder="1" applyProtection="1">
      <protection locked="0"/>
    </xf>
    <xf numFmtId="167" fontId="94" fillId="13" borderId="118" xfId="19" applyNumberFormat="1" applyFont="1" applyFill="1" applyBorder="1" applyProtection="1">
      <protection locked="0"/>
    </xf>
    <xf numFmtId="0" fontId="123" fillId="10" borderId="118" xfId="0" applyFont="1" applyFill="1" applyBorder="1"/>
    <xf numFmtId="49" fontId="100" fillId="10" borderId="118" xfId="0" applyNumberFormat="1" applyFont="1" applyFill="1" applyBorder="1"/>
    <xf numFmtId="49" fontId="91" fillId="10" borderId="118" xfId="0" applyNumberFormat="1" applyFont="1" applyFill="1" applyBorder="1"/>
    <xf numFmtId="0" fontId="100" fillId="10" borderId="118" xfId="0" applyFont="1" applyFill="1" applyBorder="1" applyAlignment="1">
      <alignment horizontal="center"/>
    </xf>
    <xf numFmtId="167" fontId="100" fillId="13" borderId="118" xfId="19" applyNumberFormat="1" applyFont="1" applyFill="1" applyBorder="1" applyProtection="1">
      <protection locked="0"/>
    </xf>
    <xf numFmtId="0" fontId="94" fillId="10" borderId="118" xfId="0" applyFont="1" applyFill="1" applyBorder="1"/>
    <xf numFmtId="167" fontId="100" fillId="10" borderId="118" xfId="24" applyNumberFormat="1" applyFont="1" applyFill="1" applyBorder="1" applyProtection="1">
      <protection locked="0"/>
    </xf>
    <xf numFmtId="167" fontId="100" fillId="13" borderId="118" xfId="24" applyNumberFormat="1" applyFont="1" applyFill="1" applyBorder="1" applyProtection="1">
      <protection locked="0"/>
    </xf>
    <xf numFmtId="167" fontId="82" fillId="13" borderId="118" xfId="19" applyNumberFormat="1" applyFont="1" applyFill="1" applyBorder="1" applyProtection="1">
      <protection locked="0"/>
    </xf>
    <xf numFmtId="167" fontId="94" fillId="10" borderId="118" xfId="1" applyNumberFormat="1" applyFont="1" applyFill="1" applyBorder="1" applyProtection="1">
      <protection locked="0"/>
    </xf>
    <xf numFmtId="0" fontId="100" fillId="10" borderId="118" xfId="0" applyFont="1" applyFill="1" applyBorder="1" applyAlignment="1">
      <alignment horizontal="left" vertical="center" wrapText="1"/>
    </xf>
    <xf numFmtId="167" fontId="100" fillId="10" borderId="118" xfId="1" applyNumberFormat="1" applyFont="1" applyFill="1" applyBorder="1" applyAlignment="1" applyProtection="1">
      <alignment horizontal="center" vertical="center"/>
      <protection locked="0"/>
    </xf>
    <xf numFmtId="167" fontId="100" fillId="10" borderId="118" xfId="1" applyNumberFormat="1" applyFont="1" applyFill="1" applyBorder="1" applyAlignment="1" applyProtection="1">
      <alignment vertical="center"/>
      <protection locked="0"/>
    </xf>
    <xf numFmtId="0" fontId="82" fillId="10" borderId="118" xfId="0" applyFont="1" applyFill="1" applyBorder="1"/>
    <xf numFmtId="167" fontId="100" fillId="10" borderId="118" xfId="23" applyNumberFormat="1" applyFont="1" applyFill="1" applyBorder="1" applyProtection="1">
      <protection locked="0"/>
    </xf>
    <xf numFmtId="0" fontId="91" fillId="10" borderId="118" xfId="0" applyFont="1" applyFill="1" applyBorder="1" applyAlignment="1">
      <alignment horizontal="center"/>
    </xf>
    <xf numFmtId="0" fontId="82" fillId="0" borderId="118" xfId="0" applyFont="1" applyBorder="1"/>
    <xf numFmtId="0" fontId="82" fillId="0" borderId="118" xfId="0" applyFont="1" applyBorder="1" applyAlignment="1">
      <alignment horizontal="center"/>
    </xf>
    <xf numFmtId="0" fontId="82" fillId="0" borderId="118" xfId="0" applyFont="1" applyBorder="1" applyAlignment="1">
      <alignment horizontal="left" vertical="center" wrapText="1"/>
    </xf>
    <xf numFmtId="167" fontId="91" fillId="10" borderId="118" xfId="1" applyNumberFormat="1" applyFont="1" applyFill="1" applyBorder="1" applyProtection="1">
      <protection locked="0"/>
    </xf>
    <xf numFmtId="0" fontId="95" fillId="10" borderId="118" xfId="0" applyFont="1" applyFill="1" applyBorder="1" applyAlignment="1">
      <alignment horizontal="right" vertical="center" wrapText="1"/>
    </xf>
    <xf numFmtId="0" fontId="252" fillId="0" borderId="118" xfId="0" applyFont="1" applyBorder="1"/>
    <xf numFmtId="49" fontId="82" fillId="0" borderId="118" xfId="0" applyNumberFormat="1" applyFont="1" applyBorder="1"/>
    <xf numFmtId="0" fontId="102" fillId="0" borderId="118" xfId="0" applyFont="1" applyBorder="1"/>
    <xf numFmtId="167" fontId="82" fillId="14" borderId="118" xfId="19" applyNumberFormat="1" applyFont="1" applyFill="1" applyBorder="1" applyProtection="1">
      <protection locked="0"/>
    </xf>
    <xf numFmtId="167" fontId="82" fillId="14" borderId="118" xfId="1" applyNumberFormat="1" applyFont="1" applyFill="1" applyBorder="1" applyProtection="1">
      <protection locked="0"/>
    </xf>
    <xf numFmtId="167" fontId="114" fillId="14" borderId="118" xfId="19" applyNumberFormat="1" applyFont="1" applyFill="1" applyBorder="1" applyProtection="1">
      <protection locked="0"/>
    </xf>
    <xf numFmtId="0" fontId="100" fillId="10" borderId="118" xfId="0" applyFont="1" applyFill="1" applyBorder="1"/>
    <xf numFmtId="167" fontId="91" fillId="10" borderId="118" xfId="19" applyNumberFormat="1" applyFont="1" applyFill="1" applyBorder="1" applyAlignment="1">
      <alignment horizontal="center"/>
    </xf>
    <xf numFmtId="167" fontId="84" fillId="14" borderId="118" xfId="19" applyNumberFormat="1" applyFont="1" applyFill="1" applyBorder="1" applyProtection="1">
      <protection locked="0"/>
    </xf>
    <xf numFmtId="0" fontId="91" fillId="21" borderId="118" xfId="0" applyFont="1" applyFill="1" applyBorder="1" applyAlignment="1">
      <alignment horizontal="left" vertical="center" wrapText="1"/>
    </xf>
    <xf numFmtId="0" fontId="91" fillId="10" borderId="118" xfId="0" applyFont="1" applyFill="1" applyBorder="1" applyAlignment="1">
      <alignment horizontal="right" vertical="center" wrapText="1"/>
    </xf>
    <xf numFmtId="167" fontId="84" fillId="13" borderId="118" xfId="19" applyNumberFormat="1" applyFont="1" applyFill="1" applyBorder="1" applyProtection="1">
      <protection locked="0"/>
    </xf>
    <xf numFmtId="167" fontId="100" fillId="10" borderId="118" xfId="1" applyNumberFormat="1" applyFont="1" applyFill="1" applyBorder="1" applyProtection="1">
      <protection locked="0"/>
    </xf>
    <xf numFmtId="167" fontId="100" fillId="21" borderId="118" xfId="19" applyNumberFormat="1" applyFont="1" applyFill="1" applyBorder="1"/>
    <xf numFmtId="167" fontId="94" fillId="13" borderId="118" xfId="19" applyNumberFormat="1" applyFont="1" applyFill="1" applyBorder="1"/>
    <xf numFmtId="49" fontId="82" fillId="0" borderId="118" xfId="0" quotePrefix="1" applyNumberFormat="1" applyFont="1" applyBorder="1"/>
    <xf numFmtId="0" fontId="102" fillId="6" borderId="118" xfId="0" applyFont="1" applyFill="1" applyBorder="1"/>
    <xf numFmtId="167" fontId="102" fillId="14" borderId="118" xfId="19" applyNumberFormat="1" applyFont="1" applyFill="1" applyBorder="1" applyProtection="1">
      <protection locked="0"/>
    </xf>
    <xf numFmtId="0" fontId="91" fillId="27" borderId="118" xfId="0" applyFont="1" applyFill="1" applyBorder="1"/>
    <xf numFmtId="49" fontId="91" fillId="27" borderId="118" xfId="0" applyNumberFormat="1" applyFont="1" applyFill="1" applyBorder="1"/>
    <xf numFmtId="0" fontId="91" fillId="27" borderId="118" xfId="0" applyFont="1" applyFill="1" applyBorder="1" applyAlignment="1">
      <alignment horizontal="center"/>
    </xf>
    <xf numFmtId="0" fontId="91" fillId="27" borderId="118" xfId="0" applyFont="1" applyFill="1" applyBorder="1" applyAlignment="1">
      <alignment horizontal="left" vertical="center" wrapText="1"/>
    </xf>
    <xf numFmtId="167" fontId="100" fillId="27" borderId="118" xfId="19" applyNumberFormat="1" applyFont="1" applyFill="1" applyBorder="1" applyProtection="1">
      <protection locked="0"/>
    </xf>
    <xf numFmtId="167" fontId="94" fillId="27" borderId="118" xfId="19" applyNumberFormat="1" applyFont="1" applyFill="1" applyBorder="1" applyProtection="1">
      <protection locked="0"/>
    </xf>
    <xf numFmtId="0" fontId="203" fillId="0" borderId="118" xfId="0" applyFont="1" applyBorder="1" applyAlignment="1">
      <alignment wrapText="1"/>
    </xf>
    <xf numFmtId="0" fontId="100" fillId="27" borderId="118" xfId="0" applyFont="1" applyFill="1" applyBorder="1"/>
    <xf numFmtId="0" fontId="91" fillId="21" borderId="0" xfId="0" applyFont="1" applyFill="1"/>
    <xf numFmtId="0" fontId="90" fillId="0" borderId="118" xfId="0" applyFont="1" applyBorder="1"/>
    <xf numFmtId="167" fontId="91" fillId="10" borderId="118" xfId="19" applyNumberFormat="1" applyFont="1" applyFill="1" applyBorder="1"/>
    <xf numFmtId="49" fontId="91" fillId="10" borderId="118" xfId="0" applyNumberFormat="1" applyFont="1" applyFill="1" applyBorder="1" applyAlignment="1">
      <alignment vertical="top"/>
    </xf>
    <xf numFmtId="0" fontId="100" fillId="21" borderId="118" xfId="0" applyFont="1" applyFill="1" applyBorder="1" applyAlignment="1">
      <alignment horizontal="left" vertical="center" wrapText="1"/>
    </xf>
    <xf numFmtId="49" fontId="91" fillId="10" borderId="118" xfId="0" applyNumberFormat="1" applyFont="1" applyFill="1" applyBorder="1" applyAlignment="1">
      <alignment horizontal="right"/>
    </xf>
    <xf numFmtId="49" fontId="82" fillId="0" borderId="118" xfId="0" quotePrefix="1" applyNumberFormat="1" applyFont="1" applyBorder="1" applyAlignment="1">
      <alignment horizontal="right"/>
    </xf>
    <xf numFmtId="167" fontId="103" fillId="10" borderId="118" xfId="19" applyNumberFormat="1" applyFont="1" applyFill="1" applyBorder="1" applyProtection="1">
      <protection locked="0"/>
    </xf>
    <xf numFmtId="167" fontId="99" fillId="10" borderId="118" xfId="19" applyNumberFormat="1" applyFont="1" applyFill="1" applyBorder="1" applyProtection="1">
      <protection locked="0"/>
    </xf>
    <xf numFmtId="167" fontId="102" fillId="13" borderId="118" xfId="19" applyNumberFormat="1" applyFont="1" applyFill="1" applyBorder="1" applyProtection="1">
      <protection locked="0"/>
    </xf>
    <xf numFmtId="0" fontId="92" fillId="35" borderId="118" xfId="0" applyFont="1" applyFill="1" applyBorder="1" applyAlignment="1">
      <alignment horizontal="left" vertical="center" wrapText="1"/>
    </xf>
    <xf numFmtId="167" fontId="198" fillId="10" borderId="118" xfId="19" applyNumberFormat="1" applyFont="1" applyFill="1" applyBorder="1" applyProtection="1">
      <protection locked="0"/>
    </xf>
    <xf numFmtId="0" fontId="90" fillId="10" borderId="118" xfId="0" applyFont="1" applyFill="1" applyBorder="1"/>
    <xf numFmtId="167" fontId="91" fillId="10" borderId="118" xfId="19" applyNumberFormat="1" applyFont="1" applyFill="1" applyBorder="1" applyAlignment="1" applyProtection="1">
      <alignment wrapText="1"/>
      <protection locked="0"/>
    </xf>
    <xf numFmtId="0" fontId="82" fillId="10" borderId="118" xfId="0" applyFont="1" applyFill="1" applyBorder="1" applyAlignment="1">
      <alignment horizontal="left" vertical="center" wrapText="1"/>
    </xf>
    <xf numFmtId="43" fontId="247" fillId="10" borderId="118" xfId="24" applyFont="1" applyFill="1" applyBorder="1" applyAlignment="1" applyProtection="1">
      <alignment horizontal="center"/>
      <protection locked="0"/>
    </xf>
    <xf numFmtId="167" fontId="246" fillId="10" borderId="118" xfId="24" applyNumberFormat="1" applyFont="1" applyFill="1" applyBorder="1" applyProtection="1">
      <protection locked="0"/>
    </xf>
    <xf numFmtId="167" fontId="246" fillId="13" borderId="118" xfId="24" applyNumberFormat="1" applyFont="1" applyFill="1" applyBorder="1" applyProtection="1">
      <protection locked="0"/>
    </xf>
    <xf numFmtId="167" fontId="100" fillId="10" borderId="118" xfId="19" applyNumberFormat="1" applyFont="1" applyFill="1" applyBorder="1" applyAlignment="1" applyProtection="1">
      <alignment horizontal="center"/>
      <protection locked="0"/>
    </xf>
    <xf numFmtId="167" fontId="100" fillId="10" borderId="118" xfId="24" applyNumberFormat="1" applyFont="1" applyFill="1" applyBorder="1" applyAlignment="1" applyProtection="1">
      <alignment horizontal="center"/>
      <protection locked="0"/>
    </xf>
    <xf numFmtId="167" fontId="102" fillId="10" borderId="118" xfId="24" applyNumberFormat="1" applyFont="1" applyFill="1" applyBorder="1" applyAlignment="1" applyProtection="1">
      <alignment horizontal="center"/>
      <protection locked="0"/>
    </xf>
    <xf numFmtId="0" fontId="91" fillId="10" borderId="118" xfId="0" applyFont="1" applyFill="1" applyBorder="1" applyAlignment="1">
      <alignment horizontal="left" vertical="center"/>
    </xf>
    <xf numFmtId="49" fontId="91" fillId="10" borderId="118" xfId="0" applyNumberFormat="1" applyFont="1" applyFill="1" applyBorder="1" applyAlignment="1">
      <alignment horizontal="left" vertical="center"/>
    </xf>
    <xf numFmtId="167" fontId="91" fillId="10" borderId="118" xfId="1" applyNumberFormat="1" applyFont="1" applyFill="1" applyBorder="1" applyAlignment="1" applyProtection="1">
      <alignment horizontal="center" vertical="center"/>
      <protection locked="0"/>
    </xf>
    <xf numFmtId="167" fontId="91" fillId="10" borderId="118" xfId="1" applyNumberFormat="1" applyFont="1" applyFill="1" applyBorder="1" applyAlignment="1" applyProtection="1">
      <alignment vertical="center"/>
      <protection locked="0"/>
    </xf>
    <xf numFmtId="167" fontId="84" fillId="13" borderId="118" xfId="1" applyNumberFormat="1" applyFont="1" applyFill="1" applyBorder="1" applyAlignment="1" applyProtection="1">
      <alignment horizontal="center" vertical="center"/>
      <protection locked="0"/>
    </xf>
    <xf numFmtId="0" fontId="100" fillId="10" borderId="118" xfId="0" applyFont="1" applyFill="1" applyBorder="1" applyAlignment="1">
      <alignment horizontal="center" vertical="center"/>
    </xf>
    <xf numFmtId="167" fontId="198" fillId="10" borderId="118" xfId="1" applyNumberFormat="1" applyFont="1" applyFill="1" applyBorder="1" applyAlignment="1" applyProtection="1">
      <alignment horizontal="center" vertical="center"/>
      <protection locked="0"/>
    </xf>
    <xf numFmtId="167" fontId="100" fillId="13" borderId="118" xfId="1" applyNumberFormat="1" applyFont="1" applyFill="1" applyBorder="1" applyProtection="1">
      <protection locked="0"/>
    </xf>
    <xf numFmtId="0" fontId="100" fillId="10" borderId="118" xfId="0" applyFont="1" applyFill="1" applyBorder="1" applyAlignment="1">
      <alignment horizontal="left" vertical="center"/>
    </xf>
    <xf numFmtId="167" fontId="102" fillId="10" borderId="118" xfId="1" applyNumberFormat="1" applyFont="1" applyFill="1" applyBorder="1" applyAlignment="1" applyProtection="1">
      <alignment horizontal="center" vertical="center"/>
      <protection locked="0"/>
    </xf>
    <xf numFmtId="167" fontId="100" fillId="10" borderId="118" xfId="19" applyNumberFormat="1" applyFont="1" applyFill="1" applyBorder="1" applyAlignment="1" applyProtection="1">
      <alignment vertical="center" wrapText="1"/>
      <protection locked="0"/>
    </xf>
    <xf numFmtId="0" fontId="100" fillId="21" borderId="0" xfId="0" applyFont="1" applyFill="1"/>
    <xf numFmtId="49" fontId="102" fillId="0" borderId="118" xfId="0" quotePrefix="1" applyNumberFormat="1" applyFont="1" applyBorder="1"/>
    <xf numFmtId="0" fontId="102" fillId="0" borderId="118" xfId="0" applyFont="1" applyBorder="1" applyAlignment="1">
      <alignment horizontal="center"/>
    </xf>
    <xf numFmtId="0" fontId="102" fillId="0" borderId="118" xfId="0" applyFont="1" applyBorder="1" applyAlignment="1">
      <alignment horizontal="left" vertical="center" wrapText="1"/>
    </xf>
    <xf numFmtId="0" fontId="91" fillId="21" borderId="118" xfId="0" applyFont="1" applyFill="1" applyBorder="1" applyAlignment="1">
      <alignment horizontal="left" vertical="top" wrapText="1"/>
    </xf>
    <xf numFmtId="0" fontId="110" fillId="10" borderId="118" xfId="0" applyFont="1" applyFill="1" applyBorder="1"/>
    <xf numFmtId="0" fontId="92" fillId="10" borderId="118" xfId="0" applyFont="1" applyFill="1" applyBorder="1" applyAlignment="1">
      <alignment horizontal="left" vertical="center" wrapText="1"/>
    </xf>
    <xf numFmtId="167" fontId="91" fillId="12" borderId="107" xfId="19" applyNumberFormat="1" applyFont="1" applyFill="1" applyBorder="1" applyProtection="1">
      <protection locked="0"/>
    </xf>
    <xf numFmtId="167" fontId="102" fillId="75" borderId="102" xfId="19" applyNumberFormat="1" applyFont="1" applyFill="1" applyBorder="1" applyProtection="1">
      <protection locked="0"/>
    </xf>
    <xf numFmtId="167" fontId="102" fillId="75" borderId="118" xfId="19" applyNumberFormat="1" applyFont="1" applyFill="1" applyBorder="1" applyProtection="1">
      <protection locked="0"/>
    </xf>
    <xf numFmtId="0" fontId="100" fillId="16" borderId="0" xfId="0" applyFont="1" applyFill="1"/>
    <xf numFmtId="167" fontId="102" fillId="69" borderId="107" xfId="1" applyNumberFormat="1" applyFont="1" applyFill="1" applyBorder="1" applyProtection="1">
      <protection locked="0"/>
    </xf>
    <xf numFmtId="167" fontId="89" fillId="14" borderId="107" xfId="19" applyNumberFormat="1" applyFont="1" applyFill="1" applyBorder="1" applyProtection="1">
      <protection locked="0"/>
    </xf>
    <xf numFmtId="167" fontId="92" fillId="10" borderId="107" xfId="19" applyNumberFormat="1" applyFont="1" applyFill="1" applyBorder="1" applyProtection="1">
      <protection locked="0"/>
    </xf>
    <xf numFmtId="167" fontId="102" fillId="14" borderId="107" xfId="20" applyNumberFormat="1" applyFont="1" applyFill="1" applyBorder="1" applyProtection="1">
      <protection locked="0"/>
    </xf>
    <xf numFmtId="167" fontId="102" fillId="13" borderId="107" xfId="20" applyNumberFormat="1" applyFont="1" applyFill="1" applyBorder="1" applyProtection="1">
      <protection locked="0"/>
    </xf>
    <xf numFmtId="167" fontId="100" fillId="10" borderId="102" xfId="20" applyNumberFormat="1" applyFont="1" applyFill="1" applyBorder="1" applyProtection="1">
      <protection locked="0"/>
    </xf>
    <xf numFmtId="167" fontId="100" fillId="13" borderId="102" xfId="20" applyNumberFormat="1" applyFont="1" applyFill="1" applyBorder="1" applyProtection="1">
      <protection locked="0"/>
    </xf>
    <xf numFmtId="167" fontId="100" fillId="10" borderId="107" xfId="20" applyNumberFormat="1" applyFont="1" applyFill="1" applyBorder="1" applyProtection="1">
      <protection locked="0"/>
    </xf>
    <xf numFmtId="167" fontId="100" fillId="13" borderId="107" xfId="20" applyNumberFormat="1" applyFont="1" applyFill="1" applyBorder="1" applyProtection="1">
      <protection locked="0"/>
    </xf>
    <xf numFmtId="0" fontId="91" fillId="10" borderId="121" xfId="0" applyFont="1" applyFill="1" applyBorder="1"/>
    <xf numFmtId="0" fontId="123" fillId="10" borderId="121" xfId="0" applyFont="1" applyFill="1" applyBorder="1"/>
    <xf numFmtId="0" fontId="91" fillId="10" borderId="121" xfId="0" applyFont="1" applyFill="1" applyBorder="1" applyAlignment="1">
      <alignment horizontal="left" vertical="center" wrapText="1"/>
    </xf>
    <xf numFmtId="167" fontId="100" fillId="10" borderId="121" xfId="19" applyNumberFormat="1" applyFont="1" applyFill="1" applyBorder="1" applyProtection="1">
      <protection locked="0"/>
    </xf>
    <xf numFmtId="167" fontId="82" fillId="75" borderId="121" xfId="19" applyNumberFormat="1" applyFont="1" applyFill="1" applyBorder="1" applyProtection="1">
      <protection locked="0"/>
    </xf>
    <xf numFmtId="167" fontId="94" fillId="13" borderId="121" xfId="19" applyNumberFormat="1" applyFont="1" applyFill="1" applyBorder="1" applyProtection="1">
      <protection locked="0"/>
    </xf>
    <xf numFmtId="167" fontId="94" fillId="10" borderId="121" xfId="19" applyNumberFormat="1" applyFont="1" applyFill="1" applyBorder="1" applyProtection="1">
      <protection locked="0"/>
    </xf>
    <xf numFmtId="167" fontId="91" fillId="10" borderId="121" xfId="19" applyNumberFormat="1" applyFont="1" applyFill="1" applyBorder="1" applyProtection="1">
      <protection locked="0"/>
    </xf>
    <xf numFmtId="167" fontId="92" fillId="10" borderId="107" xfId="19" applyNumberFormat="1" applyFont="1" applyFill="1" applyBorder="1"/>
    <xf numFmtId="49" fontId="252" fillId="0" borderId="107" xfId="0" applyNumberFormat="1" applyFont="1" applyBorder="1"/>
    <xf numFmtId="49" fontId="123" fillId="10" borderId="107" xfId="0" applyNumberFormat="1" applyFont="1" applyFill="1" applyBorder="1"/>
    <xf numFmtId="167" fontId="92" fillId="10" borderId="102" xfId="19" applyNumberFormat="1" applyFont="1" applyFill="1" applyBorder="1" applyProtection="1">
      <protection locked="0"/>
    </xf>
    <xf numFmtId="167" fontId="92" fillId="10" borderId="107" xfId="1" applyNumberFormat="1" applyFont="1" applyFill="1" applyBorder="1" applyProtection="1">
      <protection locked="0"/>
    </xf>
    <xf numFmtId="167" fontId="92" fillId="14" borderId="107" xfId="19" applyNumberFormat="1" applyFont="1" applyFill="1" applyBorder="1" applyProtection="1">
      <protection locked="0"/>
    </xf>
    <xf numFmtId="167" fontId="123" fillId="10" borderId="107" xfId="19" applyNumberFormat="1" applyFont="1" applyFill="1" applyBorder="1" applyProtection="1">
      <protection locked="0"/>
    </xf>
    <xf numFmtId="167" fontId="252" fillId="75" borderId="102" xfId="19" applyNumberFormat="1" applyFont="1" applyFill="1" applyBorder="1" applyProtection="1">
      <protection locked="0"/>
    </xf>
    <xf numFmtId="167" fontId="123" fillId="13" borderId="107" xfId="19" applyNumberFormat="1" applyFont="1" applyFill="1" applyBorder="1" applyProtection="1">
      <protection locked="0"/>
    </xf>
    <xf numFmtId="0" fontId="252" fillId="0" borderId="0" xfId="0" applyFont="1"/>
    <xf numFmtId="0" fontId="107" fillId="35" borderId="121" xfId="0" applyFont="1" applyFill="1" applyBorder="1" applyAlignment="1">
      <alignment horizontal="left" vertical="center" wrapText="1"/>
    </xf>
    <xf numFmtId="167" fontId="100" fillId="13" borderId="121" xfId="19" applyNumberFormat="1" applyFont="1" applyFill="1" applyBorder="1" applyProtection="1">
      <protection locked="0"/>
    </xf>
    <xf numFmtId="167" fontId="99" fillId="10" borderId="121" xfId="19" applyNumberFormat="1" applyFont="1" applyFill="1" applyBorder="1" applyProtection="1">
      <protection locked="0"/>
    </xf>
    <xf numFmtId="0" fontId="252" fillId="0" borderId="107" xfId="0" applyFont="1" applyBorder="1" applyAlignment="1">
      <alignment horizontal="left"/>
    </xf>
    <xf numFmtId="0" fontId="252" fillId="0" borderId="107" xfId="0" applyFont="1" applyBorder="1" applyAlignment="1">
      <alignment horizontal="left" vertical="center" wrapText="1"/>
    </xf>
    <xf numFmtId="167" fontId="252" fillId="14" borderId="107" xfId="19" applyNumberFormat="1" applyFont="1" applyFill="1" applyBorder="1" applyProtection="1">
      <protection locked="0"/>
    </xf>
    <xf numFmtId="167" fontId="123" fillId="14" borderId="107" xfId="19" applyNumberFormat="1" applyFont="1" applyFill="1" applyBorder="1" applyProtection="1">
      <protection locked="0"/>
    </xf>
    <xf numFmtId="167" fontId="252" fillId="13" borderId="107" xfId="19" applyNumberFormat="1" applyFont="1" applyFill="1" applyBorder="1" applyProtection="1">
      <protection locked="0"/>
    </xf>
    <xf numFmtId="0" fontId="123" fillId="10" borderId="115" xfId="0" applyFont="1" applyFill="1" applyBorder="1" applyAlignment="1">
      <alignment horizontal="left" vertical="center" wrapText="1"/>
    </xf>
    <xf numFmtId="167" fontId="123" fillId="10" borderId="115" xfId="19" applyNumberFormat="1" applyFont="1" applyFill="1" applyBorder="1" applyProtection="1">
      <protection locked="0"/>
    </xf>
    <xf numFmtId="167" fontId="123" fillId="13" borderId="115" xfId="19" applyNumberFormat="1" applyFont="1" applyFill="1" applyBorder="1" applyProtection="1">
      <protection locked="0"/>
    </xf>
    <xf numFmtId="0" fontId="252" fillId="0" borderId="107" xfId="0" applyFont="1" applyBorder="1" applyAlignment="1">
      <alignment horizontal="center"/>
    </xf>
    <xf numFmtId="0" fontId="123" fillId="10" borderId="121" xfId="0" applyFont="1" applyFill="1" applyBorder="1" applyAlignment="1">
      <alignment horizontal="left" vertical="center" wrapText="1"/>
    </xf>
    <xf numFmtId="167" fontId="123" fillId="10" borderId="121" xfId="19" applyNumberFormat="1" applyFont="1" applyFill="1" applyBorder="1" applyProtection="1">
      <protection locked="0"/>
    </xf>
    <xf numFmtId="167" fontId="252" fillId="75" borderId="121" xfId="19" applyNumberFormat="1" applyFont="1" applyFill="1" applyBorder="1" applyProtection="1">
      <protection locked="0"/>
    </xf>
    <xf numFmtId="167" fontId="123" fillId="13" borderId="121" xfId="19" applyNumberFormat="1" applyFont="1" applyFill="1" applyBorder="1" applyProtection="1">
      <protection locked="0"/>
    </xf>
    <xf numFmtId="0" fontId="100" fillId="10" borderId="121" xfId="0" applyFont="1" applyFill="1" applyBorder="1" applyAlignment="1">
      <alignment horizontal="left" vertical="center" wrapText="1"/>
    </xf>
    <xf numFmtId="0" fontId="97" fillId="10" borderId="121" xfId="0" applyFont="1" applyFill="1" applyBorder="1"/>
    <xf numFmtId="0" fontId="91" fillId="17" borderId="121" xfId="0" applyFont="1" applyFill="1" applyBorder="1" applyAlignment="1">
      <alignment horizontal="left" vertical="center" wrapText="1"/>
    </xf>
    <xf numFmtId="167" fontId="91" fillId="13" borderId="121" xfId="19" applyNumberFormat="1" applyFont="1" applyFill="1" applyBorder="1" applyProtection="1">
      <protection locked="0"/>
    </xf>
    <xf numFmtId="167" fontId="100" fillId="32" borderId="107" xfId="19" applyNumberFormat="1" applyFont="1" applyFill="1" applyBorder="1"/>
    <xf numFmtId="0" fontId="100" fillId="17" borderId="107" xfId="0" applyFont="1" applyFill="1" applyBorder="1" applyAlignment="1">
      <alignment horizontal="left" vertical="center" wrapText="1"/>
    </xf>
    <xf numFmtId="167" fontId="92" fillId="10" borderId="118" xfId="19" applyNumberFormat="1" applyFont="1" applyFill="1" applyBorder="1" applyProtection="1">
      <protection locked="0"/>
    </xf>
    <xf numFmtId="169" fontId="92" fillId="17" borderId="107" xfId="19" applyNumberFormat="1" applyFont="1" applyFill="1" applyBorder="1" applyAlignment="1" applyProtection="1">
      <protection locked="0"/>
    </xf>
    <xf numFmtId="3" fontId="92" fillId="10" borderId="107" xfId="19" applyNumberFormat="1" applyFont="1" applyFill="1" applyBorder="1" applyProtection="1">
      <protection locked="0"/>
    </xf>
    <xf numFmtId="167" fontId="89" fillId="14" borderId="107" xfId="19" applyNumberFormat="1" applyFont="1" applyFill="1" applyBorder="1" applyAlignment="1" applyProtection="1">
      <alignment wrapText="1"/>
      <protection locked="0"/>
    </xf>
    <xf numFmtId="167" fontId="123" fillId="10" borderId="102" xfId="19" applyNumberFormat="1" applyFont="1" applyFill="1" applyBorder="1" applyProtection="1">
      <protection locked="0"/>
    </xf>
    <xf numFmtId="0" fontId="102" fillId="31" borderId="107" xfId="0" quotePrefix="1" applyFont="1" applyFill="1" applyBorder="1"/>
    <xf numFmtId="0" fontId="102" fillId="31" borderId="107" xfId="0" applyFont="1" applyFill="1" applyBorder="1"/>
    <xf numFmtId="9" fontId="111" fillId="0" borderId="0" xfId="2" applyFont="1"/>
    <xf numFmtId="0" fontId="94" fillId="12" borderId="0" xfId="0" applyFont="1" applyFill="1" applyAlignment="1">
      <alignment wrapText="1"/>
    </xf>
    <xf numFmtId="0" fontId="95" fillId="10" borderId="121" xfId="0" applyFont="1" applyFill="1" applyBorder="1" applyAlignment="1">
      <alignment horizontal="right" vertical="center" wrapText="1"/>
    </xf>
    <xf numFmtId="0" fontId="91" fillId="10" borderId="121" xfId="0" applyFont="1" applyFill="1" applyBorder="1" applyAlignment="1">
      <alignment horizontal="right" vertical="center" wrapText="1"/>
    </xf>
    <xf numFmtId="0" fontId="91" fillId="10" borderId="121" xfId="0" applyFont="1" applyFill="1" applyBorder="1" applyAlignment="1">
      <alignment horizontal="left" wrapText="1"/>
    </xf>
    <xf numFmtId="0" fontId="91" fillId="12" borderId="0" xfId="0" applyFont="1" applyFill="1" applyAlignment="1">
      <alignment wrapText="1"/>
    </xf>
    <xf numFmtId="0" fontId="91" fillId="12" borderId="0" xfId="0" applyFont="1" applyFill="1"/>
    <xf numFmtId="49" fontId="91" fillId="10" borderId="121" xfId="0" applyNumberFormat="1" applyFont="1" applyFill="1" applyBorder="1"/>
    <xf numFmtId="0" fontId="100" fillId="10" borderId="121" xfId="0" applyFont="1" applyFill="1" applyBorder="1"/>
    <xf numFmtId="0" fontId="91" fillId="10" borderId="121" xfId="0" applyFont="1" applyFill="1" applyBorder="1" applyAlignment="1">
      <alignment horizontal="center"/>
    </xf>
    <xf numFmtId="167" fontId="84" fillId="13" borderId="121" xfId="19" applyNumberFormat="1" applyFont="1" applyFill="1" applyBorder="1" applyProtection="1">
      <protection locked="0"/>
    </xf>
    <xf numFmtId="0" fontId="82" fillId="0" borderId="121" xfId="0" applyFont="1" applyBorder="1"/>
    <xf numFmtId="49" fontId="82" fillId="0" borderId="121" xfId="0" applyNumberFormat="1" applyFont="1" applyBorder="1"/>
    <xf numFmtId="0" fontId="102" fillId="0" borderId="121" xfId="0" applyFont="1" applyBorder="1"/>
    <xf numFmtId="0" fontId="82" fillId="0" borderId="121" xfId="0" applyFont="1" applyBorder="1" applyAlignment="1">
      <alignment horizontal="center"/>
    </xf>
    <xf numFmtId="0" fontId="82" fillId="0" borderId="121" xfId="0" applyFont="1" applyBorder="1" applyAlignment="1">
      <alignment horizontal="left" vertical="center" wrapText="1"/>
    </xf>
    <xf numFmtId="167" fontId="82" fillId="14" borderId="121" xfId="19" applyNumberFormat="1" applyFont="1" applyFill="1" applyBorder="1" applyProtection="1">
      <protection locked="0"/>
    </xf>
    <xf numFmtId="0" fontId="93" fillId="10" borderId="121" xfId="0" applyFont="1" applyFill="1" applyBorder="1" applyAlignment="1">
      <alignment horizontal="left" vertical="center" wrapText="1"/>
    </xf>
    <xf numFmtId="0" fontId="141" fillId="10" borderId="121" xfId="0" applyFont="1" applyFill="1" applyBorder="1" applyAlignment="1">
      <alignment horizontal="right" vertical="center" wrapText="1"/>
    </xf>
    <xf numFmtId="49" fontId="102" fillId="0" borderId="121" xfId="0" applyNumberFormat="1" applyFont="1" applyBorder="1"/>
    <xf numFmtId="0" fontId="102" fillId="0" borderId="121" xfId="0" applyFont="1" applyBorder="1" applyAlignment="1">
      <alignment horizontal="center"/>
    </xf>
    <xf numFmtId="0" fontId="102" fillId="0" borderId="121" xfId="0" applyFont="1" applyBorder="1" applyAlignment="1">
      <alignment horizontal="left" vertical="center" wrapText="1"/>
    </xf>
    <xf numFmtId="167" fontId="102" fillId="14" borderId="121" xfId="19" applyNumberFormat="1" applyFont="1" applyFill="1" applyBorder="1" applyProtection="1">
      <protection locked="0"/>
    </xf>
    <xf numFmtId="167" fontId="102" fillId="75" borderId="121" xfId="19" applyNumberFormat="1" applyFont="1" applyFill="1" applyBorder="1" applyProtection="1">
      <protection locked="0"/>
    </xf>
    <xf numFmtId="167" fontId="102" fillId="13" borderId="121" xfId="19" applyNumberFormat="1" applyFont="1" applyFill="1" applyBorder="1" applyProtection="1">
      <protection locked="0"/>
    </xf>
    <xf numFmtId="49" fontId="100" fillId="10" borderId="121" xfId="0" applyNumberFormat="1" applyFont="1" applyFill="1" applyBorder="1"/>
    <xf numFmtId="0" fontId="100" fillId="10" borderId="121" xfId="0" applyFont="1" applyFill="1" applyBorder="1" applyAlignment="1">
      <alignment horizontal="center"/>
    </xf>
    <xf numFmtId="1" fontId="100" fillId="10" borderId="121" xfId="19" applyNumberFormat="1" applyFont="1" applyFill="1" applyBorder="1" applyProtection="1">
      <protection locked="0"/>
    </xf>
    <xf numFmtId="1" fontId="91" fillId="10" borderId="121" xfId="19" applyNumberFormat="1" applyFont="1" applyFill="1" applyBorder="1" applyProtection="1"/>
    <xf numFmtId="167" fontId="94" fillId="13" borderId="121" xfId="19" applyNumberFormat="1" applyFont="1" applyFill="1" applyBorder="1" applyProtection="1"/>
    <xf numFmtId="167" fontId="91" fillId="10" borderId="121" xfId="19" applyNumberFormat="1" applyFont="1" applyFill="1" applyBorder="1" applyProtection="1"/>
    <xf numFmtId="0" fontId="92" fillId="10" borderId="121" xfId="0" applyFont="1" applyFill="1" applyBorder="1"/>
    <xf numFmtId="0" fontId="91" fillId="21" borderId="121" xfId="0" applyFont="1" applyFill="1" applyBorder="1"/>
    <xf numFmtId="49" fontId="91" fillId="21" borderId="121" xfId="0" applyNumberFormat="1" applyFont="1" applyFill="1" applyBorder="1"/>
    <xf numFmtId="0" fontId="100" fillId="21" borderId="121" xfId="0" applyFont="1" applyFill="1" applyBorder="1"/>
    <xf numFmtId="0" fontId="91" fillId="21" borderId="121" xfId="0" applyFont="1" applyFill="1" applyBorder="1" applyAlignment="1">
      <alignment horizontal="center"/>
    </xf>
    <xf numFmtId="0" fontId="91" fillId="21" borderId="121" xfId="0" applyFont="1" applyFill="1" applyBorder="1" applyAlignment="1">
      <alignment horizontal="left" vertical="center" wrapText="1"/>
    </xf>
    <xf numFmtId="1" fontId="91" fillId="21" borderId="121" xfId="19" applyNumberFormat="1" applyFont="1" applyFill="1" applyBorder="1" applyProtection="1"/>
    <xf numFmtId="167" fontId="91" fillId="21" borderId="121" xfId="19" applyNumberFormat="1" applyFont="1" applyFill="1" applyBorder="1" applyProtection="1"/>
    <xf numFmtId="167" fontId="91" fillId="10" borderId="121" xfId="1" applyNumberFormat="1" applyFont="1" applyFill="1" applyBorder="1" applyProtection="1"/>
    <xf numFmtId="167" fontId="94" fillId="13" borderId="121" xfId="1" applyNumberFormat="1" applyFont="1" applyFill="1" applyBorder="1" applyProtection="1"/>
    <xf numFmtId="167" fontId="91" fillId="10" borderId="121" xfId="1" applyNumberFormat="1" applyFont="1" applyFill="1" applyBorder="1" applyProtection="1">
      <protection locked="0"/>
    </xf>
    <xf numFmtId="1" fontId="91" fillId="10" borderId="121" xfId="19" applyNumberFormat="1" applyFont="1" applyFill="1" applyBorder="1" applyProtection="1">
      <protection locked="0"/>
    </xf>
    <xf numFmtId="0" fontId="91" fillId="0" borderId="121" xfId="0" applyFont="1" applyBorder="1"/>
    <xf numFmtId="0" fontId="92" fillId="10" borderId="121" xfId="0" applyFont="1" applyFill="1" applyBorder="1" applyAlignment="1">
      <alignment horizontal="left" vertical="center" wrapText="1"/>
    </xf>
    <xf numFmtId="167" fontId="94" fillId="10" borderId="121" xfId="1" applyNumberFormat="1" applyFont="1" applyFill="1" applyBorder="1" applyProtection="1">
      <protection locked="0"/>
    </xf>
    <xf numFmtId="167" fontId="84" fillId="14" borderId="121" xfId="19" applyNumberFormat="1" applyFont="1" applyFill="1" applyBorder="1" applyProtection="1">
      <protection locked="0"/>
    </xf>
    <xf numFmtId="1" fontId="94" fillId="10" borderId="121" xfId="19" applyNumberFormat="1" applyFont="1" applyFill="1" applyBorder="1" applyProtection="1"/>
    <xf numFmtId="0" fontId="91" fillId="10" borderId="121" xfId="0" applyFont="1" applyFill="1" applyBorder="1" applyAlignment="1">
      <alignment vertical="center" wrapText="1"/>
    </xf>
    <xf numFmtId="167" fontId="94" fillId="10" borderId="121" xfId="1" applyNumberFormat="1" applyFont="1" applyFill="1" applyBorder="1" applyProtection="1"/>
    <xf numFmtId="170" fontId="133" fillId="21" borderId="121" xfId="54" applyFont="1" applyFill="1" applyBorder="1" applyAlignment="1">
      <alignment vertical="center" wrapText="1"/>
    </xf>
    <xf numFmtId="0" fontId="95" fillId="10" borderId="121" xfId="0" applyFont="1" applyFill="1" applyBorder="1" applyAlignment="1">
      <alignment horizontal="left" vertical="center" wrapText="1"/>
    </xf>
    <xf numFmtId="0" fontId="90" fillId="0" borderId="121" xfId="0" applyFont="1" applyBorder="1"/>
    <xf numFmtId="0" fontId="89" fillId="0" borderId="121" xfId="0" applyFont="1" applyBorder="1" applyAlignment="1">
      <alignment horizontal="left" vertical="center" wrapText="1"/>
    </xf>
    <xf numFmtId="167" fontId="94" fillId="13" borderId="121" xfId="1" applyNumberFormat="1" applyFont="1" applyFill="1" applyBorder="1" applyProtection="1">
      <protection locked="0"/>
    </xf>
    <xf numFmtId="0" fontId="97" fillId="0" borderId="121" xfId="0" applyFont="1" applyBorder="1"/>
    <xf numFmtId="0" fontId="91" fillId="0" borderId="121" xfId="0" applyFont="1" applyBorder="1" applyAlignment="1">
      <alignment horizontal="center"/>
    </xf>
    <xf numFmtId="0" fontId="91" fillId="0" borderId="121" xfId="0" applyFont="1" applyBorder="1" applyAlignment="1">
      <alignment horizontal="left" vertical="center" wrapText="1"/>
    </xf>
    <xf numFmtId="173" fontId="91" fillId="10" borderId="121" xfId="19" applyNumberFormat="1" applyFont="1" applyFill="1" applyBorder="1" applyProtection="1">
      <protection locked="0"/>
    </xf>
    <xf numFmtId="0" fontId="102" fillId="6" borderId="107" xfId="0" applyFont="1" applyFill="1" applyBorder="1"/>
    <xf numFmtId="167" fontId="92" fillId="10" borderId="121" xfId="19" applyNumberFormat="1" applyFont="1" applyFill="1" applyBorder="1" applyProtection="1">
      <protection locked="0"/>
    </xf>
    <xf numFmtId="0" fontId="91" fillId="21" borderId="0" xfId="0" applyFont="1" applyFill="1" applyAlignment="1">
      <alignment wrapText="1"/>
    </xf>
    <xf numFmtId="167" fontId="100" fillId="21" borderId="121" xfId="19" applyNumberFormat="1" applyFont="1" applyFill="1" applyBorder="1" applyProtection="1">
      <protection locked="0"/>
    </xf>
    <xf numFmtId="167" fontId="100" fillId="10" borderId="121" xfId="19" applyNumberFormat="1" applyFont="1" applyFill="1" applyBorder="1"/>
    <xf numFmtId="167" fontId="100" fillId="21" borderId="121" xfId="19" applyNumberFormat="1" applyFont="1" applyFill="1" applyBorder="1"/>
    <xf numFmtId="167" fontId="94" fillId="13" borderId="121" xfId="19" applyNumberFormat="1" applyFont="1" applyFill="1" applyBorder="1"/>
    <xf numFmtId="167" fontId="94" fillId="10" borderId="121" xfId="19" applyNumberFormat="1" applyFont="1" applyFill="1" applyBorder="1"/>
    <xf numFmtId="167" fontId="92" fillId="21" borderId="121" xfId="19" applyNumberFormat="1" applyFont="1" applyFill="1" applyBorder="1" applyProtection="1">
      <protection locked="0"/>
    </xf>
    <xf numFmtId="0" fontId="100" fillId="21" borderId="0" xfId="0" applyFont="1" applyFill="1" applyAlignment="1">
      <alignment wrapText="1"/>
    </xf>
    <xf numFmtId="167" fontId="100" fillId="21" borderId="118" xfId="19" applyNumberFormat="1" applyFont="1" applyFill="1" applyBorder="1" applyProtection="1">
      <protection locked="0"/>
    </xf>
    <xf numFmtId="167" fontId="92" fillId="10" borderId="121" xfId="19" applyNumberFormat="1" applyFont="1" applyFill="1" applyBorder="1"/>
    <xf numFmtId="167" fontId="91" fillId="21" borderId="102" xfId="19" applyNumberFormat="1" applyFont="1" applyFill="1" applyBorder="1" applyProtection="1">
      <protection locked="0"/>
    </xf>
    <xf numFmtId="167" fontId="82" fillId="28" borderId="107" xfId="19" applyNumberFormat="1" applyFont="1" applyFill="1" applyBorder="1" applyProtection="1">
      <protection locked="0"/>
    </xf>
    <xf numFmtId="167" fontId="100" fillId="16" borderId="107" xfId="19" applyNumberFormat="1" applyFont="1" applyFill="1" applyBorder="1" applyAlignment="1" applyProtection="1">
      <alignment wrapText="1"/>
      <protection locked="0"/>
    </xf>
    <xf numFmtId="0" fontId="100" fillId="21" borderId="121" xfId="0" applyFont="1" applyFill="1" applyBorder="1" applyAlignment="1">
      <alignment horizontal="left" vertical="center" wrapText="1"/>
    </xf>
    <xf numFmtId="0" fontId="100" fillId="16" borderId="0" xfId="0" applyFont="1" applyFill="1" applyAlignment="1">
      <alignment wrapText="1"/>
    </xf>
    <xf numFmtId="167" fontId="92" fillId="16" borderId="121" xfId="19" applyNumberFormat="1" applyFont="1" applyFill="1" applyBorder="1" applyProtection="1">
      <protection locked="0"/>
    </xf>
    <xf numFmtId="0" fontId="91" fillId="16" borderId="0" xfId="0" applyFont="1" applyFill="1" applyAlignment="1">
      <alignment wrapText="1"/>
    </xf>
    <xf numFmtId="167" fontId="91" fillId="21" borderId="121" xfId="19" applyNumberFormat="1" applyFont="1" applyFill="1" applyBorder="1" applyProtection="1">
      <protection locked="0"/>
    </xf>
    <xf numFmtId="167" fontId="82" fillId="14" borderId="107" xfId="19" applyNumberFormat="1" applyFont="1" applyFill="1" applyBorder="1" applyAlignment="1" applyProtection="1">
      <alignment horizontal="left" vertical="center"/>
      <protection locked="0"/>
    </xf>
    <xf numFmtId="0" fontId="82" fillId="21" borderId="121" xfId="0" applyFont="1" applyFill="1" applyBorder="1" applyAlignment="1">
      <alignment horizontal="left" vertical="center" wrapText="1"/>
    </xf>
    <xf numFmtId="167" fontId="91" fillId="10" borderId="121" xfId="22" applyNumberFormat="1" applyFont="1" applyFill="1" applyBorder="1"/>
    <xf numFmtId="167" fontId="89" fillId="14" borderId="107" xfId="19" applyNumberFormat="1" applyFont="1" applyFill="1" applyBorder="1"/>
    <xf numFmtId="0" fontId="92" fillId="21" borderId="0" xfId="0" applyFont="1" applyFill="1"/>
    <xf numFmtId="167" fontId="252" fillId="14" borderId="107" xfId="19" applyNumberFormat="1" applyFont="1" applyFill="1" applyBorder="1"/>
    <xf numFmtId="167" fontId="252" fillId="13" borderId="107" xfId="19" applyNumberFormat="1" applyFont="1" applyFill="1" applyBorder="1"/>
    <xf numFmtId="0" fontId="123" fillId="21" borderId="0" xfId="0" applyFont="1" applyFill="1"/>
    <xf numFmtId="0" fontId="123" fillId="10" borderId="107" xfId="0" applyFont="1" applyFill="1" applyBorder="1" applyAlignment="1">
      <alignment horizontal="right" vertical="center" wrapText="1"/>
    </xf>
    <xf numFmtId="0" fontId="123" fillId="10" borderId="118" xfId="0" applyFont="1" applyFill="1" applyBorder="1" applyAlignment="1">
      <alignment horizontal="right" vertical="center" wrapText="1"/>
    </xf>
    <xf numFmtId="167" fontId="123" fillId="10" borderId="118" xfId="19" applyNumberFormat="1" applyFont="1" applyFill="1" applyBorder="1" applyProtection="1">
      <protection locked="0"/>
    </xf>
    <xf numFmtId="167" fontId="252" fillId="75" borderId="118" xfId="19" applyNumberFormat="1" applyFont="1" applyFill="1" applyBorder="1" applyProtection="1">
      <protection locked="0"/>
    </xf>
    <xf numFmtId="167" fontId="123" fillId="13" borderId="118" xfId="19" applyNumberFormat="1" applyFont="1" applyFill="1" applyBorder="1" applyProtection="1">
      <protection locked="0"/>
    </xf>
    <xf numFmtId="0" fontId="92" fillId="21" borderId="0" xfId="0" applyFont="1" applyFill="1" applyAlignment="1">
      <alignment wrapText="1"/>
    </xf>
    <xf numFmtId="167" fontId="89" fillId="75" borderId="102" xfId="19" applyNumberFormat="1" applyFont="1" applyFill="1" applyBorder="1" applyProtection="1">
      <protection locked="0"/>
    </xf>
    <xf numFmtId="167" fontId="89" fillId="13" borderId="107" xfId="19" applyNumberFormat="1" applyFont="1" applyFill="1" applyBorder="1"/>
    <xf numFmtId="167" fontId="92" fillId="21" borderId="0" xfId="0" applyNumberFormat="1" applyFont="1" applyFill="1"/>
    <xf numFmtId="0" fontId="92" fillId="10" borderId="107" xfId="0" quotePrefix="1" applyFont="1" applyFill="1" applyBorder="1" applyAlignment="1">
      <alignment horizontal="left" vertical="center" wrapText="1"/>
    </xf>
    <xf numFmtId="0" fontId="92" fillId="35" borderId="107" xfId="0" applyFont="1" applyFill="1" applyBorder="1" applyAlignment="1">
      <alignment horizontal="left" wrapText="1"/>
    </xf>
    <xf numFmtId="167" fontId="92" fillId="10" borderId="107" xfId="22" applyNumberFormat="1" applyFont="1" applyFill="1" applyBorder="1"/>
    <xf numFmtId="167" fontId="92" fillId="13" borderId="107" xfId="19" applyNumberFormat="1" applyFont="1" applyFill="1" applyBorder="1" applyProtection="1">
      <protection locked="0"/>
    </xf>
    <xf numFmtId="0" fontId="227" fillId="0" borderId="0" xfId="0" applyFont="1" applyAlignment="1">
      <alignment wrapText="1"/>
    </xf>
    <xf numFmtId="0" fontId="123" fillId="35" borderId="107" xfId="0" applyFont="1" applyFill="1" applyBorder="1" applyAlignment="1">
      <alignment wrapText="1"/>
    </xf>
    <xf numFmtId="0" fontId="123" fillId="10" borderId="107" xfId="0" applyFont="1" applyFill="1" applyBorder="1" applyAlignment="1">
      <alignment vertical="center" wrapText="1"/>
    </xf>
    <xf numFmtId="167" fontId="67" fillId="14" borderId="107" xfId="19" applyNumberFormat="1" applyFont="1" applyFill="1" applyBorder="1"/>
    <xf numFmtId="167" fontId="92" fillId="10" borderId="102" xfId="19" applyNumberFormat="1" applyFont="1" applyFill="1" applyBorder="1"/>
    <xf numFmtId="0" fontId="123" fillId="10" borderId="102" xfId="0" applyFont="1" applyFill="1" applyBorder="1" applyAlignment="1">
      <alignment horizontal="left" vertical="center" wrapText="1"/>
    </xf>
    <xf numFmtId="167" fontId="123" fillId="10" borderId="107" xfId="19" applyNumberFormat="1" applyFont="1" applyFill="1" applyBorder="1"/>
    <xf numFmtId="167" fontId="123" fillId="13" borderId="107" xfId="19" applyNumberFormat="1" applyFont="1" applyFill="1" applyBorder="1"/>
    <xf numFmtId="167" fontId="123" fillId="10" borderId="102" xfId="19" applyNumberFormat="1" applyFont="1" applyFill="1" applyBorder="1"/>
    <xf numFmtId="167" fontId="123" fillId="13" borderId="102" xfId="19" applyNumberFormat="1" applyFont="1" applyFill="1" applyBorder="1"/>
    <xf numFmtId="167" fontId="92" fillId="10" borderId="115" xfId="22" applyNumberFormat="1" applyFont="1" applyFill="1" applyBorder="1"/>
    <xf numFmtId="167" fontId="92" fillId="10" borderId="115" xfId="19" applyNumberFormat="1" applyFont="1" applyFill="1" applyBorder="1" applyProtection="1">
      <protection locked="0"/>
    </xf>
    <xf numFmtId="0" fontId="94" fillId="10" borderId="121" xfId="0" applyFont="1" applyFill="1" applyBorder="1"/>
    <xf numFmtId="167" fontId="91" fillId="10" borderId="121" xfId="19" applyNumberFormat="1" applyFont="1" applyFill="1" applyBorder="1"/>
    <xf numFmtId="167" fontId="91" fillId="10" borderId="121" xfId="19" applyNumberFormat="1" applyFont="1" applyFill="1" applyBorder="1" applyAlignment="1" applyProtection="1">
      <alignment horizontal="left"/>
      <protection locked="0"/>
    </xf>
    <xf numFmtId="0" fontId="100" fillId="10" borderId="107" xfId="0" applyFont="1" applyFill="1" applyBorder="1" applyAlignment="1">
      <alignment vertical="top"/>
    </xf>
    <xf numFmtId="0" fontId="100" fillId="10" borderId="118" xfId="0" applyFont="1" applyFill="1" applyBorder="1" applyAlignment="1">
      <alignment vertical="top"/>
    </xf>
    <xf numFmtId="0" fontId="77" fillId="6" borderId="0" xfId="333" applyFont="1" applyFill="1"/>
    <xf numFmtId="0" fontId="260" fillId="6" borderId="31" xfId="334" applyFont="1" applyFill="1" applyBorder="1" applyAlignment="1">
      <alignment horizontal="center" vertical="center"/>
    </xf>
    <xf numFmtId="0" fontId="260" fillId="6" borderId="19" xfId="334" applyFont="1" applyFill="1" applyBorder="1" applyAlignment="1">
      <alignment horizontal="center" vertical="center"/>
    </xf>
    <xf numFmtId="0" fontId="260" fillId="6" borderId="30" xfId="334" applyFont="1" applyFill="1" applyBorder="1" applyAlignment="1">
      <alignment horizontal="center" vertical="center" wrapText="1"/>
    </xf>
    <xf numFmtId="0" fontId="261" fillId="6" borderId="121" xfId="10" applyFont="1" applyFill="1" applyBorder="1" applyAlignment="1">
      <alignment horizontal="center" vertical="center"/>
    </xf>
    <xf numFmtId="0" fontId="261" fillId="6" borderId="62" xfId="10" applyFont="1" applyFill="1" applyBorder="1" applyAlignment="1">
      <alignment vertical="center" wrapText="1"/>
    </xf>
    <xf numFmtId="0" fontId="262" fillId="6" borderId="63" xfId="10" applyFont="1" applyFill="1" applyBorder="1" applyAlignment="1">
      <alignment vertical="center" wrapText="1"/>
    </xf>
    <xf numFmtId="4" fontId="262" fillId="6" borderId="17" xfId="10" applyNumberFormat="1" applyFont="1" applyFill="1" applyBorder="1" applyAlignment="1">
      <alignment horizontal="center" vertical="center"/>
    </xf>
    <xf numFmtId="0" fontId="261" fillId="6" borderId="121" xfId="10" applyFont="1" applyFill="1" applyBorder="1" applyAlignment="1">
      <alignment vertical="center" wrapText="1"/>
    </xf>
    <xf numFmtId="0" fontId="262" fillId="6" borderId="103" xfId="10" applyFont="1" applyFill="1" applyBorder="1" applyAlignment="1">
      <alignment vertical="center" wrapText="1"/>
    </xf>
    <xf numFmtId="4" fontId="262" fillId="6" borderId="123" xfId="10" applyNumberFormat="1" applyFont="1" applyFill="1" applyBorder="1" applyAlignment="1">
      <alignment horizontal="center" vertical="center"/>
    </xf>
    <xf numFmtId="0" fontId="77" fillId="6" borderId="0" xfId="333" applyFont="1" applyFill="1" applyAlignment="1">
      <alignment horizontal="left"/>
    </xf>
    <xf numFmtId="16" fontId="262" fillId="6" borderId="103" xfId="10" applyNumberFormat="1" applyFont="1" applyFill="1" applyBorder="1" applyAlignment="1">
      <alignment horizontal="left" vertical="center" wrapText="1"/>
    </xf>
    <xf numFmtId="4" fontId="263" fillId="6" borderId="123" xfId="10" applyNumberFormat="1" applyFont="1" applyFill="1" applyBorder="1" applyAlignment="1">
      <alignment horizontal="center" vertical="center"/>
    </xf>
    <xf numFmtId="0" fontId="261" fillId="6" borderId="124" xfId="10" applyFont="1" applyFill="1" applyBorder="1" applyAlignment="1">
      <alignment vertical="center" wrapText="1"/>
    </xf>
    <xf numFmtId="0" fontId="262" fillId="6" borderId="124" xfId="10" applyFont="1" applyFill="1" applyBorder="1" applyAlignment="1">
      <alignment vertical="center" wrapText="1"/>
    </xf>
    <xf numFmtId="49" fontId="264" fillId="6" borderId="124" xfId="10" applyNumberFormat="1" applyFont="1" applyFill="1" applyBorder="1" applyAlignment="1">
      <alignment vertical="center" wrapText="1"/>
    </xf>
    <xf numFmtId="4" fontId="262" fillId="6" borderId="83" xfId="10" applyNumberFormat="1" applyFont="1" applyFill="1" applyBorder="1" applyAlignment="1">
      <alignment horizontal="center" vertical="center"/>
    </xf>
    <xf numFmtId="49" fontId="262" fillId="6" borderId="103" xfId="10" applyNumberFormat="1" applyFont="1" applyFill="1" applyBorder="1" applyAlignment="1">
      <alignment vertical="center" wrapText="1"/>
    </xf>
    <xf numFmtId="0" fontId="261" fillId="6" borderId="103" xfId="10" applyFont="1" applyFill="1" applyBorder="1" applyAlignment="1">
      <alignment vertical="center" wrapText="1"/>
    </xf>
    <xf numFmtId="4" fontId="261" fillId="6" borderId="123" xfId="10" applyNumberFormat="1" applyFont="1" applyFill="1" applyBorder="1" applyAlignment="1">
      <alignment horizontal="center" vertical="center"/>
    </xf>
    <xf numFmtId="0" fontId="262" fillId="6" borderId="121" xfId="10" applyFont="1" applyFill="1" applyBorder="1" applyAlignment="1">
      <alignment vertical="center" wrapText="1"/>
    </xf>
    <xf numFmtId="0" fontId="261" fillId="6" borderId="23" xfId="10" applyFont="1" applyFill="1" applyBorder="1" applyAlignment="1">
      <alignment horizontal="center" vertical="center"/>
    </xf>
    <xf numFmtId="0" fontId="261" fillId="6" borderId="55" xfId="10" applyFont="1" applyFill="1" applyBorder="1" applyAlignment="1">
      <alignment vertical="center" wrapText="1"/>
    </xf>
    <xf numFmtId="0" fontId="262" fillId="6" borderId="55" xfId="10" applyFont="1" applyFill="1" applyBorder="1" applyAlignment="1">
      <alignment vertical="center" wrapText="1"/>
    </xf>
    <xf numFmtId="4" fontId="262" fillId="6" borderId="22" xfId="10" applyNumberFormat="1" applyFont="1" applyFill="1" applyBorder="1" applyAlignment="1">
      <alignment horizontal="center" vertical="center"/>
    </xf>
    <xf numFmtId="0" fontId="261" fillId="6" borderId="21" xfId="334" applyFont="1" applyFill="1" applyBorder="1" applyAlignment="1">
      <alignment horizontal="center"/>
    </xf>
    <xf numFmtId="0" fontId="260" fillId="6" borderId="125" xfId="334" applyFont="1" applyFill="1" applyBorder="1" applyAlignment="1">
      <alignment horizontal="right"/>
    </xf>
    <xf numFmtId="4" fontId="260" fillId="6" borderId="14" xfId="334" applyNumberFormat="1" applyFont="1" applyFill="1" applyBorder="1" applyAlignment="1">
      <alignment horizontal="center" vertical="center"/>
    </xf>
    <xf numFmtId="167" fontId="91" fillId="10" borderId="107" xfId="22" applyNumberFormat="1" applyFont="1" applyFill="1" applyBorder="1" applyAlignment="1" applyProtection="1">
      <alignment horizontal="center" vertical="center"/>
      <protection locked="0"/>
    </xf>
    <xf numFmtId="167" fontId="91" fillId="10" borderId="121" xfId="22" applyNumberFormat="1" applyFont="1" applyFill="1" applyBorder="1" applyProtection="1">
      <protection locked="0"/>
    </xf>
    <xf numFmtId="167" fontId="91" fillId="13" borderId="121" xfId="22" applyNumberFormat="1" applyFont="1" applyFill="1" applyBorder="1" applyProtection="1">
      <protection locked="0"/>
    </xf>
    <xf numFmtId="167" fontId="94" fillId="10" borderId="121" xfId="22" applyNumberFormat="1" applyFont="1" applyFill="1" applyBorder="1" applyProtection="1">
      <protection locked="0"/>
    </xf>
    <xf numFmtId="167" fontId="100" fillId="10" borderId="107" xfId="22" applyNumberFormat="1" applyFont="1" applyFill="1" applyBorder="1" applyProtection="1">
      <protection locked="0"/>
    </xf>
    <xf numFmtId="167" fontId="100" fillId="10" borderId="102" xfId="22" applyNumberFormat="1" applyFont="1" applyFill="1" applyBorder="1" applyProtection="1">
      <protection locked="0"/>
    </xf>
    <xf numFmtId="167" fontId="100" fillId="13" borderId="102" xfId="22" applyNumberFormat="1" applyFont="1" applyFill="1" applyBorder="1" applyProtection="1">
      <protection locked="0"/>
    </xf>
    <xf numFmtId="167" fontId="100" fillId="13" borderId="107" xfId="22" applyNumberFormat="1" applyFont="1" applyFill="1" applyBorder="1" applyProtection="1">
      <protection locked="0"/>
    </xf>
    <xf numFmtId="0" fontId="100" fillId="0" borderId="0" xfId="0" applyFont="1" applyAlignment="1">
      <alignment horizontal="left" vertical="center" wrapText="1"/>
    </xf>
    <xf numFmtId="167" fontId="100" fillId="10" borderId="115" xfId="22" applyNumberFormat="1" applyFont="1" applyFill="1" applyBorder="1" applyProtection="1">
      <protection locked="0"/>
    </xf>
    <xf numFmtId="167" fontId="100" fillId="13" borderId="115" xfId="22" applyNumberFormat="1" applyFont="1" applyFill="1" applyBorder="1" applyProtection="1">
      <protection locked="0"/>
    </xf>
    <xf numFmtId="0" fontId="62" fillId="0" borderId="0" xfId="0" applyFont="1"/>
    <xf numFmtId="167" fontId="91" fillId="16" borderId="107" xfId="19" applyNumberFormat="1" applyFont="1" applyFill="1" applyBorder="1"/>
    <xf numFmtId="0" fontId="102" fillId="21" borderId="107" xfId="0" applyFont="1" applyFill="1" applyBorder="1"/>
    <xf numFmtId="49" fontId="100" fillId="10" borderId="107" xfId="0" applyNumberFormat="1" applyFont="1" applyFill="1" applyBorder="1" applyAlignment="1">
      <alignment horizontal="right"/>
    </xf>
    <xf numFmtId="49" fontId="102" fillId="0" borderId="107" xfId="0" quotePrefix="1" applyNumberFormat="1" applyFont="1" applyBorder="1" applyAlignment="1">
      <alignment horizontal="right"/>
    </xf>
    <xf numFmtId="0" fontId="100" fillId="21" borderId="107" xfId="0" applyFont="1" applyFill="1" applyBorder="1"/>
    <xf numFmtId="0" fontId="100" fillId="21" borderId="107" xfId="0" applyFont="1" applyFill="1" applyBorder="1" applyAlignment="1">
      <alignment horizontal="center"/>
    </xf>
    <xf numFmtId="0" fontId="198" fillId="4" borderId="107" xfId="0" applyFont="1" applyFill="1" applyBorder="1"/>
    <xf numFmtId="0" fontId="198" fillId="4" borderId="107" xfId="0" applyFont="1" applyFill="1" applyBorder="1" applyAlignment="1">
      <alignment horizontal="center"/>
    </xf>
    <xf numFmtId="0" fontId="198" fillId="4" borderId="107" xfId="0" applyFont="1" applyFill="1" applyBorder="1" applyAlignment="1">
      <alignment horizontal="left" vertical="center" wrapText="1"/>
    </xf>
    <xf numFmtId="167" fontId="198" fillId="4" borderId="107" xfId="19" applyNumberFormat="1" applyFont="1" applyFill="1" applyBorder="1" applyProtection="1">
      <protection locked="0"/>
    </xf>
    <xf numFmtId="167" fontId="198" fillId="13" borderId="107" xfId="19" applyNumberFormat="1" applyFont="1" applyFill="1" applyBorder="1" applyProtection="1">
      <protection locked="0"/>
    </xf>
    <xf numFmtId="167" fontId="100" fillId="10" borderId="121" xfId="1" applyNumberFormat="1" applyFont="1" applyFill="1" applyBorder="1" applyProtection="1">
      <protection locked="0"/>
    </xf>
    <xf numFmtId="49" fontId="91" fillId="10" borderId="121" xfId="0" applyNumberFormat="1" applyFont="1" applyFill="1" applyBorder="1" applyAlignment="1">
      <alignment horizontal="right"/>
    </xf>
    <xf numFmtId="0" fontId="238" fillId="10" borderId="121" xfId="0" applyFont="1" applyFill="1" applyBorder="1"/>
    <xf numFmtId="49" fontId="238" fillId="10" borderId="121" xfId="0" applyNumberFormat="1" applyFont="1" applyFill="1" applyBorder="1" applyAlignment="1">
      <alignment horizontal="right"/>
    </xf>
    <xf numFmtId="0" fontId="238" fillId="10" borderId="121" xfId="0" applyFont="1" applyFill="1" applyBorder="1" applyAlignment="1">
      <alignment horizontal="center"/>
    </xf>
    <xf numFmtId="0" fontId="238" fillId="10" borderId="121" xfId="0" applyFont="1" applyFill="1" applyBorder="1" applyAlignment="1">
      <alignment horizontal="left" vertical="center" wrapText="1"/>
    </xf>
    <xf numFmtId="167" fontId="238" fillId="10" borderId="121" xfId="19" applyNumberFormat="1" applyFont="1" applyFill="1" applyBorder="1" applyProtection="1">
      <protection locked="0"/>
    </xf>
    <xf numFmtId="49" fontId="123" fillId="10" borderId="121" xfId="0" applyNumberFormat="1" applyFont="1" applyFill="1" applyBorder="1" applyAlignment="1">
      <alignment horizontal="right"/>
    </xf>
    <xf numFmtId="0" fontId="123" fillId="10" borderId="121" xfId="0" applyFont="1" applyFill="1" applyBorder="1" applyAlignment="1">
      <alignment horizontal="center"/>
    </xf>
    <xf numFmtId="0" fontId="10" fillId="0" borderId="0" xfId="334"/>
    <xf numFmtId="0" fontId="265" fillId="0" borderId="0" xfId="197" applyNumberFormat="1" applyFont="1" applyAlignment="1">
      <alignment vertical="top"/>
    </xf>
    <xf numFmtId="0" fontId="281" fillId="0" borderId="0" xfId="197" applyNumberFormat="1" applyFont="1" applyAlignment="1">
      <alignment vertical="top"/>
    </xf>
    <xf numFmtId="0" fontId="282" fillId="0" borderId="0" xfId="197" applyNumberFormat="1" applyFont="1" applyAlignment="1">
      <alignment vertical="top"/>
    </xf>
    <xf numFmtId="0" fontId="243" fillId="0" borderId="0" xfId="197" applyNumberFormat="1" applyFont="1" applyAlignment="1">
      <alignment vertical="top"/>
    </xf>
    <xf numFmtId="167" fontId="103" fillId="10" borderId="121" xfId="19" applyNumberFormat="1" applyFont="1" applyFill="1" applyBorder="1" applyProtection="1">
      <protection locked="0"/>
    </xf>
    <xf numFmtId="167" fontId="198" fillId="10" borderId="121" xfId="19" applyNumberFormat="1" applyFont="1" applyFill="1" applyBorder="1" applyProtection="1">
      <protection locked="0"/>
    </xf>
    <xf numFmtId="167" fontId="121" fillId="21" borderId="107" xfId="19" applyNumberFormat="1" applyFont="1" applyFill="1" applyBorder="1" applyProtection="1">
      <protection locked="0"/>
    </xf>
    <xf numFmtId="0" fontId="286" fillId="10" borderId="121" xfId="0" applyFont="1" applyFill="1" applyBorder="1" applyAlignment="1">
      <alignment horizontal="left" vertical="center" wrapText="1"/>
    </xf>
    <xf numFmtId="167" fontId="253" fillId="10" borderId="121" xfId="19" applyNumberFormat="1" applyFont="1" applyFill="1" applyBorder="1" applyProtection="1">
      <protection locked="0"/>
    </xf>
    <xf numFmtId="0" fontId="123" fillId="10" borderId="121" xfId="0" applyFont="1" applyFill="1" applyBorder="1" applyAlignment="1">
      <alignment vertical="center"/>
    </xf>
    <xf numFmtId="49" fontId="123" fillId="10" borderId="121" xfId="0" applyNumberFormat="1" applyFont="1" applyFill="1" applyBorder="1" applyAlignment="1">
      <alignment horizontal="right" vertical="center"/>
    </xf>
    <xf numFmtId="0" fontId="123" fillId="10" borderId="121" xfId="0" applyFont="1" applyFill="1" applyBorder="1" applyAlignment="1">
      <alignment horizontal="center" vertical="center"/>
    </xf>
    <xf numFmtId="167" fontId="123" fillId="10" borderId="121" xfId="19" applyNumberFormat="1" applyFont="1" applyFill="1" applyBorder="1" applyAlignment="1" applyProtection="1">
      <alignment vertical="center"/>
      <protection locked="0"/>
    </xf>
    <xf numFmtId="167" fontId="94" fillId="13" borderId="121" xfId="19" applyNumberFormat="1" applyFont="1" applyFill="1" applyBorder="1" applyAlignment="1" applyProtection="1">
      <alignment vertical="center"/>
      <protection locked="0"/>
    </xf>
    <xf numFmtId="167" fontId="238" fillId="10" borderId="121" xfId="19" applyNumberFormat="1" applyFont="1" applyFill="1" applyBorder="1" applyAlignment="1" applyProtection="1">
      <alignment vertical="center"/>
      <protection locked="0"/>
    </xf>
    <xf numFmtId="167" fontId="100" fillId="10" borderId="121" xfId="19" applyNumberFormat="1" applyFont="1" applyFill="1" applyBorder="1" applyAlignment="1" applyProtection="1">
      <alignment vertical="center"/>
      <protection locked="0"/>
    </xf>
    <xf numFmtId="167" fontId="100" fillId="10" borderId="121" xfId="1" applyNumberFormat="1" applyFont="1" applyFill="1" applyBorder="1" applyAlignment="1" applyProtection="1">
      <alignment vertical="center"/>
      <protection locked="0"/>
    </xf>
    <xf numFmtId="0" fontId="100" fillId="0" borderId="0" xfId="0" applyFont="1" applyAlignment="1">
      <alignment vertical="center"/>
    </xf>
    <xf numFmtId="0" fontId="91" fillId="10" borderId="121" xfId="0" applyFont="1" applyFill="1" applyBorder="1" applyAlignment="1">
      <alignment vertical="top"/>
    </xf>
    <xf numFmtId="49" fontId="91" fillId="10" borderId="121" xfId="0" applyNumberFormat="1" applyFont="1" applyFill="1" applyBorder="1" applyAlignment="1">
      <alignment horizontal="right" vertical="top"/>
    </xf>
    <xf numFmtId="0" fontId="100" fillId="10" borderId="121" xfId="0" applyFont="1" applyFill="1" applyBorder="1" applyAlignment="1">
      <alignment vertical="top"/>
    </xf>
    <xf numFmtId="0" fontId="100" fillId="10" borderId="121" xfId="0" applyFont="1" applyFill="1" applyBorder="1" applyAlignment="1">
      <alignment horizontal="center" vertical="top"/>
    </xf>
    <xf numFmtId="0" fontId="100" fillId="10" borderId="121" xfId="0" applyFont="1" applyFill="1" applyBorder="1" applyAlignment="1">
      <alignment horizontal="left" vertical="top" wrapText="1"/>
    </xf>
    <xf numFmtId="167" fontId="100" fillId="10" borderId="121" xfId="19" applyNumberFormat="1" applyFont="1" applyFill="1" applyBorder="1" applyAlignment="1" applyProtection="1">
      <alignment vertical="top"/>
      <protection locked="0"/>
    </xf>
    <xf numFmtId="167" fontId="100" fillId="13" borderId="121" xfId="19" applyNumberFormat="1" applyFont="1" applyFill="1" applyBorder="1" applyAlignment="1" applyProtection="1">
      <alignment vertical="top"/>
      <protection locked="0"/>
    </xf>
    <xf numFmtId="167" fontId="100" fillId="10" borderId="121" xfId="1" applyNumberFormat="1" applyFont="1" applyFill="1" applyBorder="1" applyAlignment="1" applyProtection="1">
      <alignment vertical="top"/>
      <protection locked="0"/>
    </xf>
    <xf numFmtId="0" fontId="107" fillId="0" borderId="55" xfId="0" applyFont="1" applyBorder="1" applyAlignment="1">
      <alignment horizontal="center" wrapText="1"/>
    </xf>
    <xf numFmtId="0" fontId="92" fillId="35" borderId="121" xfId="0" applyFont="1" applyFill="1" applyBorder="1" applyAlignment="1">
      <alignment horizontal="left" vertical="center" wrapText="1"/>
    </xf>
    <xf numFmtId="0" fontId="100" fillId="21" borderId="107" xfId="0" applyFont="1" applyFill="1" applyBorder="1" applyAlignment="1">
      <alignment horizontal="right" vertical="top" wrapText="1"/>
    </xf>
    <xf numFmtId="0" fontId="100" fillId="35" borderId="107" xfId="0" applyFont="1" applyFill="1" applyBorder="1" applyAlignment="1">
      <alignment horizontal="right" vertical="top" wrapText="1"/>
    </xf>
    <xf numFmtId="0" fontId="102" fillId="0" borderId="0" xfId="0" applyFont="1" applyAlignment="1">
      <alignment horizontal="left" wrapText="1"/>
    </xf>
    <xf numFmtId="167" fontId="100" fillId="14" borderId="121" xfId="19" applyNumberFormat="1" applyFont="1" applyFill="1" applyBorder="1" applyProtection="1">
      <protection locked="0"/>
    </xf>
    <xf numFmtId="167" fontId="82" fillId="77" borderId="121" xfId="19" applyNumberFormat="1" applyFont="1" applyFill="1" applyBorder="1" applyProtection="1">
      <protection locked="0"/>
    </xf>
    <xf numFmtId="0" fontId="107" fillId="0" borderId="55" xfId="0" applyFont="1" applyBorder="1" applyAlignment="1">
      <alignment horizontal="left" wrapText="1"/>
    </xf>
    <xf numFmtId="0" fontId="108" fillId="0" borderId="55" xfId="0" applyFont="1" applyBorder="1" applyAlignment="1">
      <alignment horizontal="left" wrapText="1"/>
    </xf>
    <xf numFmtId="49" fontId="91" fillId="0" borderId="121" xfId="0" applyNumberFormat="1" applyFont="1" applyBorder="1"/>
    <xf numFmtId="167" fontId="91" fillId="0" borderId="121" xfId="19" applyNumberFormat="1" applyFont="1" applyFill="1" applyBorder="1" applyProtection="1">
      <protection locked="0"/>
    </xf>
    <xf numFmtId="0" fontId="108" fillId="21" borderId="121" xfId="0" applyFont="1" applyFill="1" applyBorder="1" applyAlignment="1">
      <alignment vertical="top" wrapText="1"/>
    </xf>
    <xf numFmtId="0" fontId="84" fillId="0" borderId="55" xfId="0" applyFont="1" applyBorder="1" applyAlignment="1">
      <alignment horizontal="left" wrapText="1"/>
    </xf>
    <xf numFmtId="49" fontId="102" fillId="21" borderId="107" xfId="0" applyNumberFormat="1" applyFont="1" applyFill="1" applyBorder="1" applyAlignment="1">
      <alignment horizontal="right"/>
    </xf>
    <xf numFmtId="0" fontId="107" fillId="35" borderId="121" xfId="0" applyFont="1" applyFill="1" applyBorder="1" applyAlignment="1">
      <alignment vertical="top" wrapText="1"/>
    </xf>
    <xf numFmtId="0" fontId="92" fillId="21" borderId="121" xfId="0" applyFont="1" applyFill="1" applyBorder="1" applyAlignment="1">
      <alignment vertical="top" wrapText="1"/>
    </xf>
    <xf numFmtId="0" fontId="92" fillId="35" borderId="121" xfId="0" applyFont="1" applyFill="1" applyBorder="1" applyAlignment="1">
      <alignment vertical="top" wrapText="1"/>
    </xf>
    <xf numFmtId="0" fontId="91" fillId="21" borderId="121" xfId="0" applyFont="1" applyFill="1" applyBorder="1" applyAlignment="1">
      <alignment horizontal="left" vertical="top" wrapText="1"/>
    </xf>
    <xf numFmtId="0" fontId="92" fillId="35" borderId="121" xfId="0" applyFont="1" applyFill="1" applyBorder="1" applyAlignment="1">
      <alignment horizontal="left" vertical="top" wrapText="1"/>
    </xf>
    <xf numFmtId="167" fontId="89" fillId="21" borderId="115" xfId="19" applyNumberFormat="1" applyFont="1" applyFill="1" applyBorder="1" applyProtection="1">
      <protection locked="0"/>
    </xf>
    <xf numFmtId="167" fontId="92" fillId="10" borderId="115" xfId="1" applyNumberFormat="1" applyFont="1" applyFill="1" applyBorder="1" applyProtection="1">
      <protection locked="0"/>
    </xf>
    <xf numFmtId="167" fontId="105" fillId="10" borderId="107" xfId="19" applyNumberFormat="1" applyFont="1" applyFill="1" applyBorder="1" applyProtection="1">
      <protection locked="0"/>
    </xf>
    <xf numFmtId="0" fontId="123" fillId="35" borderId="107" xfId="0" applyFont="1" applyFill="1" applyBorder="1" applyAlignment="1">
      <alignment horizontal="left" vertical="center" wrapText="1"/>
    </xf>
    <xf numFmtId="167" fontId="253" fillId="10" borderId="107" xfId="19" applyNumberFormat="1" applyFont="1" applyFill="1" applyBorder="1" applyProtection="1">
      <protection locked="0"/>
    </xf>
    <xf numFmtId="167" fontId="123" fillId="10" borderId="111" xfId="19" applyNumberFormat="1" applyFont="1" applyFill="1" applyBorder="1" applyProtection="1">
      <protection locked="0"/>
    </xf>
    <xf numFmtId="0" fontId="123" fillId="0" borderId="0" xfId="0" applyFont="1" applyAlignment="1">
      <alignment horizontal="left" wrapText="1"/>
    </xf>
    <xf numFmtId="0" fontId="123" fillId="35" borderId="111" xfId="0" applyFont="1" applyFill="1" applyBorder="1" applyAlignment="1">
      <alignment horizontal="left" vertical="center" wrapText="1"/>
    </xf>
    <xf numFmtId="167" fontId="253" fillId="10" borderId="111" xfId="19" applyNumberFormat="1" applyFont="1" applyFill="1" applyBorder="1" applyProtection="1">
      <protection locked="0"/>
    </xf>
    <xf numFmtId="167" fontId="123" fillId="13" borderId="111" xfId="19" applyNumberFormat="1" applyFont="1" applyFill="1" applyBorder="1" applyProtection="1">
      <protection locked="0"/>
    </xf>
    <xf numFmtId="0" fontId="123" fillId="35" borderId="102" xfId="0" applyFont="1" applyFill="1" applyBorder="1" applyAlignment="1">
      <alignment horizontal="left" vertical="center" wrapText="1"/>
    </xf>
    <xf numFmtId="167" fontId="253" fillId="10" borderId="102" xfId="19" applyNumberFormat="1" applyFont="1" applyFill="1" applyBorder="1" applyProtection="1">
      <protection locked="0"/>
    </xf>
    <xf numFmtId="167" fontId="123" fillId="13" borderId="102" xfId="19" applyNumberFormat="1" applyFont="1" applyFill="1" applyBorder="1" applyProtection="1">
      <protection locked="0"/>
    </xf>
    <xf numFmtId="0" fontId="123" fillId="0" borderId="0" xfId="0" applyFont="1" applyAlignment="1">
      <alignment horizontal="center" wrapText="1"/>
    </xf>
    <xf numFmtId="167" fontId="253" fillId="10" borderId="118" xfId="19" applyNumberFormat="1" applyFont="1" applyFill="1" applyBorder="1" applyProtection="1">
      <protection locked="0"/>
    </xf>
    <xf numFmtId="167" fontId="105" fillId="10" borderId="102" xfId="19" applyNumberFormat="1" applyFont="1" applyFill="1" applyBorder="1" applyProtection="1">
      <protection locked="0"/>
    </xf>
    <xf numFmtId="167" fontId="105" fillId="10" borderId="121" xfId="19" applyNumberFormat="1" applyFont="1" applyFill="1" applyBorder="1" applyProtection="1">
      <protection locked="0"/>
    </xf>
    <xf numFmtId="0" fontId="108" fillId="35" borderId="107" xfId="0" applyFont="1" applyFill="1" applyBorder="1" applyAlignment="1">
      <alignment vertical="center" wrapText="1"/>
    </xf>
    <xf numFmtId="0" fontId="92" fillId="0" borderId="0" xfId="0" applyFont="1" applyAlignment="1">
      <alignment horizontal="center" wrapText="1"/>
    </xf>
    <xf numFmtId="167" fontId="105" fillId="27" borderId="107" xfId="19" applyNumberFormat="1" applyFont="1" applyFill="1" applyBorder="1" applyProtection="1">
      <protection locked="0"/>
    </xf>
    <xf numFmtId="167" fontId="92" fillId="27" borderId="107" xfId="19" applyNumberFormat="1" applyFont="1" applyFill="1" applyBorder="1" applyProtection="1">
      <protection locked="0"/>
    </xf>
    <xf numFmtId="0" fontId="75" fillId="0" borderId="0" xfId="0" applyFont="1" applyAlignment="1">
      <alignment horizontal="center"/>
    </xf>
    <xf numFmtId="167" fontId="92" fillId="16" borderId="107" xfId="19" applyNumberFormat="1" applyFont="1" applyFill="1" applyBorder="1" applyProtection="1">
      <protection locked="0"/>
    </xf>
    <xf numFmtId="167" fontId="105" fillId="10" borderId="111" xfId="19" applyNumberFormat="1" applyFont="1" applyFill="1" applyBorder="1" applyProtection="1">
      <protection locked="0"/>
    </xf>
    <xf numFmtId="167" fontId="92" fillId="10" borderId="111" xfId="19" applyNumberFormat="1" applyFont="1" applyFill="1" applyBorder="1" applyProtection="1">
      <protection locked="0"/>
    </xf>
    <xf numFmtId="0" fontId="123" fillId="21" borderId="107" xfId="0" applyFont="1" applyFill="1" applyBorder="1" applyAlignment="1">
      <alignment vertical="top" wrapText="1"/>
    </xf>
    <xf numFmtId="0" fontId="91" fillId="21" borderId="121" xfId="0" applyFont="1" applyFill="1" applyBorder="1" applyAlignment="1">
      <alignment vertical="top" wrapText="1"/>
    </xf>
    <xf numFmtId="167" fontId="89" fillId="75" borderId="121" xfId="19" applyNumberFormat="1" applyFont="1" applyFill="1" applyBorder="1" applyProtection="1">
      <protection locked="0"/>
    </xf>
    <xf numFmtId="167" fontId="92" fillId="13" borderId="121" xfId="19" applyNumberFormat="1" applyFont="1" applyFill="1" applyBorder="1" applyProtection="1">
      <protection locked="0"/>
    </xf>
    <xf numFmtId="0" fontId="92" fillId="10" borderId="121" xfId="0" applyFont="1" applyFill="1" applyBorder="1" applyAlignment="1">
      <alignment horizontal="left"/>
    </xf>
    <xf numFmtId="0" fontId="107" fillId="21" borderId="121" xfId="0" applyFont="1" applyFill="1" applyBorder="1" applyAlignment="1">
      <alignment vertical="top" wrapText="1"/>
    </xf>
    <xf numFmtId="0" fontId="92" fillId="21" borderId="121" xfId="0" applyFont="1" applyFill="1" applyBorder="1" applyAlignment="1">
      <alignment horizontal="left" vertical="center" wrapText="1"/>
    </xf>
    <xf numFmtId="0" fontId="123" fillId="21" borderId="102" xfId="0" applyFont="1" applyFill="1" applyBorder="1" applyAlignment="1">
      <alignment horizontal="left" vertical="center" wrapText="1"/>
    </xf>
    <xf numFmtId="0" fontId="123" fillId="21" borderId="121" xfId="0" applyFont="1" applyFill="1" applyBorder="1" applyAlignment="1">
      <alignment vertical="top" wrapText="1"/>
    </xf>
    <xf numFmtId="0" fontId="89" fillId="21" borderId="121" xfId="0" applyFont="1" applyFill="1" applyBorder="1" applyAlignment="1">
      <alignment horizontal="left" vertical="center" wrapText="1"/>
    </xf>
    <xf numFmtId="0" fontId="123" fillId="21" borderId="107" xfId="0" applyFont="1" applyFill="1" applyBorder="1" applyAlignment="1">
      <alignment horizontal="left" vertical="center" wrapText="1"/>
    </xf>
    <xf numFmtId="0" fontId="123" fillId="21" borderId="115" xfId="0" applyFont="1" applyFill="1" applyBorder="1" applyAlignment="1">
      <alignment horizontal="left" vertical="center" wrapText="1"/>
    </xf>
    <xf numFmtId="167" fontId="253" fillId="10" borderId="115" xfId="19" applyNumberFormat="1" applyFont="1" applyFill="1" applyBorder="1" applyProtection="1">
      <protection locked="0"/>
    </xf>
    <xf numFmtId="0" fontId="123" fillId="6" borderId="107" xfId="0" applyFont="1" applyFill="1" applyBorder="1" applyAlignment="1">
      <alignment horizontal="center"/>
    </xf>
    <xf numFmtId="0" fontId="252" fillId="6" borderId="107" xfId="0" applyFont="1" applyFill="1" applyBorder="1" applyAlignment="1">
      <alignment horizontal="left" vertical="center" wrapText="1"/>
    </xf>
    <xf numFmtId="0" fontId="123" fillId="21" borderId="107" xfId="0" applyFont="1" applyFill="1" applyBorder="1" applyAlignment="1">
      <alignment horizontal="right" vertical="top" wrapText="1"/>
    </xf>
    <xf numFmtId="0" fontId="123" fillId="21" borderId="107" xfId="0" applyFont="1" applyFill="1" applyBorder="1" applyAlignment="1">
      <alignment horizontal="left" vertical="top" wrapText="1"/>
    </xf>
    <xf numFmtId="0" fontId="123" fillId="21" borderId="121" xfId="0" applyFont="1" applyFill="1" applyBorder="1" applyAlignment="1">
      <alignment horizontal="left" vertical="top" wrapText="1"/>
    </xf>
    <xf numFmtId="0" fontId="123" fillId="21" borderId="115" xfId="0" applyFont="1" applyFill="1" applyBorder="1" applyAlignment="1">
      <alignment vertical="top" wrapText="1"/>
    </xf>
    <xf numFmtId="0" fontId="123" fillId="10" borderId="107" xfId="0" applyFont="1" applyFill="1" applyBorder="1" applyAlignment="1">
      <alignment horizontal="left" wrapText="1"/>
    </xf>
    <xf numFmtId="0" fontId="252" fillId="21" borderId="121" xfId="0" applyFont="1" applyFill="1" applyBorder="1" applyAlignment="1">
      <alignment horizontal="left" vertical="center" wrapText="1"/>
    </xf>
    <xf numFmtId="167" fontId="252" fillId="21" borderId="121" xfId="19" applyNumberFormat="1" applyFont="1" applyFill="1" applyBorder="1" applyProtection="1">
      <protection locked="0"/>
    </xf>
    <xf numFmtId="167" fontId="123" fillId="21" borderId="121" xfId="19" applyNumberFormat="1" applyFont="1" applyFill="1" applyBorder="1" applyProtection="1">
      <protection locked="0"/>
    </xf>
    <xf numFmtId="0" fontId="252" fillId="0" borderId="107" xfId="0" applyFont="1" applyBorder="1" applyAlignment="1">
      <alignment wrapText="1"/>
    </xf>
    <xf numFmtId="167" fontId="89" fillId="14" borderId="107" xfId="23" applyNumberFormat="1" applyFont="1" applyFill="1" applyBorder="1" applyProtection="1">
      <protection locked="0"/>
    </xf>
    <xf numFmtId="167" fontId="92" fillId="10" borderId="107" xfId="23" applyNumberFormat="1" applyFont="1" applyFill="1" applyBorder="1" applyProtection="1">
      <protection locked="0"/>
    </xf>
    <xf numFmtId="167" fontId="92" fillId="0" borderId="0" xfId="23" applyNumberFormat="1" applyFont="1" applyFill="1" applyBorder="1" applyProtection="1">
      <protection locked="0"/>
    </xf>
    <xf numFmtId="167" fontId="92" fillId="10" borderId="102" xfId="23" applyNumberFormat="1" applyFont="1" applyFill="1" applyBorder="1" applyProtection="1">
      <protection locked="0"/>
    </xf>
    <xf numFmtId="9" fontId="89" fillId="0" borderId="0" xfId="2" applyFont="1" applyFill="1"/>
    <xf numFmtId="167" fontId="89" fillId="14" borderId="107" xfId="1" applyNumberFormat="1" applyFont="1" applyFill="1" applyBorder="1" applyProtection="1">
      <protection locked="0"/>
    </xf>
    <xf numFmtId="167" fontId="92" fillId="10" borderId="107" xfId="1" applyNumberFormat="1" applyFont="1" applyFill="1" applyBorder="1"/>
    <xf numFmtId="167" fontId="100" fillId="10" borderId="121" xfId="23" applyNumberFormat="1" applyFont="1" applyFill="1" applyBorder="1" applyProtection="1">
      <protection locked="0"/>
    </xf>
    <xf numFmtId="49" fontId="252" fillId="0" borderId="107" xfId="0" applyNumberFormat="1" applyFont="1" applyBorder="1" applyAlignment="1">
      <alignment horizontal="center"/>
    </xf>
    <xf numFmtId="167" fontId="252" fillId="14" borderId="107" xfId="23" applyNumberFormat="1" applyFont="1" applyFill="1" applyBorder="1" applyProtection="1">
      <protection locked="0"/>
    </xf>
    <xf numFmtId="167" fontId="123" fillId="23" borderId="107" xfId="23" applyNumberFormat="1" applyFont="1" applyFill="1" applyBorder="1"/>
    <xf numFmtId="9" fontId="123" fillId="0" borderId="0" xfId="2" applyFont="1" applyFill="1"/>
    <xf numFmtId="49" fontId="123" fillId="10" borderId="107" xfId="0" applyNumberFormat="1" applyFont="1" applyFill="1" applyBorder="1" applyAlignment="1">
      <alignment horizontal="center"/>
    </xf>
    <xf numFmtId="167" fontId="123" fillId="10" borderId="107" xfId="23" applyNumberFormat="1" applyFont="1" applyFill="1" applyBorder="1"/>
    <xf numFmtId="0" fontId="123" fillId="10" borderId="111" xfId="0" applyFont="1" applyFill="1" applyBorder="1" applyAlignment="1">
      <alignment horizontal="left" vertical="center" wrapText="1"/>
    </xf>
    <xf numFmtId="167" fontId="123" fillId="10" borderId="111" xfId="23" applyNumberFormat="1" applyFont="1" applyFill="1" applyBorder="1"/>
    <xf numFmtId="167" fontId="123" fillId="23" borderId="111" xfId="23" applyNumberFormat="1" applyFont="1" applyFill="1" applyBorder="1"/>
    <xf numFmtId="167" fontId="252" fillId="23" borderId="107" xfId="23" applyNumberFormat="1" applyFont="1" applyFill="1" applyBorder="1" applyProtection="1">
      <protection locked="0"/>
    </xf>
    <xf numFmtId="167" fontId="123" fillId="10" borderId="107" xfId="23" applyNumberFormat="1" applyFont="1" applyFill="1" applyBorder="1" applyProtection="1">
      <protection locked="0"/>
    </xf>
    <xf numFmtId="167" fontId="123" fillId="23" borderId="107" xfId="23" applyNumberFormat="1" applyFont="1" applyFill="1" applyBorder="1" applyProtection="1">
      <protection locked="0"/>
    </xf>
    <xf numFmtId="49" fontId="123" fillId="0" borderId="107" xfId="0" applyNumberFormat="1" applyFont="1" applyBorder="1" applyAlignment="1">
      <alignment horizontal="center"/>
    </xf>
    <xf numFmtId="0" fontId="123" fillId="0" borderId="107" xfId="0" applyFont="1" applyBorder="1" applyAlignment="1">
      <alignment horizontal="left" vertical="center" wrapText="1"/>
    </xf>
    <xf numFmtId="0" fontId="102" fillId="2" borderId="107" xfId="106" applyFont="1" applyBorder="1" applyAlignment="1">
      <alignment horizontal="left" vertical="center" wrapText="1"/>
    </xf>
    <xf numFmtId="164" fontId="100" fillId="0" borderId="0" xfId="0" applyNumberFormat="1" applyFont="1" applyAlignment="1">
      <alignment wrapText="1"/>
    </xf>
    <xf numFmtId="167" fontId="100" fillId="23" borderId="111" xfId="23" applyNumberFormat="1" applyFont="1" applyFill="1" applyBorder="1" applyProtection="1">
      <protection locked="0"/>
    </xf>
    <xf numFmtId="167" fontId="100" fillId="37" borderId="107" xfId="23" applyNumberFormat="1" applyFont="1" applyFill="1" applyBorder="1" applyProtection="1">
      <protection locked="0"/>
    </xf>
    <xf numFmtId="0" fontId="100" fillId="10" borderId="118" xfId="0" applyFont="1" applyFill="1" applyBorder="1" applyAlignment="1">
      <alignment vertical="center" wrapText="1"/>
    </xf>
    <xf numFmtId="167" fontId="100" fillId="23" borderId="118" xfId="23" applyNumberFormat="1" applyFont="1" applyFill="1" applyBorder="1" applyProtection="1">
      <protection locked="0"/>
    </xf>
    <xf numFmtId="0" fontId="100" fillId="0" borderId="0" xfId="0" applyFont="1" applyAlignment="1">
      <alignment horizontal="left"/>
    </xf>
    <xf numFmtId="167" fontId="100" fillId="23" borderId="121" xfId="23" applyNumberFormat="1" applyFont="1" applyFill="1" applyBorder="1" applyProtection="1">
      <protection locked="0"/>
    </xf>
    <xf numFmtId="167" fontId="100" fillId="16" borderId="107" xfId="23" applyNumberFormat="1" applyFont="1" applyFill="1" applyBorder="1" applyProtection="1">
      <protection locked="0"/>
    </xf>
    <xf numFmtId="167" fontId="100" fillId="10" borderId="107" xfId="23" applyNumberFormat="1" applyFont="1" applyFill="1" applyBorder="1" applyAlignment="1" applyProtection="1">
      <alignment horizontal="right"/>
      <protection locked="0"/>
    </xf>
    <xf numFmtId="167" fontId="100" fillId="10" borderId="121" xfId="23" applyNumberFormat="1" applyFont="1" applyFill="1" applyBorder="1" applyAlignment="1" applyProtection="1">
      <alignment horizontal="right"/>
      <protection locked="0"/>
    </xf>
    <xf numFmtId="0" fontId="91" fillId="10" borderId="121" xfId="0" applyFont="1" applyFill="1" applyBorder="1" applyAlignment="1">
      <alignment horizontal="left" vertical="top" wrapText="1"/>
    </xf>
    <xf numFmtId="167" fontId="100" fillId="10" borderId="107" xfId="23" applyNumberFormat="1" applyFont="1" applyFill="1" applyBorder="1" applyAlignment="1"/>
    <xf numFmtId="9" fontId="100" fillId="0" borderId="0" xfId="2" applyFont="1" applyFill="1"/>
    <xf numFmtId="0" fontId="100" fillId="10" borderId="121" xfId="0" applyFont="1" applyFill="1" applyBorder="1" applyAlignment="1">
      <alignment vertical="top" wrapText="1"/>
    </xf>
    <xf numFmtId="0" fontId="100" fillId="10" borderId="107" xfId="0" applyFont="1" applyFill="1" applyBorder="1" applyAlignment="1">
      <alignment vertical="top" wrapText="1"/>
    </xf>
    <xf numFmtId="167" fontId="100" fillId="13" borderId="121" xfId="23" applyNumberFormat="1" applyFont="1" applyFill="1" applyBorder="1" applyProtection="1">
      <protection locked="0"/>
    </xf>
    <xf numFmtId="167" fontId="100" fillId="10" borderId="107" xfId="23" applyNumberFormat="1" applyFont="1" applyFill="1" applyBorder="1" applyAlignment="1" applyProtection="1">
      <protection locked="0"/>
    </xf>
    <xf numFmtId="0" fontId="100" fillId="21" borderId="107" xfId="0" applyFont="1" applyFill="1" applyBorder="1" applyAlignment="1">
      <alignment horizontal="left" vertical="top" wrapText="1"/>
    </xf>
    <xf numFmtId="0" fontId="102" fillId="10" borderId="121" xfId="0" applyFont="1" applyFill="1" applyBorder="1" applyAlignment="1">
      <alignment horizontal="left" vertical="top" wrapText="1"/>
    </xf>
    <xf numFmtId="49" fontId="102" fillId="10" borderId="107" xfId="0" applyNumberFormat="1" applyFont="1" applyFill="1" applyBorder="1"/>
    <xf numFmtId="0" fontId="102" fillId="10" borderId="102" xfId="0" applyFont="1" applyFill="1" applyBorder="1"/>
    <xf numFmtId="0" fontId="100" fillId="10" borderId="102" xfId="0" applyFont="1" applyFill="1" applyBorder="1" applyAlignment="1">
      <alignment horizontal="left" vertical="top" wrapText="1"/>
    </xf>
    <xf numFmtId="167" fontId="100" fillId="10" borderId="102" xfId="23" applyNumberFormat="1" applyFont="1" applyFill="1" applyBorder="1" applyProtection="1">
      <protection locked="0"/>
    </xf>
    <xf numFmtId="167" fontId="100" fillId="13" borderId="102" xfId="23" applyNumberFormat="1" applyFont="1" applyFill="1" applyBorder="1" applyProtection="1">
      <protection locked="0"/>
    </xf>
    <xf numFmtId="0" fontId="102" fillId="10" borderId="121" xfId="0" applyFont="1" applyFill="1" applyBorder="1"/>
    <xf numFmtId="167" fontId="102" fillId="13" borderId="102" xfId="23" applyNumberFormat="1" applyFont="1" applyFill="1" applyBorder="1" applyProtection="1">
      <protection locked="0"/>
    </xf>
    <xf numFmtId="167" fontId="100" fillId="36" borderId="107" xfId="23" applyNumberFormat="1" applyFont="1" applyFill="1" applyBorder="1" applyProtection="1">
      <protection locked="0"/>
    </xf>
    <xf numFmtId="0" fontId="100" fillId="10" borderId="102" xfId="0" applyFont="1" applyFill="1" applyBorder="1" applyAlignment="1">
      <alignment vertical="center"/>
    </xf>
    <xf numFmtId="167" fontId="100" fillId="36" borderId="102" xfId="23" applyNumberFormat="1" applyFont="1" applyFill="1" applyBorder="1" applyProtection="1">
      <protection locked="0"/>
    </xf>
    <xf numFmtId="0" fontId="100" fillId="21" borderId="121" xfId="0" applyFont="1" applyFill="1" applyBorder="1" applyAlignment="1">
      <alignment wrapText="1"/>
    </xf>
    <xf numFmtId="0" fontId="100" fillId="21" borderId="121" xfId="0" applyFont="1" applyFill="1" applyBorder="1" applyAlignment="1">
      <alignment vertical="top" wrapText="1"/>
    </xf>
    <xf numFmtId="167" fontId="100" fillId="10" borderId="121" xfId="23" applyNumberFormat="1" applyFont="1" applyFill="1" applyBorder="1" applyAlignment="1" applyProtection="1">
      <protection locked="0"/>
    </xf>
    <xf numFmtId="0" fontId="100" fillId="10" borderId="121" xfId="0" applyFont="1" applyFill="1" applyBorder="1" applyAlignment="1">
      <alignment vertical="center" wrapText="1"/>
    </xf>
    <xf numFmtId="0" fontId="100" fillId="10" borderId="121" xfId="0" applyFont="1" applyFill="1" applyBorder="1" applyAlignment="1">
      <alignment vertical="center"/>
    </xf>
    <xf numFmtId="0" fontId="100" fillId="10" borderId="118" xfId="0" applyFont="1" applyFill="1" applyBorder="1" applyAlignment="1">
      <alignment horizontal="left" vertical="top" wrapText="1"/>
    </xf>
    <xf numFmtId="0" fontId="246" fillId="0" borderId="0" xfId="0" applyFont="1" applyAlignment="1">
      <alignment wrapText="1"/>
    </xf>
    <xf numFmtId="167" fontId="100" fillId="10" borderId="107" xfId="23" applyNumberFormat="1" applyFont="1" applyFill="1" applyBorder="1" applyAlignment="1" applyProtection="1">
      <alignment vertical="top" wrapText="1"/>
      <protection locked="0"/>
    </xf>
    <xf numFmtId="167" fontId="100" fillId="13" borderId="118" xfId="23" applyNumberFormat="1" applyFont="1" applyFill="1" applyBorder="1" applyProtection="1">
      <protection locked="0"/>
    </xf>
    <xf numFmtId="9" fontId="100" fillId="0" borderId="0" xfId="31" applyFont="1" applyFill="1"/>
    <xf numFmtId="0" fontId="102" fillId="12" borderId="0" xfId="0" applyFont="1" applyFill="1" applyAlignment="1">
      <alignment wrapText="1"/>
    </xf>
    <xf numFmtId="0" fontId="100" fillId="0" borderId="0" xfId="0" applyFont="1" applyAlignment="1">
      <alignment horizontal="left" wrapText="1"/>
    </xf>
    <xf numFmtId="167" fontId="100" fillId="10" borderId="107" xfId="23" applyNumberFormat="1" applyFont="1" applyFill="1" applyBorder="1" applyAlignment="1" applyProtection="1">
      <alignment horizontal="left"/>
      <protection locked="0"/>
    </xf>
    <xf numFmtId="167" fontId="100" fillId="36" borderId="107" xfId="23" applyNumberFormat="1" applyFont="1" applyFill="1" applyBorder="1" applyAlignment="1" applyProtection="1">
      <alignment horizontal="left"/>
      <protection locked="0"/>
    </xf>
    <xf numFmtId="0" fontId="102" fillId="0" borderId="0" xfId="0" applyFont="1" applyAlignment="1">
      <alignment wrapText="1"/>
    </xf>
    <xf numFmtId="167" fontId="100" fillId="10" borderId="121" xfId="23" applyNumberFormat="1" applyFont="1" applyFill="1" applyBorder="1" applyProtection="1"/>
    <xf numFmtId="167" fontId="100" fillId="10" borderId="115" xfId="23" applyNumberFormat="1" applyFont="1" applyFill="1" applyBorder="1" applyProtection="1">
      <protection locked="0"/>
    </xf>
    <xf numFmtId="167" fontId="100" fillId="13" borderId="115" xfId="23" applyNumberFormat="1" applyFont="1" applyFill="1" applyBorder="1" applyProtection="1">
      <protection locked="0"/>
    </xf>
    <xf numFmtId="167" fontId="100" fillId="10" borderId="107" xfId="144" applyNumberFormat="1" applyFont="1" applyFill="1" applyBorder="1" applyProtection="1">
      <protection locked="0"/>
    </xf>
    <xf numFmtId="0" fontId="100" fillId="10" borderId="118" xfId="0" applyFont="1" applyFill="1" applyBorder="1" applyAlignment="1">
      <alignment vertical="center"/>
    </xf>
    <xf numFmtId="167" fontId="100" fillId="10" borderId="121" xfId="144" applyNumberFormat="1" applyFont="1" applyFill="1" applyBorder="1" applyProtection="1">
      <protection locked="0"/>
    </xf>
    <xf numFmtId="14" fontId="102" fillId="10" borderId="121" xfId="0" applyNumberFormat="1" applyFont="1" applyFill="1" applyBorder="1" applyAlignment="1">
      <alignment horizontal="left" vertical="center" wrapText="1"/>
    </xf>
    <xf numFmtId="167" fontId="100" fillId="16" borderId="107" xfId="19" applyNumberFormat="1" applyFont="1" applyFill="1" applyBorder="1" applyProtection="1">
      <protection locked="0"/>
    </xf>
    <xf numFmtId="0" fontId="100" fillId="10" borderId="121" xfId="0" applyFont="1" applyFill="1" applyBorder="1" applyAlignment="1">
      <alignment horizontal="left" vertical="center"/>
    </xf>
    <xf numFmtId="167" fontId="128" fillId="14" borderId="107" xfId="19" applyNumberFormat="1" applyFont="1" applyFill="1" applyBorder="1" applyProtection="1">
      <protection locked="0"/>
    </xf>
    <xf numFmtId="167" fontId="100" fillId="10" borderId="121" xfId="22" applyNumberFormat="1" applyFont="1" applyFill="1" applyBorder="1" applyProtection="1">
      <protection locked="0"/>
    </xf>
    <xf numFmtId="167" fontId="108" fillId="10" borderId="121" xfId="24" applyNumberFormat="1" applyFont="1" applyFill="1" applyBorder="1" applyProtection="1">
      <protection locked="0"/>
    </xf>
    <xf numFmtId="167" fontId="102" fillId="10" borderId="121" xfId="24" applyNumberFormat="1" applyFont="1" applyFill="1" applyBorder="1" applyProtection="1">
      <protection locked="0"/>
    </xf>
    <xf numFmtId="167" fontId="102" fillId="10" borderId="121" xfId="19" applyNumberFormat="1" applyFont="1" applyFill="1" applyBorder="1" applyProtection="1">
      <protection locked="0"/>
    </xf>
    <xf numFmtId="0" fontId="102" fillId="0" borderId="107" xfId="0" applyFont="1" applyBorder="1" applyAlignment="1">
      <alignment wrapText="1"/>
    </xf>
    <xf numFmtId="0" fontId="102" fillId="10" borderId="107" xfId="0" applyFont="1" applyFill="1" applyBorder="1" applyAlignment="1">
      <alignment vertical="center" wrapText="1"/>
    </xf>
    <xf numFmtId="167" fontId="102" fillId="10" borderId="107" xfId="24" applyNumberFormat="1" applyFont="1" applyFill="1" applyBorder="1" applyAlignment="1" applyProtection="1">
      <alignment horizontal="center"/>
      <protection locked="0"/>
    </xf>
    <xf numFmtId="0" fontId="102" fillId="10" borderId="118" xfId="0" applyFont="1" applyFill="1" applyBorder="1" applyAlignment="1">
      <alignment vertical="center" wrapText="1"/>
    </xf>
    <xf numFmtId="185" fontId="91" fillId="11" borderId="0" xfId="0" applyNumberFormat="1" applyFont="1" applyFill="1"/>
    <xf numFmtId="167" fontId="107" fillId="21" borderId="121" xfId="274" applyNumberFormat="1" applyFont="1" applyFill="1" applyBorder="1" applyAlignment="1" applyProtection="1">
      <alignment horizontal="center"/>
      <protection locked="0"/>
    </xf>
    <xf numFmtId="185" fontId="91" fillId="0" borderId="0" xfId="0" applyNumberFormat="1" applyFont="1"/>
    <xf numFmtId="167" fontId="108" fillId="10" borderId="121" xfId="24" applyNumberFormat="1" applyFont="1" applyFill="1" applyBorder="1" applyAlignment="1" applyProtection="1">
      <alignment horizontal="center"/>
      <protection locked="0"/>
    </xf>
    <xf numFmtId="43" fontId="121" fillId="10" borderId="102" xfId="24" applyFont="1" applyFill="1" applyBorder="1" applyAlignment="1" applyProtection="1">
      <alignment horizontal="center"/>
      <protection locked="0"/>
    </xf>
    <xf numFmtId="167" fontId="100" fillId="10" borderId="102" xfId="24" applyNumberFormat="1" applyFont="1" applyFill="1" applyBorder="1" applyAlignment="1" applyProtection="1">
      <alignment horizontal="center"/>
      <protection locked="0"/>
    </xf>
    <xf numFmtId="167" fontId="100" fillId="0" borderId="0" xfId="0" applyNumberFormat="1" applyFont="1"/>
    <xf numFmtId="0" fontId="102" fillId="10" borderId="121" xfId="0" applyFont="1" applyFill="1" applyBorder="1" applyAlignment="1">
      <alignment horizontal="left" vertical="center" wrapText="1"/>
    </xf>
    <xf numFmtId="185" fontId="100" fillId="6" borderId="0" xfId="0" applyNumberFormat="1" applyFont="1" applyFill="1"/>
    <xf numFmtId="43" fontId="123" fillId="14" borderId="107" xfId="24" applyFont="1" applyFill="1" applyBorder="1" applyProtection="1">
      <protection locked="0"/>
    </xf>
    <xf numFmtId="167" fontId="252" fillId="13" borderId="107" xfId="24" applyNumberFormat="1" applyFont="1" applyFill="1" applyBorder="1" applyProtection="1">
      <protection locked="0"/>
    </xf>
    <xf numFmtId="43" fontId="252" fillId="14" borderId="107" xfId="24" applyFont="1" applyFill="1" applyBorder="1" applyProtection="1">
      <protection locked="0"/>
    </xf>
    <xf numFmtId="43" fontId="254" fillId="10" borderId="107" xfId="24" applyFont="1" applyFill="1" applyBorder="1" applyAlignment="1" applyProtection="1">
      <alignment horizontal="center"/>
      <protection locked="0"/>
    </xf>
    <xf numFmtId="167" fontId="123" fillId="10" borderId="107" xfId="24" applyNumberFormat="1" applyFont="1" applyFill="1" applyBorder="1" applyProtection="1">
      <protection locked="0"/>
    </xf>
    <xf numFmtId="167" fontId="123" fillId="13" borderId="107" xfId="24" applyNumberFormat="1" applyFont="1" applyFill="1" applyBorder="1" applyProtection="1">
      <protection locked="0"/>
    </xf>
    <xf numFmtId="167" fontId="252" fillId="10" borderId="107" xfId="24" applyNumberFormat="1" applyFont="1" applyFill="1" applyBorder="1" applyProtection="1">
      <protection locked="0"/>
    </xf>
    <xf numFmtId="0" fontId="82" fillId="10" borderId="121" xfId="0" applyFont="1" applyFill="1" applyBorder="1"/>
    <xf numFmtId="43" fontId="198" fillId="10" borderId="121" xfId="24" applyFont="1" applyFill="1" applyBorder="1" applyAlignment="1" applyProtection="1">
      <alignment horizontal="center"/>
      <protection locked="0"/>
    </xf>
    <xf numFmtId="167" fontId="100" fillId="10" borderId="121" xfId="24" applyNumberFormat="1" applyFont="1" applyFill="1" applyBorder="1" applyProtection="1">
      <protection locked="0"/>
    </xf>
    <xf numFmtId="167" fontId="100" fillId="13" borderId="121" xfId="24" applyNumberFormat="1" applyFont="1" applyFill="1" applyBorder="1" applyProtection="1">
      <protection locked="0"/>
    </xf>
    <xf numFmtId="43" fontId="99" fillId="10" borderId="121" xfId="24" applyFont="1" applyFill="1" applyBorder="1" applyAlignment="1" applyProtection="1">
      <alignment horizontal="center"/>
      <protection locked="0"/>
    </xf>
    <xf numFmtId="0" fontId="252" fillId="10" borderId="107" xfId="0" applyFont="1" applyFill="1" applyBorder="1" applyAlignment="1">
      <alignment vertical="center" wrapText="1"/>
    </xf>
    <xf numFmtId="43" fontId="253" fillId="10" borderId="107" xfId="24" applyFont="1" applyFill="1" applyBorder="1" applyAlignment="1" applyProtection="1">
      <alignment horizontal="center"/>
      <protection locked="0"/>
    </xf>
    <xf numFmtId="167" fontId="123" fillId="10" borderId="107" xfId="24" applyNumberFormat="1" applyFont="1" applyFill="1" applyBorder="1" applyAlignment="1" applyProtection="1">
      <alignment horizontal="center"/>
      <protection locked="0"/>
    </xf>
    <xf numFmtId="0" fontId="82" fillId="10" borderId="121" xfId="0" applyFont="1" applyFill="1" applyBorder="1" applyAlignment="1">
      <alignment horizontal="left" vertical="center" wrapText="1"/>
    </xf>
    <xf numFmtId="167" fontId="108" fillId="10" borderId="108" xfId="24" applyNumberFormat="1" applyFont="1" applyFill="1" applyBorder="1" applyProtection="1">
      <protection locked="0"/>
    </xf>
    <xf numFmtId="167" fontId="89" fillId="14" borderId="107" xfId="24" applyNumberFormat="1" applyFont="1" applyFill="1" applyBorder="1" applyAlignment="1" applyProtection="1">
      <alignment horizontal="center"/>
      <protection locked="0"/>
    </xf>
    <xf numFmtId="43" fontId="87" fillId="14" borderId="107" xfId="24" applyFont="1" applyFill="1" applyBorder="1" applyProtection="1">
      <protection locked="0"/>
    </xf>
    <xf numFmtId="167" fontId="89" fillId="14" borderId="107" xfId="19" applyNumberFormat="1" applyFont="1" applyFill="1" applyBorder="1" applyAlignment="1" applyProtection="1">
      <alignment horizontal="center"/>
      <protection locked="0"/>
    </xf>
    <xf numFmtId="167" fontId="89" fillId="10" borderId="107" xfId="24" applyNumberFormat="1" applyFont="1" applyFill="1" applyBorder="1" applyAlignment="1" applyProtection="1">
      <alignment horizontal="center"/>
      <protection locked="0"/>
    </xf>
    <xf numFmtId="167" fontId="92" fillId="10" borderId="107" xfId="24" applyNumberFormat="1" applyFont="1" applyFill="1" applyBorder="1" applyAlignment="1" applyProtection="1">
      <alignment horizontal="center"/>
      <protection locked="0"/>
    </xf>
    <xf numFmtId="0" fontId="92" fillId="0" borderId="0" xfId="0" applyFont="1" applyAlignment="1">
      <alignment horizontal="left" wrapText="1"/>
    </xf>
    <xf numFmtId="167" fontId="252" fillId="14" borderId="107" xfId="24" applyNumberFormat="1" applyFont="1" applyFill="1" applyBorder="1" applyAlignment="1" applyProtection="1">
      <alignment horizontal="center"/>
      <protection locked="0"/>
    </xf>
    <xf numFmtId="43" fontId="253" fillId="14" borderId="107" xfId="24" applyFont="1" applyFill="1" applyBorder="1" applyProtection="1">
      <protection locked="0"/>
    </xf>
    <xf numFmtId="43" fontId="254" fillId="14" borderId="107" xfId="24" applyFont="1" applyFill="1" applyBorder="1" applyProtection="1">
      <protection locked="0"/>
    </xf>
    <xf numFmtId="167" fontId="252" fillId="10" borderId="121" xfId="24" applyNumberFormat="1" applyFont="1" applyFill="1" applyBorder="1" applyProtection="1">
      <protection locked="0"/>
    </xf>
    <xf numFmtId="0" fontId="123" fillId="27" borderId="107" xfId="0" applyFont="1" applyFill="1" applyBorder="1" applyAlignment="1">
      <alignment horizontal="center"/>
    </xf>
    <xf numFmtId="43" fontId="253" fillId="27" borderId="107" xfId="24" applyFont="1" applyFill="1" applyBorder="1" applyAlignment="1" applyProtection="1">
      <alignment horizontal="center"/>
      <protection locked="0"/>
    </xf>
    <xf numFmtId="167" fontId="123" fillId="27" borderId="107" xfId="24" applyNumberFormat="1" applyFont="1" applyFill="1" applyBorder="1" applyProtection="1">
      <protection locked="0"/>
    </xf>
    <xf numFmtId="43" fontId="253" fillId="10" borderId="102" xfId="24" applyFont="1" applyFill="1" applyBorder="1" applyAlignment="1" applyProtection="1">
      <alignment horizontal="center"/>
      <protection locked="0"/>
    </xf>
    <xf numFmtId="167" fontId="123" fillId="10" borderId="102" xfId="24" applyNumberFormat="1" applyFont="1" applyFill="1" applyBorder="1" applyProtection="1">
      <protection locked="0"/>
    </xf>
    <xf numFmtId="167" fontId="123" fillId="13" borderId="102" xfId="24" applyNumberFormat="1" applyFont="1" applyFill="1" applyBorder="1" applyProtection="1">
      <protection locked="0"/>
    </xf>
    <xf numFmtId="0" fontId="123" fillId="10" borderId="118" xfId="0" applyFont="1" applyFill="1" applyBorder="1" applyAlignment="1">
      <alignment horizontal="left" vertical="center" wrapText="1"/>
    </xf>
    <xf numFmtId="43" fontId="253" fillId="10" borderId="118" xfId="24" applyFont="1" applyFill="1" applyBorder="1" applyAlignment="1" applyProtection="1">
      <alignment horizontal="center"/>
      <protection locked="0"/>
    </xf>
    <xf numFmtId="167" fontId="123" fillId="10" borderId="118" xfId="24" applyNumberFormat="1" applyFont="1" applyFill="1" applyBorder="1" applyProtection="1">
      <protection locked="0"/>
    </xf>
    <xf numFmtId="167" fontId="123" fillId="13" borderId="118" xfId="24" applyNumberFormat="1" applyFont="1" applyFill="1" applyBorder="1" applyProtection="1">
      <protection locked="0"/>
    </xf>
    <xf numFmtId="167" fontId="252" fillId="10" borderId="107" xfId="23" applyNumberFormat="1" applyFont="1" applyFill="1" applyBorder="1" applyProtection="1">
      <protection locked="0"/>
    </xf>
    <xf numFmtId="0" fontId="108" fillId="10" borderId="121" xfId="0" applyFont="1" applyFill="1" applyBorder="1" applyAlignment="1">
      <alignment wrapText="1"/>
    </xf>
    <xf numFmtId="167" fontId="108" fillId="21" borderId="121" xfId="24" applyNumberFormat="1" applyFont="1" applyFill="1" applyBorder="1" applyAlignment="1" applyProtection="1">
      <alignment horizontal="center"/>
      <protection locked="0"/>
    </xf>
    <xf numFmtId="167" fontId="108" fillId="21" borderId="121" xfId="24" applyNumberFormat="1" applyFont="1" applyFill="1" applyBorder="1" applyProtection="1">
      <protection locked="0"/>
    </xf>
    <xf numFmtId="167" fontId="108" fillId="21" borderId="120" xfId="24" applyNumberFormat="1" applyFont="1" applyFill="1" applyBorder="1" applyAlignment="1" applyProtection="1">
      <alignment horizontal="center"/>
      <protection locked="0"/>
    </xf>
    <xf numFmtId="178" fontId="107" fillId="37" borderId="108" xfId="24" applyNumberFormat="1" applyFont="1" applyFill="1" applyBorder="1" applyAlignment="1" applyProtection="1">
      <alignment horizontal="center"/>
      <protection locked="0"/>
    </xf>
    <xf numFmtId="167" fontId="107" fillId="21" borderId="122" xfId="24" applyNumberFormat="1" applyFont="1" applyFill="1" applyBorder="1" applyProtection="1">
      <protection locked="0"/>
    </xf>
    <xf numFmtId="167" fontId="107" fillId="21" borderId="121" xfId="24" applyNumberFormat="1" applyFont="1" applyFill="1" applyBorder="1" applyProtection="1">
      <protection locked="0"/>
    </xf>
    <xf numFmtId="167" fontId="107" fillId="10" borderId="121" xfId="24" applyNumberFormat="1" applyFont="1" applyFill="1" applyBorder="1" applyProtection="1">
      <protection locked="0"/>
    </xf>
    <xf numFmtId="0" fontId="252" fillId="10" borderId="121" xfId="0" applyFont="1" applyFill="1" applyBorder="1" applyAlignment="1">
      <alignment vertical="center" wrapText="1"/>
    </xf>
    <xf numFmtId="185" fontId="123" fillId="0" borderId="0" xfId="0" applyNumberFormat="1" applyFont="1"/>
    <xf numFmtId="43" fontId="253" fillId="14" borderId="107" xfId="24" applyFont="1" applyFill="1" applyBorder="1" applyAlignment="1" applyProtection="1">
      <alignment horizontal="center"/>
      <protection locked="0"/>
    </xf>
    <xf numFmtId="43" fontId="254" fillId="14" borderId="107" xfId="24" applyFont="1" applyFill="1" applyBorder="1" applyAlignment="1" applyProtection="1">
      <alignment horizontal="center"/>
      <protection locked="0"/>
    </xf>
    <xf numFmtId="167" fontId="288" fillId="10" borderId="118" xfId="24" applyNumberFormat="1" applyFont="1" applyFill="1" applyBorder="1" applyProtection="1">
      <protection locked="0"/>
    </xf>
    <xf numFmtId="167" fontId="252" fillId="10" borderId="118" xfId="24" applyNumberFormat="1" applyFont="1" applyFill="1" applyBorder="1" applyProtection="1">
      <protection locked="0"/>
    </xf>
    <xf numFmtId="43" fontId="105" fillId="27" borderId="107" xfId="24" applyFont="1" applyFill="1" applyBorder="1" applyAlignment="1" applyProtection="1">
      <alignment horizontal="center"/>
      <protection locked="0"/>
    </xf>
    <xf numFmtId="0" fontId="91" fillId="10" borderId="121" xfId="0" applyFont="1" applyFill="1" applyBorder="1" applyAlignment="1">
      <alignment wrapText="1"/>
    </xf>
    <xf numFmtId="43" fontId="253" fillId="10" borderId="121" xfId="24" applyFont="1" applyFill="1" applyBorder="1" applyAlignment="1" applyProtection="1">
      <alignment horizontal="center"/>
      <protection locked="0"/>
    </xf>
    <xf numFmtId="167" fontId="252" fillId="21" borderId="121" xfId="24" applyNumberFormat="1" applyFont="1" applyFill="1" applyBorder="1" applyProtection="1">
      <protection locked="0"/>
    </xf>
    <xf numFmtId="0" fontId="252" fillId="10" borderId="121" xfId="0" applyFont="1" applyFill="1" applyBorder="1" applyAlignment="1">
      <alignment horizontal="left" vertical="center" wrapText="1"/>
    </xf>
    <xf numFmtId="43" fontId="253" fillId="10" borderId="107" xfId="24" applyFont="1" applyFill="1" applyBorder="1" applyAlignment="1">
      <alignment horizontal="center"/>
    </xf>
    <xf numFmtId="167" fontId="123" fillId="13" borderId="107" xfId="24" applyNumberFormat="1" applyFont="1" applyFill="1" applyBorder="1"/>
    <xf numFmtId="0" fontId="123" fillId="10" borderId="118" xfId="0" applyFont="1" applyFill="1" applyBorder="1" applyAlignment="1">
      <alignment horizontal="center"/>
    </xf>
    <xf numFmtId="0" fontId="252" fillId="10" borderId="118" xfId="0" applyFont="1" applyFill="1" applyBorder="1" applyAlignment="1">
      <alignment horizontal="left" vertical="center" wrapText="1"/>
    </xf>
    <xf numFmtId="43" fontId="253" fillId="10" borderId="118" xfId="24" applyFont="1" applyFill="1" applyBorder="1" applyAlignment="1">
      <alignment horizontal="center"/>
    </xf>
    <xf numFmtId="167" fontId="123" fillId="10" borderId="118" xfId="24" applyNumberFormat="1" applyFont="1" applyFill="1" applyBorder="1"/>
    <xf numFmtId="167" fontId="123" fillId="13" borderId="118" xfId="24" applyNumberFormat="1" applyFont="1" applyFill="1" applyBorder="1"/>
    <xf numFmtId="167" fontId="252" fillId="10" borderId="121" xfId="1" applyNumberFormat="1" applyFont="1" applyFill="1" applyBorder="1" applyProtection="1">
      <protection locked="0"/>
    </xf>
    <xf numFmtId="167" fontId="123" fillId="10" borderId="121" xfId="1" applyNumberFormat="1" applyFont="1" applyFill="1" applyBorder="1" applyAlignment="1" applyProtection="1">
      <alignment horizontal="center"/>
      <protection locked="0"/>
    </xf>
    <xf numFmtId="167" fontId="123" fillId="10" borderId="121" xfId="24" applyNumberFormat="1" applyFont="1" applyFill="1" applyBorder="1" applyProtection="1">
      <protection locked="0"/>
    </xf>
    <xf numFmtId="167" fontId="123" fillId="13" borderId="121" xfId="24" applyNumberFormat="1" applyFont="1" applyFill="1" applyBorder="1" applyProtection="1">
      <protection locked="0"/>
    </xf>
    <xf numFmtId="178" fontId="123" fillId="10" borderId="121" xfId="24" applyNumberFormat="1" applyFont="1" applyFill="1" applyBorder="1" applyAlignment="1" applyProtection="1">
      <alignment horizontal="center"/>
      <protection locked="0"/>
    </xf>
    <xf numFmtId="167" fontId="91" fillId="10" borderId="121" xfId="23" applyNumberFormat="1" applyFont="1" applyFill="1" applyBorder="1"/>
    <xf numFmtId="167" fontId="91" fillId="13" borderId="121" xfId="23" applyNumberFormat="1" applyFont="1" applyFill="1" applyBorder="1"/>
    <xf numFmtId="167" fontId="252" fillId="13" borderId="107" xfId="23" applyNumberFormat="1" applyFont="1" applyFill="1" applyBorder="1" applyProtection="1">
      <protection locked="0"/>
    </xf>
    <xf numFmtId="167" fontId="123" fillId="13" borderId="107" xfId="23" applyNumberFormat="1" applyFont="1" applyFill="1" applyBorder="1" applyProtection="1">
      <protection locked="0"/>
    </xf>
    <xf numFmtId="49" fontId="123" fillId="27" borderId="107" xfId="0" applyNumberFormat="1" applyFont="1" applyFill="1" applyBorder="1"/>
    <xf numFmtId="0" fontId="123" fillId="27" borderId="121" xfId="0" applyFont="1" applyFill="1" applyBorder="1" applyAlignment="1">
      <alignment horizontal="left" vertical="center" wrapText="1"/>
    </xf>
    <xf numFmtId="167" fontId="252" fillId="10" borderId="121" xfId="19" applyNumberFormat="1" applyFont="1" applyFill="1" applyBorder="1" applyAlignment="1" applyProtection="1">
      <alignment horizontal="center"/>
      <protection locked="0"/>
    </xf>
    <xf numFmtId="43" fontId="253" fillId="10" borderId="115" xfId="24" applyFont="1" applyFill="1" applyBorder="1" applyAlignment="1" applyProtection="1">
      <alignment horizontal="center"/>
      <protection locked="0"/>
    </xf>
    <xf numFmtId="167" fontId="123" fillId="10" borderId="115" xfId="24" applyNumberFormat="1" applyFont="1" applyFill="1" applyBorder="1" applyProtection="1">
      <protection locked="0"/>
    </xf>
    <xf numFmtId="167" fontId="123" fillId="13" borderId="115" xfId="24" applyNumberFormat="1" applyFont="1" applyFill="1" applyBorder="1" applyProtection="1">
      <protection locked="0"/>
    </xf>
    <xf numFmtId="167" fontId="253" fillId="10" borderId="121" xfId="19" applyNumberFormat="1" applyFont="1" applyFill="1" applyBorder="1" applyAlignment="1" applyProtection="1">
      <alignment horizontal="center"/>
      <protection locked="0"/>
    </xf>
    <xf numFmtId="167" fontId="123" fillId="10" borderId="121" xfId="19" applyNumberFormat="1" applyFont="1" applyFill="1" applyBorder="1" applyAlignment="1" applyProtection="1">
      <alignment horizontal="center"/>
      <protection locked="0"/>
    </xf>
    <xf numFmtId="0" fontId="252" fillId="10" borderId="107" xfId="0" applyFont="1" applyFill="1" applyBorder="1" applyAlignment="1">
      <alignment horizontal="left" vertical="center" wrapText="1"/>
    </xf>
    <xf numFmtId="167" fontId="253" fillId="10" borderId="107" xfId="24" applyNumberFormat="1" applyFont="1" applyFill="1" applyBorder="1" applyAlignment="1" applyProtection="1">
      <alignment horizontal="center"/>
      <protection locked="0"/>
    </xf>
    <xf numFmtId="167" fontId="252" fillId="10" borderId="107" xfId="24" applyNumberFormat="1" applyFont="1" applyFill="1" applyBorder="1" applyAlignment="1" applyProtection="1">
      <alignment horizontal="center"/>
      <protection locked="0"/>
    </xf>
    <xf numFmtId="167" fontId="253" fillId="10" borderId="107" xfId="19" applyNumberFormat="1" applyFont="1" applyFill="1" applyBorder="1" applyAlignment="1" applyProtection="1">
      <alignment horizontal="center"/>
      <protection locked="0"/>
    </xf>
    <xf numFmtId="167" fontId="123" fillId="10" borderId="107" xfId="19" applyNumberFormat="1" applyFont="1" applyFill="1" applyBorder="1" applyAlignment="1" applyProtection="1">
      <alignment horizontal="center"/>
      <protection locked="0"/>
    </xf>
    <xf numFmtId="167" fontId="253" fillId="14" borderId="107" xfId="19" applyNumberFormat="1" applyFont="1" applyFill="1" applyBorder="1" applyProtection="1">
      <protection locked="0"/>
    </xf>
    <xf numFmtId="167" fontId="254" fillId="14" borderId="107" xfId="19" applyNumberFormat="1" applyFont="1" applyFill="1" applyBorder="1" applyProtection="1">
      <protection locked="0"/>
    </xf>
    <xf numFmtId="167" fontId="252" fillId="10" borderId="115" xfId="24" applyNumberFormat="1" applyFont="1" applyFill="1" applyBorder="1" applyProtection="1">
      <protection locked="0"/>
    </xf>
    <xf numFmtId="167" fontId="123" fillId="27" borderId="107" xfId="19" applyNumberFormat="1" applyFont="1" applyFill="1" applyBorder="1" applyAlignment="1" applyProtection="1">
      <alignment horizontal="center"/>
      <protection locked="0"/>
    </xf>
    <xf numFmtId="167" fontId="123" fillId="27" borderId="102" xfId="19" applyNumberFormat="1" applyFont="1" applyFill="1" applyBorder="1" applyAlignment="1" applyProtection="1">
      <alignment horizontal="center"/>
      <protection locked="0"/>
    </xf>
    <xf numFmtId="167" fontId="123" fillId="27" borderId="102" xfId="24" applyNumberFormat="1" applyFont="1" applyFill="1" applyBorder="1" applyProtection="1">
      <protection locked="0"/>
    </xf>
    <xf numFmtId="43" fontId="289" fillId="10" borderId="107" xfId="24" applyFont="1" applyFill="1" applyBorder="1" applyAlignment="1" applyProtection="1">
      <alignment horizontal="center"/>
      <protection locked="0"/>
    </xf>
    <xf numFmtId="167" fontId="288" fillId="13" borderId="107" xfId="24" applyNumberFormat="1" applyFont="1" applyFill="1" applyBorder="1" applyProtection="1">
      <protection locked="0"/>
    </xf>
    <xf numFmtId="167" fontId="288" fillId="10" borderId="107" xfId="24" applyNumberFormat="1" applyFont="1" applyFill="1" applyBorder="1" applyProtection="1">
      <protection locked="0"/>
    </xf>
    <xf numFmtId="43" fontId="289" fillId="10" borderId="118" xfId="24" applyFont="1" applyFill="1" applyBorder="1" applyAlignment="1" applyProtection="1">
      <alignment horizontal="center"/>
      <protection locked="0"/>
    </xf>
    <xf numFmtId="167" fontId="288" fillId="13" borderId="118" xfId="24" applyNumberFormat="1" applyFont="1" applyFill="1" applyBorder="1" applyProtection="1">
      <protection locked="0"/>
    </xf>
    <xf numFmtId="43" fontId="253" fillId="10" borderId="108" xfId="24" applyFont="1" applyFill="1" applyBorder="1" applyAlignment="1" applyProtection="1">
      <alignment horizontal="center"/>
      <protection locked="0"/>
    </xf>
    <xf numFmtId="167" fontId="252" fillId="10" borderId="110" xfId="24" applyNumberFormat="1" applyFont="1" applyFill="1" applyBorder="1" applyProtection="1">
      <protection locked="0"/>
    </xf>
    <xf numFmtId="0" fontId="117" fillId="0" borderId="0" xfId="0" quotePrefix="1" applyFont="1"/>
    <xf numFmtId="167" fontId="252" fillId="14" borderId="107" xfId="1" applyNumberFormat="1" applyFont="1" applyFill="1" applyBorder="1" applyProtection="1">
      <protection locked="0"/>
    </xf>
    <xf numFmtId="0" fontId="123" fillId="10" borderId="102" xfId="0" applyFont="1" applyFill="1" applyBorder="1" applyAlignment="1">
      <alignment vertical="center" wrapText="1"/>
    </xf>
    <xf numFmtId="167" fontId="252" fillId="13" borderId="102" xfId="19" applyNumberFormat="1" applyFont="1" applyFill="1" applyBorder="1" applyProtection="1">
      <protection locked="0"/>
    </xf>
    <xf numFmtId="167" fontId="123" fillId="10" borderId="102" xfId="1" applyNumberFormat="1" applyFont="1" applyFill="1" applyBorder="1" applyProtection="1">
      <protection locked="0"/>
    </xf>
    <xf numFmtId="0" fontId="123" fillId="10" borderId="118" xfId="0" applyFont="1" applyFill="1" applyBorder="1" applyAlignment="1">
      <alignment vertical="center" wrapText="1"/>
    </xf>
    <xf numFmtId="167" fontId="252" fillId="13" borderId="118" xfId="19" applyNumberFormat="1" applyFont="1" applyFill="1" applyBorder="1" applyProtection="1">
      <protection locked="0"/>
    </xf>
    <xf numFmtId="167" fontId="123" fillId="10" borderId="118" xfId="1" applyNumberFormat="1" applyFont="1" applyFill="1" applyBorder="1" applyProtection="1">
      <protection locked="0"/>
    </xf>
    <xf numFmtId="167" fontId="123" fillId="10" borderId="107" xfId="1" applyNumberFormat="1" applyFont="1" applyFill="1" applyBorder="1" applyProtection="1">
      <protection locked="0"/>
    </xf>
    <xf numFmtId="167" fontId="123" fillId="10" borderId="115" xfId="1" applyNumberFormat="1" applyFont="1" applyFill="1" applyBorder="1" applyProtection="1">
      <protection locked="0"/>
    </xf>
    <xf numFmtId="167" fontId="100" fillId="10" borderId="118" xfId="19" applyNumberFormat="1" applyFont="1" applyFill="1" applyBorder="1" applyAlignment="1">
      <alignment horizontal="center"/>
    </xf>
    <xf numFmtId="0" fontId="99" fillId="10" borderId="0" xfId="0" applyFont="1" applyFill="1"/>
    <xf numFmtId="0" fontId="232" fillId="10" borderId="0" xfId="0" applyFont="1" applyFill="1"/>
    <xf numFmtId="0" fontId="123" fillId="10" borderId="127" xfId="0" applyFont="1" applyFill="1" applyBorder="1" applyAlignment="1">
      <alignment horizontal="right" vertical="center" wrapText="1"/>
    </xf>
    <xf numFmtId="167" fontId="123" fillId="10" borderId="107" xfId="19" applyNumberFormat="1" applyFont="1" applyFill="1" applyBorder="1" applyAlignment="1" applyProtection="1">
      <alignment wrapText="1"/>
      <protection locked="0"/>
    </xf>
    <xf numFmtId="0" fontId="123" fillId="10" borderId="102" xfId="0" applyFont="1" applyFill="1" applyBorder="1" applyAlignment="1">
      <alignment horizontal="right" vertical="center" wrapText="1"/>
    </xf>
    <xf numFmtId="167" fontId="123" fillId="10" borderId="102" xfId="19" applyNumberFormat="1" applyFont="1" applyFill="1" applyBorder="1" applyAlignment="1" applyProtection="1">
      <alignment wrapText="1"/>
      <protection locked="0"/>
    </xf>
    <xf numFmtId="0" fontId="123" fillId="21" borderId="102" xfId="0" applyFont="1" applyFill="1" applyBorder="1" applyAlignment="1">
      <alignment horizontal="right" vertical="center" wrapText="1"/>
    </xf>
    <xf numFmtId="0" fontId="91" fillId="10" borderId="127" xfId="0" applyFont="1" applyFill="1" applyBorder="1"/>
    <xf numFmtId="167" fontId="91" fillId="10" borderId="127" xfId="19" applyNumberFormat="1" applyFont="1" applyFill="1" applyBorder="1" applyProtection="1">
      <protection locked="0"/>
    </xf>
    <xf numFmtId="167" fontId="82" fillId="75" borderId="127" xfId="19" applyNumberFormat="1" applyFont="1" applyFill="1" applyBorder="1" applyProtection="1">
      <protection locked="0"/>
    </xf>
    <xf numFmtId="167" fontId="94" fillId="10" borderId="127" xfId="19" applyNumberFormat="1" applyFont="1" applyFill="1" applyBorder="1" applyProtection="1">
      <protection locked="0"/>
    </xf>
    <xf numFmtId="0" fontId="123" fillId="21" borderId="107" xfId="0" applyFont="1" applyFill="1" applyBorder="1" applyAlignment="1">
      <alignment horizontal="right" vertical="center" wrapText="1"/>
    </xf>
    <xf numFmtId="167" fontId="123" fillId="10" borderId="127" xfId="19" applyNumberFormat="1" applyFont="1" applyFill="1" applyBorder="1" applyProtection="1">
      <protection locked="0"/>
    </xf>
    <xf numFmtId="167" fontId="123" fillId="10" borderId="127" xfId="19" applyNumberFormat="1" applyFont="1" applyFill="1" applyBorder="1" applyAlignment="1" applyProtection="1">
      <alignment wrapText="1"/>
      <protection locked="0"/>
    </xf>
    <xf numFmtId="167" fontId="252" fillId="75" borderId="127" xfId="19" applyNumberFormat="1" applyFont="1" applyFill="1" applyBorder="1" applyProtection="1">
      <protection locked="0"/>
    </xf>
    <xf numFmtId="167" fontId="123" fillId="13" borderId="127" xfId="19" applyNumberFormat="1" applyFont="1" applyFill="1" applyBorder="1" applyProtection="1">
      <protection locked="0"/>
    </xf>
    <xf numFmtId="0" fontId="91" fillId="10" borderId="127" xfId="0" applyFont="1" applyFill="1" applyBorder="1" applyAlignment="1">
      <alignment horizontal="left" vertical="center" wrapText="1"/>
    </xf>
    <xf numFmtId="0" fontId="123" fillId="10" borderId="127" xfId="0" applyFont="1" applyFill="1" applyBorder="1" applyAlignment="1">
      <alignment horizontal="left" vertical="center" wrapText="1"/>
    </xf>
    <xf numFmtId="0" fontId="123" fillId="10" borderId="121" xfId="0" applyFont="1" applyFill="1" applyBorder="1" applyAlignment="1">
      <alignment horizontal="right" vertical="center" wrapText="1"/>
    </xf>
    <xf numFmtId="167" fontId="123" fillId="10" borderId="121" xfId="19" applyNumberFormat="1" applyFont="1" applyFill="1" applyBorder="1" applyAlignment="1" applyProtection="1">
      <alignment wrapText="1"/>
      <protection locked="0"/>
    </xf>
    <xf numFmtId="167" fontId="123" fillId="10" borderId="118" xfId="19" applyNumberFormat="1" applyFont="1" applyFill="1" applyBorder="1" applyAlignment="1" applyProtection="1">
      <alignment wrapText="1"/>
      <protection locked="0"/>
    </xf>
    <xf numFmtId="0" fontId="100" fillId="10" borderId="127" xfId="0" applyFont="1" applyFill="1" applyBorder="1" applyAlignment="1">
      <alignment horizontal="right" vertical="center" wrapText="1"/>
    </xf>
    <xf numFmtId="0" fontId="75" fillId="71" borderId="0" xfId="0" applyFont="1" applyFill="1"/>
    <xf numFmtId="0" fontId="0" fillId="71" borderId="0" xfId="0" applyFill="1"/>
    <xf numFmtId="167" fontId="94" fillId="13" borderId="127" xfId="19" applyNumberFormat="1" applyFont="1" applyFill="1" applyBorder="1" applyProtection="1">
      <protection locked="0"/>
    </xf>
    <xf numFmtId="0" fontId="91" fillId="10" borderId="127" xfId="0" applyFont="1" applyFill="1" applyBorder="1" applyAlignment="1">
      <alignment vertical="center" wrapText="1"/>
    </xf>
    <xf numFmtId="0" fontId="97" fillId="10" borderId="127" xfId="0" applyFont="1" applyFill="1" applyBorder="1"/>
    <xf numFmtId="167" fontId="100" fillId="10" borderId="127" xfId="19" applyNumberFormat="1" applyFont="1" applyFill="1" applyBorder="1" applyProtection="1">
      <protection locked="0"/>
    </xf>
    <xf numFmtId="167" fontId="100" fillId="10" borderId="127" xfId="1" applyNumberFormat="1" applyFont="1" applyFill="1" applyBorder="1" applyProtection="1">
      <protection locked="0"/>
    </xf>
    <xf numFmtId="167" fontId="100" fillId="0" borderId="0" xfId="0" applyNumberFormat="1" applyFont="1" applyAlignment="1">
      <alignment wrapText="1"/>
    </xf>
    <xf numFmtId="167" fontId="102" fillId="75" borderId="127" xfId="19" applyNumberFormat="1" applyFont="1" applyFill="1" applyBorder="1" applyProtection="1">
      <protection locked="0"/>
    </xf>
    <xf numFmtId="167" fontId="100" fillId="13" borderId="127" xfId="1" applyNumberFormat="1" applyFont="1" applyFill="1" applyBorder="1" applyProtection="1">
      <protection locked="0"/>
    </xf>
    <xf numFmtId="167" fontId="100" fillId="0" borderId="0" xfId="0" applyNumberFormat="1" applyFont="1" applyAlignment="1">
      <alignment horizontal="left"/>
    </xf>
    <xf numFmtId="0" fontId="76" fillId="0" borderId="0" xfId="0" applyFont="1"/>
    <xf numFmtId="0" fontId="100" fillId="10" borderId="127" xfId="0" applyFont="1" applyFill="1" applyBorder="1" applyAlignment="1">
      <alignment horizontal="left" vertical="center" wrapText="1"/>
    </xf>
    <xf numFmtId="49" fontId="100" fillId="0" borderId="0" xfId="0" applyNumberFormat="1" applyFont="1" applyAlignment="1">
      <alignment vertical="top" wrapText="1"/>
    </xf>
    <xf numFmtId="167" fontId="100" fillId="0" borderId="0" xfId="0" applyNumberFormat="1" applyFont="1" applyAlignment="1">
      <alignment vertical="top" wrapText="1"/>
    </xf>
    <xf numFmtId="0" fontId="100" fillId="0" borderId="0" xfId="1" applyNumberFormat="1" applyFont="1" applyFill="1" applyBorder="1" applyAlignment="1" applyProtection="1">
      <alignment wrapText="1"/>
      <protection locked="0"/>
    </xf>
    <xf numFmtId="167" fontId="100" fillId="10" borderId="127" xfId="337" applyNumberFormat="1" applyFont="1" applyFill="1" applyBorder="1" applyProtection="1">
      <protection locked="0"/>
    </xf>
    <xf numFmtId="167" fontId="100" fillId="10" borderId="127" xfId="23" applyNumberFormat="1" applyFont="1" applyFill="1" applyBorder="1" applyProtection="1">
      <protection locked="0"/>
    </xf>
    <xf numFmtId="167" fontId="100" fillId="10" borderId="127" xfId="0" applyNumberFormat="1" applyFont="1" applyFill="1" applyBorder="1" applyAlignment="1">
      <alignment wrapText="1"/>
    </xf>
    <xf numFmtId="167" fontId="291" fillId="13" borderId="107" xfId="24" applyNumberFormat="1" applyFont="1" applyFill="1" applyBorder="1" applyProtection="1">
      <protection locked="0"/>
    </xf>
    <xf numFmtId="167" fontId="100" fillId="78" borderId="127" xfId="19" applyNumberFormat="1" applyFont="1" applyFill="1" applyBorder="1" applyProtection="1">
      <protection locked="0"/>
    </xf>
    <xf numFmtId="167" fontId="100" fillId="79" borderId="127" xfId="19" applyNumberFormat="1" applyFont="1" applyFill="1" applyBorder="1" applyProtection="1">
      <protection locked="0"/>
    </xf>
    <xf numFmtId="167" fontId="100" fillId="13" borderId="127" xfId="19" applyNumberFormat="1" applyFont="1" applyFill="1" applyBorder="1" applyProtection="1">
      <protection locked="0"/>
    </xf>
    <xf numFmtId="167" fontId="100" fillId="10" borderId="131" xfId="337" applyNumberFormat="1" applyFont="1" applyFill="1" applyBorder="1" applyProtection="1">
      <protection locked="0"/>
    </xf>
    <xf numFmtId="167" fontId="100" fillId="10" borderId="103" xfId="1" applyNumberFormat="1" applyFont="1" applyFill="1" applyBorder="1" applyProtection="1">
      <protection locked="0"/>
    </xf>
    <xf numFmtId="167" fontId="100" fillId="10" borderId="132" xfId="1" applyNumberFormat="1" applyFont="1" applyFill="1" applyBorder="1" applyProtection="1">
      <protection locked="0"/>
    </xf>
    <xf numFmtId="167" fontId="100" fillId="10" borderId="85" xfId="1" applyNumberFormat="1" applyFont="1" applyFill="1" applyBorder="1" applyProtection="1">
      <protection locked="0"/>
    </xf>
    <xf numFmtId="167" fontId="100" fillId="13" borderId="127" xfId="337" applyNumberFormat="1" applyFont="1" applyFill="1" applyBorder="1" applyProtection="1">
      <protection locked="0"/>
    </xf>
    <xf numFmtId="167" fontId="100" fillId="0" borderId="0" xfId="0" applyNumberFormat="1" applyFont="1" applyAlignment="1">
      <alignment horizontal="left" vertical="top"/>
    </xf>
    <xf numFmtId="167" fontId="121" fillId="10" borderId="107" xfId="1" applyNumberFormat="1" applyFont="1" applyFill="1" applyBorder="1"/>
    <xf numFmtId="167" fontId="102" fillId="10" borderId="107" xfId="1" applyNumberFormat="1" applyFont="1" applyFill="1" applyBorder="1"/>
    <xf numFmtId="0" fontId="102" fillId="10" borderId="107" xfId="0" applyFont="1" applyFill="1" applyBorder="1" applyAlignment="1">
      <alignment wrapText="1"/>
    </xf>
    <xf numFmtId="0" fontId="102" fillId="10" borderId="127" xfId="0" applyFont="1" applyFill="1" applyBorder="1" applyAlignment="1">
      <alignment wrapText="1"/>
    </xf>
    <xf numFmtId="167" fontId="121" fillId="10" borderId="127" xfId="19" applyNumberFormat="1" applyFont="1" applyFill="1" applyBorder="1"/>
    <xf numFmtId="167" fontId="102" fillId="10" borderId="127" xfId="19" applyNumberFormat="1" applyFont="1" applyFill="1" applyBorder="1"/>
    <xf numFmtId="167" fontId="121" fillId="13" borderId="127" xfId="19" applyNumberFormat="1" applyFont="1" applyFill="1" applyBorder="1"/>
    <xf numFmtId="167" fontId="121" fillId="10" borderId="127" xfId="1" applyNumberFormat="1" applyFont="1" applyFill="1" applyBorder="1"/>
    <xf numFmtId="167" fontId="102" fillId="10" borderId="127" xfId="1" applyNumberFormat="1" applyFont="1" applyFill="1" applyBorder="1"/>
    <xf numFmtId="0" fontId="102" fillId="10" borderId="107" xfId="0" applyFont="1" applyFill="1" applyBorder="1" applyAlignment="1">
      <alignment horizontal="left" wrapText="1"/>
    </xf>
    <xf numFmtId="167" fontId="102" fillId="14" borderId="107" xfId="19" applyNumberFormat="1" applyFont="1" applyFill="1" applyBorder="1" applyAlignment="1" applyProtection="1">
      <protection locked="0"/>
    </xf>
    <xf numFmtId="167" fontId="102" fillId="13" borderId="107" xfId="19" applyNumberFormat="1" applyFont="1" applyFill="1" applyBorder="1" applyAlignment="1" applyProtection="1">
      <protection locked="0"/>
    </xf>
    <xf numFmtId="167" fontId="102" fillId="14" borderId="107" xfId="1" applyNumberFormat="1" applyFont="1" applyFill="1" applyBorder="1" applyAlignment="1" applyProtection="1">
      <protection locked="0"/>
    </xf>
    <xf numFmtId="167" fontId="123" fillId="10" borderId="107" xfId="1" applyNumberFormat="1" applyFont="1" applyFill="1" applyBorder="1"/>
    <xf numFmtId="0" fontId="102" fillId="10" borderId="127" xfId="0" applyFont="1" applyFill="1" applyBorder="1" applyAlignment="1">
      <alignment vertical="top" wrapText="1"/>
    </xf>
    <xf numFmtId="167" fontId="102" fillId="10" borderId="107" xfId="19" applyNumberFormat="1" applyFont="1" applyFill="1" applyBorder="1" applyAlignment="1">
      <alignment vertical="top"/>
    </xf>
    <xf numFmtId="167" fontId="102" fillId="13" borderId="107" xfId="19" applyNumberFormat="1" applyFont="1" applyFill="1" applyBorder="1" applyAlignment="1">
      <alignment vertical="top"/>
    </xf>
    <xf numFmtId="167" fontId="102" fillId="10" borderId="107" xfId="1" applyNumberFormat="1" applyFont="1" applyFill="1" applyBorder="1" applyAlignment="1">
      <alignment vertical="top"/>
    </xf>
    <xf numFmtId="167" fontId="102" fillId="10" borderId="102" xfId="19" applyNumberFormat="1" applyFont="1" applyFill="1" applyBorder="1"/>
    <xf numFmtId="167" fontId="102" fillId="13" borderId="102" xfId="19" applyNumberFormat="1" applyFont="1" applyFill="1" applyBorder="1"/>
    <xf numFmtId="167" fontId="102" fillId="10" borderId="102" xfId="1" applyNumberFormat="1" applyFont="1" applyFill="1" applyBorder="1"/>
    <xf numFmtId="167" fontId="102" fillId="13" borderId="127" xfId="19" applyNumberFormat="1" applyFont="1" applyFill="1" applyBorder="1"/>
    <xf numFmtId="0" fontId="102" fillId="10" borderId="118" xfId="0" applyFont="1" applyFill="1" applyBorder="1" applyAlignment="1">
      <alignment wrapText="1"/>
    </xf>
    <xf numFmtId="167" fontId="102" fillId="10" borderId="118" xfId="19" applyNumberFormat="1" applyFont="1" applyFill="1" applyBorder="1"/>
    <xf numFmtId="167" fontId="102" fillId="13" borderId="118" xfId="19" applyNumberFormat="1" applyFont="1" applyFill="1" applyBorder="1"/>
    <xf numFmtId="167" fontId="102" fillId="10" borderId="118" xfId="1" applyNumberFormat="1" applyFont="1" applyFill="1" applyBorder="1"/>
    <xf numFmtId="167" fontId="100" fillId="10" borderId="118" xfId="1" applyNumberFormat="1" applyFont="1" applyFill="1" applyBorder="1"/>
    <xf numFmtId="167" fontId="100" fillId="10" borderId="127" xfId="19" applyNumberFormat="1" applyFont="1" applyFill="1" applyBorder="1"/>
    <xf numFmtId="167" fontId="100" fillId="13" borderId="127" xfId="19" applyNumberFormat="1" applyFont="1" applyFill="1" applyBorder="1"/>
    <xf numFmtId="167" fontId="100" fillId="10" borderId="127" xfId="1" applyNumberFormat="1" applyFont="1" applyFill="1" applyBorder="1"/>
    <xf numFmtId="167" fontId="100" fillId="10" borderId="102" xfId="1" applyNumberFormat="1" applyFont="1" applyFill="1" applyBorder="1"/>
    <xf numFmtId="43" fontId="100" fillId="10" borderId="107" xfId="19" applyFont="1" applyFill="1" applyBorder="1"/>
    <xf numFmtId="43" fontId="100" fillId="10" borderId="107" xfId="1" applyFont="1" applyFill="1" applyBorder="1"/>
    <xf numFmtId="0" fontId="100" fillId="10" borderId="115" xfId="0" applyFont="1" applyFill="1" applyBorder="1" applyAlignment="1">
      <alignment horizontal="right" vertical="center" wrapText="1"/>
    </xf>
    <xf numFmtId="0" fontId="91" fillId="10" borderId="127" xfId="0" applyFont="1" applyFill="1" applyBorder="1" applyAlignment="1">
      <alignment horizontal="right" vertical="center" wrapText="1"/>
    </xf>
    <xf numFmtId="167" fontId="100" fillId="13" borderId="115" xfId="19" applyNumberFormat="1" applyFont="1" applyFill="1" applyBorder="1"/>
    <xf numFmtId="167" fontId="100" fillId="10" borderId="115" xfId="1" applyNumberFormat="1" applyFont="1" applyFill="1" applyBorder="1"/>
    <xf numFmtId="0" fontId="100" fillId="0" borderId="107" xfId="201" applyFont="1" applyBorder="1" applyAlignment="1">
      <alignment horizontal="center"/>
    </xf>
    <xf numFmtId="0" fontId="102" fillId="0" borderId="107" xfId="201" applyFont="1" applyBorder="1" applyAlignment="1">
      <alignment horizontal="left" vertical="center" wrapText="1"/>
    </xf>
    <xf numFmtId="0" fontId="100" fillId="10" borderId="107" xfId="201" applyFont="1" applyFill="1" applyBorder="1" applyAlignment="1">
      <alignment horizontal="center"/>
    </xf>
    <xf numFmtId="0" fontId="100" fillId="10" borderId="107" xfId="0" applyFont="1" applyFill="1" applyBorder="1" applyAlignment="1">
      <alignment horizontal="right" wrapText="1"/>
    </xf>
    <xf numFmtId="0" fontId="91" fillId="10" borderId="107" xfId="201" applyFont="1" applyFill="1" applyBorder="1" applyAlignment="1">
      <alignment horizontal="right" vertical="center" wrapText="1"/>
    </xf>
    <xf numFmtId="167" fontId="100" fillId="21" borderId="127" xfId="19" applyNumberFormat="1" applyFont="1" applyFill="1" applyBorder="1" applyProtection="1">
      <protection locked="0"/>
    </xf>
    <xf numFmtId="0" fontId="100" fillId="21" borderId="127" xfId="0" applyFont="1" applyFill="1" applyBorder="1" applyAlignment="1">
      <alignment horizontal="right" wrapText="1"/>
    </xf>
    <xf numFmtId="0" fontId="100" fillId="21" borderId="127" xfId="0" applyFont="1" applyFill="1" applyBorder="1" applyAlignment="1">
      <alignment horizontal="right"/>
    </xf>
    <xf numFmtId="0" fontId="91" fillId="21" borderId="102" xfId="0" applyFont="1" applyFill="1" applyBorder="1" applyAlignment="1">
      <alignment horizontal="left" vertical="top" wrapText="1"/>
    </xf>
    <xf numFmtId="0" fontId="82" fillId="10" borderId="127" xfId="0" applyFont="1" applyFill="1" applyBorder="1" applyAlignment="1">
      <alignment horizontal="right" vertical="center" wrapText="1"/>
    </xf>
    <xf numFmtId="0" fontId="100" fillId="21" borderId="102" xfId="0" applyFont="1" applyFill="1" applyBorder="1" applyAlignment="1">
      <alignment horizontal="left" vertical="top" wrapText="1"/>
    </xf>
    <xf numFmtId="0" fontId="102" fillId="10" borderId="127" xfId="0" applyFont="1" applyFill="1" applyBorder="1" applyAlignment="1">
      <alignment horizontal="right" vertical="center" wrapText="1"/>
    </xf>
    <xf numFmtId="167" fontId="100" fillId="10" borderId="127" xfId="144" applyNumberFormat="1" applyFont="1" applyFill="1" applyBorder="1" applyProtection="1">
      <protection locked="0"/>
    </xf>
    <xf numFmtId="167" fontId="94" fillId="10" borderId="127" xfId="337" applyNumberFormat="1" applyFont="1" applyFill="1" applyBorder="1" applyProtection="1">
      <protection locked="0"/>
    </xf>
    <xf numFmtId="167" fontId="82" fillId="10" borderId="127" xfId="19" applyNumberFormat="1" applyFont="1" applyFill="1" applyBorder="1" applyProtection="1">
      <protection locked="0"/>
    </xf>
    <xf numFmtId="0" fontId="102" fillId="10" borderId="107" xfId="0" applyFont="1" applyFill="1" applyBorder="1" applyAlignment="1">
      <alignment horizontal="center"/>
    </xf>
    <xf numFmtId="167" fontId="102" fillId="10" borderId="107" xfId="1" applyNumberFormat="1" applyFont="1" applyFill="1" applyBorder="1" applyProtection="1">
      <protection locked="0"/>
    </xf>
    <xf numFmtId="167" fontId="102" fillId="10" borderId="127" xfId="19" applyNumberFormat="1" applyFont="1" applyFill="1" applyBorder="1" applyProtection="1">
      <protection locked="0"/>
    </xf>
    <xf numFmtId="0" fontId="128" fillId="37" borderId="0" xfId="0" applyFont="1" applyFill="1" applyAlignment="1">
      <alignment wrapText="1"/>
    </xf>
    <xf numFmtId="167" fontId="84" fillId="10" borderId="127" xfId="337" applyNumberFormat="1" applyFont="1" applyFill="1" applyBorder="1" applyProtection="1">
      <protection locked="0"/>
    </xf>
    <xf numFmtId="167" fontId="102" fillId="13" borderId="127" xfId="19" applyNumberFormat="1" applyFont="1" applyFill="1" applyBorder="1" applyProtection="1">
      <protection locked="0"/>
    </xf>
    <xf numFmtId="167" fontId="102" fillId="10" borderId="127" xfId="337" applyNumberFormat="1" applyFont="1" applyFill="1" applyBorder="1" applyProtection="1">
      <protection locked="0"/>
    </xf>
    <xf numFmtId="167" fontId="102" fillId="10" borderId="115" xfId="19" applyNumberFormat="1" applyFont="1" applyFill="1" applyBorder="1" applyProtection="1">
      <protection locked="0"/>
    </xf>
    <xf numFmtId="167" fontId="102" fillId="10" borderId="115" xfId="1" applyNumberFormat="1" applyFont="1" applyFill="1" applyBorder="1" applyProtection="1">
      <protection locked="0"/>
    </xf>
    <xf numFmtId="167" fontId="82" fillId="10" borderId="107" xfId="1" applyNumberFormat="1" applyFont="1" applyFill="1" applyBorder="1" applyProtection="1">
      <protection locked="0"/>
    </xf>
    <xf numFmtId="167" fontId="82" fillId="37" borderId="127" xfId="19" applyNumberFormat="1" applyFont="1" applyFill="1" applyBorder="1" applyProtection="1">
      <protection locked="0"/>
    </xf>
    <xf numFmtId="164" fontId="100" fillId="0" borderId="0" xfId="0" applyNumberFormat="1" applyFont="1"/>
    <xf numFmtId="0" fontId="100" fillId="10" borderId="115" xfId="0" applyFont="1" applyFill="1" applyBorder="1" applyAlignment="1">
      <alignment horizontal="center"/>
    </xf>
    <xf numFmtId="9" fontId="100" fillId="0" borderId="0" xfId="0" applyNumberFormat="1" applyFont="1" applyAlignment="1">
      <alignment wrapText="1"/>
    </xf>
    <xf numFmtId="49" fontId="81" fillId="0" borderId="107" xfId="0" applyNumberFormat="1" applyFont="1" applyBorder="1" applyAlignment="1">
      <alignment wrapText="1"/>
    </xf>
    <xf numFmtId="167" fontId="81" fillId="0" borderId="106" xfId="1" applyNumberFormat="1" applyFont="1" applyFill="1" applyBorder="1" applyAlignment="1" applyProtection="1">
      <alignment horizontal="center" vertical="center" wrapText="1"/>
    </xf>
    <xf numFmtId="167" fontId="89" fillId="10" borderId="127" xfId="24" applyNumberFormat="1" applyFont="1" applyFill="1" applyBorder="1" applyProtection="1">
      <protection locked="0"/>
    </xf>
    <xf numFmtId="0" fontId="91" fillId="27" borderId="127" xfId="0" applyFont="1" applyFill="1" applyBorder="1" applyAlignment="1">
      <alignment horizontal="left" vertical="center" wrapText="1"/>
    </xf>
    <xf numFmtId="43" fontId="198" fillId="27" borderId="127" xfId="24" applyFont="1" applyFill="1" applyBorder="1" applyAlignment="1" applyProtection="1">
      <alignment horizontal="center"/>
      <protection locked="0"/>
    </xf>
    <xf numFmtId="167" fontId="100" fillId="27" borderId="127" xfId="24" applyNumberFormat="1" applyFont="1" applyFill="1" applyBorder="1" applyProtection="1">
      <protection locked="0"/>
    </xf>
    <xf numFmtId="43" fontId="198" fillId="10" borderId="127" xfId="24" applyFont="1" applyFill="1" applyBorder="1" applyAlignment="1" applyProtection="1">
      <alignment horizontal="center"/>
      <protection locked="0"/>
    </xf>
    <xf numFmtId="167" fontId="100" fillId="10" borderId="127" xfId="24" applyNumberFormat="1" applyFont="1" applyFill="1" applyBorder="1" applyProtection="1">
      <protection locked="0"/>
    </xf>
    <xf numFmtId="43" fontId="99" fillId="10" borderId="127" xfId="24" applyFont="1" applyFill="1" applyBorder="1" applyAlignment="1" applyProtection="1">
      <alignment horizontal="center"/>
      <protection locked="0"/>
    </xf>
    <xf numFmtId="167" fontId="100" fillId="13" borderId="127" xfId="24" applyNumberFormat="1" applyFont="1" applyFill="1" applyBorder="1" applyProtection="1">
      <protection locked="0"/>
    </xf>
    <xf numFmtId="167" fontId="100" fillId="21" borderId="127" xfId="24" applyNumberFormat="1" applyFont="1" applyFill="1" applyBorder="1" applyProtection="1">
      <protection locked="0"/>
    </xf>
    <xf numFmtId="167" fontId="108" fillId="27" borderId="127" xfId="24" applyNumberFormat="1" applyFont="1" applyFill="1" applyBorder="1" applyProtection="1">
      <protection locked="0"/>
    </xf>
    <xf numFmtId="167" fontId="82" fillId="10" borderId="127" xfId="19" applyNumberFormat="1" applyFont="1" applyFill="1" applyBorder="1" applyAlignment="1" applyProtection="1">
      <alignment horizontal="center"/>
      <protection locked="0"/>
    </xf>
    <xf numFmtId="167" fontId="123" fillId="27" borderId="127" xfId="19" applyNumberFormat="1" applyFont="1" applyFill="1" applyBorder="1" applyAlignment="1" applyProtection="1">
      <alignment horizontal="center"/>
      <protection locked="0"/>
    </xf>
    <xf numFmtId="167" fontId="123" fillId="27" borderId="127" xfId="24" applyNumberFormat="1" applyFont="1" applyFill="1" applyBorder="1" applyProtection="1">
      <protection locked="0"/>
    </xf>
    <xf numFmtId="0" fontId="108" fillId="27" borderId="127" xfId="0" applyFont="1" applyFill="1" applyBorder="1" applyAlignment="1">
      <alignment wrapText="1"/>
    </xf>
    <xf numFmtId="167" fontId="92" fillId="27" borderId="127" xfId="24" applyNumberFormat="1" applyFont="1" applyFill="1" applyBorder="1" applyProtection="1">
      <protection locked="0"/>
    </xf>
    <xf numFmtId="167" fontId="92" fillId="27" borderId="127" xfId="19" applyNumberFormat="1" applyFont="1" applyFill="1" applyBorder="1" applyAlignment="1" applyProtection="1">
      <alignment horizontal="center"/>
      <protection locked="0"/>
    </xf>
    <xf numFmtId="167" fontId="107" fillId="10" borderId="127" xfId="19" applyNumberFormat="1" applyFont="1" applyFill="1" applyBorder="1" applyAlignment="1">
      <alignment horizontal="center"/>
    </xf>
    <xf numFmtId="0" fontId="107" fillId="11" borderId="0" xfId="0" applyFont="1" applyFill="1"/>
    <xf numFmtId="0" fontId="91" fillId="6" borderId="0" xfId="0" applyFont="1" applyFill="1"/>
    <xf numFmtId="167" fontId="91" fillId="10" borderId="127" xfId="19" applyNumberFormat="1" applyFont="1" applyFill="1" applyBorder="1" applyAlignment="1">
      <alignment horizontal="center"/>
    </xf>
    <xf numFmtId="167" fontId="91" fillId="13" borderId="127" xfId="19" applyNumberFormat="1" applyFont="1" applyFill="1" applyBorder="1" applyProtection="1">
      <protection locked="0"/>
    </xf>
    <xf numFmtId="167" fontId="92" fillId="10" borderId="127" xfId="19" applyNumberFormat="1" applyFont="1" applyFill="1" applyBorder="1" applyAlignment="1">
      <alignment horizontal="center"/>
    </xf>
    <xf numFmtId="0" fontId="107" fillId="6" borderId="0" xfId="0" applyFont="1" applyFill="1"/>
    <xf numFmtId="0" fontId="92" fillId="10" borderId="127" xfId="0" applyFont="1" applyFill="1" applyBorder="1" applyAlignment="1">
      <alignment horizontal="left" vertical="center" wrapText="1"/>
    </xf>
    <xf numFmtId="0" fontId="102" fillId="10" borderId="127" xfId="0" applyFont="1" applyFill="1" applyBorder="1" applyAlignment="1">
      <alignment horizontal="left" vertical="center" wrapText="1"/>
    </xf>
    <xf numFmtId="167" fontId="100" fillId="10" borderId="127" xfId="19" applyNumberFormat="1" applyFont="1" applyFill="1" applyBorder="1" applyAlignment="1">
      <alignment horizontal="center"/>
    </xf>
    <xf numFmtId="167" fontId="100" fillId="27" borderId="107" xfId="19" applyNumberFormat="1" applyFont="1" applyFill="1" applyBorder="1" applyAlignment="1">
      <alignment horizontal="center"/>
    </xf>
    <xf numFmtId="0" fontId="128" fillId="0" borderId="0" xfId="0" applyFont="1" applyAlignment="1">
      <alignment wrapText="1"/>
    </xf>
    <xf numFmtId="167" fontId="100" fillId="21" borderId="127" xfId="19" applyNumberFormat="1" applyFont="1" applyFill="1" applyBorder="1" applyAlignment="1">
      <alignment horizontal="center"/>
    </xf>
    <xf numFmtId="43" fontId="99" fillId="27" borderId="127" xfId="24" applyFont="1" applyFill="1" applyBorder="1" applyAlignment="1" applyProtection="1">
      <alignment horizontal="center"/>
      <protection locked="0"/>
    </xf>
    <xf numFmtId="167" fontId="100" fillId="10" borderId="102" xfId="19" applyNumberFormat="1" applyFont="1" applyFill="1" applyBorder="1" applyAlignment="1">
      <alignment horizontal="center"/>
    </xf>
    <xf numFmtId="0" fontId="91" fillId="11" borderId="0" xfId="0" applyFont="1" applyFill="1" applyAlignment="1">
      <alignment wrapText="1"/>
    </xf>
    <xf numFmtId="167" fontId="100" fillId="10" borderId="121" xfId="19" applyNumberFormat="1" applyFont="1" applyFill="1" applyBorder="1" applyAlignment="1">
      <alignment horizontal="center"/>
    </xf>
    <xf numFmtId="167" fontId="102" fillId="10" borderId="115" xfId="24" applyNumberFormat="1" applyFont="1" applyFill="1" applyBorder="1" applyProtection="1">
      <protection locked="0"/>
    </xf>
    <xf numFmtId="0" fontId="91" fillId="27" borderId="127" xfId="0" applyFont="1" applyFill="1" applyBorder="1" applyAlignment="1">
      <alignment horizontal="center"/>
    </xf>
    <xf numFmtId="167" fontId="91" fillId="27" borderId="127" xfId="19" applyNumberFormat="1" applyFont="1" applyFill="1" applyBorder="1" applyProtection="1">
      <protection locked="0"/>
    </xf>
    <xf numFmtId="167" fontId="91" fillId="27" borderId="127" xfId="19" applyNumberFormat="1" applyFont="1" applyFill="1" applyBorder="1" applyAlignment="1">
      <alignment horizontal="center"/>
    </xf>
    <xf numFmtId="167" fontId="94" fillId="27" borderId="127" xfId="19" applyNumberFormat="1" applyFont="1" applyFill="1" applyBorder="1" applyProtection="1">
      <protection locked="0"/>
    </xf>
    <xf numFmtId="0" fontId="100" fillId="21" borderId="127" xfId="0" applyFont="1" applyFill="1" applyBorder="1" applyAlignment="1">
      <alignment horizontal="left" vertical="center" wrapText="1"/>
    </xf>
    <xf numFmtId="167" fontId="100" fillId="10" borderId="115" xfId="19" applyNumberFormat="1" applyFont="1" applyFill="1" applyBorder="1" applyAlignment="1">
      <alignment horizontal="center"/>
    </xf>
    <xf numFmtId="167" fontId="121" fillId="14" borderId="107" xfId="1" applyNumberFormat="1" applyFont="1" applyFill="1" applyBorder="1" applyAlignment="1" applyProtection="1">
      <alignment horizontal="center" vertical="center"/>
      <protection locked="0"/>
    </xf>
    <xf numFmtId="167" fontId="198" fillId="10" borderId="127" xfId="1" applyNumberFormat="1" applyFont="1" applyFill="1" applyBorder="1" applyAlignment="1" applyProtection="1">
      <alignment horizontal="center" vertical="center"/>
      <protection locked="0"/>
    </xf>
    <xf numFmtId="167" fontId="100" fillId="10" borderId="127" xfId="1" applyNumberFormat="1" applyFont="1" applyFill="1" applyBorder="1" applyAlignment="1" applyProtection="1">
      <alignment horizontal="center" vertical="center"/>
      <protection locked="0"/>
    </xf>
    <xf numFmtId="0" fontId="198" fillId="10" borderId="127" xfId="0" applyFont="1" applyFill="1" applyBorder="1" applyAlignment="1">
      <alignment horizontal="left" vertical="center" wrapText="1"/>
    </xf>
    <xf numFmtId="0" fontId="100" fillId="10" borderId="127" xfId="0" applyFont="1" applyFill="1" applyBorder="1" applyAlignment="1">
      <alignment vertical="center" wrapText="1"/>
    </xf>
    <xf numFmtId="167" fontId="198" fillId="10" borderId="127" xfId="337" applyNumberFormat="1" applyFont="1" applyFill="1" applyBorder="1" applyAlignment="1" applyProtection="1">
      <alignment horizontal="center" vertical="center"/>
      <protection locked="0"/>
    </xf>
    <xf numFmtId="167" fontId="100" fillId="10" borderId="127" xfId="337" applyNumberFormat="1" applyFont="1" applyFill="1" applyBorder="1" applyAlignment="1" applyProtection="1">
      <alignment horizontal="center" vertical="center"/>
      <protection locked="0"/>
    </xf>
    <xf numFmtId="167" fontId="181" fillId="75" borderId="127" xfId="19" applyNumberFormat="1" applyFont="1" applyFill="1" applyBorder="1" applyAlignment="1" applyProtection="1">
      <alignment horizontal="center" vertical="center"/>
      <protection locked="0"/>
    </xf>
    <xf numFmtId="167" fontId="94" fillId="13" borderId="127" xfId="337" applyNumberFormat="1" applyFont="1" applyFill="1" applyBorder="1" applyProtection="1">
      <protection locked="0"/>
    </xf>
    <xf numFmtId="167" fontId="102" fillId="75" borderId="127" xfId="19" applyNumberFormat="1" applyFont="1" applyFill="1" applyBorder="1" applyAlignment="1" applyProtection="1">
      <alignment horizontal="center" vertical="center"/>
      <protection locked="0"/>
    </xf>
    <xf numFmtId="167" fontId="102" fillId="10" borderId="127" xfId="337" applyNumberFormat="1" applyFont="1" applyFill="1" applyBorder="1" applyAlignment="1" applyProtection="1">
      <alignment horizontal="center" vertical="center"/>
      <protection locked="0"/>
    </xf>
    <xf numFmtId="167" fontId="92" fillId="10" borderId="127" xfId="337" applyNumberFormat="1" applyFont="1" applyFill="1" applyBorder="1" applyAlignment="1" applyProtection="1">
      <alignment horizontal="center" vertical="center"/>
      <protection locked="0"/>
    </xf>
    <xf numFmtId="167" fontId="100" fillId="10" borderId="127" xfId="337" applyNumberFormat="1" applyFont="1" applyFill="1" applyBorder="1" applyAlignment="1" applyProtection="1">
      <alignment vertical="center"/>
      <protection locked="0"/>
    </xf>
    <xf numFmtId="167" fontId="100" fillId="21" borderId="0" xfId="0" applyNumberFormat="1" applyFont="1" applyFill="1"/>
    <xf numFmtId="167" fontId="121" fillId="10" borderId="127" xfId="337" applyNumberFormat="1" applyFont="1" applyFill="1" applyBorder="1" applyAlignment="1" applyProtection="1">
      <alignment horizontal="center" vertical="center"/>
      <protection locked="0"/>
    </xf>
    <xf numFmtId="0" fontId="92" fillId="0" borderId="0" xfId="0" applyFont="1" applyAlignment="1">
      <alignment horizontal="left" vertical="center"/>
    </xf>
    <xf numFmtId="0" fontId="198" fillId="10" borderId="107" xfId="0" applyFont="1" applyFill="1" applyBorder="1" applyAlignment="1">
      <alignment horizontal="left" vertical="center" wrapText="1"/>
    </xf>
    <xf numFmtId="0" fontId="100" fillId="0" borderId="0" xfId="0" applyFont="1" applyAlignment="1">
      <alignment horizontal="left" vertical="center"/>
    </xf>
    <xf numFmtId="167" fontId="102" fillId="10" borderId="102" xfId="1" applyNumberFormat="1" applyFont="1" applyFill="1" applyBorder="1" applyAlignment="1" applyProtection="1">
      <alignment horizontal="center" vertical="center"/>
      <protection locked="0"/>
    </xf>
    <xf numFmtId="167" fontId="102" fillId="27" borderId="107" xfId="1" applyNumberFormat="1" applyFont="1" applyFill="1" applyBorder="1" applyAlignment="1" applyProtection="1">
      <alignment horizontal="center" vertical="center"/>
      <protection locked="0"/>
    </xf>
    <xf numFmtId="167" fontId="100" fillId="13" borderId="115" xfId="1" applyNumberFormat="1" applyFont="1" applyFill="1" applyBorder="1" applyProtection="1">
      <protection locked="0"/>
    </xf>
    <xf numFmtId="3" fontId="100" fillId="10" borderId="127" xfId="337" applyNumberFormat="1" applyFont="1" applyFill="1" applyBorder="1" applyAlignment="1" applyProtection="1">
      <alignment horizontal="right" vertical="center"/>
      <protection locked="0"/>
    </xf>
    <xf numFmtId="167" fontId="102" fillId="10" borderId="127" xfId="1" applyNumberFormat="1" applyFont="1" applyFill="1" applyBorder="1" applyAlignment="1" applyProtection="1">
      <alignment horizontal="center" vertical="center"/>
      <protection locked="0"/>
    </xf>
    <xf numFmtId="0" fontId="293" fillId="0" borderId="0" xfId="0" applyFont="1" applyAlignment="1">
      <alignment horizontal="left" vertical="center"/>
    </xf>
    <xf numFmtId="167" fontId="100" fillId="10" borderId="127" xfId="23" applyNumberFormat="1" applyFont="1" applyFill="1" applyBorder="1" applyAlignment="1">
      <alignment horizontal="center" vertical="center"/>
    </xf>
    <xf numFmtId="167" fontId="100" fillId="23" borderId="127" xfId="23" applyNumberFormat="1" applyFont="1" applyFill="1" applyBorder="1" applyAlignment="1">
      <alignment horizontal="center" vertical="center"/>
    </xf>
    <xf numFmtId="167" fontId="121" fillId="75" borderId="127" xfId="19" applyNumberFormat="1" applyFont="1" applyFill="1" applyBorder="1" applyProtection="1">
      <protection locked="0"/>
    </xf>
    <xf numFmtId="167" fontId="198" fillId="13" borderId="127" xfId="337" applyNumberFormat="1" applyFont="1" applyFill="1" applyBorder="1" applyProtection="1">
      <protection locked="0"/>
    </xf>
    <xf numFmtId="0" fontId="102" fillId="0" borderId="107" xfId="0" quotePrefix="1" applyFont="1" applyBorder="1" applyAlignment="1">
      <alignment horizontal="left" vertical="center"/>
    </xf>
    <xf numFmtId="167" fontId="181" fillId="14" borderId="107" xfId="19" applyNumberFormat="1" applyFont="1" applyFill="1" applyBorder="1"/>
    <xf numFmtId="0" fontId="94" fillId="10" borderId="127" xfId="0" applyFont="1" applyFill="1" applyBorder="1"/>
    <xf numFmtId="167" fontId="92" fillId="27" borderId="107" xfId="23" applyNumberFormat="1" applyFont="1" applyFill="1" applyBorder="1" applyProtection="1">
      <protection locked="0"/>
    </xf>
    <xf numFmtId="167" fontId="100" fillId="13" borderId="127" xfId="23" applyNumberFormat="1" applyFont="1" applyFill="1" applyBorder="1" applyProtection="1">
      <protection locked="0"/>
    </xf>
    <xf numFmtId="167" fontId="123" fillId="10" borderId="107" xfId="19" applyNumberFormat="1" applyFont="1" applyFill="1" applyBorder="1" applyAlignment="1">
      <alignment horizontal="center"/>
    </xf>
    <xf numFmtId="0" fontId="123" fillId="10" borderId="107" xfId="0" applyFont="1" applyFill="1" applyBorder="1" applyAlignment="1">
      <alignment horizontal="left" vertical="center"/>
    </xf>
    <xf numFmtId="0" fontId="123" fillId="10" borderId="107" xfId="0" applyFont="1" applyFill="1" applyBorder="1" applyAlignment="1">
      <alignment horizontal="center" vertical="center"/>
    </xf>
    <xf numFmtId="167" fontId="253" fillId="10" borderId="107" xfId="1" applyNumberFormat="1" applyFont="1" applyFill="1" applyBorder="1" applyAlignment="1" applyProtection="1">
      <alignment horizontal="center" vertical="center"/>
      <protection locked="0"/>
    </xf>
    <xf numFmtId="167" fontId="123" fillId="10" borderId="107" xfId="1" applyNumberFormat="1" applyFont="1" applyFill="1" applyBorder="1" applyAlignment="1" applyProtection="1">
      <alignment horizontal="center" vertical="center"/>
      <protection locked="0"/>
    </xf>
    <xf numFmtId="167" fontId="123" fillId="13" borderId="107" xfId="1" applyNumberFormat="1" applyFont="1" applyFill="1" applyBorder="1" applyProtection="1">
      <protection locked="0"/>
    </xf>
    <xf numFmtId="167" fontId="252" fillId="10" borderId="107" xfId="1" applyNumberFormat="1" applyFont="1" applyFill="1" applyBorder="1" applyAlignment="1" applyProtection="1">
      <alignment horizontal="center" vertical="center"/>
      <protection locked="0"/>
    </xf>
    <xf numFmtId="0" fontId="252" fillId="0" borderId="107" xfId="0" applyFont="1" applyBorder="1" applyAlignment="1">
      <alignment horizontal="center" vertical="center"/>
    </xf>
    <xf numFmtId="167" fontId="253" fillId="14" borderId="107" xfId="1" applyNumberFormat="1" applyFont="1" applyFill="1" applyBorder="1" applyAlignment="1" applyProtection="1">
      <alignment horizontal="center" vertical="center"/>
      <protection locked="0"/>
    </xf>
    <xf numFmtId="167" fontId="252" fillId="13" borderId="107" xfId="1" applyNumberFormat="1" applyFont="1" applyFill="1" applyBorder="1" applyProtection="1">
      <protection locked="0"/>
    </xf>
    <xf numFmtId="0" fontId="294" fillId="0" borderId="0" xfId="0" applyFont="1" applyAlignment="1">
      <alignment horizontal="left" vertical="center"/>
    </xf>
    <xf numFmtId="167" fontId="123" fillId="10" borderId="107" xfId="22" applyNumberFormat="1" applyFont="1" applyFill="1" applyBorder="1" applyProtection="1">
      <protection locked="0"/>
    </xf>
    <xf numFmtId="167" fontId="123" fillId="13" borderId="107" xfId="22" applyNumberFormat="1" applyFont="1" applyFill="1" applyBorder="1" applyProtection="1">
      <protection locked="0"/>
    </xf>
    <xf numFmtId="183" fontId="107" fillId="35" borderId="127" xfId="22" applyNumberFormat="1" applyFont="1" applyFill="1" applyBorder="1"/>
    <xf numFmtId="167" fontId="91" fillId="10" borderId="127" xfId="22" applyNumberFormat="1" applyFont="1" applyFill="1" applyBorder="1"/>
    <xf numFmtId="167" fontId="91" fillId="10" borderId="127" xfId="19" applyNumberFormat="1" applyFont="1" applyFill="1" applyBorder="1" applyAlignment="1" applyProtection="1">
      <alignment horizontal="left"/>
      <protection locked="0"/>
    </xf>
    <xf numFmtId="43" fontId="91" fillId="10" borderId="107" xfId="19" applyFont="1" applyFill="1" applyBorder="1" applyAlignment="1">
      <alignment vertical="center" wrapText="1"/>
    </xf>
    <xf numFmtId="167" fontId="91" fillId="10" borderId="107" xfId="19" applyNumberFormat="1" applyFont="1" applyFill="1" applyBorder="1" applyAlignment="1">
      <alignment vertical="center" wrapText="1"/>
    </xf>
    <xf numFmtId="0" fontId="94" fillId="10" borderId="131" xfId="0" applyFont="1" applyFill="1" applyBorder="1"/>
    <xf numFmtId="0" fontId="91" fillId="10" borderId="131" xfId="0" applyFont="1" applyFill="1" applyBorder="1"/>
    <xf numFmtId="49" fontId="91" fillId="10" borderId="131" xfId="0" applyNumberFormat="1" applyFont="1" applyFill="1" applyBorder="1" applyAlignment="1">
      <alignment vertical="top"/>
    </xf>
    <xf numFmtId="0" fontId="91" fillId="10" borderId="131" xfId="0" applyFont="1" applyFill="1" applyBorder="1" applyAlignment="1">
      <alignment horizontal="center"/>
    </xf>
    <xf numFmtId="0" fontId="100" fillId="21" borderId="131" xfId="0" applyFont="1" applyFill="1" applyBorder="1" applyAlignment="1">
      <alignment horizontal="left" vertical="center" wrapText="1"/>
    </xf>
    <xf numFmtId="167" fontId="91" fillId="10" borderId="131" xfId="19" applyNumberFormat="1" applyFont="1" applyFill="1" applyBorder="1" applyProtection="1">
      <protection locked="0"/>
    </xf>
    <xf numFmtId="167" fontId="94" fillId="13" borderId="131" xfId="19" applyNumberFormat="1" applyFont="1" applyFill="1" applyBorder="1" applyProtection="1">
      <protection locked="0"/>
    </xf>
    <xf numFmtId="167" fontId="94" fillId="10" borderId="131" xfId="19" applyNumberFormat="1" applyFont="1" applyFill="1" applyBorder="1" applyProtection="1">
      <protection locked="0"/>
    </xf>
    <xf numFmtId="167" fontId="100" fillId="10" borderId="66" xfId="19" applyNumberFormat="1" applyFont="1" applyFill="1" applyBorder="1" applyProtection="1">
      <protection locked="0"/>
    </xf>
    <xf numFmtId="167" fontId="100" fillId="10" borderId="131" xfId="19" applyNumberFormat="1" applyFont="1" applyFill="1" applyBorder="1" applyProtection="1">
      <protection locked="0"/>
    </xf>
    <xf numFmtId="0" fontId="100" fillId="21" borderId="80" xfId="0" applyFont="1" applyFill="1" applyBorder="1" applyAlignment="1">
      <alignment horizontal="left" vertical="center" wrapText="1"/>
    </xf>
    <xf numFmtId="0" fontId="100" fillId="21" borderId="130" xfId="0" applyFont="1" applyFill="1" applyBorder="1" applyAlignment="1">
      <alignment horizontal="left" vertical="center" wrapText="1"/>
    </xf>
    <xf numFmtId="0" fontId="94" fillId="10" borderId="80" xfId="0" applyFont="1" applyFill="1" applyBorder="1"/>
    <xf numFmtId="0" fontId="91" fillId="10" borderId="80" xfId="0" applyFont="1" applyFill="1" applyBorder="1"/>
    <xf numFmtId="49" fontId="91" fillId="10" borderId="80" xfId="0" applyNumberFormat="1" applyFont="1" applyFill="1" applyBorder="1" applyAlignment="1">
      <alignment vertical="top"/>
    </xf>
    <xf numFmtId="0" fontId="91" fillId="10" borderId="80" xfId="0" applyFont="1" applyFill="1" applyBorder="1" applyAlignment="1">
      <alignment horizontal="center"/>
    </xf>
    <xf numFmtId="167" fontId="91" fillId="10" borderId="80" xfId="19" applyNumberFormat="1" applyFont="1" applyFill="1" applyBorder="1" applyProtection="1">
      <protection locked="0"/>
    </xf>
    <xf numFmtId="167" fontId="100" fillId="10" borderId="80" xfId="19" applyNumberFormat="1" applyFont="1" applyFill="1" applyBorder="1" applyProtection="1">
      <protection locked="0"/>
    </xf>
    <xf numFmtId="167" fontId="102" fillId="75" borderId="122" xfId="19" applyNumberFormat="1" applyFont="1" applyFill="1" applyBorder="1" applyProtection="1">
      <protection locked="0"/>
    </xf>
    <xf numFmtId="167" fontId="94" fillId="13" borderId="80" xfId="19" applyNumberFormat="1" applyFont="1" applyFill="1" applyBorder="1" applyProtection="1">
      <protection locked="0"/>
    </xf>
    <xf numFmtId="167" fontId="94" fillId="10" borderId="80" xfId="19" applyNumberFormat="1" applyFont="1" applyFill="1" applyBorder="1" applyProtection="1">
      <protection locked="0"/>
    </xf>
    <xf numFmtId="0" fontId="94" fillId="10" borderId="130" xfId="0" applyFont="1" applyFill="1" applyBorder="1"/>
    <xf numFmtId="0" fontId="91" fillId="10" borderId="130" xfId="0" applyFont="1" applyFill="1" applyBorder="1"/>
    <xf numFmtId="49" fontId="91" fillId="10" borderId="130" xfId="0" applyNumberFormat="1" applyFont="1" applyFill="1" applyBorder="1" applyAlignment="1">
      <alignment vertical="top"/>
    </xf>
    <xf numFmtId="0" fontId="91" fillId="10" borderId="130" xfId="0" applyFont="1" applyFill="1" applyBorder="1" applyAlignment="1">
      <alignment horizontal="center"/>
    </xf>
    <xf numFmtId="167" fontId="91" fillId="10" borderId="130" xfId="19" applyNumberFormat="1" applyFont="1" applyFill="1" applyBorder="1" applyProtection="1">
      <protection locked="0"/>
    </xf>
    <xf numFmtId="167" fontId="100" fillId="10" borderId="130" xfId="19" applyNumberFormat="1" applyFont="1" applyFill="1" applyBorder="1" applyProtection="1">
      <protection locked="0"/>
    </xf>
    <xf numFmtId="167" fontId="102" fillId="75" borderId="130" xfId="19" applyNumberFormat="1" applyFont="1" applyFill="1" applyBorder="1" applyProtection="1">
      <protection locked="0"/>
    </xf>
    <xf numFmtId="167" fontId="94" fillId="13" borderId="130" xfId="19" applyNumberFormat="1" applyFont="1" applyFill="1" applyBorder="1" applyProtection="1">
      <protection locked="0"/>
    </xf>
    <xf numFmtId="167" fontId="94" fillId="10" borderId="130" xfId="19" applyNumberFormat="1" applyFont="1" applyFill="1" applyBorder="1" applyProtection="1">
      <protection locked="0"/>
    </xf>
    <xf numFmtId="0" fontId="100" fillId="10" borderId="131" xfId="0" applyFont="1" applyFill="1" applyBorder="1"/>
    <xf numFmtId="0" fontId="100" fillId="10" borderId="66" xfId="0" applyFont="1" applyFill="1" applyBorder="1"/>
    <xf numFmtId="49" fontId="100" fillId="10" borderId="66" xfId="0" applyNumberFormat="1" applyFont="1" applyFill="1" applyBorder="1" applyAlignment="1">
      <alignment vertical="top"/>
    </xf>
    <xf numFmtId="0" fontId="100" fillId="10" borderId="66" xfId="0" applyFont="1" applyFill="1" applyBorder="1" applyAlignment="1">
      <alignment vertical="top"/>
    </xf>
    <xf numFmtId="0" fontId="100" fillId="10" borderId="66" xfId="0" applyFont="1" applyFill="1" applyBorder="1" applyAlignment="1">
      <alignment horizontal="center"/>
    </xf>
    <xf numFmtId="167" fontId="100" fillId="13" borderId="131" xfId="19" applyNumberFormat="1" applyFont="1" applyFill="1" applyBorder="1" applyProtection="1">
      <protection locked="0"/>
    </xf>
    <xf numFmtId="0" fontId="100" fillId="10" borderId="130" xfId="0" applyFont="1" applyFill="1" applyBorder="1"/>
    <xf numFmtId="49" fontId="100" fillId="10" borderId="130" xfId="0" applyNumberFormat="1" applyFont="1" applyFill="1" applyBorder="1" applyAlignment="1">
      <alignment vertical="top"/>
    </xf>
    <xf numFmtId="0" fontId="100" fillId="10" borderId="130" xfId="0" applyFont="1" applyFill="1" applyBorder="1" applyAlignment="1">
      <alignment vertical="top"/>
    </xf>
    <xf numFmtId="0" fontId="100" fillId="10" borderId="130" xfId="0" applyFont="1" applyFill="1" applyBorder="1" applyAlignment="1">
      <alignment horizontal="center"/>
    </xf>
    <xf numFmtId="167" fontId="100" fillId="13" borderId="130" xfId="19" applyNumberFormat="1" applyFont="1" applyFill="1" applyBorder="1" applyProtection="1">
      <protection locked="0"/>
    </xf>
    <xf numFmtId="167" fontId="100" fillId="10" borderId="85" xfId="19" applyNumberFormat="1" applyFont="1" applyFill="1" applyBorder="1" applyProtection="1">
      <protection locked="0"/>
    </xf>
    <xf numFmtId="0" fontId="100" fillId="10" borderId="80" xfId="0" applyFont="1" applyFill="1" applyBorder="1" applyAlignment="1">
      <alignment vertical="top"/>
    </xf>
    <xf numFmtId="167" fontId="102" fillId="75" borderId="131" xfId="19" applyNumberFormat="1" applyFont="1" applyFill="1" applyBorder="1" applyProtection="1">
      <protection locked="0"/>
    </xf>
    <xf numFmtId="49" fontId="100" fillId="10" borderId="131" xfId="0" applyNumberFormat="1" applyFont="1" applyFill="1" applyBorder="1" applyAlignment="1">
      <alignment vertical="top"/>
    </xf>
    <xf numFmtId="0" fontId="100" fillId="10" borderId="131" xfId="0" applyFont="1" applyFill="1" applyBorder="1" applyAlignment="1">
      <alignment vertical="top"/>
    </xf>
    <xf numFmtId="0" fontId="100" fillId="10" borderId="131" xfId="0" applyFont="1" applyFill="1" applyBorder="1" applyAlignment="1">
      <alignment horizontal="center"/>
    </xf>
    <xf numFmtId="0" fontId="100" fillId="10" borderId="85" xfId="0" applyFont="1" applyFill="1" applyBorder="1" applyAlignment="1">
      <alignment vertical="top"/>
    </xf>
    <xf numFmtId="167" fontId="91" fillId="10" borderId="127" xfId="23" applyNumberFormat="1" applyFont="1" applyFill="1" applyBorder="1" applyProtection="1">
      <protection locked="0"/>
    </xf>
    <xf numFmtId="167" fontId="91" fillId="75" borderId="127" xfId="23" applyNumberFormat="1" applyFont="1" applyFill="1" applyBorder="1" applyProtection="1">
      <protection locked="0"/>
    </xf>
    <xf numFmtId="0" fontId="91" fillId="27" borderId="127" xfId="0" applyFont="1" applyFill="1" applyBorder="1"/>
    <xf numFmtId="167" fontId="91" fillId="27" borderId="127" xfId="23" applyNumberFormat="1" applyFont="1" applyFill="1" applyBorder="1" applyProtection="1">
      <protection locked="0"/>
    </xf>
    <xf numFmtId="167" fontId="92" fillId="27" borderId="127" xfId="23" applyNumberFormat="1" applyFont="1" applyFill="1" applyBorder="1" applyProtection="1">
      <protection locked="0"/>
    </xf>
    <xf numFmtId="0" fontId="0" fillId="0" borderId="75" xfId="0" applyBorder="1" applyAlignment="1">
      <alignment wrapText="1"/>
    </xf>
    <xf numFmtId="167" fontId="114" fillId="0" borderId="0" xfId="1" applyNumberFormat="1" applyFont="1" applyFill="1" applyBorder="1" applyAlignment="1">
      <alignment wrapText="1"/>
    </xf>
    <xf numFmtId="167" fontId="114" fillId="0" borderId="71" xfId="1" applyNumberFormat="1" applyFont="1" applyBorder="1"/>
    <xf numFmtId="0" fontId="114" fillId="0" borderId="87" xfId="0" applyFont="1" applyBorder="1" applyAlignment="1">
      <alignment wrapText="1"/>
    </xf>
    <xf numFmtId="0" fontId="114" fillId="0" borderId="70" xfId="0" applyFont="1" applyBorder="1" applyAlignment="1">
      <alignment horizontal="left" indent="2"/>
    </xf>
    <xf numFmtId="167" fontId="114" fillId="0" borderId="135" xfId="1" applyNumberFormat="1" applyFont="1" applyFill="1" applyBorder="1"/>
    <xf numFmtId="167" fontId="114" fillId="0" borderId="134" xfId="1" applyNumberFormat="1" applyFont="1" applyBorder="1"/>
    <xf numFmtId="0" fontId="114" fillId="0" borderId="0" xfId="173" applyFont="1" applyAlignment="1">
      <alignment wrapText="1"/>
    </xf>
    <xf numFmtId="167" fontId="100" fillId="10" borderId="118" xfId="19" applyNumberFormat="1" applyFont="1" applyFill="1" applyBorder="1" applyAlignment="1" applyProtection="1">
      <alignment wrapText="1"/>
      <protection locked="0"/>
    </xf>
    <xf numFmtId="167" fontId="100" fillId="16" borderId="118" xfId="19" applyNumberFormat="1" applyFont="1" applyFill="1" applyBorder="1" applyAlignment="1" applyProtection="1">
      <alignment wrapText="1"/>
      <protection locked="0"/>
    </xf>
    <xf numFmtId="167" fontId="100" fillId="27" borderId="107" xfId="19" applyNumberFormat="1" applyFont="1" applyFill="1" applyBorder="1" applyAlignment="1" applyProtection="1">
      <alignment wrapText="1"/>
      <protection locked="0"/>
    </xf>
    <xf numFmtId="167" fontId="100" fillId="80" borderId="102" xfId="19" applyNumberFormat="1" applyFont="1" applyFill="1" applyBorder="1" applyAlignment="1" applyProtection="1">
      <alignment wrapText="1"/>
      <protection locked="0"/>
    </xf>
    <xf numFmtId="167" fontId="100" fillId="80" borderId="107" xfId="19" applyNumberFormat="1" applyFont="1" applyFill="1" applyBorder="1" applyAlignment="1" applyProtection="1">
      <alignment wrapText="1"/>
      <protection locked="0"/>
    </xf>
    <xf numFmtId="0" fontId="114" fillId="0" borderId="87" xfId="0" applyFont="1" applyBorder="1" applyAlignment="1">
      <alignment horizontal="left" wrapText="1"/>
    </xf>
    <xf numFmtId="0" fontId="114" fillId="0" borderId="112" xfId="0" applyFont="1" applyBorder="1" applyAlignment="1">
      <alignment wrapText="1"/>
    </xf>
    <xf numFmtId="167" fontId="114" fillId="0" borderId="112" xfId="1" applyNumberFormat="1" applyFont="1" applyBorder="1"/>
    <xf numFmtId="167" fontId="114" fillId="0" borderId="113" xfId="1" applyNumberFormat="1" applyFont="1" applyFill="1" applyBorder="1"/>
    <xf numFmtId="0" fontId="114" fillId="0" borderId="90" xfId="0" applyFont="1" applyBorder="1" applyAlignment="1">
      <alignment wrapText="1"/>
    </xf>
    <xf numFmtId="0" fontId="114" fillId="0" borderId="136" xfId="0" applyFont="1" applyBorder="1"/>
    <xf numFmtId="0" fontId="114" fillId="0" borderId="136" xfId="0" applyFont="1" applyBorder="1" applyAlignment="1">
      <alignment wrapText="1"/>
    </xf>
    <xf numFmtId="167" fontId="114" fillId="0" borderId="136" xfId="1" applyNumberFormat="1" applyFont="1" applyBorder="1"/>
    <xf numFmtId="167" fontId="114" fillId="0" borderId="137" xfId="1" applyNumberFormat="1" applyFont="1" applyFill="1" applyBorder="1"/>
    <xf numFmtId="167" fontId="180" fillId="0" borderId="136" xfId="1" applyNumberFormat="1" applyFont="1" applyBorder="1"/>
    <xf numFmtId="0" fontId="0" fillId="0" borderId="138" xfId="0" applyBorder="1"/>
    <xf numFmtId="0" fontId="0" fillId="0" borderId="138" xfId="0" applyBorder="1" applyAlignment="1">
      <alignment wrapText="1"/>
    </xf>
    <xf numFmtId="49" fontId="114" fillId="0" borderId="138" xfId="0" applyNumberFormat="1" applyFont="1" applyBorder="1" applyAlignment="1">
      <alignment vertical="center" wrapText="1"/>
    </xf>
    <xf numFmtId="0" fontId="114" fillId="0" borderId="138" xfId="0" applyFont="1" applyBorder="1"/>
    <xf numFmtId="167" fontId="114" fillId="0" borderId="117" xfId="1" applyNumberFormat="1" applyFont="1" applyFill="1" applyBorder="1" applyAlignment="1">
      <alignment wrapText="1"/>
    </xf>
    <xf numFmtId="0" fontId="231" fillId="12" borderId="0" xfId="0" applyFont="1" applyFill="1" applyAlignment="1">
      <alignment horizontal="left" vertical="top" wrapText="1"/>
    </xf>
    <xf numFmtId="0" fontId="114" fillId="12" borderId="0" xfId="0" applyFont="1" applyFill="1"/>
    <xf numFmtId="0" fontId="146" fillId="12" borderId="0" xfId="0" applyFont="1" applyFill="1"/>
    <xf numFmtId="0" fontId="91" fillId="0" borderId="29" xfId="284" applyNumberFormat="1" applyFont="1" applyFill="1" applyBorder="1" applyAlignment="1">
      <alignment wrapText="1"/>
    </xf>
    <xf numFmtId="0" fontId="91" fillId="0" borderId="61" xfId="284" applyNumberFormat="1" applyFont="1" applyFill="1" applyBorder="1" applyAlignment="1">
      <alignment wrapText="1"/>
    </xf>
    <xf numFmtId="0" fontId="94" fillId="0" borderId="107" xfId="284" applyNumberFormat="1" applyFont="1" applyFill="1" applyBorder="1" applyAlignment="1">
      <alignment wrapText="1"/>
    </xf>
    <xf numFmtId="0" fontId="94" fillId="0" borderId="29" xfId="284" applyNumberFormat="1" applyFont="1" applyFill="1" applyBorder="1" applyAlignment="1">
      <alignment wrapText="1"/>
    </xf>
    <xf numFmtId="0" fontId="91" fillId="0" borderId="109" xfId="285" applyFont="1" applyBorder="1" applyAlignment="1">
      <alignment horizontal="left" vertical="center" wrapText="1"/>
    </xf>
    <xf numFmtId="0" fontId="91" fillId="0" borderId="29" xfId="285" applyFont="1" applyBorder="1" applyAlignment="1">
      <alignment horizontal="left" vertical="center" wrapText="1"/>
    </xf>
    <xf numFmtId="0" fontId="100" fillId="17" borderId="102" xfId="0" applyFont="1" applyFill="1" applyBorder="1" applyAlignment="1">
      <alignment horizontal="left" vertical="center" wrapText="1"/>
    </xf>
    <xf numFmtId="0" fontId="100" fillId="17" borderId="118" xfId="0" applyFont="1" applyFill="1" applyBorder="1" applyAlignment="1">
      <alignment horizontal="left" vertical="center" wrapText="1"/>
    </xf>
    <xf numFmtId="167" fontId="252" fillId="14" borderId="107" xfId="22" applyNumberFormat="1" applyFont="1" applyFill="1" applyBorder="1"/>
    <xf numFmtId="167" fontId="123" fillId="10" borderId="107" xfId="22" applyNumberFormat="1" applyFont="1" applyFill="1" applyBorder="1"/>
    <xf numFmtId="0" fontId="123" fillId="17" borderId="118" xfId="0" applyFont="1" applyFill="1" applyBorder="1" applyAlignment="1">
      <alignment horizontal="left" vertical="center" wrapText="1"/>
    </xf>
    <xf numFmtId="167" fontId="123" fillId="10" borderId="127" xfId="22" applyNumberFormat="1" applyFont="1" applyFill="1" applyBorder="1"/>
    <xf numFmtId="0" fontId="92" fillId="10" borderId="127" xfId="0" applyFont="1" applyFill="1" applyBorder="1"/>
    <xf numFmtId="167" fontId="100" fillId="10" borderId="127" xfId="22" applyNumberFormat="1" applyFont="1" applyFill="1" applyBorder="1"/>
    <xf numFmtId="0" fontId="136" fillId="0" borderId="0" xfId="0" applyFont="1"/>
    <xf numFmtId="49" fontId="100" fillId="10" borderId="102" xfId="0" applyNumberFormat="1" applyFont="1" applyFill="1" applyBorder="1"/>
    <xf numFmtId="0" fontId="100" fillId="10" borderId="102" xfId="0" applyFont="1" applyFill="1" applyBorder="1" applyAlignment="1">
      <alignment horizontal="center"/>
    </xf>
    <xf numFmtId="167" fontId="82" fillId="75" borderId="131" xfId="19" applyNumberFormat="1" applyFont="1" applyFill="1" applyBorder="1" applyProtection="1">
      <protection locked="0"/>
    </xf>
    <xf numFmtId="0" fontId="100" fillId="10" borderId="107" xfId="0" quotePrefix="1" applyFont="1" applyFill="1" applyBorder="1" applyAlignment="1">
      <alignment horizontal="right" vertical="center" wrapText="1"/>
    </xf>
    <xf numFmtId="0" fontId="295" fillId="0" borderId="0" xfId="0" applyFont="1"/>
    <xf numFmtId="0" fontId="100" fillId="10" borderId="102" xfId="0" quotePrefix="1" applyFont="1" applyFill="1" applyBorder="1" applyAlignment="1">
      <alignment horizontal="right" vertical="center" wrapText="1"/>
    </xf>
    <xf numFmtId="167" fontId="100" fillId="10" borderId="102" xfId="22" applyNumberFormat="1" applyFont="1" applyFill="1" applyBorder="1"/>
    <xf numFmtId="177" fontId="121" fillId="0" borderId="0" xfId="1" applyNumberFormat="1" applyFont="1" applyFill="1"/>
    <xf numFmtId="43" fontId="102" fillId="10" borderId="107" xfId="8" applyFont="1" applyFill="1" applyBorder="1" applyAlignment="1">
      <alignment horizontal="right" wrapText="1"/>
    </xf>
    <xf numFmtId="0" fontId="102" fillId="15" borderId="107" xfId="0" applyFont="1" applyFill="1" applyBorder="1" applyAlignment="1">
      <alignment horizontal="right" wrapText="1"/>
    </xf>
    <xf numFmtId="167" fontId="102" fillId="71" borderId="107" xfId="19" applyNumberFormat="1" applyFont="1" applyFill="1" applyBorder="1"/>
    <xf numFmtId="167" fontId="100" fillId="71" borderId="107" xfId="19" applyNumberFormat="1" applyFont="1" applyFill="1" applyBorder="1"/>
    <xf numFmtId="167" fontId="102" fillId="13" borderId="118" xfId="23" applyNumberFormat="1" applyFont="1" applyFill="1" applyBorder="1" applyProtection="1">
      <protection locked="0"/>
    </xf>
    <xf numFmtId="0" fontId="123" fillId="21" borderId="107" xfId="0" applyFont="1" applyFill="1" applyBorder="1" applyAlignment="1">
      <alignment horizontal="center"/>
    </xf>
    <xf numFmtId="167" fontId="252" fillId="21" borderId="107" xfId="19" applyNumberFormat="1" applyFont="1" applyFill="1" applyBorder="1" applyProtection="1">
      <protection locked="0"/>
    </xf>
    <xf numFmtId="167" fontId="123" fillId="21" borderId="107" xfId="19" applyNumberFormat="1" applyFont="1" applyFill="1" applyBorder="1" applyProtection="1">
      <protection locked="0"/>
    </xf>
    <xf numFmtId="0" fontId="100" fillId="21" borderId="118" xfId="0" applyFont="1" applyFill="1" applyBorder="1" applyAlignment="1">
      <alignment horizontal="right" vertical="top" wrapText="1"/>
    </xf>
    <xf numFmtId="0" fontId="100" fillId="0" borderId="0" xfId="0" applyFont="1" applyAlignment="1">
      <alignment vertical="center" wrapText="1"/>
    </xf>
    <xf numFmtId="167" fontId="102" fillId="16" borderId="107" xfId="1" applyNumberFormat="1" applyFont="1" applyFill="1" applyBorder="1" applyProtection="1">
      <protection locked="0"/>
    </xf>
    <xf numFmtId="0" fontId="100" fillId="15" borderId="107" xfId="0" applyFont="1" applyFill="1" applyBorder="1" applyAlignment="1">
      <alignment horizontal="right" vertical="center" wrapText="1"/>
    </xf>
    <xf numFmtId="167" fontId="100" fillId="71" borderId="107" xfId="19" applyNumberFormat="1" applyFont="1" applyFill="1" applyBorder="1" applyProtection="1">
      <protection locked="0"/>
    </xf>
    <xf numFmtId="167" fontId="100" fillId="15" borderId="107" xfId="19" applyNumberFormat="1" applyFont="1" applyFill="1" applyBorder="1" applyProtection="1">
      <protection locked="0"/>
    </xf>
    <xf numFmtId="167" fontId="91" fillId="71" borderId="107" xfId="19" applyNumberFormat="1" applyFont="1" applyFill="1" applyBorder="1" applyProtection="1">
      <protection locked="0"/>
    </xf>
    <xf numFmtId="0" fontId="91" fillId="15" borderId="107" xfId="0" applyFont="1" applyFill="1" applyBorder="1" applyAlignment="1">
      <alignment horizontal="right" vertical="center" wrapText="1"/>
    </xf>
    <xf numFmtId="49" fontId="102" fillId="0" borderId="107" xfId="0" quotePrefix="1" applyNumberFormat="1" applyFont="1" applyBorder="1" applyAlignment="1">
      <alignment horizontal="left" vertical="center"/>
    </xf>
    <xf numFmtId="167" fontId="102" fillId="9" borderId="107" xfId="1" applyNumberFormat="1" applyFont="1" applyFill="1" applyBorder="1" applyAlignment="1" applyProtection="1">
      <alignment horizontal="center" vertical="center"/>
      <protection locked="0"/>
    </xf>
    <xf numFmtId="167" fontId="102" fillId="13" borderId="115" xfId="1" applyNumberFormat="1" applyFont="1" applyFill="1" applyBorder="1" applyAlignment="1" applyProtection="1">
      <alignment horizontal="center" vertical="center"/>
      <protection locked="0"/>
    </xf>
    <xf numFmtId="167" fontId="102" fillId="10" borderId="115" xfId="1" applyNumberFormat="1" applyFont="1" applyFill="1" applyBorder="1" applyAlignment="1" applyProtection="1">
      <alignment horizontal="center" vertical="center"/>
      <protection locked="0"/>
    </xf>
    <xf numFmtId="167" fontId="102" fillId="13" borderId="107" xfId="1" applyNumberFormat="1" applyFont="1" applyFill="1" applyBorder="1" applyAlignment="1" applyProtection="1">
      <alignment horizontal="center" vertical="center"/>
      <protection locked="0"/>
    </xf>
    <xf numFmtId="167" fontId="123" fillId="10" borderId="107" xfId="144" applyNumberFormat="1" applyFont="1" applyFill="1" applyBorder="1" applyProtection="1">
      <protection locked="0"/>
    </xf>
    <xf numFmtId="167" fontId="123" fillId="10" borderId="107" xfId="19" applyNumberFormat="1" applyFont="1" applyFill="1" applyBorder="1" applyAlignment="1">
      <alignment vertical="top"/>
    </xf>
    <xf numFmtId="167" fontId="252" fillId="20" borderId="107" xfId="1" applyNumberFormat="1" applyFont="1" applyFill="1" applyBorder="1" applyProtection="1">
      <protection locked="0"/>
    </xf>
    <xf numFmtId="0" fontId="252" fillId="10" borderId="107" xfId="0" applyFont="1" applyFill="1" applyBorder="1" applyAlignment="1">
      <alignment horizontal="right" vertical="center" wrapText="1"/>
    </xf>
    <xf numFmtId="167" fontId="123" fillId="13" borderId="107" xfId="23" applyNumberFormat="1" applyFont="1" applyFill="1" applyBorder="1"/>
    <xf numFmtId="0" fontId="252" fillId="10" borderId="111" xfId="0" applyFont="1" applyFill="1" applyBorder="1" applyAlignment="1">
      <alignment horizontal="right" vertical="center" wrapText="1"/>
    </xf>
    <xf numFmtId="167" fontId="123" fillId="13" borderId="111" xfId="23" applyNumberFormat="1" applyFont="1" applyFill="1" applyBorder="1"/>
    <xf numFmtId="167" fontId="252" fillId="15" borderId="107" xfId="23" applyNumberFormat="1" applyFont="1" applyFill="1" applyBorder="1" applyProtection="1">
      <protection locked="0"/>
    </xf>
    <xf numFmtId="167" fontId="253" fillId="10" borderId="107" xfId="23" applyNumberFormat="1" applyFont="1" applyFill="1" applyBorder="1"/>
    <xf numFmtId="167" fontId="123" fillId="10" borderId="102" xfId="23" applyNumberFormat="1" applyFont="1" applyFill="1" applyBorder="1"/>
    <xf numFmtId="167" fontId="123" fillId="13" borderId="102" xfId="23" applyNumberFormat="1" applyFont="1" applyFill="1" applyBorder="1"/>
    <xf numFmtId="167" fontId="123" fillId="10" borderId="118" xfId="23" applyNumberFormat="1" applyFont="1" applyFill="1" applyBorder="1"/>
    <xf numFmtId="167" fontId="123" fillId="13" borderId="118" xfId="23" applyNumberFormat="1" applyFont="1" applyFill="1" applyBorder="1"/>
    <xf numFmtId="167" fontId="102" fillId="23" borderId="107" xfId="19" applyNumberFormat="1" applyFont="1" applyFill="1" applyBorder="1" applyProtection="1">
      <protection locked="0"/>
    </xf>
    <xf numFmtId="0" fontId="100" fillId="10" borderId="107" xfId="0" quotePrefix="1" applyFont="1" applyFill="1" applyBorder="1"/>
    <xf numFmtId="167" fontId="100" fillId="10" borderId="115" xfId="23" applyNumberFormat="1" applyFont="1" applyFill="1" applyBorder="1"/>
    <xf numFmtId="167" fontId="100" fillId="13" borderId="115" xfId="23" applyNumberFormat="1" applyFont="1" applyFill="1" applyBorder="1"/>
    <xf numFmtId="167" fontId="102" fillId="15" borderId="107" xfId="23" applyNumberFormat="1" applyFont="1" applyFill="1" applyBorder="1" applyProtection="1">
      <protection locked="0"/>
    </xf>
    <xf numFmtId="167" fontId="198" fillId="10" borderId="107" xfId="23" applyNumberFormat="1" applyFont="1" applyFill="1" applyBorder="1"/>
    <xf numFmtId="167" fontId="100" fillId="10" borderId="127" xfId="23" applyNumberFormat="1" applyFont="1" applyFill="1" applyBorder="1"/>
    <xf numFmtId="167" fontId="100" fillId="13" borderId="127" xfId="23" applyNumberFormat="1" applyFont="1" applyFill="1" applyBorder="1"/>
    <xf numFmtId="0" fontId="100" fillId="10" borderId="0" xfId="0" applyFont="1" applyFill="1" applyAlignment="1">
      <alignment wrapText="1"/>
    </xf>
    <xf numFmtId="0" fontId="100" fillId="10" borderId="102" xfId="0" applyFont="1" applyFill="1" applyBorder="1" applyAlignment="1">
      <alignment vertical="center" wrapText="1"/>
    </xf>
    <xf numFmtId="167" fontId="100" fillId="10" borderId="102" xfId="19" applyNumberFormat="1" applyFont="1" applyFill="1" applyBorder="1" applyAlignment="1" applyProtection="1">
      <alignment wrapText="1"/>
      <protection locked="0"/>
    </xf>
    <xf numFmtId="0" fontId="77" fillId="0" borderId="0" xfId="42" applyFont="1"/>
    <xf numFmtId="0" fontId="100" fillId="0" borderId="0" xfId="0" quotePrefix="1" applyFont="1"/>
    <xf numFmtId="0" fontId="100" fillId="10" borderId="127" xfId="0" applyFont="1" applyFill="1" applyBorder="1" applyAlignment="1">
      <alignment wrapText="1"/>
    </xf>
    <xf numFmtId="0" fontId="100" fillId="10" borderId="102" xfId="0" applyFont="1" applyFill="1" applyBorder="1" applyAlignment="1">
      <alignment wrapText="1"/>
    </xf>
    <xf numFmtId="0" fontId="100" fillId="10" borderId="115" xfId="0" applyFont="1" applyFill="1" applyBorder="1" applyAlignment="1">
      <alignment vertical="center" wrapText="1"/>
    </xf>
    <xf numFmtId="0" fontId="91" fillId="0" borderId="127" xfId="0" applyFont="1" applyBorder="1" applyAlignment="1">
      <alignment wrapText="1"/>
    </xf>
    <xf numFmtId="167" fontId="91" fillId="10" borderId="127" xfId="19" applyNumberFormat="1" applyFont="1" applyFill="1" applyBorder="1" applyAlignment="1" applyProtection="1">
      <alignment wrapText="1"/>
      <protection locked="0"/>
    </xf>
    <xf numFmtId="0" fontId="0" fillId="0" borderId="70" xfId="0" applyBorder="1" applyAlignment="1">
      <alignment horizontal="left" wrapText="1"/>
    </xf>
    <xf numFmtId="0" fontId="0" fillId="0" borderId="75" xfId="0" applyBorder="1" applyAlignment="1">
      <alignment horizontal="left" wrapText="1"/>
    </xf>
    <xf numFmtId="167" fontId="98" fillId="27" borderId="107" xfId="23" applyNumberFormat="1" applyFont="1" applyFill="1" applyBorder="1" applyProtection="1">
      <protection locked="0"/>
    </xf>
    <xf numFmtId="167" fontId="98" fillId="27" borderId="127" xfId="23" applyNumberFormat="1" applyFont="1" applyFill="1" applyBorder="1" applyProtection="1">
      <protection locked="0"/>
    </xf>
    <xf numFmtId="0" fontId="106" fillId="0" borderId="0" xfId="0" applyFont="1"/>
    <xf numFmtId="43" fontId="111" fillId="0" borderId="0" xfId="1" applyFont="1" applyAlignment="1">
      <alignment wrapText="1"/>
    </xf>
    <xf numFmtId="43" fontId="62" fillId="6" borderId="58" xfId="1" quotePrefix="1" applyFont="1" applyFill="1" applyBorder="1" applyAlignment="1">
      <alignment wrapText="1"/>
    </xf>
    <xf numFmtId="167" fontId="206" fillId="70" borderId="0" xfId="1" quotePrefix="1" applyNumberFormat="1" applyFont="1" applyFill="1"/>
    <xf numFmtId="43" fontId="62" fillId="4" borderId="58" xfId="1" applyFont="1" applyFill="1" applyBorder="1"/>
    <xf numFmtId="49" fontId="102" fillId="3" borderId="107" xfId="0" applyNumberFormat="1" applyFont="1" applyFill="1" applyBorder="1"/>
    <xf numFmtId="0" fontId="82" fillId="0" borderId="127" xfId="0" applyFont="1" applyBorder="1"/>
    <xf numFmtId="49" fontId="82" fillId="0" borderId="127" xfId="0" applyNumberFormat="1" applyFont="1" applyBorder="1"/>
    <xf numFmtId="0" fontId="102" fillId="0" borderId="127" xfId="0" applyFont="1" applyBorder="1"/>
    <xf numFmtId="0" fontId="102" fillId="0" borderId="127" xfId="0" applyFont="1" applyBorder="1" applyAlignment="1">
      <alignment horizontal="center"/>
    </xf>
    <xf numFmtId="0" fontId="102" fillId="0" borderId="127" xfId="74" applyFont="1" applyBorder="1" applyAlignment="1">
      <alignment horizontal="left" vertical="center" wrapText="1"/>
    </xf>
    <xf numFmtId="167" fontId="102" fillId="14" borderId="127" xfId="75" applyNumberFormat="1" applyFont="1" applyFill="1" applyBorder="1" applyProtection="1">
      <protection locked="0"/>
    </xf>
    <xf numFmtId="167" fontId="102" fillId="14" borderId="127" xfId="1" applyNumberFormat="1" applyFont="1" applyFill="1" applyBorder="1" applyProtection="1">
      <protection locked="0"/>
    </xf>
    <xf numFmtId="167" fontId="102" fillId="13" borderId="127" xfId="1" applyNumberFormat="1" applyFont="1" applyFill="1" applyBorder="1" applyProtection="1">
      <protection locked="0"/>
    </xf>
    <xf numFmtId="49" fontId="91" fillId="10" borderId="127" xfId="0" applyNumberFormat="1" applyFont="1" applyFill="1" applyBorder="1"/>
    <xf numFmtId="0" fontId="102" fillId="10" borderId="127" xfId="0" applyFont="1" applyFill="1" applyBorder="1"/>
    <xf numFmtId="0" fontId="100" fillId="10" borderId="127" xfId="0" applyFont="1" applyFill="1" applyBorder="1" applyAlignment="1">
      <alignment horizontal="center"/>
    </xf>
    <xf numFmtId="167" fontId="117" fillId="10" borderId="127" xfId="1" applyNumberFormat="1" applyFont="1" applyFill="1" applyBorder="1" applyProtection="1">
      <protection locked="0"/>
    </xf>
    <xf numFmtId="167" fontId="181" fillId="14" borderId="127" xfId="1" applyNumberFormat="1" applyFont="1" applyFill="1" applyBorder="1" applyProtection="1">
      <protection locked="0"/>
    </xf>
    <xf numFmtId="0" fontId="102" fillId="0" borderId="127" xfId="0" applyFont="1" applyBorder="1" applyAlignment="1">
      <alignment horizontal="left" vertical="center" wrapText="1"/>
    </xf>
    <xf numFmtId="49" fontId="102" fillId="0" borderId="127" xfId="0" applyNumberFormat="1" applyFont="1" applyBorder="1"/>
    <xf numFmtId="0" fontId="100" fillId="10" borderId="127" xfId="0" applyFont="1" applyFill="1" applyBorder="1"/>
    <xf numFmtId="49" fontId="100" fillId="10" borderId="127" xfId="0" applyNumberFormat="1" applyFont="1" applyFill="1" applyBorder="1"/>
    <xf numFmtId="43" fontId="62" fillId="6" borderId="129" xfId="1" quotePrefix="1" applyFont="1" applyFill="1" applyBorder="1" applyAlignment="1">
      <alignment wrapText="1"/>
    </xf>
    <xf numFmtId="43" fontId="63" fillId="6" borderId="129" xfId="1" quotePrefix="1" applyFont="1" applyFill="1" applyBorder="1" applyAlignment="1">
      <alignment wrapText="1"/>
    </xf>
    <xf numFmtId="43" fontId="63" fillId="6" borderId="129" xfId="1" applyFont="1" applyFill="1" applyBorder="1"/>
    <xf numFmtId="43" fontId="62" fillId="6" borderId="129" xfId="1" applyFont="1" applyFill="1" applyBorder="1"/>
    <xf numFmtId="43" fontId="62" fillId="6" borderId="129" xfId="1" quotePrefix="1" applyFont="1" applyFill="1" applyBorder="1" applyAlignment="1">
      <alignment horizontal="left" wrapText="1"/>
    </xf>
    <xf numFmtId="43" fontId="62" fillId="6" borderId="129" xfId="1" applyFont="1" applyFill="1" applyBorder="1" applyAlignment="1">
      <alignment wrapText="1"/>
    </xf>
    <xf numFmtId="43" fontId="66" fillId="4" borderId="129" xfId="1" applyFont="1" applyFill="1" applyBorder="1"/>
    <xf numFmtId="43" fontId="62" fillId="4" borderId="129" xfId="1" applyFont="1" applyFill="1" applyBorder="1"/>
    <xf numFmtId="43" fontId="255" fillId="4" borderId="10" xfId="1" applyFont="1" applyFill="1" applyBorder="1"/>
    <xf numFmtId="43" fontId="63" fillId="6" borderId="129" xfId="1" applyFont="1" applyFill="1" applyBorder="1" applyAlignment="1">
      <alignment wrapText="1"/>
    </xf>
    <xf numFmtId="167" fontId="91" fillId="10" borderId="127" xfId="19" applyNumberFormat="1" applyFont="1" applyFill="1" applyBorder="1"/>
    <xf numFmtId="167" fontId="94" fillId="13" borderId="127" xfId="19" applyNumberFormat="1" applyFont="1" applyFill="1" applyBorder="1"/>
    <xf numFmtId="43" fontId="62" fillId="0" borderId="129" xfId="1" quotePrefix="1" applyFont="1" applyFill="1" applyBorder="1" applyAlignment="1">
      <alignment wrapText="1"/>
    </xf>
    <xf numFmtId="43" fontId="63" fillId="0" borderId="129" xfId="1" applyFont="1" applyFill="1" applyBorder="1" applyAlignment="1">
      <alignment wrapText="1"/>
    </xf>
    <xf numFmtId="167" fontId="62" fillId="4" borderId="10" xfId="1" applyNumberFormat="1" applyFont="1" applyFill="1" applyBorder="1" applyAlignment="1">
      <alignment wrapText="1"/>
    </xf>
    <xf numFmtId="167" fontId="62" fillId="6" borderId="77" xfId="1" quotePrefix="1" applyNumberFormat="1" applyFont="1" applyFill="1" applyBorder="1" applyAlignment="1">
      <alignment wrapText="1"/>
    </xf>
    <xf numFmtId="167" fontId="62" fillId="6" borderId="10" xfId="1" applyNumberFormat="1" applyFont="1" applyFill="1" applyBorder="1" applyAlignment="1">
      <alignment wrapText="1"/>
    </xf>
    <xf numFmtId="9" fontId="91" fillId="0" borderId="0" xfId="2" applyFont="1" applyFill="1" applyAlignment="1">
      <alignment horizontal="left" vertical="center" wrapText="1"/>
    </xf>
    <xf numFmtId="0" fontId="0" fillId="0" borderId="139" xfId="0" applyBorder="1" applyAlignment="1">
      <alignment wrapText="1"/>
    </xf>
    <xf numFmtId="0" fontId="0" fillId="0" borderId="139" xfId="0" applyBorder="1"/>
    <xf numFmtId="0" fontId="114" fillId="0" borderId="139" xfId="0" applyFont="1" applyBorder="1" applyAlignment="1">
      <alignment wrapText="1"/>
    </xf>
    <xf numFmtId="0" fontId="114" fillId="0" borderId="139" xfId="0" quotePrefix="1" applyFont="1" applyBorder="1" applyAlignment="1">
      <alignment horizontal="left"/>
    </xf>
    <xf numFmtId="49" fontId="114" fillId="0" borderId="139" xfId="0" applyNumberFormat="1" applyFont="1" applyBorder="1" applyAlignment="1">
      <alignment horizontal="left"/>
    </xf>
    <xf numFmtId="0" fontId="114" fillId="0" borderId="139" xfId="0" applyFont="1" applyBorder="1"/>
    <xf numFmtId="167" fontId="114" fillId="0" borderId="139" xfId="1" applyNumberFormat="1" applyFont="1" applyBorder="1"/>
    <xf numFmtId="0" fontId="114" fillId="0" borderId="140" xfId="0" applyFont="1" applyBorder="1"/>
    <xf numFmtId="0" fontId="114" fillId="0" borderId="140" xfId="0" applyFont="1" applyBorder="1" applyAlignment="1">
      <alignment wrapText="1"/>
    </xf>
    <xf numFmtId="167" fontId="114" fillId="0" borderId="133" xfId="1" applyNumberFormat="1" applyFont="1" applyFill="1" applyBorder="1"/>
    <xf numFmtId="167" fontId="114" fillId="0" borderId="140" xfId="1" applyNumberFormat="1" applyFont="1" applyFill="1" applyBorder="1"/>
    <xf numFmtId="167" fontId="120" fillId="0" borderId="140" xfId="1" applyNumberFormat="1" applyFont="1" applyBorder="1"/>
    <xf numFmtId="0" fontId="114" fillId="0" borderId="141" xfId="0" applyFont="1" applyBorder="1"/>
    <xf numFmtId="0" fontId="114" fillId="0" borderId="141" xfId="0" applyFont="1" applyBorder="1" applyAlignment="1">
      <alignment wrapText="1"/>
    </xf>
    <xf numFmtId="167" fontId="114" fillId="0" borderId="142" xfId="1" applyNumberFormat="1" applyFont="1" applyFill="1" applyBorder="1"/>
    <xf numFmtId="167" fontId="114" fillId="0" borderId="141" xfId="1" applyNumberFormat="1" applyFont="1" applyFill="1" applyBorder="1"/>
    <xf numFmtId="167" fontId="120" fillId="0" borderId="141" xfId="1" applyNumberFormat="1" applyFont="1" applyBorder="1"/>
    <xf numFmtId="167" fontId="114" fillId="0" borderId="139" xfId="1" applyNumberFormat="1" applyFont="1" applyFill="1" applyBorder="1"/>
    <xf numFmtId="0" fontId="91" fillId="0" borderId="139" xfId="284" applyNumberFormat="1" applyFont="1" applyFill="1" applyBorder="1" applyAlignment="1">
      <alignment wrapText="1"/>
    </xf>
    <xf numFmtId="0" fontId="91" fillId="0" borderId="139" xfId="284" applyNumberFormat="1" applyFont="1" applyFill="1" applyBorder="1" applyAlignment="1">
      <alignment vertical="center" wrapText="1"/>
    </xf>
    <xf numFmtId="0" fontId="91" fillId="0" borderId="131" xfId="284" applyNumberFormat="1" applyFont="1" applyFill="1" applyBorder="1" applyAlignment="1">
      <alignment wrapText="1"/>
    </xf>
    <xf numFmtId="0" fontId="91" fillId="0" borderId="139" xfId="285" applyFont="1" applyBorder="1" applyAlignment="1">
      <alignment horizontal="left" vertical="center" wrapText="1"/>
    </xf>
    <xf numFmtId="183" fontId="91" fillId="0" borderId="139" xfId="22" applyNumberFormat="1" applyFont="1" applyFill="1" applyBorder="1"/>
    <xf numFmtId="43" fontId="62" fillId="6" borderId="10" xfId="1" quotePrefix="1" applyFont="1" applyFill="1" applyBorder="1" applyAlignment="1">
      <alignment wrapText="1"/>
    </xf>
    <xf numFmtId="0" fontId="111" fillId="0" borderId="0" xfId="0" applyFont="1" applyAlignment="1">
      <alignment horizontal="right"/>
    </xf>
    <xf numFmtId="173" fontId="111" fillId="15" borderId="0" xfId="1" applyNumberFormat="1" applyFont="1" applyFill="1" applyBorder="1"/>
    <xf numFmtId="0" fontId="97" fillId="10" borderId="139" xfId="0" applyFont="1" applyFill="1" applyBorder="1"/>
    <xf numFmtId="0" fontId="100" fillId="10" borderId="139" xfId="0" applyFont="1" applyFill="1" applyBorder="1" applyAlignment="1">
      <alignment horizontal="left" vertical="center" wrapText="1"/>
    </xf>
    <xf numFmtId="167" fontId="91" fillId="10" borderId="139" xfId="19" applyNumberFormat="1" applyFont="1" applyFill="1" applyBorder="1" applyProtection="1">
      <protection locked="0"/>
    </xf>
    <xf numFmtId="167" fontId="82" fillId="75" borderId="139" xfId="19" applyNumberFormat="1" applyFont="1" applyFill="1" applyBorder="1" applyProtection="1">
      <protection locked="0"/>
    </xf>
    <xf numFmtId="167" fontId="94" fillId="13" borderId="139" xfId="19" applyNumberFormat="1" applyFont="1" applyFill="1" applyBorder="1" applyProtection="1">
      <protection locked="0"/>
    </xf>
    <xf numFmtId="167" fontId="94" fillId="10" borderId="139" xfId="19" applyNumberFormat="1" applyFont="1" applyFill="1" applyBorder="1" applyProtection="1">
      <protection locked="0"/>
    </xf>
    <xf numFmtId="0" fontId="91" fillId="10" borderId="131" xfId="0" applyFont="1" applyFill="1" applyBorder="1" applyAlignment="1">
      <alignment horizontal="left" vertical="center" wrapText="1"/>
    </xf>
    <xf numFmtId="0" fontId="123" fillId="10" borderId="122" xfId="0" applyFont="1" applyFill="1" applyBorder="1" applyAlignment="1">
      <alignment horizontal="left" vertical="center" wrapText="1"/>
    </xf>
    <xf numFmtId="167" fontId="123" fillId="10" borderId="122" xfId="19" applyNumberFormat="1" applyFont="1" applyFill="1" applyBorder="1" applyProtection="1">
      <protection locked="0"/>
    </xf>
    <xf numFmtId="167" fontId="123" fillId="13" borderId="122" xfId="19" applyNumberFormat="1" applyFont="1" applyFill="1" applyBorder="1" applyProtection="1">
      <protection locked="0"/>
    </xf>
    <xf numFmtId="167" fontId="100" fillId="10" borderId="62" xfId="19" applyNumberFormat="1" applyFont="1" applyFill="1" applyBorder="1" applyProtection="1">
      <protection locked="0"/>
    </xf>
    <xf numFmtId="167" fontId="100" fillId="10" borderId="139" xfId="19" applyNumberFormat="1" applyFont="1" applyFill="1" applyBorder="1" applyProtection="1">
      <protection locked="0"/>
    </xf>
    <xf numFmtId="167" fontId="100" fillId="10" borderId="147" xfId="19" applyNumberFormat="1" applyFont="1" applyFill="1" applyBorder="1" applyProtection="1">
      <protection locked="0"/>
    </xf>
    <xf numFmtId="0" fontId="100" fillId="10" borderId="143" xfId="0" applyFont="1" applyFill="1" applyBorder="1" applyAlignment="1">
      <alignment horizontal="center"/>
    </xf>
    <xf numFmtId="0" fontId="100" fillId="10" borderId="47" xfId="0" applyFont="1" applyFill="1" applyBorder="1" applyAlignment="1">
      <alignment horizontal="left" vertical="center" wrapText="1"/>
    </xf>
    <xf numFmtId="167" fontId="102" fillId="75" borderId="62" xfId="19" applyNumberFormat="1" applyFont="1" applyFill="1" applyBorder="1" applyProtection="1">
      <protection locked="0"/>
    </xf>
    <xf numFmtId="167" fontId="100" fillId="13" borderId="62" xfId="19" applyNumberFormat="1" applyFont="1" applyFill="1" applyBorder="1" applyProtection="1">
      <protection locked="0"/>
    </xf>
    <xf numFmtId="167" fontId="102" fillId="75" borderId="139" xfId="19" applyNumberFormat="1" applyFont="1" applyFill="1" applyBorder="1" applyProtection="1">
      <protection locked="0"/>
    </xf>
    <xf numFmtId="167" fontId="100" fillId="13" borderId="139" xfId="19" applyNumberFormat="1" applyFont="1" applyFill="1" applyBorder="1" applyProtection="1">
      <protection locked="0"/>
    </xf>
    <xf numFmtId="0" fontId="100" fillId="10" borderId="145" xfId="0" applyFont="1" applyFill="1" applyBorder="1" applyAlignment="1">
      <alignment horizontal="left" vertical="center" wrapText="1"/>
    </xf>
    <xf numFmtId="0" fontId="100" fillId="10" borderId="146" xfId="0" applyFont="1" applyFill="1" applyBorder="1" applyAlignment="1">
      <alignment horizontal="left" vertical="center" wrapText="1"/>
    </xf>
    <xf numFmtId="167" fontId="102" fillId="75" borderId="147" xfId="19" applyNumberFormat="1" applyFont="1" applyFill="1" applyBorder="1" applyProtection="1">
      <protection locked="0"/>
    </xf>
    <xf numFmtId="167" fontId="100" fillId="13" borderId="147" xfId="19" applyNumberFormat="1" applyFont="1" applyFill="1" applyBorder="1" applyProtection="1">
      <protection locked="0"/>
    </xf>
    <xf numFmtId="167" fontId="91" fillId="16" borderId="121" xfId="19" applyNumberFormat="1" applyFont="1" applyFill="1" applyBorder="1" applyProtection="1">
      <protection locked="0"/>
    </xf>
    <xf numFmtId="0" fontId="83" fillId="0" borderId="0" xfId="0" applyFont="1"/>
    <xf numFmtId="167" fontId="123" fillId="25" borderId="107" xfId="1" applyNumberFormat="1" applyFont="1" applyFill="1" applyBorder="1" applyProtection="1">
      <protection locked="0"/>
    </xf>
    <xf numFmtId="167" fontId="114" fillId="0" borderId="87" xfId="1" applyNumberFormat="1" applyFont="1" applyBorder="1" applyAlignment="1">
      <alignment wrapText="1"/>
    </xf>
    <xf numFmtId="167" fontId="212" fillId="26" borderId="70" xfId="1" applyNumberFormat="1" applyFont="1" applyFill="1" applyBorder="1"/>
    <xf numFmtId="167" fontId="114" fillId="26" borderId="70" xfId="1" applyNumberFormat="1" applyFont="1" applyFill="1" applyBorder="1"/>
    <xf numFmtId="0" fontId="114" fillId="11" borderId="0" xfId="0" applyFont="1" applyFill="1"/>
    <xf numFmtId="167" fontId="297" fillId="10" borderId="107" xfId="19" applyNumberFormat="1" applyFont="1" applyFill="1" applyBorder="1" applyProtection="1">
      <protection locked="0"/>
    </xf>
    <xf numFmtId="167" fontId="297" fillId="10" borderId="127" xfId="19" applyNumberFormat="1" applyFont="1" applyFill="1" applyBorder="1" applyProtection="1">
      <protection locked="0"/>
    </xf>
    <xf numFmtId="167" fontId="245" fillId="0" borderId="87" xfId="1" applyNumberFormat="1" applyFont="1" applyFill="1" applyBorder="1"/>
    <xf numFmtId="0" fontId="114" fillId="0" borderId="74" xfId="0" applyFont="1" applyBorder="1" applyAlignment="1">
      <alignment horizontal="left"/>
    </xf>
    <xf numFmtId="0" fontId="114" fillId="0" borderId="131" xfId="0" applyFont="1" applyBorder="1"/>
    <xf numFmtId="0" fontId="114" fillId="0" borderId="131" xfId="0" applyFont="1" applyBorder="1" applyAlignment="1">
      <alignment wrapText="1"/>
    </xf>
    <xf numFmtId="0" fontId="114" fillId="0" borderId="75" xfId="0" applyFont="1" applyBorder="1" applyAlignment="1">
      <alignment horizontal="left"/>
    </xf>
    <xf numFmtId="0" fontId="71" fillId="0" borderId="149" xfId="28" applyFont="1" applyBorder="1"/>
    <xf numFmtId="0" fontId="114" fillId="0" borderId="149" xfId="0" applyFont="1" applyBorder="1" applyAlignment="1">
      <alignment horizontal="left"/>
    </xf>
    <xf numFmtId="0" fontId="114" fillId="0" borderId="62" xfId="0" applyFont="1" applyBorder="1" applyAlignment="1">
      <alignment wrapText="1"/>
    </xf>
    <xf numFmtId="167" fontId="114" fillId="0" borderId="24" xfId="1" applyNumberFormat="1" applyFont="1" applyFill="1" applyBorder="1"/>
    <xf numFmtId="167" fontId="114" fillId="0" borderId="149" xfId="1" applyNumberFormat="1" applyFont="1" applyBorder="1"/>
    <xf numFmtId="0" fontId="114" fillId="0" borderId="134" xfId="0" applyFont="1" applyBorder="1"/>
    <xf numFmtId="167" fontId="84" fillId="75" borderId="102" xfId="19" applyNumberFormat="1" applyFont="1" applyFill="1" applyBorder="1" applyProtection="1">
      <protection locked="0"/>
    </xf>
    <xf numFmtId="167" fontId="181" fillId="75" borderId="102" xfId="19" applyNumberFormat="1" applyFont="1" applyFill="1" applyBorder="1" applyProtection="1">
      <protection locked="0"/>
    </xf>
    <xf numFmtId="0" fontId="100" fillId="10" borderId="52" xfId="0" applyFont="1" applyFill="1" applyBorder="1" applyAlignment="1">
      <alignment horizontal="left" vertical="center" wrapText="1"/>
    </xf>
    <xf numFmtId="167" fontId="100" fillId="10" borderId="122" xfId="19" applyNumberFormat="1" applyFont="1" applyFill="1" applyBorder="1" applyProtection="1">
      <protection locked="0"/>
    </xf>
    <xf numFmtId="167" fontId="100" fillId="13" borderId="122" xfId="19" applyNumberFormat="1" applyFont="1" applyFill="1" applyBorder="1" applyProtection="1">
      <protection locked="0"/>
    </xf>
    <xf numFmtId="167" fontId="299" fillId="75" borderId="102" xfId="19" applyNumberFormat="1" applyFont="1" applyFill="1" applyBorder="1" applyProtection="1">
      <protection locked="0"/>
    </xf>
    <xf numFmtId="167" fontId="299" fillId="75" borderId="121" xfId="19" applyNumberFormat="1" applyFont="1" applyFill="1" applyBorder="1" applyProtection="1">
      <protection locked="0"/>
    </xf>
    <xf numFmtId="0" fontId="91" fillId="10" borderId="139" xfId="0" applyFont="1" applyFill="1" applyBorder="1" applyAlignment="1">
      <alignment horizontal="right" vertical="center" wrapText="1"/>
    </xf>
    <xf numFmtId="0" fontId="102" fillId="19" borderId="107" xfId="0" applyFont="1" applyFill="1" applyBorder="1"/>
    <xf numFmtId="0" fontId="91" fillId="10" borderId="139" xfId="0" applyFont="1" applyFill="1" applyBorder="1" applyAlignment="1">
      <alignment wrapText="1"/>
    </xf>
    <xf numFmtId="167" fontId="114" fillId="0" borderId="117" xfId="1" applyNumberFormat="1" applyFont="1" applyFill="1" applyBorder="1"/>
    <xf numFmtId="49" fontId="231" fillId="0" borderId="70" xfId="0" applyNumberFormat="1" applyFont="1" applyBorder="1" applyAlignment="1">
      <alignment horizontal="left"/>
    </xf>
    <xf numFmtId="0" fontId="231" fillId="0" borderId="70" xfId="0" applyFont="1" applyBorder="1"/>
    <xf numFmtId="167" fontId="231" fillId="0" borderId="97" xfId="1" applyNumberFormat="1" applyFont="1" applyFill="1" applyBorder="1"/>
    <xf numFmtId="167" fontId="141" fillId="0" borderId="0" xfId="1" applyNumberFormat="1" applyFont="1"/>
    <xf numFmtId="0" fontId="71" fillId="0" borderId="74" xfId="28" applyFont="1" applyBorder="1"/>
    <xf numFmtId="0" fontId="71" fillId="0" borderId="75" xfId="28" applyFont="1" applyBorder="1"/>
    <xf numFmtId="49" fontId="114" fillId="0" borderId="122" xfId="0" applyNumberFormat="1" applyFont="1" applyBorder="1" applyAlignment="1">
      <alignment horizontal="left"/>
    </xf>
    <xf numFmtId="0" fontId="114" fillId="0" borderId="122" xfId="0" applyFont="1" applyBorder="1"/>
    <xf numFmtId="0" fontId="114" fillId="0" borderId="122" xfId="0" applyFont="1" applyBorder="1" applyAlignment="1">
      <alignment wrapText="1"/>
    </xf>
    <xf numFmtId="1" fontId="114" fillId="0" borderId="152" xfId="0" applyNumberFormat="1" applyFont="1" applyBorder="1"/>
    <xf numFmtId="1" fontId="114" fillId="0" borderId="153" xfId="0" applyNumberFormat="1" applyFont="1" applyBorder="1"/>
    <xf numFmtId="0" fontId="231" fillId="19" borderId="70" xfId="0" applyFont="1" applyFill="1" applyBorder="1" applyAlignment="1">
      <alignment horizontal="right" wrapText="1"/>
    </xf>
    <xf numFmtId="167" fontId="114" fillId="0" borderId="71" xfId="1" applyNumberFormat="1" applyFont="1" applyBorder="1" applyAlignment="1">
      <alignment wrapText="1"/>
    </xf>
    <xf numFmtId="167" fontId="91" fillId="81" borderId="121" xfId="19" applyNumberFormat="1" applyFont="1" applyFill="1" applyBorder="1" applyAlignment="1" applyProtection="1">
      <alignment horizontal="left"/>
      <protection locked="0"/>
    </xf>
    <xf numFmtId="167" fontId="91" fillId="81" borderId="107" xfId="19" applyNumberFormat="1" applyFont="1" applyFill="1" applyBorder="1" applyProtection="1">
      <protection locked="0"/>
    </xf>
    <xf numFmtId="167" fontId="91" fillId="81" borderId="107" xfId="19" applyNumberFormat="1" applyFont="1" applyFill="1" applyBorder="1"/>
    <xf numFmtId="167" fontId="91" fillId="81" borderId="121" xfId="1" applyNumberFormat="1" applyFont="1" applyFill="1" applyBorder="1" applyProtection="1">
      <protection locked="0"/>
    </xf>
    <xf numFmtId="167" fontId="91" fillId="81" borderId="121" xfId="19" applyNumberFormat="1" applyFont="1" applyFill="1" applyBorder="1" applyProtection="1">
      <protection locked="0"/>
    </xf>
    <xf numFmtId="43" fontId="91" fillId="10" borderId="121" xfId="1" applyFont="1" applyFill="1" applyBorder="1" applyProtection="1">
      <protection locked="0"/>
    </xf>
    <xf numFmtId="0" fontId="0" fillId="0" borderId="139" xfId="0" applyBorder="1" applyAlignment="1">
      <alignment horizontal="center" vertical="center"/>
    </xf>
    <xf numFmtId="0" fontId="91" fillId="10" borderId="139" xfId="0" applyFont="1" applyFill="1" applyBorder="1" applyAlignment="1">
      <alignment vertical="center" wrapText="1"/>
    </xf>
    <xf numFmtId="0" fontId="91" fillId="10" borderId="139" xfId="0" applyFont="1" applyFill="1" applyBorder="1"/>
    <xf numFmtId="167" fontId="91" fillId="10" borderId="139" xfId="19" applyNumberFormat="1" applyFont="1" applyFill="1" applyBorder="1" applyAlignment="1" applyProtection="1">
      <alignment wrapText="1"/>
      <protection locked="0"/>
    </xf>
    <xf numFmtId="0" fontId="100" fillId="10" borderId="139" xfId="0" applyFont="1" applyFill="1" applyBorder="1" applyAlignment="1">
      <alignment vertical="center" wrapText="1"/>
    </xf>
    <xf numFmtId="167" fontId="117" fillId="10" borderId="107" xfId="19" applyNumberFormat="1" applyFont="1" applyFill="1" applyBorder="1" applyProtection="1">
      <protection locked="0"/>
    </xf>
    <xf numFmtId="167" fontId="100" fillId="10" borderId="127" xfId="19" applyNumberFormat="1" applyFont="1" applyFill="1" applyBorder="1" applyAlignment="1" applyProtection="1">
      <alignment wrapText="1"/>
      <protection locked="0"/>
    </xf>
    <xf numFmtId="167" fontId="100" fillId="10" borderId="139" xfId="19" applyNumberFormat="1" applyFont="1" applyFill="1" applyBorder="1" applyAlignment="1" applyProtection="1">
      <alignment wrapText="1"/>
      <protection locked="0"/>
    </xf>
    <xf numFmtId="167" fontId="100" fillId="37" borderId="107" xfId="19" applyNumberFormat="1" applyFont="1" applyFill="1" applyBorder="1" applyProtection="1">
      <protection locked="0"/>
    </xf>
    <xf numFmtId="167" fontId="91" fillId="37" borderId="107" xfId="19" applyNumberFormat="1" applyFont="1" applyFill="1" applyBorder="1" applyProtection="1">
      <protection locked="0"/>
    </xf>
    <xf numFmtId="167" fontId="117" fillId="37" borderId="107" xfId="19" applyNumberFormat="1" applyFont="1" applyFill="1" applyBorder="1" applyProtection="1">
      <protection locked="0"/>
    </xf>
    <xf numFmtId="167" fontId="117" fillId="0" borderId="0" xfId="0" applyNumberFormat="1" applyFont="1"/>
    <xf numFmtId="167" fontId="117" fillId="37" borderId="139" xfId="19" applyNumberFormat="1" applyFont="1" applyFill="1" applyBorder="1" applyProtection="1">
      <protection locked="0"/>
    </xf>
    <xf numFmtId="49" fontId="114" fillId="0" borderId="138" xfId="0" applyNumberFormat="1" applyFont="1" applyBorder="1" applyAlignment="1">
      <alignment horizontal="left"/>
    </xf>
    <xf numFmtId="0" fontId="111" fillId="0" borderId="138" xfId="0" applyFont="1" applyBorder="1" applyAlignment="1">
      <alignment horizontal="left" wrapText="1"/>
    </xf>
    <xf numFmtId="0" fontId="94" fillId="0" borderId="0" xfId="0" applyFont="1" applyAlignment="1">
      <alignment vertical="center"/>
    </xf>
    <xf numFmtId="167" fontId="102" fillId="14" borderId="139" xfId="19" applyNumberFormat="1" applyFont="1" applyFill="1" applyBorder="1" applyProtection="1">
      <protection locked="0"/>
    </xf>
    <xf numFmtId="0" fontId="91" fillId="10" borderId="139" xfId="0" applyFont="1" applyFill="1" applyBorder="1" applyAlignment="1">
      <alignment horizontal="left" vertical="center" wrapText="1"/>
    </xf>
    <xf numFmtId="167" fontId="84" fillId="10" borderId="139" xfId="19" applyNumberFormat="1" applyFont="1" applyFill="1" applyBorder="1" applyProtection="1">
      <protection locked="0"/>
    </xf>
    <xf numFmtId="167" fontId="82" fillId="10" borderId="139" xfId="19" applyNumberFormat="1" applyFont="1" applyFill="1" applyBorder="1" applyProtection="1">
      <protection locked="0"/>
    </xf>
    <xf numFmtId="0" fontId="102" fillId="0" borderId="139" xfId="0" applyFont="1" applyBorder="1" applyAlignment="1">
      <alignment horizontal="left" vertical="center" wrapText="1"/>
    </xf>
    <xf numFmtId="167" fontId="100" fillId="10" borderId="139" xfId="1" applyNumberFormat="1" applyFont="1" applyFill="1" applyBorder="1" applyProtection="1">
      <protection locked="0"/>
    </xf>
    <xf numFmtId="167" fontId="114" fillId="0" borderId="100" xfId="1" applyNumberFormat="1" applyFont="1" applyFill="1" applyBorder="1"/>
    <xf numFmtId="167" fontId="109" fillId="0" borderId="75" xfId="1" applyNumberFormat="1" applyFont="1" applyBorder="1"/>
    <xf numFmtId="49" fontId="114" fillId="0" borderId="152" xfId="0" applyNumberFormat="1" applyFont="1" applyBorder="1" applyAlignment="1">
      <alignment horizontal="left"/>
    </xf>
    <xf numFmtId="0" fontId="114" fillId="0" borderId="149" xfId="0" applyFont="1" applyBorder="1"/>
    <xf numFmtId="0" fontId="114" fillId="0" borderId="149" xfId="0" applyFont="1" applyBorder="1" applyAlignment="1">
      <alignment wrapText="1"/>
    </xf>
    <xf numFmtId="167" fontId="114" fillId="0" borderId="157" xfId="1" applyNumberFormat="1" applyFont="1" applyFill="1" applyBorder="1"/>
    <xf numFmtId="167" fontId="114" fillId="0" borderId="150" xfId="1" applyNumberFormat="1" applyFont="1" applyBorder="1"/>
    <xf numFmtId="49" fontId="114" fillId="0" borderId="154" xfId="0" applyNumberFormat="1" applyFont="1" applyBorder="1" applyAlignment="1">
      <alignment horizontal="left"/>
    </xf>
    <xf numFmtId="0" fontId="114" fillId="0" borderId="134" xfId="0" applyFont="1" applyBorder="1" applyAlignment="1">
      <alignment wrapText="1"/>
    </xf>
    <xf numFmtId="167" fontId="114" fillId="0" borderId="151" xfId="1" applyNumberFormat="1" applyFont="1" applyBorder="1"/>
    <xf numFmtId="0" fontId="89" fillId="0" borderId="0" xfId="0" applyFont="1" applyAlignment="1">
      <alignment vertical="center"/>
    </xf>
    <xf numFmtId="0" fontId="123" fillId="10" borderId="139" xfId="0" applyFont="1" applyFill="1" applyBorder="1" applyAlignment="1">
      <alignment horizontal="left" vertical="center" wrapText="1"/>
    </xf>
    <xf numFmtId="167" fontId="123" fillId="10" borderId="139" xfId="19" applyNumberFormat="1" applyFont="1" applyFill="1" applyBorder="1" applyProtection="1">
      <protection locked="0"/>
    </xf>
    <xf numFmtId="0" fontId="232" fillId="0" borderId="0" xfId="0" applyFont="1" applyAlignment="1">
      <alignment wrapText="1"/>
    </xf>
    <xf numFmtId="167" fontId="62" fillId="6" borderId="10" xfId="1" quotePrefix="1" applyNumberFormat="1" applyFont="1" applyFill="1" applyBorder="1" applyAlignment="1">
      <alignment wrapText="1"/>
    </xf>
    <xf numFmtId="43" fontId="0" fillId="0" borderId="0" xfId="1" applyFont="1" applyAlignment="1">
      <alignment horizontal="left"/>
    </xf>
    <xf numFmtId="167" fontId="94" fillId="0" borderId="0" xfId="2" applyNumberFormat="1" applyFont="1" applyFill="1"/>
    <xf numFmtId="3" fontId="62" fillId="0" borderId="0" xfId="3" applyNumberFormat="1" applyFont="1"/>
    <xf numFmtId="167" fontId="100" fillId="16" borderId="121" xfId="19" applyNumberFormat="1" applyFont="1" applyFill="1" applyBorder="1" applyProtection="1">
      <protection locked="0"/>
    </xf>
    <xf numFmtId="167" fontId="100" fillId="16" borderId="107" xfId="24" applyNumberFormat="1" applyFont="1" applyFill="1" applyBorder="1" applyAlignment="1" applyProtection="1">
      <alignment horizontal="center"/>
      <protection locked="0"/>
    </xf>
    <xf numFmtId="167" fontId="92" fillId="33" borderId="107" xfId="23" applyNumberFormat="1" applyFont="1" applyFill="1" applyBorder="1" applyProtection="1">
      <protection locked="0"/>
    </xf>
    <xf numFmtId="167" fontId="98" fillId="33" borderId="107" xfId="23" applyNumberFormat="1" applyFont="1" applyFill="1" applyBorder="1" applyProtection="1">
      <protection locked="0"/>
    </xf>
    <xf numFmtId="167" fontId="98" fillId="33" borderId="127" xfId="23" applyNumberFormat="1" applyFont="1" applyFill="1" applyBorder="1" applyProtection="1">
      <protection locked="0"/>
    </xf>
    <xf numFmtId="167" fontId="102" fillId="33" borderId="127" xfId="337" applyNumberFormat="1" applyFont="1" applyFill="1" applyBorder="1" applyAlignment="1" applyProtection="1">
      <alignment horizontal="center" vertical="center"/>
      <protection locked="0"/>
    </xf>
    <xf numFmtId="0" fontId="95" fillId="10" borderId="139" xfId="0" applyFont="1" applyFill="1" applyBorder="1" applyAlignment="1">
      <alignment horizontal="right" vertical="center" wrapText="1"/>
    </xf>
    <xf numFmtId="0" fontId="92" fillId="10" borderId="139" xfId="0" applyFont="1" applyFill="1" applyBorder="1" applyAlignment="1">
      <alignment horizontal="left" vertical="center" wrapText="1"/>
    </xf>
    <xf numFmtId="167" fontId="92" fillId="12" borderId="127" xfId="19" applyNumberFormat="1" applyFont="1" applyFill="1" applyBorder="1" applyAlignment="1">
      <alignment horizontal="center"/>
    </xf>
    <xf numFmtId="167" fontId="107" fillId="12" borderId="127" xfId="19" applyNumberFormat="1" applyFont="1" applyFill="1" applyBorder="1" applyAlignment="1">
      <alignment horizontal="center"/>
    </xf>
    <xf numFmtId="43" fontId="62" fillId="0" borderId="129" xfId="1" applyFont="1" applyFill="1" applyBorder="1"/>
    <xf numFmtId="43" fontId="62" fillId="6" borderId="104" xfId="1" applyFont="1" applyFill="1" applyBorder="1" applyAlignment="1">
      <alignment wrapText="1"/>
    </xf>
    <xf numFmtId="43" fontId="62" fillId="6" borderId="35" xfId="1" applyFont="1" applyFill="1" applyBorder="1"/>
    <xf numFmtId="43" fontId="62" fillId="6" borderId="10" xfId="1" applyFont="1" applyFill="1" applyBorder="1" applyAlignment="1">
      <alignment wrapText="1"/>
    </xf>
    <xf numFmtId="43" fontId="62" fillId="6" borderId="10" xfId="1" applyFont="1" applyFill="1" applyBorder="1"/>
    <xf numFmtId="167" fontId="114" fillId="0" borderId="20" xfId="1" applyNumberFormat="1" applyFont="1" applyFill="1" applyBorder="1"/>
    <xf numFmtId="0" fontId="114" fillId="0" borderId="96" xfId="0" applyFont="1" applyBorder="1"/>
    <xf numFmtId="0" fontId="0" fillId="29" borderId="0" xfId="0" applyFill="1"/>
    <xf numFmtId="0" fontId="0" fillId="29" borderId="91" xfId="0" applyFill="1" applyBorder="1"/>
    <xf numFmtId="0" fontId="0" fillId="29" borderId="0" xfId="0" applyFill="1" applyAlignment="1">
      <alignment wrapText="1"/>
    </xf>
    <xf numFmtId="0" fontId="111" fillId="29" borderId="0" xfId="0" applyFont="1" applyFill="1"/>
    <xf numFmtId="0" fontId="114" fillId="29" borderId="0" xfId="0" applyFont="1" applyFill="1"/>
    <xf numFmtId="0" fontId="99" fillId="29" borderId="0" xfId="0" applyFont="1" applyFill="1"/>
    <xf numFmtId="0" fontId="194" fillId="29" borderId="0" xfId="0" applyFont="1" applyFill="1"/>
    <xf numFmtId="0" fontId="89" fillId="29" borderId="0" xfId="0" applyFont="1" applyFill="1"/>
    <xf numFmtId="0" fontId="114" fillId="18" borderId="75" xfId="0" applyFont="1" applyFill="1" applyBorder="1" applyAlignment="1">
      <alignment wrapText="1"/>
    </xf>
    <xf numFmtId="0" fontId="114" fillId="18" borderId="70" xfId="0" applyFont="1" applyFill="1" applyBorder="1" applyAlignment="1">
      <alignment wrapText="1"/>
    </xf>
    <xf numFmtId="0" fontId="114" fillId="18" borderId="74" xfId="0" applyFont="1" applyFill="1" applyBorder="1" applyAlignment="1">
      <alignment wrapText="1"/>
    </xf>
    <xf numFmtId="167" fontId="91" fillId="16" borderId="107" xfId="22" applyNumberFormat="1" applyFont="1" applyFill="1" applyBorder="1" applyProtection="1">
      <protection locked="0"/>
    </xf>
    <xf numFmtId="167" fontId="114" fillId="0" borderId="0" xfId="1" applyNumberFormat="1" applyFont="1" applyBorder="1"/>
    <xf numFmtId="167" fontId="91" fillId="16" borderId="102" xfId="22" applyNumberFormat="1" applyFont="1" applyFill="1" applyBorder="1" applyProtection="1">
      <protection locked="0"/>
    </xf>
    <xf numFmtId="167" fontId="91" fillId="10" borderId="139" xfId="22" applyNumberFormat="1" applyFont="1" applyFill="1" applyBorder="1" applyProtection="1">
      <protection locked="0"/>
    </xf>
    <xf numFmtId="167" fontId="91" fillId="13" borderId="139" xfId="22" applyNumberFormat="1" applyFont="1" applyFill="1" applyBorder="1" applyProtection="1">
      <protection locked="0"/>
    </xf>
    <xf numFmtId="167" fontId="94" fillId="10" borderId="139" xfId="22" applyNumberFormat="1" applyFont="1" applyFill="1" applyBorder="1" applyProtection="1">
      <protection locked="0"/>
    </xf>
    <xf numFmtId="167" fontId="91" fillId="37" borderId="121" xfId="19" applyNumberFormat="1" applyFont="1" applyFill="1" applyBorder="1" applyProtection="1">
      <protection locked="0"/>
    </xf>
    <xf numFmtId="167" fontId="123" fillId="37" borderId="107" xfId="19" applyNumberFormat="1" applyFont="1" applyFill="1" applyBorder="1" applyProtection="1">
      <protection locked="0"/>
    </xf>
    <xf numFmtId="167" fontId="100" fillId="37" borderId="139" xfId="19" applyNumberFormat="1" applyFont="1" applyFill="1" applyBorder="1" applyProtection="1">
      <protection locked="0"/>
    </xf>
    <xf numFmtId="0" fontId="114" fillId="0" borderId="89" xfId="0" applyFont="1" applyBorder="1" applyAlignment="1">
      <alignment horizontal="left"/>
    </xf>
    <xf numFmtId="0" fontId="114" fillId="0" borderId="131" xfId="0" quotePrefix="1" applyFont="1" applyBorder="1" applyAlignment="1">
      <alignment horizontal="left"/>
    </xf>
    <xf numFmtId="0" fontId="114" fillId="0" borderId="47" xfId="0" quotePrefix="1" applyFont="1" applyBorder="1" applyAlignment="1">
      <alignment horizontal="left"/>
    </xf>
    <xf numFmtId="0" fontId="114" fillId="0" borderId="146" xfId="0" quotePrefix="1" applyFont="1" applyBorder="1" applyAlignment="1">
      <alignment horizontal="left"/>
    </xf>
    <xf numFmtId="0" fontId="114" fillId="0" borderId="147" xfId="0" applyFont="1" applyBorder="1"/>
    <xf numFmtId="0" fontId="114" fillId="0" borderId="147" xfId="0" applyFont="1" applyBorder="1" applyAlignment="1">
      <alignment wrapText="1"/>
    </xf>
    <xf numFmtId="167" fontId="302" fillId="0" borderId="0" xfId="1" applyNumberFormat="1" applyFont="1"/>
    <xf numFmtId="168" fontId="233" fillId="0" borderId="0" xfId="0" applyNumberFormat="1" applyFont="1" applyAlignment="1">
      <alignment horizontal="left"/>
    </xf>
    <xf numFmtId="0" fontId="114" fillId="0" borderId="156" xfId="0" applyFont="1" applyBorder="1"/>
    <xf numFmtId="0" fontId="114" fillId="0" borderId="156" xfId="0" applyFont="1" applyBorder="1" applyAlignment="1">
      <alignment wrapText="1"/>
    </xf>
    <xf numFmtId="167" fontId="114" fillId="19" borderId="70" xfId="1" applyNumberFormat="1" applyFont="1" applyFill="1" applyBorder="1"/>
    <xf numFmtId="167" fontId="123" fillId="37" borderId="121" xfId="19" applyNumberFormat="1" applyFont="1" applyFill="1" applyBorder="1" applyProtection="1">
      <protection locked="0"/>
    </xf>
    <xf numFmtId="167" fontId="92" fillId="37" borderId="121" xfId="19" applyNumberFormat="1" applyFont="1" applyFill="1" applyBorder="1" applyProtection="1">
      <protection locked="0"/>
    </xf>
    <xf numFmtId="167" fontId="123" fillId="37" borderId="115" xfId="19" applyNumberFormat="1" applyFont="1" applyFill="1" applyBorder="1" applyProtection="1">
      <protection locked="0"/>
    </xf>
    <xf numFmtId="167" fontId="123" fillId="37" borderId="102" xfId="19" applyNumberFormat="1" applyFont="1" applyFill="1" applyBorder="1" applyProtection="1">
      <protection locked="0"/>
    </xf>
    <xf numFmtId="167" fontId="75" fillId="13" borderId="70" xfId="1" applyNumberFormat="1" applyFont="1" applyFill="1" applyBorder="1"/>
    <xf numFmtId="0" fontId="111" fillId="0" borderId="87" xfId="0" applyFont="1" applyBorder="1"/>
    <xf numFmtId="0" fontId="0" fillId="0" borderId="99" xfId="0" applyBorder="1"/>
    <xf numFmtId="0" fontId="114" fillId="0" borderId="74" xfId="0" applyFont="1" applyBorder="1" applyAlignment="1">
      <alignment horizontal="left" indent="2"/>
    </xf>
    <xf numFmtId="0" fontId="0" fillId="0" borderId="112" xfId="0" applyBorder="1"/>
    <xf numFmtId="0" fontId="0" fillId="0" borderId="158" xfId="0" applyBorder="1"/>
    <xf numFmtId="49" fontId="114" fillId="0" borderId="112" xfId="0" applyNumberFormat="1" applyFont="1" applyBorder="1" applyAlignment="1">
      <alignment horizontal="left"/>
    </xf>
    <xf numFmtId="0" fontId="114" fillId="0" borderId="112" xfId="0" applyFont="1" applyBorder="1" applyAlignment="1">
      <alignment horizontal="left" indent="2"/>
    </xf>
    <xf numFmtId="167" fontId="100" fillId="37" borderId="139" xfId="1" applyNumberFormat="1" applyFont="1" applyFill="1" applyBorder="1" applyProtection="1">
      <protection locked="0"/>
    </xf>
    <xf numFmtId="167" fontId="100" fillId="37" borderId="121" xfId="1" applyNumberFormat="1" applyFont="1" applyFill="1" applyBorder="1" applyProtection="1">
      <protection locked="0"/>
    </xf>
    <xf numFmtId="0" fontId="0" fillId="0" borderId="159" xfId="0" applyBorder="1"/>
    <xf numFmtId="49" fontId="114" fillId="0" borderId="90" xfId="0" applyNumberFormat="1" applyFont="1" applyBorder="1" applyAlignment="1">
      <alignment horizontal="left"/>
    </xf>
    <xf numFmtId="0" fontId="114" fillId="0" borderId="90" xfId="0" applyFont="1" applyBorder="1" applyAlignment="1">
      <alignment horizontal="left" indent="2"/>
    </xf>
    <xf numFmtId="167" fontId="100" fillId="37" borderId="121" xfId="1" applyNumberFormat="1" applyFont="1" applyFill="1" applyBorder="1" applyAlignment="1" applyProtection="1">
      <alignment vertical="center"/>
      <protection locked="0"/>
    </xf>
    <xf numFmtId="0" fontId="100" fillId="10" borderId="139" xfId="0" applyFont="1" applyFill="1" applyBorder="1" applyAlignment="1">
      <alignment horizontal="right" vertical="center" wrapText="1"/>
    </xf>
    <xf numFmtId="167" fontId="100" fillId="10" borderId="139" xfId="19" applyNumberFormat="1" applyFont="1" applyFill="1" applyBorder="1"/>
    <xf numFmtId="167" fontId="100" fillId="13" borderId="139" xfId="19" applyNumberFormat="1" applyFont="1" applyFill="1" applyBorder="1"/>
    <xf numFmtId="167" fontId="102" fillId="13" borderId="139" xfId="19" applyNumberFormat="1" applyFont="1" applyFill="1" applyBorder="1" applyProtection="1">
      <protection locked="0"/>
    </xf>
    <xf numFmtId="167" fontId="100" fillId="10" borderId="139" xfId="22" applyNumberFormat="1" applyFont="1" applyFill="1" applyBorder="1"/>
    <xf numFmtId="0" fontId="92" fillId="10" borderId="139" xfId="0" applyFont="1" applyFill="1" applyBorder="1"/>
    <xf numFmtId="0" fontId="100" fillId="10" borderId="139" xfId="0" quotePrefix="1" applyFont="1" applyFill="1" applyBorder="1" applyAlignment="1">
      <alignment horizontal="left" vertical="center" wrapText="1"/>
    </xf>
    <xf numFmtId="167" fontId="121" fillId="10" borderId="139" xfId="19" applyNumberFormat="1" applyFont="1" applyFill="1" applyBorder="1"/>
    <xf numFmtId="167" fontId="102" fillId="10" borderId="139" xfId="19" applyNumberFormat="1" applyFont="1" applyFill="1" applyBorder="1"/>
    <xf numFmtId="167" fontId="121" fillId="13" borderId="139" xfId="19" applyNumberFormat="1" applyFont="1" applyFill="1" applyBorder="1"/>
    <xf numFmtId="167" fontId="102" fillId="71" borderId="139" xfId="19" applyNumberFormat="1" applyFont="1" applyFill="1" applyBorder="1"/>
    <xf numFmtId="0" fontId="102" fillId="10" borderId="139" xfId="0" applyFont="1" applyFill="1" applyBorder="1" applyAlignment="1">
      <alignment horizontal="right" wrapText="1"/>
    </xf>
    <xf numFmtId="167" fontId="100" fillId="10" borderId="139" xfId="23" applyNumberFormat="1" applyFont="1" applyFill="1" applyBorder="1"/>
    <xf numFmtId="167" fontId="100" fillId="13" borderId="139" xfId="23" applyNumberFormat="1" applyFont="1" applyFill="1" applyBorder="1"/>
    <xf numFmtId="0" fontId="100" fillId="10" borderId="139" xfId="0" applyFont="1" applyFill="1" applyBorder="1"/>
    <xf numFmtId="167" fontId="100" fillId="13" borderId="139" xfId="1" applyNumberFormat="1" applyFont="1" applyFill="1" applyBorder="1" applyProtection="1">
      <protection locked="0"/>
    </xf>
    <xf numFmtId="167" fontId="92" fillId="10" borderId="139" xfId="19" applyNumberFormat="1" applyFont="1" applyFill="1" applyBorder="1" applyProtection="1">
      <protection locked="0"/>
    </xf>
    <xf numFmtId="0" fontId="94" fillId="10" borderId="139" xfId="0" applyFont="1" applyFill="1" applyBorder="1"/>
    <xf numFmtId="0" fontId="100" fillId="10" borderId="139" xfId="0" quotePrefix="1" applyFont="1" applyFill="1" applyBorder="1" applyAlignment="1">
      <alignment horizontal="right" vertical="center" wrapText="1"/>
    </xf>
    <xf numFmtId="167" fontId="100" fillId="10" borderId="139" xfId="23" applyNumberFormat="1" applyFont="1" applyFill="1" applyBorder="1" applyProtection="1">
      <protection locked="0"/>
    </xf>
    <xf numFmtId="167" fontId="102" fillId="13" borderId="139" xfId="23" applyNumberFormat="1" applyFont="1" applyFill="1" applyBorder="1" applyProtection="1">
      <protection locked="0"/>
    </xf>
    <xf numFmtId="43" fontId="94" fillId="10" borderId="107" xfId="1" applyFont="1" applyFill="1" applyBorder="1" applyProtection="1">
      <protection locked="0"/>
    </xf>
    <xf numFmtId="167" fontId="107" fillId="16" borderId="121" xfId="24" applyNumberFormat="1" applyFont="1" applyFill="1" applyBorder="1" applyAlignment="1" applyProtection="1">
      <alignment horizontal="center"/>
      <protection locked="0"/>
    </xf>
    <xf numFmtId="167" fontId="92" fillId="37" borderId="107" xfId="19" applyNumberFormat="1" applyFont="1" applyFill="1" applyBorder="1" applyProtection="1">
      <protection locked="0"/>
    </xf>
    <xf numFmtId="0" fontId="82" fillId="0" borderId="139" xfId="0" applyFont="1" applyBorder="1" applyAlignment="1">
      <alignment horizontal="left" vertical="center" wrapText="1"/>
    </xf>
    <xf numFmtId="0" fontId="82" fillId="0" borderId="139" xfId="0" applyFont="1" applyBorder="1" applyAlignment="1">
      <alignment horizontal="center"/>
    </xf>
    <xf numFmtId="0" fontId="91" fillId="10" borderId="139" xfId="0" applyFont="1" applyFill="1" applyBorder="1" applyAlignment="1">
      <alignment horizontal="center"/>
    </xf>
    <xf numFmtId="0" fontId="91" fillId="27" borderId="139" xfId="0" applyFont="1" applyFill="1" applyBorder="1"/>
    <xf numFmtId="0" fontId="91" fillId="27" borderId="139" xfId="0" applyFont="1" applyFill="1" applyBorder="1" applyAlignment="1">
      <alignment horizontal="left" vertical="center" wrapText="1"/>
    </xf>
    <xf numFmtId="43" fontId="198" fillId="27" borderId="139" xfId="24" applyFont="1" applyFill="1" applyBorder="1" applyAlignment="1" applyProtection="1">
      <alignment horizontal="center"/>
      <protection locked="0"/>
    </xf>
    <xf numFmtId="167" fontId="100" fillId="27" borderId="139" xfId="24" applyNumberFormat="1" applyFont="1" applyFill="1" applyBorder="1" applyProtection="1">
      <protection locked="0"/>
    </xf>
    <xf numFmtId="43" fontId="105" fillId="27" borderId="139" xfId="24" applyFont="1" applyFill="1" applyBorder="1" applyAlignment="1" applyProtection="1">
      <alignment horizontal="center"/>
      <protection locked="0"/>
    </xf>
    <xf numFmtId="167" fontId="108" fillId="27" borderId="139" xfId="24" applyNumberFormat="1" applyFont="1" applyFill="1" applyBorder="1" applyProtection="1">
      <protection locked="0"/>
    </xf>
    <xf numFmtId="0" fontId="82" fillId="27" borderId="139" xfId="0" applyFont="1" applyFill="1" applyBorder="1" applyAlignment="1">
      <alignment horizontal="left" vertical="center" wrapText="1"/>
    </xf>
    <xf numFmtId="167" fontId="123" fillId="37" borderId="121" xfId="24" applyNumberFormat="1" applyFont="1" applyFill="1" applyBorder="1" applyProtection="1">
      <protection locked="0"/>
    </xf>
    <xf numFmtId="167" fontId="252" fillId="37" borderId="107" xfId="24" applyNumberFormat="1" applyFont="1" applyFill="1" applyBorder="1" applyAlignment="1" applyProtection="1">
      <alignment horizontal="center"/>
      <protection locked="0"/>
    </xf>
    <xf numFmtId="0" fontId="108" fillId="27" borderId="139" xfId="0" applyFont="1" applyFill="1" applyBorder="1" applyAlignment="1">
      <alignment wrapText="1"/>
    </xf>
    <xf numFmtId="167" fontId="100" fillId="37" borderId="107" xfId="19" applyNumberFormat="1" applyFont="1" applyFill="1" applyBorder="1" applyAlignment="1">
      <alignment horizontal="center"/>
    </xf>
    <xf numFmtId="0" fontId="100" fillId="27" borderId="139" xfId="0" applyFont="1" applyFill="1" applyBorder="1" applyAlignment="1">
      <alignment horizontal="left" vertical="center" wrapText="1"/>
    </xf>
    <xf numFmtId="167" fontId="100" fillId="27" borderId="139" xfId="19" applyNumberFormat="1" applyFont="1" applyFill="1" applyBorder="1" applyProtection="1">
      <protection locked="0"/>
    </xf>
    <xf numFmtId="167" fontId="100" fillId="27" borderId="139" xfId="19" applyNumberFormat="1" applyFont="1" applyFill="1" applyBorder="1" applyAlignment="1">
      <alignment horizontal="center"/>
    </xf>
    <xf numFmtId="167" fontId="91" fillId="37" borderId="107" xfId="19" applyNumberFormat="1" applyFont="1" applyFill="1" applyBorder="1" applyAlignment="1">
      <alignment horizontal="center"/>
    </xf>
    <xf numFmtId="167" fontId="100" fillId="37" borderId="127" xfId="19" applyNumberFormat="1" applyFont="1" applyFill="1" applyBorder="1" applyAlignment="1">
      <alignment horizontal="center"/>
    </xf>
    <xf numFmtId="167" fontId="107" fillId="27" borderId="139" xfId="19" applyNumberFormat="1" applyFont="1" applyFill="1" applyBorder="1" applyAlignment="1">
      <alignment horizontal="center"/>
    </xf>
    <xf numFmtId="167" fontId="252" fillId="37" borderId="121" xfId="24" applyNumberFormat="1" applyFont="1" applyFill="1" applyBorder="1" applyProtection="1">
      <protection locked="0"/>
    </xf>
    <xf numFmtId="167" fontId="108" fillId="37" borderId="121" xfId="24" applyNumberFormat="1" applyFont="1" applyFill="1" applyBorder="1" applyProtection="1">
      <protection locked="0"/>
    </xf>
    <xf numFmtId="167" fontId="107" fillId="37" borderId="121" xfId="24" applyNumberFormat="1" applyFont="1" applyFill="1" applyBorder="1" applyProtection="1">
      <protection locked="0"/>
    </xf>
    <xf numFmtId="43" fontId="62" fillId="0" borderId="129" xfId="1" quotePrefix="1" applyFont="1" applyFill="1" applyBorder="1"/>
    <xf numFmtId="167" fontId="100" fillId="16" borderId="107" xfId="23" applyNumberFormat="1" applyFont="1" applyFill="1" applyBorder="1" applyAlignment="1" applyProtection="1">
      <protection locked="0"/>
    </xf>
    <xf numFmtId="167" fontId="126" fillId="13" borderId="0" xfId="1" applyNumberFormat="1" applyFont="1" applyFill="1" applyBorder="1" applyAlignment="1">
      <alignment horizontal="center" wrapText="1"/>
    </xf>
    <xf numFmtId="167" fontId="114" fillId="0" borderId="0" xfId="0" applyNumberFormat="1" applyFont="1" applyAlignment="1">
      <alignment horizontal="center" wrapText="1"/>
    </xf>
    <xf numFmtId="167" fontId="114" fillId="0" borderId="0" xfId="1" applyNumberFormat="1" applyFont="1" applyBorder="1" applyAlignment="1">
      <alignment wrapText="1"/>
    </xf>
    <xf numFmtId="167" fontId="114" fillId="0" borderId="0" xfId="1" applyNumberFormat="1" applyFont="1" applyBorder="1" applyAlignment="1">
      <alignment horizontal="center"/>
    </xf>
    <xf numFmtId="167" fontId="111" fillId="0" borderId="0" xfId="1" applyNumberFormat="1" applyFont="1" applyBorder="1"/>
    <xf numFmtId="167" fontId="120" fillId="0" borderId="0" xfId="1" applyNumberFormat="1" applyFont="1" applyBorder="1"/>
    <xf numFmtId="167" fontId="109" fillId="0" borderId="0" xfId="1" applyNumberFormat="1" applyFont="1" applyBorder="1"/>
    <xf numFmtId="167" fontId="180" fillId="0" borderId="0" xfId="1" applyNumberFormat="1" applyFont="1" applyBorder="1"/>
    <xf numFmtId="167" fontId="105" fillId="0" borderId="0" xfId="1" applyNumberFormat="1" applyFont="1" applyAlignment="1">
      <alignment horizontal="center" vertical="center" wrapText="1"/>
    </xf>
    <xf numFmtId="167" fontId="105" fillId="0" borderId="0" xfId="1" applyNumberFormat="1" applyFont="1" applyAlignment="1">
      <alignment horizontal="center" wrapText="1"/>
    </xf>
    <xf numFmtId="49" fontId="114" fillId="0" borderId="0" xfId="0" quotePrefix="1" applyNumberFormat="1" applyFont="1" applyAlignment="1">
      <alignment horizontal="left"/>
    </xf>
    <xf numFmtId="49" fontId="114" fillId="0" borderId="139" xfId="0" quotePrefix="1" applyNumberFormat="1" applyFont="1" applyBorder="1" applyAlignment="1">
      <alignment horizontal="left"/>
    </xf>
    <xf numFmtId="167" fontId="114" fillId="0" borderId="90" xfId="1" applyNumberFormat="1" applyFont="1" applyFill="1" applyBorder="1"/>
    <xf numFmtId="167" fontId="111" fillId="0" borderId="70" xfId="1" applyNumberFormat="1" applyFont="1" applyBorder="1" applyAlignment="1">
      <alignment wrapText="1"/>
    </xf>
    <xf numFmtId="167" fontId="114" fillId="82" borderId="70" xfId="1" applyNumberFormat="1" applyFont="1" applyFill="1" applyBorder="1" applyAlignment="1">
      <alignment horizontal="center" wrapText="1"/>
    </xf>
    <xf numFmtId="167" fontId="114" fillId="82" borderId="70" xfId="1" applyNumberFormat="1" applyFont="1" applyFill="1" applyBorder="1" applyAlignment="1">
      <alignment wrapText="1"/>
    </xf>
    <xf numFmtId="167" fontId="114" fillId="82" borderId="70" xfId="0" applyNumberFormat="1" applyFont="1" applyFill="1" applyBorder="1" applyAlignment="1">
      <alignment horizontal="center" wrapText="1"/>
    </xf>
    <xf numFmtId="167" fontId="114" fillId="82" borderId="70" xfId="1" applyNumberFormat="1" applyFont="1" applyFill="1" applyBorder="1"/>
    <xf numFmtId="167" fontId="204" fillId="82" borderId="70" xfId="1" applyNumberFormat="1" applyFont="1" applyFill="1" applyBorder="1"/>
    <xf numFmtId="167" fontId="0" fillId="82" borderId="70" xfId="1" applyNumberFormat="1" applyFont="1" applyFill="1" applyBorder="1" applyAlignment="1">
      <alignment wrapText="1"/>
    </xf>
    <xf numFmtId="167" fontId="114" fillId="82" borderId="70" xfId="1" applyNumberFormat="1" applyFont="1" applyFill="1" applyBorder="1" applyAlignment="1">
      <alignment horizontal="center"/>
    </xf>
    <xf numFmtId="167" fontId="120" fillId="82" borderId="70" xfId="1" applyNumberFormat="1" applyFont="1" applyFill="1" applyBorder="1"/>
    <xf numFmtId="167" fontId="109" fillId="82" borderId="70" xfId="1" applyNumberFormat="1" applyFont="1" applyFill="1" applyBorder="1"/>
    <xf numFmtId="167" fontId="126" fillId="82" borderId="70" xfId="1" applyNumberFormat="1" applyFont="1" applyFill="1" applyBorder="1"/>
    <xf numFmtId="167" fontId="126" fillId="0" borderId="100" xfId="1" applyNumberFormat="1" applyFont="1" applyFill="1" applyBorder="1"/>
    <xf numFmtId="0" fontId="183" fillId="0" borderId="0" xfId="173" applyBorder="1" applyAlignment="1">
      <alignment wrapText="1"/>
    </xf>
    <xf numFmtId="0" fontId="114" fillId="0" borderId="161" xfId="0" applyFont="1" applyBorder="1" applyAlignment="1">
      <alignment wrapText="1"/>
    </xf>
    <xf numFmtId="0" fontId="114" fillId="0" borderId="99" xfId="0" applyFont="1" applyBorder="1"/>
    <xf numFmtId="167" fontId="109" fillId="0" borderId="72" xfId="1" applyNumberFormat="1" applyFont="1" applyBorder="1"/>
    <xf numFmtId="167" fontId="114" fillId="0" borderId="72" xfId="1" applyNumberFormat="1" applyFont="1" applyBorder="1"/>
    <xf numFmtId="167" fontId="114" fillId="0" borderId="74" xfId="1" applyNumberFormat="1" applyFont="1" applyBorder="1" applyAlignment="1"/>
    <xf numFmtId="49" fontId="114" fillId="0" borderId="162" xfId="0" applyNumberFormat="1" applyFont="1" applyBorder="1" applyAlignment="1">
      <alignment horizontal="left"/>
    </xf>
    <xf numFmtId="167" fontId="114" fillId="0" borderId="150" xfId="1" applyNumberFormat="1" applyFont="1" applyFill="1" applyBorder="1"/>
    <xf numFmtId="49" fontId="114" fillId="0" borderId="163" xfId="0" applyNumberFormat="1" applyFont="1" applyBorder="1" applyAlignment="1">
      <alignment horizontal="left"/>
    </xf>
    <xf numFmtId="167" fontId="114" fillId="0" borderId="151" xfId="1" applyNumberFormat="1" applyFont="1" applyFill="1" applyBorder="1"/>
    <xf numFmtId="49" fontId="114" fillId="0" borderId="153" xfId="0" applyNumberFormat="1" applyFont="1" applyBorder="1" applyAlignment="1">
      <alignment horizontal="left"/>
    </xf>
    <xf numFmtId="0" fontId="0" fillId="0" borderId="134" xfId="0" applyBorder="1"/>
    <xf numFmtId="167" fontId="114" fillId="0" borderId="164" xfId="1" applyNumberFormat="1" applyFont="1" applyBorder="1"/>
    <xf numFmtId="167" fontId="114" fillId="0" borderId="134" xfId="1" applyNumberFormat="1" applyFont="1" applyFill="1" applyBorder="1"/>
    <xf numFmtId="49" fontId="0" fillId="0" borderId="75" xfId="0" applyNumberFormat="1" applyBorder="1" applyAlignment="1">
      <alignment horizontal="left"/>
    </xf>
    <xf numFmtId="0" fontId="0" fillId="0" borderId="71" xfId="0" applyBorder="1" applyAlignment="1">
      <alignment wrapText="1"/>
    </xf>
    <xf numFmtId="49" fontId="0" fillId="0" borderId="70" xfId="0" applyNumberFormat="1" applyBorder="1" applyAlignment="1">
      <alignment horizontal="left"/>
    </xf>
    <xf numFmtId="167" fontId="114" fillId="0" borderId="156" xfId="1" applyNumberFormat="1" applyFont="1" applyFill="1" applyBorder="1"/>
    <xf numFmtId="167" fontId="120" fillId="0" borderId="156" xfId="1" applyNumberFormat="1" applyFont="1" applyBorder="1"/>
    <xf numFmtId="49" fontId="114" fillId="0" borderId="165" xfId="0" applyNumberFormat="1" applyFont="1" applyBorder="1" applyAlignment="1">
      <alignment horizontal="left"/>
    </xf>
    <xf numFmtId="0" fontId="0" fillId="0" borderId="166" xfId="0" applyBorder="1"/>
    <xf numFmtId="0" fontId="114" fillId="0" borderId="166" xfId="0" applyFont="1" applyBorder="1" applyAlignment="1">
      <alignment wrapText="1"/>
    </xf>
    <xf numFmtId="167" fontId="114" fillId="0" borderId="128" xfId="1" applyNumberFormat="1" applyFont="1" applyFill="1" applyBorder="1"/>
    <xf numFmtId="167" fontId="114" fillId="0" borderId="166" xfId="1" applyNumberFormat="1" applyFont="1" applyBorder="1"/>
    <xf numFmtId="167" fontId="114" fillId="0" borderId="167" xfId="1" applyNumberFormat="1" applyFont="1" applyBorder="1"/>
    <xf numFmtId="49" fontId="91" fillId="10" borderId="139" xfId="0" applyNumberFormat="1" applyFont="1" applyFill="1" applyBorder="1"/>
    <xf numFmtId="49" fontId="100" fillId="10" borderId="139" xfId="0" applyNumberFormat="1" applyFont="1" applyFill="1" applyBorder="1"/>
    <xf numFmtId="43" fontId="62" fillId="0" borderId="104" xfId="1" applyFont="1" applyFill="1" applyBorder="1" applyAlignment="1">
      <alignment wrapText="1"/>
    </xf>
    <xf numFmtId="167" fontId="180" fillId="0" borderId="87" xfId="1" applyNumberFormat="1" applyFont="1" applyBorder="1"/>
    <xf numFmtId="167" fontId="67" fillId="0" borderId="0" xfId="1" applyNumberFormat="1" applyFont="1" applyFill="1" applyBorder="1"/>
    <xf numFmtId="0" fontId="226" fillId="26" borderId="70" xfId="0" applyFont="1" applyFill="1" applyBorder="1" applyAlignment="1">
      <alignment wrapText="1"/>
    </xf>
    <xf numFmtId="49" fontId="0" fillId="0" borderId="70" xfId="0" applyNumberFormat="1" applyBorder="1" applyAlignment="1">
      <alignment wrapText="1"/>
    </xf>
    <xf numFmtId="0" fontId="91" fillId="0" borderId="0" xfId="284" applyNumberFormat="1" applyFont="1" applyFill="1" applyBorder="1" applyAlignment="1">
      <alignment vertical="center" wrapText="1"/>
    </xf>
    <xf numFmtId="0" fontId="91" fillId="0" borderId="156" xfId="284" applyNumberFormat="1" applyFont="1" applyFill="1" applyBorder="1" applyAlignment="1">
      <alignment vertical="center" wrapText="1"/>
    </xf>
    <xf numFmtId="0" fontId="91" fillId="0" borderId="156" xfId="285" applyFont="1" applyBorder="1" applyAlignment="1">
      <alignment horizontal="left" vertical="center" wrapText="1"/>
    </xf>
    <xf numFmtId="167" fontId="146" fillId="0" borderId="70" xfId="1" applyNumberFormat="1" applyFont="1" applyBorder="1"/>
    <xf numFmtId="167" fontId="111" fillId="0" borderId="138" xfId="1" applyNumberFormat="1" applyFont="1" applyBorder="1"/>
    <xf numFmtId="167" fontId="114" fillId="0" borderId="74" xfId="1" applyNumberFormat="1" applyFont="1" applyBorder="1" applyAlignment="1">
      <alignment wrapText="1"/>
    </xf>
    <xf numFmtId="0" fontId="231" fillId="0" borderId="0" xfId="0" applyFont="1" applyAlignment="1">
      <alignment horizontal="left" vertical="top" wrapText="1"/>
    </xf>
    <xf numFmtId="0" fontId="279" fillId="0" borderId="1" xfId="0" applyFont="1" applyBorder="1"/>
    <xf numFmtId="0" fontId="279" fillId="0" borderId="2" xfId="0" applyFont="1" applyBorder="1"/>
    <xf numFmtId="0" fontId="279" fillId="0" borderId="3" xfId="0" applyFont="1" applyBorder="1"/>
    <xf numFmtId="0" fontId="0" fillId="0" borderId="122" xfId="0" applyBorder="1" applyAlignment="1">
      <alignment horizontal="center" vertical="center"/>
    </xf>
    <xf numFmtId="0" fontId="147" fillId="0" borderId="122" xfId="0" applyFont="1" applyBorder="1" applyAlignment="1">
      <alignment wrapText="1"/>
    </xf>
    <xf numFmtId="0" fontId="0" fillId="8" borderId="122" xfId="0" applyFill="1" applyBorder="1" applyAlignment="1">
      <alignment wrapText="1"/>
    </xf>
    <xf numFmtId="0" fontId="147" fillId="0" borderId="139" xfId="0" applyFont="1" applyBorder="1" applyAlignment="1">
      <alignment wrapText="1"/>
    </xf>
    <xf numFmtId="0" fontId="0" fillId="24" borderId="139" xfId="0" applyFill="1" applyBorder="1" applyAlignment="1">
      <alignment wrapText="1"/>
    </xf>
    <xf numFmtId="0" fontId="0" fillId="11" borderId="139" xfId="0" applyFill="1" applyBorder="1"/>
    <xf numFmtId="0" fontId="0" fillId="8" borderId="139" xfId="0" applyFill="1" applyBorder="1" applyAlignment="1">
      <alignment wrapText="1"/>
    </xf>
    <xf numFmtId="0" fontId="0" fillId="24" borderId="139" xfId="0" applyFill="1" applyBorder="1"/>
    <xf numFmtId="167" fontId="114" fillId="81" borderId="70" xfId="0" applyNumberFormat="1" applyFont="1" applyFill="1" applyBorder="1" applyAlignment="1">
      <alignment horizontal="center" wrapText="1"/>
    </xf>
    <xf numFmtId="167" fontId="114" fillId="81" borderId="70" xfId="1" applyNumberFormat="1" applyFont="1" applyFill="1" applyBorder="1"/>
    <xf numFmtId="167" fontId="100" fillId="81" borderId="127" xfId="19" applyNumberFormat="1" applyFont="1" applyFill="1" applyBorder="1" applyProtection="1">
      <protection locked="0"/>
    </xf>
    <xf numFmtId="49" fontId="114" fillId="0" borderId="168" xfId="0" applyNumberFormat="1" applyFont="1" applyBorder="1" applyAlignment="1">
      <alignment horizontal="left"/>
    </xf>
    <xf numFmtId="167" fontId="114" fillId="0" borderId="169" xfId="1" applyNumberFormat="1" applyFont="1" applyBorder="1"/>
    <xf numFmtId="167" fontId="114" fillId="0" borderId="170" xfId="1" applyNumberFormat="1" applyFont="1" applyFill="1" applyBorder="1"/>
    <xf numFmtId="3" fontId="182" fillId="0" borderId="0" xfId="0" applyNumberFormat="1" applyFont="1"/>
    <xf numFmtId="0" fontId="187" fillId="0" borderId="3" xfId="7" applyFont="1" applyBorder="1" applyAlignment="1">
      <alignment horizontal="center" vertical="center" wrapText="1"/>
    </xf>
    <xf numFmtId="167" fontId="172" fillId="0" borderId="0" xfId="1" applyNumberFormat="1" applyFont="1"/>
    <xf numFmtId="49" fontId="66" fillId="5" borderId="15" xfId="43" applyNumberFormat="1" applyFont="1" applyFill="1" applyBorder="1" applyAlignment="1">
      <alignment horizontal="left" indent="2"/>
    </xf>
    <xf numFmtId="43" fontId="62" fillId="4" borderId="58" xfId="1" quotePrefix="1" applyFont="1" applyFill="1" applyBorder="1" applyAlignment="1">
      <alignment wrapText="1"/>
    </xf>
    <xf numFmtId="49" fontId="172" fillId="6" borderId="8" xfId="43" applyNumberFormat="1" applyFont="1" applyFill="1" applyBorder="1" applyAlignment="1">
      <alignment horizontal="left" indent="1"/>
    </xf>
    <xf numFmtId="43" fontId="186" fillId="6" borderId="58" xfId="1" applyFont="1" applyFill="1" applyBorder="1"/>
    <xf numFmtId="49" fontId="186" fillId="6" borderId="8" xfId="43" applyNumberFormat="1" applyFont="1" applyFill="1" applyBorder="1" applyAlignment="1">
      <alignment horizontal="left" indent="1"/>
    </xf>
    <xf numFmtId="43" fontId="186" fillId="6" borderId="129" xfId="1" applyFont="1" applyFill="1" applyBorder="1"/>
    <xf numFmtId="167" fontId="189" fillId="0" borderId="0" xfId="0" applyNumberFormat="1" applyFont="1"/>
    <xf numFmtId="49" fontId="172" fillId="6" borderId="9" xfId="43" applyNumberFormat="1" applyFont="1" applyFill="1" applyBorder="1" applyAlignment="1">
      <alignment horizontal="right" wrapText="1" indent="2"/>
    </xf>
    <xf numFmtId="43" fontId="172" fillId="6" borderId="129" xfId="1" applyFont="1" applyFill="1" applyBorder="1"/>
    <xf numFmtId="49" fontId="186" fillId="6" borderId="48" xfId="43" applyNumberFormat="1" applyFont="1" applyFill="1" applyBorder="1" applyAlignment="1">
      <alignment horizontal="right" wrapText="1" indent="2"/>
    </xf>
    <xf numFmtId="3" fontId="66" fillId="4" borderId="10" xfId="3" applyNumberFormat="1" applyFont="1" applyFill="1" applyBorder="1"/>
    <xf numFmtId="49" fontId="186" fillId="6" borderId="33" xfId="43" applyNumberFormat="1" applyFont="1" applyFill="1" applyBorder="1" applyAlignment="1">
      <alignment horizontal="left" indent="1"/>
    </xf>
    <xf numFmtId="49" fontId="186" fillId="6" borderId="49" xfId="43" applyNumberFormat="1" applyFont="1" applyFill="1" applyBorder="1" applyAlignment="1">
      <alignment horizontal="left" indent="1"/>
    </xf>
    <xf numFmtId="43" fontId="186" fillId="6" borderId="10" xfId="1" applyFont="1" applyFill="1" applyBorder="1"/>
    <xf numFmtId="49" fontId="186" fillId="0" borderId="105" xfId="43" applyNumberFormat="1" applyFont="1" applyBorder="1" applyAlignment="1">
      <alignment horizontal="left" indent="1"/>
    </xf>
    <xf numFmtId="43" fontId="186" fillId="0" borderId="104" xfId="1" quotePrefix="1" applyFont="1" applyFill="1" applyBorder="1" applyAlignment="1">
      <alignment wrapText="1"/>
    </xf>
    <xf numFmtId="43" fontId="186" fillId="6" borderId="50" xfId="1" applyFont="1" applyFill="1" applyBorder="1"/>
    <xf numFmtId="167" fontId="186" fillId="6" borderId="10" xfId="1" applyNumberFormat="1" applyFont="1" applyFill="1" applyBorder="1"/>
    <xf numFmtId="0" fontId="186" fillId="6" borderId="28" xfId="43" applyFont="1" applyFill="1" applyBorder="1" applyAlignment="1">
      <alignment horizontal="right" indent="3"/>
    </xf>
    <xf numFmtId="0" fontId="62" fillId="6" borderId="98" xfId="43" applyFont="1" applyFill="1" applyBorder="1" applyAlignment="1">
      <alignment horizontal="right" indent="3"/>
    </xf>
    <xf numFmtId="43" fontId="62" fillId="6" borderId="116" xfId="1" applyFont="1" applyFill="1" applyBorder="1"/>
    <xf numFmtId="43" fontId="186" fillId="6" borderId="35" xfId="1" applyFont="1" applyFill="1" applyBorder="1"/>
    <xf numFmtId="43" fontId="305" fillId="6" borderId="10" xfId="1" applyFont="1" applyFill="1" applyBorder="1"/>
    <xf numFmtId="49" fontId="186" fillId="6" borderId="59" xfId="43" applyNumberFormat="1" applyFont="1" applyFill="1" applyBorder="1" applyAlignment="1">
      <alignment horizontal="left" indent="1"/>
    </xf>
    <xf numFmtId="49" fontId="186" fillId="6" borderId="119" xfId="43" applyNumberFormat="1" applyFont="1" applyFill="1" applyBorder="1" applyAlignment="1">
      <alignment horizontal="left" indent="1"/>
    </xf>
    <xf numFmtId="167" fontId="186" fillId="6" borderId="116" xfId="1" applyNumberFormat="1" applyFont="1" applyFill="1" applyBorder="1"/>
    <xf numFmtId="3" fontId="186" fillId="0" borderId="50" xfId="43" applyNumberFormat="1" applyFont="1" applyBorder="1"/>
    <xf numFmtId="167" fontId="186" fillId="6" borderId="50" xfId="1" applyNumberFormat="1" applyFont="1" applyFill="1" applyBorder="1"/>
    <xf numFmtId="167" fontId="62" fillId="7" borderId="10" xfId="1" applyNumberFormat="1" applyFont="1" applyFill="1" applyBorder="1" applyAlignment="1">
      <alignment wrapText="1"/>
    </xf>
    <xf numFmtId="167" fontId="186" fillId="0" borderId="104" xfId="1" applyNumberFormat="1" applyFont="1" applyFill="1" applyBorder="1"/>
    <xf numFmtId="49" fontId="186" fillId="6" borderId="56" xfId="43" applyNumberFormat="1" applyFont="1" applyFill="1" applyBorder="1" applyAlignment="1">
      <alignment horizontal="left" indent="1"/>
    </xf>
    <xf numFmtId="167" fontId="186" fillId="6" borderId="57" xfId="1" applyNumberFormat="1" applyFont="1" applyFill="1" applyBorder="1"/>
    <xf numFmtId="167" fontId="186" fillId="6" borderId="58" xfId="1" applyNumberFormat="1" applyFont="1" applyFill="1" applyBorder="1"/>
    <xf numFmtId="49" fontId="186" fillId="6" borderId="76" xfId="43" applyNumberFormat="1" applyFont="1" applyFill="1" applyBorder="1" applyAlignment="1">
      <alignment horizontal="left" indent="1"/>
    </xf>
    <xf numFmtId="167" fontId="186" fillId="6" borderId="77" xfId="1" applyNumberFormat="1" applyFont="1" applyFill="1" applyBorder="1"/>
    <xf numFmtId="167" fontId="62" fillId="6" borderId="10" xfId="1" quotePrefix="1" applyNumberFormat="1" applyFont="1" applyFill="1" applyBorder="1" applyAlignment="1">
      <alignment horizontal="left" wrapText="1"/>
    </xf>
    <xf numFmtId="9" fontId="186" fillId="6" borderId="58" xfId="2" applyFont="1" applyFill="1" applyBorder="1" applyAlignment="1">
      <alignment horizontal="right"/>
    </xf>
    <xf numFmtId="49" fontId="186" fillId="0" borderId="33" xfId="43" applyNumberFormat="1" applyFont="1" applyBorder="1" applyAlignment="1">
      <alignment horizontal="left" indent="1"/>
    </xf>
    <xf numFmtId="43" fontId="186" fillId="0" borderId="129" xfId="1" applyFont="1" applyFill="1" applyBorder="1"/>
    <xf numFmtId="49" fontId="138" fillId="72" borderId="0" xfId="43" applyNumberFormat="1" applyFont="1" applyFill="1" applyAlignment="1">
      <alignment horizontal="left" indent="1"/>
    </xf>
    <xf numFmtId="49" fontId="66" fillId="72" borderId="0" xfId="43" applyNumberFormat="1" applyFont="1" applyFill="1" applyAlignment="1">
      <alignment horizontal="left" wrapText="1" indent="2"/>
    </xf>
    <xf numFmtId="3" fontId="66" fillId="72" borderId="0" xfId="3" applyNumberFormat="1" applyFont="1" applyFill="1"/>
    <xf numFmtId="167" fontId="249" fillId="72" borderId="0" xfId="1" applyNumberFormat="1" applyFont="1" applyFill="1" applyBorder="1" applyAlignment="1">
      <alignment horizontal="right"/>
    </xf>
    <xf numFmtId="167" fontId="72" fillId="0" borderId="0" xfId="1" applyNumberFormat="1" applyFont="1"/>
    <xf numFmtId="167" fontId="72" fillId="72" borderId="0" xfId="1" applyNumberFormat="1" applyFont="1" applyFill="1"/>
    <xf numFmtId="9" fontId="72" fillId="0" borderId="0" xfId="2" applyFont="1"/>
    <xf numFmtId="9" fontId="72" fillId="72" borderId="0" xfId="2" applyFont="1" applyFill="1"/>
    <xf numFmtId="0" fontId="114" fillId="0" borderId="0" xfId="0" applyFont="1" applyAlignment="1">
      <alignment horizontal="right"/>
    </xf>
    <xf numFmtId="43" fontId="114" fillId="0" borderId="0" xfId="1" applyFont="1" applyAlignment="1">
      <alignment horizontal="right"/>
    </xf>
    <xf numFmtId="167" fontId="114" fillId="0" borderId="0" xfId="1" applyNumberFormat="1" applyFont="1" applyAlignment="1">
      <alignment horizontal="right"/>
    </xf>
    <xf numFmtId="49" fontId="66" fillId="6" borderId="95" xfId="43" applyNumberFormat="1" applyFont="1" applyFill="1" applyBorder="1" applyAlignment="1">
      <alignment horizontal="right" wrapText="1" indent="2"/>
    </xf>
    <xf numFmtId="49" fontId="62" fillId="6" borderId="95" xfId="43" applyNumberFormat="1" applyFont="1" applyFill="1" applyBorder="1" applyAlignment="1">
      <alignment horizontal="right" wrapText="1" indent="2"/>
    </xf>
    <xf numFmtId="49" fontId="72" fillId="6" borderId="95" xfId="43" applyNumberFormat="1" applyFont="1" applyFill="1" applyBorder="1" applyAlignment="1">
      <alignment horizontal="right" wrapText="1" indent="2"/>
    </xf>
    <xf numFmtId="49" fontId="66" fillId="0" borderId="9" xfId="43" applyNumberFormat="1" applyFont="1" applyBorder="1" applyAlignment="1">
      <alignment horizontal="right" wrapText="1" indent="2"/>
    </xf>
    <xf numFmtId="49" fontId="66" fillId="0" borderId="34" xfId="43" applyNumberFormat="1" applyFont="1" applyBorder="1" applyAlignment="1">
      <alignment horizontal="right" wrapText="1" indent="2"/>
    </xf>
    <xf numFmtId="49" fontId="73" fillId="0" borderId="9" xfId="43" applyNumberFormat="1" applyFont="1" applyBorder="1" applyAlignment="1">
      <alignment horizontal="right" wrapText="1" indent="2"/>
    </xf>
    <xf numFmtId="49" fontId="66" fillId="6" borderId="9" xfId="43" applyNumberFormat="1" applyFont="1" applyFill="1" applyBorder="1" applyAlignment="1">
      <alignment horizontal="right" wrapText="1" indent="2"/>
    </xf>
    <xf numFmtId="49" fontId="66" fillId="6" borderId="34" xfId="43" applyNumberFormat="1" applyFont="1" applyFill="1" applyBorder="1" applyAlignment="1">
      <alignment horizontal="right" wrapText="1" indent="2"/>
    </xf>
    <xf numFmtId="49" fontId="62" fillId="6" borderId="54" xfId="43" applyNumberFormat="1" applyFont="1" applyFill="1" applyBorder="1" applyAlignment="1">
      <alignment horizontal="right" wrapText="1" indent="2"/>
    </xf>
    <xf numFmtId="173" fontId="114" fillId="0" borderId="23" xfId="1" applyNumberFormat="1" applyFont="1" applyFill="1" applyBorder="1"/>
    <xf numFmtId="49" fontId="126" fillId="18" borderId="23" xfId="1" applyNumberFormat="1" applyFont="1" applyFill="1" applyBorder="1" applyAlignment="1">
      <alignment horizontal="right"/>
    </xf>
    <xf numFmtId="49" fontId="212" fillId="23" borderId="23" xfId="1" applyNumberFormat="1" applyFont="1" applyFill="1" applyBorder="1" applyAlignment="1">
      <alignment horizontal="right"/>
    </xf>
    <xf numFmtId="167" fontId="114" fillId="0" borderId="96" xfId="1" applyNumberFormat="1" applyFont="1" applyBorder="1" applyAlignment="1">
      <alignment wrapText="1"/>
    </xf>
    <xf numFmtId="167" fontId="114" fillId="0" borderId="90" xfId="1" applyNumberFormat="1" applyFont="1" applyBorder="1" applyAlignment="1">
      <alignment wrapText="1"/>
    </xf>
    <xf numFmtId="167" fontId="114" fillId="0" borderId="71" xfId="1" applyNumberFormat="1" applyFont="1" applyFill="1" applyBorder="1" applyAlignment="1"/>
    <xf numFmtId="167" fontId="114" fillId="0" borderId="74" xfId="1" applyNumberFormat="1" applyFont="1" applyFill="1" applyBorder="1" applyAlignment="1"/>
    <xf numFmtId="167" fontId="114" fillId="0" borderId="112" xfId="1" applyNumberFormat="1" applyFont="1" applyBorder="1" applyAlignment="1">
      <alignment wrapText="1"/>
    </xf>
    <xf numFmtId="167" fontId="62" fillId="6" borderId="58" xfId="1" quotePrefix="1" applyNumberFormat="1" applyFont="1" applyFill="1" applyBorder="1" applyAlignment="1">
      <alignment wrapText="1"/>
    </xf>
    <xf numFmtId="167" fontId="194" fillId="0" borderId="0" xfId="1" applyNumberFormat="1" applyFont="1" applyBorder="1"/>
    <xf numFmtId="167" fontId="114" fillId="8" borderId="70" xfId="1" applyNumberFormat="1" applyFont="1" applyFill="1" applyBorder="1"/>
    <xf numFmtId="167" fontId="103" fillId="10" borderId="127" xfId="19" applyNumberFormat="1" applyFont="1" applyFill="1" applyBorder="1" applyProtection="1">
      <protection locked="0"/>
    </xf>
    <xf numFmtId="167" fontId="81" fillId="10" borderId="107" xfId="19" applyNumberFormat="1" applyFont="1" applyFill="1" applyBorder="1" applyProtection="1">
      <protection locked="0"/>
    </xf>
    <xf numFmtId="167" fontId="81" fillId="10" borderId="127" xfId="19" applyNumberFormat="1" applyFont="1" applyFill="1" applyBorder="1" applyProtection="1">
      <protection locked="0"/>
    </xf>
    <xf numFmtId="43" fontId="62" fillId="0" borderId="129" xfId="1" applyFont="1" applyFill="1" applyBorder="1" applyAlignment="1">
      <alignment wrapText="1"/>
    </xf>
    <xf numFmtId="167" fontId="62" fillId="0" borderId="10" xfId="1" applyNumberFormat="1" applyFont="1" applyFill="1" applyBorder="1" applyAlignment="1">
      <alignment wrapText="1"/>
    </xf>
    <xf numFmtId="167" fontId="114" fillId="0" borderId="124" xfId="1" applyNumberFormat="1" applyFont="1" applyFill="1" applyBorder="1"/>
    <xf numFmtId="167" fontId="120" fillId="82" borderId="74" xfId="1" applyNumberFormat="1" applyFont="1" applyFill="1" applyBorder="1"/>
    <xf numFmtId="0" fontId="114" fillId="0" borderId="138" xfId="0" applyFont="1" applyBorder="1" applyAlignment="1">
      <alignment wrapText="1"/>
    </xf>
    <xf numFmtId="167" fontId="67" fillId="0" borderId="75" xfId="1" applyNumberFormat="1" applyFont="1" applyBorder="1" applyAlignment="1">
      <alignment wrapText="1"/>
    </xf>
    <xf numFmtId="167" fontId="67" fillId="82" borderId="75" xfId="1" applyNumberFormat="1" applyFont="1" applyFill="1" applyBorder="1" applyAlignment="1">
      <alignment wrapText="1"/>
    </xf>
    <xf numFmtId="0" fontId="0" fillId="0" borderId="166" xfId="0" applyBorder="1" applyAlignment="1">
      <alignment wrapText="1"/>
    </xf>
    <xf numFmtId="49" fontId="114" fillId="0" borderId="166" xfId="0" applyNumberFormat="1" applyFont="1" applyBorder="1" applyAlignment="1">
      <alignment vertical="center" wrapText="1"/>
    </xf>
    <xf numFmtId="0" fontId="114" fillId="0" borderId="166" xfId="0" applyFont="1" applyBorder="1"/>
    <xf numFmtId="167" fontId="114" fillId="0" borderId="128" xfId="1" applyNumberFormat="1" applyFont="1" applyFill="1" applyBorder="1" applyAlignment="1">
      <alignment wrapText="1"/>
    </xf>
    <xf numFmtId="0" fontId="0" fillId="0" borderId="173" xfId="0" applyBorder="1" applyAlignment="1">
      <alignment wrapText="1"/>
    </xf>
    <xf numFmtId="49" fontId="114" fillId="0" borderId="173" xfId="0" applyNumberFormat="1" applyFont="1" applyBorder="1" applyAlignment="1">
      <alignment vertical="center" wrapText="1"/>
    </xf>
    <xf numFmtId="0" fontId="114" fillId="0" borderId="173" xfId="0" applyFont="1" applyBorder="1"/>
    <xf numFmtId="167" fontId="114" fillId="0" borderId="20" xfId="1" applyNumberFormat="1" applyFont="1" applyFill="1" applyBorder="1" applyAlignment="1">
      <alignment wrapText="1"/>
    </xf>
    <xf numFmtId="167" fontId="114" fillId="0" borderId="149" xfId="1" applyNumberFormat="1" applyFont="1" applyBorder="1" applyAlignment="1">
      <alignment wrapText="1"/>
    </xf>
    <xf numFmtId="167" fontId="114" fillId="0" borderId="134" xfId="1" applyNumberFormat="1" applyFont="1" applyBorder="1" applyAlignment="1">
      <alignment wrapText="1"/>
    </xf>
    <xf numFmtId="0" fontId="91" fillId="6" borderId="0" xfId="0" applyFont="1" applyFill="1" applyAlignment="1">
      <alignment horizontal="left" vertical="top" wrapText="1"/>
    </xf>
    <xf numFmtId="43" fontId="100" fillId="27" borderId="102" xfId="1" applyFont="1" applyFill="1" applyBorder="1" applyAlignment="1" applyProtection="1">
      <alignment wrapText="1"/>
      <protection locked="0"/>
    </xf>
    <xf numFmtId="167" fontId="123" fillId="10" borderId="139" xfId="19" applyNumberFormat="1" applyFont="1" applyFill="1" applyBorder="1" applyAlignment="1" applyProtection="1">
      <alignment wrapText="1"/>
      <protection locked="0"/>
    </xf>
    <xf numFmtId="167" fontId="252" fillId="75" borderId="139" xfId="19" applyNumberFormat="1" applyFont="1" applyFill="1" applyBorder="1" applyProtection="1">
      <protection locked="0"/>
    </xf>
    <xf numFmtId="167" fontId="123" fillId="13" borderId="139" xfId="19" applyNumberFormat="1" applyFont="1" applyFill="1" applyBorder="1" applyProtection="1">
      <protection locked="0"/>
    </xf>
    <xf numFmtId="0" fontId="82" fillId="0" borderId="139" xfId="0" applyFont="1" applyBorder="1"/>
    <xf numFmtId="0" fontId="102" fillId="10" borderId="139" xfId="0" applyFont="1" applyFill="1" applyBorder="1" applyAlignment="1">
      <alignment horizontal="left" vertical="center" wrapText="1"/>
    </xf>
    <xf numFmtId="49" fontId="82" fillId="0" borderId="139" xfId="0" applyNumberFormat="1" applyFont="1" applyBorder="1"/>
    <xf numFmtId="167" fontId="82" fillId="10" borderId="107" xfId="1" applyNumberFormat="1" applyFont="1" applyFill="1" applyBorder="1"/>
    <xf numFmtId="167" fontId="81" fillId="10" borderId="107" xfId="1" applyNumberFormat="1" applyFont="1" applyFill="1" applyBorder="1"/>
    <xf numFmtId="0" fontId="82" fillId="10" borderId="139" xfId="0" applyFont="1" applyFill="1" applyBorder="1"/>
    <xf numFmtId="43" fontId="91" fillId="10" borderId="139" xfId="24" applyFont="1" applyFill="1" applyBorder="1" applyAlignment="1" applyProtection="1">
      <alignment horizontal="center"/>
      <protection locked="0"/>
    </xf>
    <xf numFmtId="167" fontId="82" fillId="10" borderId="139" xfId="24" applyNumberFormat="1" applyFont="1" applyFill="1" applyBorder="1" applyProtection="1">
      <protection locked="0"/>
    </xf>
    <xf numFmtId="49" fontId="94" fillId="10" borderId="107" xfId="0" applyNumberFormat="1" applyFont="1" applyFill="1" applyBorder="1" applyAlignment="1">
      <alignment horizontal="left" vertical="center"/>
    </xf>
    <xf numFmtId="167" fontId="82" fillId="10" borderId="107" xfId="1" applyNumberFormat="1" applyFont="1" applyFill="1" applyBorder="1" applyAlignment="1" applyProtection="1">
      <alignment horizontal="center" vertical="center"/>
      <protection locked="0"/>
    </xf>
    <xf numFmtId="0" fontId="91" fillId="21" borderId="139" xfId="0" applyFont="1" applyFill="1" applyBorder="1" applyAlignment="1">
      <alignment horizontal="left" vertical="center" wrapText="1"/>
    </xf>
    <xf numFmtId="167" fontId="179" fillId="10" borderId="139" xfId="19" applyNumberFormat="1" applyFont="1" applyFill="1" applyBorder="1" applyProtection="1">
      <protection locked="0"/>
    </xf>
    <xf numFmtId="167" fontId="98" fillId="10" borderId="139" xfId="19" applyNumberFormat="1" applyFont="1" applyFill="1" applyBorder="1" applyProtection="1">
      <protection locked="0"/>
    </xf>
    <xf numFmtId="167" fontId="252" fillId="10" borderId="107" xfId="19" applyNumberFormat="1" applyFont="1" applyFill="1" applyBorder="1" applyProtection="1">
      <protection locked="0"/>
    </xf>
    <xf numFmtId="167" fontId="252" fillId="9" borderId="107" xfId="24" applyNumberFormat="1" applyFont="1" applyFill="1" applyBorder="1" applyAlignment="1" applyProtection="1">
      <alignment horizontal="center"/>
      <protection locked="0"/>
    </xf>
    <xf numFmtId="167" fontId="252" fillId="13" borderId="107" xfId="24" applyNumberFormat="1" applyFont="1" applyFill="1" applyBorder="1" applyAlignment="1" applyProtection="1">
      <alignment horizontal="center" vertical="center"/>
      <protection locked="0"/>
    </xf>
    <xf numFmtId="43" fontId="123" fillId="10" borderId="107" xfId="24" applyFont="1" applyFill="1" applyBorder="1" applyAlignment="1" applyProtection="1">
      <alignment horizontal="center"/>
      <protection locked="0"/>
    </xf>
    <xf numFmtId="167" fontId="252" fillId="10" borderId="107" xfId="1" applyNumberFormat="1" applyFont="1" applyFill="1" applyBorder="1" applyProtection="1">
      <protection locked="0"/>
    </xf>
    <xf numFmtId="167" fontId="252" fillId="0" borderId="107" xfId="19" applyNumberFormat="1" applyFont="1" applyFill="1" applyBorder="1" applyAlignment="1">
      <alignment wrapText="1"/>
    </xf>
    <xf numFmtId="167" fontId="252" fillId="9" borderId="107" xfId="1" applyNumberFormat="1" applyFont="1" applyFill="1" applyBorder="1" applyAlignment="1" applyProtection="1">
      <alignment horizontal="center"/>
      <protection locked="0"/>
    </xf>
    <xf numFmtId="0" fontId="253" fillId="10" borderId="107" xfId="0" applyFont="1" applyFill="1" applyBorder="1" applyAlignment="1">
      <alignment horizontal="right" vertical="center" wrapText="1"/>
    </xf>
    <xf numFmtId="0" fontId="123" fillId="10" borderId="115" xfId="0" applyFont="1" applyFill="1" applyBorder="1" applyAlignment="1">
      <alignment horizontal="right" vertical="center" wrapText="1"/>
    </xf>
    <xf numFmtId="167" fontId="252" fillId="13" borderId="139" xfId="24" applyNumberFormat="1" applyFont="1" applyFill="1" applyBorder="1" applyAlignment="1" applyProtection="1">
      <alignment horizontal="center" vertical="center"/>
      <protection locked="0"/>
    </xf>
    <xf numFmtId="43" fontId="123" fillId="10" borderId="139" xfId="24" applyFont="1" applyFill="1" applyBorder="1" applyAlignment="1" applyProtection="1">
      <alignment horizontal="center"/>
      <protection locked="0"/>
    </xf>
    <xf numFmtId="167" fontId="252" fillId="10" borderId="139" xfId="1" applyNumberFormat="1" applyFont="1" applyFill="1" applyBorder="1" applyProtection="1">
      <protection locked="0"/>
    </xf>
    <xf numFmtId="167" fontId="252" fillId="13" borderId="115" xfId="24" applyNumberFormat="1" applyFont="1" applyFill="1" applyBorder="1" applyAlignment="1" applyProtection="1">
      <alignment horizontal="center" vertical="center"/>
      <protection locked="0"/>
    </xf>
    <xf numFmtId="43" fontId="123" fillId="10" borderId="115" xfId="24" applyFont="1" applyFill="1" applyBorder="1" applyAlignment="1" applyProtection="1">
      <alignment horizontal="center"/>
      <protection locked="0"/>
    </xf>
    <xf numFmtId="167" fontId="89" fillId="9" borderId="107" xfId="24" applyNumberFormat="1" applyFont="1" applyFill="1" applyBorder="1" applyAlignment="1" applyProtection="1">
      <alignment horizontal="center"/>
      <protection locked="0"/>
    </xf>
    <xf numFmtId="43" fontId="102" fillId="10" borderId="107" xfId="1" applyFont="1" applyFill="1" applyBorder="1" applyProtection="1">
      <protection locked="0"/>
    </xf>
    <xf numFmtId="167" fontId="100" fillId="10" borderId="107" xfId="1" applyNumberFormat="1" applyFont="1" applyFill="1" applyBorder="1" applyAlignment="1" applyProtection="1">
      <alignment horizontal="center"/>
      <protection locked="0"/>
    </xf>
    <xf numFmtId="43" fontId="183" fillId="0" borderId="0" xfId="173" applyNumberFormat="1" applyAlignment="1">
      <alignment wrapText="1"/>
    </xf>
    <xf numFmtId="167" fontId="114" fillId="70" borderId="70" xfId="0" applyNumberFormat="1" applyFont="1" applyFill="1" applyBorder="1" applyAlignment="1">
      <alignment horizontal="center" wrapText="1"/>
    </xf>
    <xf numFmtId="167" fontId="114" fillId="70" borderId="70" xfId="1" applyNumberFormat="1" applyFont="1" applyFill="1" applyBorder="1" applyAlignment="1">
      <alignment wrapText="1"/>
    </xf>
    <xf numFmtId="167" fontId="114" fillId="70" borderId="70" xfId="1" applyNumberFormat="1" applyFont="1" applyFill="1" applyBorder="1"/>
    <xf numFmtId="0" fontId="102" fillId="6" borderId="102" xfId="0" applyFont="1" applyFill="1" applyBorder="1"/>
    <xf numFmtId="0" fontId="252" fillId="6" borderId="107" xfId="0" applyFont="1" applyFill="1" applyBorder="1"/>
    <xf numFmtId="0" fontId="102" fillId="0" borderId="139" xfId="0" quotePrefix="1" applyFont="1" applyBorder="1"/>
    <xf numFmtId="167" fontId="82" fillId="14" borderId="139" xfId="1" applyNumberFormat="1" applyFont="1" applyFill="1" applyBorder="1"/>
    <xf numFmtId="167" fontId="84" fillId="14" borderId="139" xfId="1" applyNumberFormat="1" applyFont="1" applyFill="1" applyBorder="1"/>
    <xf numFmtId="167" fontId="84" fillId="13" borderId="139" xfId="1" applyNumberFormat="1" applyFont="1" applyFill="1" applyBorder="1"/>
    <xf numFmtId="0" fontId="95" fillId="10" borderId="139" xfId="0" applyFont="1" applyFill="1" applyBorder="1" applyAlignment="1">
      <alignment vertical="center" wrapText="1"/>
    </xf>
    <xf numFmtId="167" fontId="91" fillId="10" borderId="139" xfId="1" applyNumberFormat="1" applyFont="1" applyFill="1" applyBorder="1" applyAlignment="1"/>
    <xf numFmtId="167" fontId="94" fillId="10" borderId="139" xfId="1" applyNumberFormat="1" applyFont="1" applyFill="1" applyBorder="1"/>
    <xf numFmtId="167" fontId="94" fillId="13" borderId="139" xfId="1" applyNumberFormat="1" applyFont="1" applyFill="1" applyBorder="1"/>
    <xf numFmtId="167" fontId="91" fillId="10" borderId="139" xfId="1" applyNumberFormat="1" applyFont="1" applyFill="1" applyBorder="1"/>
    <xf numFmtId="167" fontId="114" fillId="70" borderId="70" xfId="1" applyNumberFormat="1" applyFont="1" applyFill="1" applyBorder="1" applyAlignment="1">
      <alignment horizontal="center" wrapText="1"/>
    </xf>
    <xf numFmtId="167" fontId="111" fillId="0" borderId="96" xfId="1" applyNumberFormat="1" applyFont="1" applyBorder="1" applyAlignment="1">
      <alignment wrapText="1"/>
    </xf>
    <xf numFmtId="167" fontId="114" fillId="70" borderId="70" xfId="1" applyNumberFormat="1" applyFont="1" applyFill="1" applyBorder="1" applyAlignment="1">
      <alignment horizontal="center"/>
    </xf>
    <xf numFmtId="49" fontId="111" fillId="0" borderId="62" xfId="0" quotePrefix="1" applyNumberFormat="1" applyFont="1" applyBorder="1" applyAlignment="1">
      <alignment horizontal="left"/>
    </xf>
    <xf numFmtId="0" fontId="102" fillId="8" borderId="107" xfId="0" applyFont="1" applyFill="1" applyBorder="1" applyAlignment="1">
      <alignment horizontal="left"/>
    </xf>
    <xf numFmtId="167" fontId="0" fillId="70" borderId="70" xfId="1" applyNumberFormat="1" applyFont="1" applyFill="1" applyBorder="1"/>
    <xf numFmtId="167" fontId="109" fillId="70" borderId="70" xfId="1" applyNumberFormat="1" applyFont="1" applyFill="1" applyBorder="1"/>
    <xf numFmtId="167" fontId="120" fillId="70" borderId="70" xfId="1" applyNumberFormat="1" applyFont="1" applyFill="1" applyBorder="1"/>
    <xf numFmtId="167" fontId="120" fillId="70" borderId="74" xfId="1" applyNumberFormat="1" applyFont="1" applyFill="1" applyBorder="1"/>
    <xf numFmtId="167" fontId="111" fillId="70" borderId="149" xfId="1" applyNumberFormat="1" applyFont="1" applyFill="1" applyBorder="1" applyAlignment="1">
      <alignment wrapText="1"/>
    </xf>
    <xf numFmtId="167" fontId="114" fillId="70" borderId="149" xfId="1" applyNumberFormat="1" applyFont="1" applyFill="1" applyBorder="1"/>
    <xf numFmtId="167" fontId="111" fillId="70" borderId="134" xfId="1" applyNumberFormat="1" applyFont="1" applyFill="1" applyBorder="1" applyAlignment="1">
      <alignment wrapText="1"/>
    </xf>
    <xf numFmtId="167" fontId="114" fillId="70" borderId="134" xfId="1" applyNumberFormat="1" applyFont="1" applyFill="1" applyBorder="1"/>
    <xf numFmtId="167" fontId="92" fillId="10" borderId="115" xfId="19" applyNumberFormat="1" applyFont="1" applyFill="1" applyBorder="1"/>
    <xf numFmtId="167" fontId="92" fillId="10" borderId="139" xfId="19" applyNumberFormat="1" applyFont="1" applyFill="1" applyBorder="1"/>
    <xf numFmtId="167" fontId="67" fillId="70" borderId="75" xfId="1" applyNumberFormat="1" applyFont="1" applyFill="1" applyBorder="1" applyAlignment="1">
      <alignment wrapText="1"/>
    </xf>
    <xf numFmtId="167" fontId="67" fillId="70" borderId="75" xfId="1" applyNumberFormat="1" applyFont="1" applyFill="1" applyBorder="1"/>
    <xf numFmtId="167" fontId="67" fillId="0" borderId="70" xfId="1" applyNumberFormat="1" applyFont="1" applyBorder="1"/>
    <xf numFmtId="167" fontId="67" fillId="0" borderId="96" xfId="1" applyNumberFormat="1" applyFont="1" applyBorder="1" applyAlignment="1">
      <alignment wrapText="1"/>
    </xf>
    <xf numFmtId="167" fontId="67" fillId="0" borderId="131" xfId="1" applyNumberFormat="1" applyFont="1" applyBorder="1"/>
    <xf numFmtId="167" fontId="67" fillId="0" borderId="166" xfId="1" applyNumberFormat="1" applyFont="1" applyFill="1" applyBorder="1"/>
    <xf numFmtId="167" fontId="67" fillId="0" borderId="173" xfId="1" applyNumberFormat="1" applyFont="1" applyFill="1" applyBorder="1"/>
    <xf numFmtId="167" fontId="67" fillId="0" borderId="138" xfId="1" applyNumberFormat="1" applyFont="1" applyFill="1" applyBorder="1"/>
    <xf numFmtId="167" fontId="67" fillId="0" borderId="156" xfId="1" applyNumberFormat="1" applyFont="1" applyFill="1" applyBorder="1"/>
    <xf numFmtId="167" fontId="92" fillId="10" borderId="118" xfId="19" applyNumberFormat="1" applyFont="1" applyFill="1" applyBorder="1" applyAlignment="1">
      <alignment horizontal="center"/>
    </xf>
    <xf numFmtId="167" fontId="89" fillId="14" borderId="118" xfId="1" applyNumberFormat="1" applyFont="1" applyFill="1" applyBorder="1" applyProtection="1">
      <protection locked="0"/>
    </xf>
    <xf numFmtId="167" fontId="67" fillId="14" borderId="118" xfId="19" applyNumberFormat="1" applyFont="1" applyFill="1" applyBorder="1" applyProtection="1">
      <protection locked="0"/>
    </xf>
    <xf numFmtId="167" fontId="92" fillId="10" borderId="118" xfId="1" applyNumberFormat="1" applyFont="1" applyFill="1" applyBorder="1" applyProtection="1">
      <protection locked="0"/>
    </xf>
    <xf numFmtId="43" fontId="92" fillId="10" borderId="118" xfId="1" applyFont="1" applyFill="1" applyBorder="1" applyAlignment="1">
      <alignment horizontal="center"/>
    </xf>
    <xf numFmtId="167" fontId="89" fillId="14" borderId="118" xfId="19" applyNumberFormat="1" applyFont="1" applyFill="1" applyBorder="1" applyProtection="1">
      <protection locked="0"/>
    </xf>
    <xf numFmtId="43" fontId="91" fillId="10" borderId="118" xfId="1" applyFont="1" applyFill="1" applyBorder="1" applyAlignment="1">
      <alignment horizontal="center"/>
    </xf>
    <xf numFmtId="167" fontId="67" fillId="0" borderId="70" xfId="1" applyNumberFormat="1" applyFont="1" applyBorder="1" applyAlignment="1">
      <alignment wrapText="1"/>
    </xf>
    <xf numFmtId="167" fontId="67" fillId="0" borderId="149" xfId="1" applyNumberFormat="1" applyFont="1" applyBorder="1" applyAlignment="1">
      <alignment wrapText="1"/>
    </xf>
    <xf numFmtId="167" fontId="231" fillId="70" borderId="70" xfId="1" applyNumberFormat="1" applyFont="1" applyFill="1" applyBorder="1"/>
    <xf numFmtId="167" fontId="111" fillId="0" borderId="75" xfId="1" applyNumberFormat="1" applyFont="1" applyFill="1" applyBorder="1" applyAlignment="1">
      <alignment wrapText="1"/>
    </xf>
    <xf numFmtId="167" fontId="67" fillId="0" borderId="75" xfId="1" applyNumberFormat="1" applyFont="1" applyBorder="1"/>
    <xf numFmtId="167" fontId="114" fillId="70" borderId="75" xfId="1" applyNumberFormat="1" applyFont="1" applyFill="1" applyBorder="1"/>
    <xf numFmtId="1" fontId="114" fillId="0" borderId="175" xfId="0" applyNumberFormat="1" applyFont="1" applyBorder="1"/>
    <xf numFmtId="0" fontId="71" fillId="0" borderId="96" xfId="28" applyFont="1" applyBorder="1"/>
    <xf numFmtId="0" fontId="114" fillId="0" borderId="96" xfId="0" applyFont="1" applyBorder="1" applyAlignment="1">
      <alignment horizontal="left"/>
    </xf>
    <xf numFmtId="0" fontId="231" fillId="19" borderId="96" xfId="0" applyFont="1" applyFill="1" applyBorder="1" applyAlignment="1">
      <alignment horizontal="right" wrapText="1"/>
    </xf>
    <xf numFmtId="167" fontId="114" fillId="70" borderId="96" xfId="1" applyNumberFormat="1" applyFont="1" applyFill="1" applyBorder="1"/>
    <xf numFmtId="167" fontId="114" fillId="70" borderId="96" xfId="0" applyNumberFormat="1" applyFont="1" applyFill="1" applyBorder="1" applyAlignment="1">
      <alignment horizontal="center" wrapText="1"/>
    </xf>
    <xf numFmtId="167" fontId="111" fillId="0" borderId="0" xfId="1" applyNumberFormat="1" applyFont="1" applyFill="1" applyBorder="1" applyAlignment="1">
      <alignment wrapText="1"/>
    </xf>
    <xf numFmtId="167" fontId="114" fillId="0" borderId="149" xfId="1" applyNumberFormat="1" applyFont="1" applyFill="1" applyBorder="1"/>
    <xf numFmtId="167" fontId="111" fillId="0" borderId="74" xfId="1" applyNumberFormat="1" applyFont="1" applyFill="1" applyBorder="1" applyAlignment="1"/>
    <xf numFmtId="167" fontId="111" fillId="0" borderId="0" xfId="1" applyNumberFormat="1" applyFont="1" applyFill="1" applyBorder="1" applyAlignment="1">
      <alignment horizontal="center"/>
    </xf>
    <xf numFmtId="167" fontId="111" fillId="0" borderId="97" xfId="1" applyNumberFormat="1" applyFont="1" applyFill="1" applyBorder="1"/>
    <xf numFmtId="167" fontId="111" fillId="0" borderId="113" xfId="1" applyNumberFormat="1" applyFont="1" applyFill="1" applyBorder="1"/>
    <xf numFmtId="167" fontId="114" fillId="25" borderId="70" xfId="1" applyNumberFormat="1" applyFont="1" applyFill="1" applyBorder="1"/>
    <xf numFmtId="49" fontId="92" fillId="10" borderId="107" xfId="0" applyNumberFormat="1" applyFont="1" applyFill="1" applyBorder="1" applyAlignment="1">
      <alignment horizontal="left" vertical="center"/>
    </xf>
    <xf numFmtId="167" fontId="103" fillId="10" borderId="107" xfId="23" applyNumberFormat="1" applyFont="1" applyFill="1" applyBorder="1"/>
    <xf numFmtId="167" fontId="89" fillId="16" borderId="107" xfId="19" applyNumberFormat="1" applyFont="1" applyFill="1" applyBorder="1" applyProtection="1">
      <protection locked="0"/>
    </xf>
    <xf numFmtId="167" fontId="89" fillId="21" borderId="107" xfId="19" applyNumberFormat="1" applyFont="1" applyFill="1" applyBorder="1" applyProtection="1">
      <protection locked="0"/>
    </xf>
    <xf numFmtId="0" fontId="91" fillId="21" borderId="139" xfId="0" applyFont="1" applyFill="1" applyBorder="1" applyAlignment="1">
      <alignment horizontal="right" vertical="center" wrapText="1"/>
    </xf>
    <xf numFmtId="167" fontId="91" fillId="16" borderId="102" xfId="1" applyNumberFormat="1" applyFont="1" applyFill="1" applyBorder="1" applyAlignment="1" applyProtection="1">
      <alignment wrapText="1"/>
      <protection locked="0"/>
    </xf>
    <xf numFmtId="167" fontId="91" fillId="10" borderId="107" xfId="1" applyNumberFormat="1" applyFont="1" applyFill="1" applyBorder="1" applyAlignment="1" applyProtection="1">
      <alignment wrapText="1"/>
      <protection locked="0"/>
    </xf>
    <xf numFmtId="0" fontId="114" fillId="0" borderId="96" xfId="0" applyFont="1" applyBorder="1" applyAlignment="1">
      <alignment horizontal="left" wrapText="1"/>
    </xf>
    <xf numFmtId="167" fontId="114" fillId="0" borderId="138" xfId="1" applyNumberFormat="1" applyFont="1" applyBorder="1"/>
    <xf numFmtId="167" fontId="91" fillId="10" borderId="107" xfId="1" applyNumberFormat="1" applyFont="1" applyFill="1" applyBorder="1" applyAlignment="1">
      <alignment horizontal="center"/>
    </xf>
    <xf numFmtId="167" fontId="81" fillId="14" borderId="107" xfId="1" applyNumberFormat="1" applyFont="1" applyFill="1" applyBorder="1" applyProtection="1">
      <protection locked="0"/>
    </xf>
    <xf numFmtId="167" fontId="82" fillId="16" borderId="107" xfId="1" applyNumberFormat="1" applyFont="1" applyFill="1" applyBorder="1" applyAlignment="1" applyProtection="1">
      <alignment horizontal="center"/>
      <protection locked="0"/>
    </xf>
    <xf numFmtId="167" fontId="82" fillId="16" borderId="107" xfId="24" applyNumberFormat="1" applyFont="1" applyFill="1" applyBorder="1" applyAlignment="1" applyProtection="1">
      <alignment horizontal="center"/>
      <protection locked="0"/>
    </xf>
    <xf numFmtId="167" fontId="81" fillId="14" borderId="107" xfId="1" applyNumberFormat="1" applyFont="1" applyFill="1" applyBorder="1" applyAlignment="1" applyProtection="1">
      <alignment horizontal="center" vertical="center"/>
      <protection locked="0"/>
    </xf>
    <xf numFmtId="167" fontId="82" fillId="10" borderId="118" xfId="1" applyNumberFormat="1" applyFont="1" applyFill="1" applyBorder="1" applyAlignment="1" applyProtection="1">
      <alignment horizontal="center" vertical="center"/>
      <protection locked="0"/>
    </xf>
    <xf numFmtId="167" fontId="91" fillId="25" borderId="107" xfId="1" applyNumberFormat="1" applyFont="1" applyFill="1" applyBorder="1" applyProtection="1">
      <protection locked="0"/>
    </xf>
    <xf numFmtId="43" fontId="111" fillId="0" borderId="0" xfId="1" applyFont="1"/>
    <xf numFmtId="0" fontId="306" fillId="0" borderId="107" xfId="0" applyFont="1" applyBorder="1"/>
    <xf numFmtId="0" fontId="307" fillId="10" borderId="107" xfId="0" applyFont="1" applyFill="1" applyBorder="1"/>
    <xf numFmtId="0" fontId="307" fillId="10" borderId="102" xfId="0" applyFont="1" applyFill="1" applyBorder="1"/>
    <xf numFmtId="0" fontId="307" fillId="10" borderId="139" xfId="0" applyFont="1" applyFill="1" applyBorder="1"/>
    <xf numFmtId="0" fontId="307" fillId="10" borderId="107" xfId="0" applyFont="1" applyFill="1" applyBorder="1" applyAlignment="1">
      <alignment vertical="top"/>
    </xf>
    <xf numFmtId="0" fontId="306" fillId="3" borderId="107" xfId="0" applyFont="1" applyFill="1" applyBorder="1"/>
    <xf numFmtId="0" fontId="306" fillId="0" borderId="127" xfId="0" applyFont="1" applyBorder="1"/>
    <xf numFmtId="0" fontId="307" fillId="10" borderId="127" xfId="0" applyFont="1" applyFill="1" applyBorder="1"/>
    <xf numFmtId="0" fontId="307" fillId="0" borderId="107" xfId="0" applyFont="1" applyBorder="1"/>
    <xf numFmtId="0" fontId="306" fillId="10" borderId="107" xfId="0" applyFont="1" applyFill="1" applyBorder="1"/>
    <xf numFmtId="0" fontId="307" fillId="10" borderId="118" xfId="0" applyFont="1" applyFill="1" applyBorder="1"/>
    <xf numFmtId="0" fontId="306" fillId="0" borderId="121" xfId="0" applyFont="1" applyBorder="1"/>
    <xf numFmtId="0" fontId="307" fillId="10" borderId="121" xfId="0" applyFont="1" applyFill="1" applyBorder="1"/>
    <xf numFmtId="0" fontId="307" fillId="21" borderId="121" xfId="0" applyFont="1" applyFill="1" applyBorder="1"/>
    <xf numFmtId="0" fontId="307" fillId="0" borderId="121" xfId="0" applyFont="1" applyBorder="1"/>
    <xf numFmtId="0" fontId="306" fillId="0" borderId="107" xfId="0" quotePrefix="1" applyFont="1" applyBorder="1"/>
    <xf numFmtId="0" fontId="307" fillId="10" borderId="107" xfId="0" quotePrefix="1" applyFont="1" applyFill="1" applyBorder="1"/>
    <xf numFmtId="0" fontId="307" fillId="27" borderId="107" xfId="0" applyFont="1" applyFill="1" applyBorder="1"/>
    <xf numFmtId="20" fontId="306" fillId="0" borderId="107" xfId="0" applyNumberFormat="1" applyFont="1" applyBorder="1"/>
    <xf numFmtId="0" fontId="306" fillId="10" borderId="118" xfId="0" applyFont="1" applyFill="1" applyBorder="1"/>
    <xf numFmtId="0" fontId="306" fillId="0" borderId="118" xfId="0" applyFont="1" applyBorder="1"/>
    <xf numFmtId="0" fontId="306" fillId="21" borderId="107" xfId="0" applyFont="1" applyFill="1" applyBorder="1"/>
    <xf numFmtId="0" fontId="308" fillId="4" borderId="107" xfId="0" applyFont="1" applyFill="1" applyBorder="1"/>
    <xf numFmtId="0" fontId="307" fillId="10" borderId="121" xfId="0" applyFont="1" applyFill="1" applyBorder="1" applyAlignment="1">
      <alignment vertical="center"/>
    </xf>
    <xf numFmtId="0" fontId="307" fillId="10" borderId="121" xfId="0" applyFont="1" applyFill="1" applyBorder="1" applyAlignment="1">
      <alignment vertical="top"/>
    </xf>
    <xf numFmtId="0" fontId="307" fillId="10" borderId="107" xfId="0" applyFont="1" applyFill="1" applyBorder="1" applyAlignment="1">
      <alignment horizontal="center"/>
    </xf>
    <xf numFmtId="0" fontId="307" fillId="6" borderId="107" xfId="0" applyFont="1" applyFill="1" applyBorder="1"/>
    <xf numFmtId="0" fontId="307" fillId="10" borderId="111" xfId="0" applyFont="1" applyFill="1" applyBorder="1"/>
    <xf numFmtId="0" fontId="306" fillId="0" borderId="107" xfId="201" applyFont="1" applyBorder="1"/>
    <xf numFmtId="0" fontId="307" fillId="10" borderId="107" xfId="201" applyFont="1" applyFill="1" applyBorder="1"/>
    <xf numFmtId="43" fontId="307" fillId="10" borderId="107" xfId="24" applyFont="1" applyFill="1" applyBorder="1" applyProtection="1">
      <protection locked="0"/>
    </xf>
    <xf numFmtId="0" fontId="307" fillId="10" borderId="115" xfId="0" applyFont="1" applyFill="1" applyBorder="1"/>
    <xf numFmtId="0" fontId="306" fillId="0" borderId="107" xfId="0" applyFont="1" applyBorder="1" applyAlignment="1">
      <alignment horizontal="left" vertical="center"/>
    </xf>
    <xf numFmtId="0" fontId="307" fillId="27" borderId="118" xfId="0" applyFont="1" applyFill="1" applyBorder="1"/>
    <xf numFmtId="0" fontId="306" fillId="0" borderId="139" xfId="0" applyFont="1" applyBorder="1"/>
    <xf numFmtId="0" fontId="306" fillId="0" borderId="102" xfId="0" applyFont="1" applyBorder="1"/>
    <xf numFmtId="0" fontId="307" fillId="10" borderId="107" xfId="0" applyFont="1" applyFill="1" applyBorder="1" applyAlignment="1">
      <alignment wrapText="1"/>
    </xf>
    <xf numFmtId="0" fontId="307" fillId="10" borderId="66" xfId="0" applyFont="1" applyFill="1" applyBorder="1"/>
    <xf numFmtId="0" fontId="307" fillId="10" borderId="131" xfId="0" applyFont="1" applyFill="1" applyBorder="1"/>
    <xf numFmtId="0" fontId="307" fillId="10" borderId="130" xfId="0" applyFont="1" applyFill="1" applyBorder="1"/>
    <xf numFmtId="0" fontId="307" fillId="10" borderId="80" xfId="0" applyFont="1" applyFill="1" applyBorder="1"/>
    <xf numFmtId="0" fontId="307" fillId="10" borderId="85" xfId="0" applyFont="1" applyFill="1" applyBorder="1"/>
    <xf numFmtId="0" fontId="309" fillId="0" borderId="0" xfId="0" applyFont="1"/>
    <xf numFmtId="43" fontId="135" fillId="0" borderId="107" xfId="1" applyFont="1" applyFill="1" applyBorder="1" applyAlignment="1" applyProtection="1">
      <alignment horizontal="center" vertical="center" wrapText="1"/>
    </xf>
    <xf numFmtId="43" fontId="102" fillId="14" borderId="107" xfId="1" applyFont="1" applyFill="1" applyBorder="1" applyProtection="1">
      <protection locked="0"/>
    </xf>
    <xf numFmtId="43" fontId="100" fillId="10" borderId="139" xfId="1" applyFont="1" applyFill="1" applyBorder="1"/>
    <xf numFmtId="43" fontId="100" fillId="10" borderId="118" xfId="1" applyFont="1" applyFill="1" applyBorder="1"/>
    <xf numFmtId="43" fontId="100" fillId="10" borderId="107" xfId="1" applyFont="1" applyFill="1" applyBorder="1" applyProtection="1">
      <protection locked="0"/>
    </xf>
    <xf numFmtId="43" fontId="100" fillId="10" borderId="139" xfId="1" applyFont="1" applyFill="1" applyBorder="1" applyProtection="1">
      <protection locked="0"/>
    </xf>
    <xf numFmtId="43" fontId="89" fillId="14" borderId="107" xfId="1" applyFont="1" applyFill="1" applyBorder="1" applyProtection="1">
      <protection locked="0"/>
    </xf>
    <xf numFmtId="43" fontId="92" fillId="10" borderId="107" xfId="1" applyFont="1" applyFill="1" applyBorder="1" applyProtection="1">
      <protection locked="0"/>
    </xf>
    <xf numFmtId="43" fontId="92" fillId="10" borderId="107" xfId="1" applyFont="1" applyFill="1" applyBorder="1"/>
    <xf numFmtId="43" fontId="100" fillId="10" borderId="102" xfId="1" applyFont="1" applyFill="1" applyBorder="1" applyProtection="1">
      <protection locked="0"/>
    </xf>
    <xf numFmtId="43" fontId="100" fillId="14" borderId="107" xfId="1" applyFont="1" applyFill="1" applyBorder="1" applyProtection="1">
      <protection locked="0"/>
    </xf>
    <xf numFmtId="43" fontId="123" fillId="10" borderId="107" xfId="1" applyFont="1" applyFill="1" applyBorder="1" applyProtection="1">
      <protection locked="0"/>
    </xf>
    <xf numFmtId="43" fontId="100" fillId="10" borderId="107" xfId="1" applyFont="1" applyFill="1" applyBorder="1" applyAlignment="1" applyProtection="1">
      <alignment vertical="center"/>
      <protection locked="0"/>
    </xf>
    <xf numFmtId="43" fontId="94" fillId="10" borderId="102" xfId="1" applyFont="1" applyFill="1" applyBorder="1" applyAlignment="1" applyProtection="1">
      <alignment vertical="center"/>
      <protection locked="0"/>
    </xf>
    <xf numFmtId="43" fontId="91" fillId="10" borderId="107" xfId="1" applyFont="1" applyFill="1" applyBorder="1" applyAlignment="1" applyProtection="1">
      <alignment vertical="center"/>
      <protection locked="0"/>
    </xf>
    <xf numFmtId="43" fontId="91" fillId="10" borderId="107" xfId="1" applyFont="1" applyFill="1" applyBorder="1" applyProtection="1">
      <protection locked="0"/>
    </xf>
    <xf numFmtId="43" fontId="91" fillId="10" borderId="139" xfId="1" applyFont="1" applyFill="1" applyBorder="1" applyProtection="1">
      <protection locked="0"/>
    </xf>
    <xf numFmtId="43" fontId="94" fillId="10" borderId="115" xfId="1" applyFont="1" applyFill="1" applyBorder="1" applyProtection="1">
      <protection locked="0"/>
    </xf>
    <xf numFmtId="43" fontId="94" fillId="10" borderId="127" xfId="1" applyFont="1" applyFill="1" applyBorder="1" applyProtection="1">
      <protection locked="0"/>
    </xf>
    <xf numFmtId="43" fontId="92" fillId="14" borderId="107" xfId="1" applyFont="1" applyFill="1" applyBorder="1" applyProtection="1">
      <protection locked="0"/>
    </xf>
    <xf numFmtId="43" fontId="91" fillId="14" borderId="107" xfId="1" applyFont="1" applyFill="1" applyBorder="1" applyProtection="1">
      <protection locked="0"/>
    </xf>
    <xf numFmtId="43" fontId="91" fillId="10" borderId="102" xfId="1" applyFont="1" applyFill="1" applyBorder="1" applyProtection="1">
      <protection locked="0"/>
    </xf>
    <xf numFmtId="43" fontId="91" fillId="12" borderId="107" xfId="1" applyFont="1" applyFill="1" applyBorder="1" applyProtection="1">
      <protection locked="0"/>
    </xf>
    <xf numFmtId="43" fontId="94" fillId="10" borderId="102" xfId="1" applyFont="1" applyFill="1" applyBorder="1" applyProtection="1">
      <protection locked="0"/>
    </xf>
    <xf numFmtId="43" fontId="91" fillId="10" borderId="131" xfId="1" applyFont="1" applyFill="1" applyBorder="1" applyProtection="1">
      <protection locked="0"/>
    </xf>
    <xf numFmtId="43" fontId="298" fillId="10" borderId="17" xfId="1" applyFont="1" applyFill="1" applyBorder="1" applyProtection="1">
      <protection locked="0"/>
    </xf>
    <xf numFmtId="43" fontId="298" fillId="10" borderId="144" xfId="1" applyFont="1" applyFill="1" applyBorder="1" applyProtection="1">
      <protection locked="0"/>
    </xf>
    <xf numFmtId="43" fontId="298" fillId="10" borderId="64" xfId="1" applyFont="1" applyFill="1" applyBorder="1" applyProtection="1">
      <protection locked="0"/>
    </xf>
    <xf numFmtId="43" fontId="298" fillId="10" borderId="148" xfId="1" applyFont="1" applyFill="1" applyBorder="1" applyProtection="1">
      <protection locked="0"/>
    </xf>
    <xf numFmtId="43" fontId="123" fillId="10" borderId="122" xfId="1" applyFont="1" applyFill="1" applyBorder="1" applyProtection="1">
      <protection locked="0"/>
    </xf>
    <xf numFmtId="43" fontId="94" fillId="14" borderId="107" xfId="1" applyFont="1" applyFill="1" applyBorder="1" applyProtection="1">
      <protection locked="0"/>
    </xf>
    <xf numFmtId="43" fontId="92" fillId="10" borderId="102" xfId="1" applyFont="1" applyFill="1" applyBorder="1" applyProtection="1">
      <protection locked="0"/>
    </xf>
    <xf numFmtId="43" fontId="100" fillId="10" borderId="121" xfId="1" applyFont="1" applyFill="1" applyBorder="1" applyProtection="1">
      <protection locked="0"/>
    </xf>
    <xf numFmtId="43" fontId="91" fillId="10" borderId="118" xfId="1" applyFont="1" applyFill="1" applyBorder="1" applyProtection="1">
      <protection locked="0"/>
    </xf>
    <xf numFmtId="43" fontId="298" fillId="10" borderId="102" xfId="1" applyFont="1" applyFill="1" applyBorder="1" applyProtection="1">
      <protection locked="0"/>
    </xf>
    <xf numFmtId="43" fontId="100" fillId="10" borderId="102" xfId="1" applyFont="1" applyFill="1" applyBorder="1" applyAlignment="1" applyProtection="1">
      <alignment vertical="center"/>
      <protection locked="0"/>
    </xf>
    <xf numFmtId="43" fontId="298" fillId="10" borderId="107" xfId="1" applyFont="1" applyFill="1" applyBorder="1" applyProtection="1">
      <protection locked="0"/>
    </xf>
    <xf numFmtId="43" fontId="91" fillId="10" borderId="107" xfId="1" applyFont="1" applyFill="1" applyBorder="1" applyAlignment="1">
      <alignment vertical="top"/>
    </xf>
    <xf numFmtId="43" fontId="123" fillId="14" borderId="107" xfId="1" applyFont="1" applyFill="1" applyBorder="1" applyProtection="1">
      <protection locked="0"/>
    </xf>
    <xf numFmtId="43" fontId="123" fillId="10" borderId="121" xfId="1" applyFont="1" applyFill="1" applyBorder="1" applyProtection="1">
      <protection locked="0"/>
    </xf>
    <xf numFmtId="43" fontId="100" fillId="10" borderId="118" xfId="1" applyFont="1" applyFill="1" applyBorder="1" applyProtection="1">
      <protection locked="0"/>
    </xf>
    <xf numFmtId="43" fontId="91" fillId="19" borderId="107" xfId="1" applyFont="1" applyFill="1" applyBorder="1" applyProtection="1">
      <protection locked="0"/>
    </xf>
    <xf numFmtId="43" fontId="198" fillId="14" borderId="107" xfId="1" applyFont="1" applyFill="1" applyBorder="1" applyProtection="1">
      <protection locked="0"/>
    </xf>
    <xf numFmtId="43" fontId="231" fillId="0" borderId="0" xfId="1" applyFont="1"/>
    <xf numFmtId="3" fontId="62" fillId="81" borderId="10" xfId="3" applyNumberFormat="1" applyFont="1" applyFill="1" applyBorder="1"/>
    <xf numFmtId="0" fontId="114" fillId="81" borderId="75" xfId="0" applyFont="1" applyFill="1" applyBorder="1" applyAlignment="1">
      <alignment wrapText="1"/>
    </xf>
    <xf numFmtId="43" fontId="91" fillId="81" borderId="139" xfId="1" applyFont="1" applyFill="1" applyBorder="1" applyProtection="1">
      <protection locked="0"/>
    </xf>
    <xf numFmtId="0" fontId="114" fillId="81" borderId="160" xfId="0" applyFont="1" applyFill="1" applyBorder="1" applyAlignment="1">
      <alignment wrapText="1"/>
    </xf>
    <xf numFmtId="167" fontId="100" fillId="81" borderId="118" xfId="19" applyNumberFormat="1" applyFont="1" applyFill="1" applyBorder="1" applyProtection="1">
      <protection locked="0"/>
    </xf>
    <xf numFmtId="0" fontId="114" fillId="81" borderId="70" xfId="0" applyFont="1" applyFill="1" applyBorder="1"/>
    <xf numFmtId="167" fontId="114" fillId="70" borderId="70" xfId="1" applyNumberFormat="1" applyFont="1" applyFill="1" applyBorder="1" applyAlignment="1"/>
    <xf numFmtId="167" fontId="114" fillId="70" borderId="74" xfId="1" applyNumberFormat="1" applyFont="1" applyFill="1" applyBorder="1"/>
    <xf numFmtId="167" fontId="114" fillId="70" borderId="149" xfId="1" applyNumberFormat="1" applyFont="1" applyFill="1" applyBorder="1" applyAlignment="1">
      <alignment wrapText="1"/>
    </xf>
    <xf numFmtId="167" fontId="114" fillId="70" borderId="134" xfId="1" applyNumberFormat="1" applyFont="1" applyFill="1" applyBorder="1" applyAlignment="1">
      <alignment wrapText="1"/>
    </xf>
    <xf numFmtId="167" fontId="114" fillId="70" borderId="75" xfId="1" applyNumberFormat="1" applyFont="1" applyFill="1" applyBorder="1" applyAlignment="1">
      <alignment wrapText="1"/>
    </xf>
    <xf numFmtId="167" fontId="114" fillId="83" borderId="70" xfId="1" applyNumberFormat="1" applyFont="1" applyFill="1" applyBorder="1"/>
    <xf numFmtId="167" fontId="114" fillId="0" borderId="89" xfId="1" applyNumberFormat="1" applyFont="1" applyBorder="1"/>
    <xf numFmtId="167" fontId="114" fillId="0" borderId="88" xfId="1" applyNumberFormat="1" applyFont="1" applyBorder="1"/>
    <xf numFmtId="167" fontId="114" fillId="0" borderId="70" xfId="1" applyNumberFormat="1" applyFont="1" applyBorder="1" applyAlignment="1"/>
    <xf numFmtId="167" fontId="114" fillId="0" borderId="164" xfId="1" applyNumberFormat="1" applyFont="1" applyFill="1" applyBorder="1"/>
    <xf numFmtId="0" fontId="114" fillId="81" borderId="70" xfId="0" applyFont="1" applyFill="1" applyBorder="1" applyAlignment="1">
      <alignment wrapText="1"/>
    </xf>
    <xf numFmtId="167" fontId="114" fillId="84" borderId="70" xfId="1" applyNumberFormat="1" applyFont="1" applyFill="1" applyBorder="1" applyAlignment="1">
      <alignment wrapText="1"/>
    </xf>
    <xf numFmtId="0" fontId="0" fillId="84" borderId="0" xfId="0" applyFill="1"/>
    <xf numFmtId="0" fontId="114" fillId="84" borderId="0" xfId="0" applyFont="1" applyFill="1"/>
    <xf numFmtId="167" fontId="114" fillId="84" borderId="70" xfId="1" applyNumberFormat="1" applyFont="1" applyFill="1" applyBorder="1"/>
    <xf numFmtId="167" fontId="114" fillId="84" borderId="112" xfId="1" applyNumberFormat="1" applyFont="1" applyFill="1" applyBorder="1"/>
    <xf numFmtId="0" fontId="2" fillId="0" borderId="0" xfId="355" applyAlignment="1">
      <alignment horizontal="right"/>
    </xf>
    <xf numFmtId="0" fontId="292" fillId="0" borderId="0" xfId="355" applyFont="1" applyAlignment="1">
      <alignment vertical="top"/>
    </xf>
    <xf numFmtId="0" fontId="310" fillId="0" borderId="0" xfId="355" applyFont="1" applyAlignment="1">
      <alignment vertical="top"/>
    </xf>
    <xf numFmtId="0" fontId="265" fillId="0" borderId="0" xfId="355" applyFont="1" applyAlignment="1">
      <alignment vertical="top"/>
    </xf>
    <xf numFmtId="0" fontId="311" fillId="0" borderId="0" xfId="355" applyFont="1" applyAlignment="1">
      <alignment vertical="top"/>
    </xf>
    <xf numFmtId="0" fontId="266" fillId="0" borderId="0" xfId="355" applyFont="1" applyAlignment="1">
      <alignment vertical="top"/>
    </xf>
    <xf numFmtId="0" fontId="267" fillId="0" borderId="0" xfId="355" applyFont="1" applyAlignment="1">
      <alignment vertical="top"/>
    </xf>
    <xf numFmtId="0" fontId="2" fillId="0" borderId="0" xfId="355" applyAlignment="1">
      <alignment vertical="top"/>
    </xf>
    <xf numFmtId="0" fontId="2" fillId="0" borderId="0" xfId="355"/>
    <xf numFmtId="0" fontId="268" fillId="0" borderId="0" xfId="355" applyFont="1" applyAlignment="1">
      <alignment vertical="top"/>
    </xf>
    <xf numFmtId="0" fontId="312" fillId="0" borderId="0" xfId="355" applyFont="1" applyAlignment="1">
      <alignment vertical="top"/>
    </xf>
    <xf numFmtId="0" fontId="269" fillId="0" borderId="0" xfId="355" applyFont="1" applyAlignment="1">
      <alignment vertical="top"/>
    </xf>
    <xf numFmtId="0" fontId="313" fillId="0" borderId="0" xfId="355" applyFont="1" applyAlignment="1">
      <alignment vertical="top"/>
    </xf>
    <xf numFmtId="0" fontId="270" fillId="0" borderId="0" xfId="355" applyFont="1" applyAlignment="1">
      <alignment vertical="top"/>
    </xf>
    <xf numFmtId="0" fontId="271" fillId="0" borderId="0" xfId="355" applyFont="1" applyAlignment="1">
      <alignment vertical="top"/>
    </xf>
    <xf numFmtId="0" fontId="116" fillId="0" borderId="0" xfId="355" applyFont="1" applyAlignment="1">
      <alignment vertical="top"/>
    </xf>
    <xf numFmtId="0" fontId="314" fillId="0" borderId="0" xfId="355" applyFont="1" applyAlignment="1">
      <alignment vertical="top" wrapText="1"/>
    </xf>
    <xf numFmtId="0" fontId="2" fillId="15" borderId="139" xfId="355" applyFill="1" applyBorder="1" applyAlignment="1">
      <alignment vertical="top"/>
    </xf>
    <xf numFmtId="0" fontId="315" fillId="15" borderId="139" xfId="355" applyFont="1" applyFill="1" applyBorder="1" applyAlignment="1">
      <alignment vertical="top" wrapText="1"/>
    </xf>
    <xf numFmtId="0" fontId="272" fillId="15" borderId="139" xfId="355" applyFont="1" applyFill="1" applyBorder="1" applyAlignment="1">
      <alignment vertical="top" wrapText="1"/>
    </xf>
    <xf numFmtId="0" fontId="316" fillId="15" borderId="139" xfId="355" applyFont="1" applyFill="1" applyBorder="1" applyAlignment="1">
      <alignment vertical="top" wrapText="1"/>
    </xf>
    <xf numFmtId="0" fontId="273" fillId="15" borderId="139" xfId="355" applyFont="1" applyFill="1" applyBorder="1" applyAlignment="1">
      <alignment vertical="top" wrapText="1"/>
    </xf>
    <xf numFmtId="0" fontId="274" fillId="15" borderId="139" xfId="355" applyFont="1" applyFill="1" applyBorder="1" applyAlignment="1">
      <alignment vertical="top" wrapText="1"/>
    </xf>
    <xf numFmtId="0" fontId="275" fillId="15" borderId="139" xfId="355" applyFont="1" applyFill="1" applyBorder="1" applyAlignment="1">
      <alignment vertical="top" wrapText="1"/>
    </xf>
    <xf numFmtId="0" fontId="147" fillId="0" borderId="0" xfId="355" applyFont="1" applyAlignment="1">
      <alignment horizontal="right"/>
    </xf>
    <xf numFmtId="0" fontId="147" fillId="15" borderId="139" xfId="355" applyFont="1" applyFill="1" applyBorder="1" applyAlignment="1">
      <alignment vertical="top"/>
    </xf>
    <xf numFmtId="0" fontId="317" fillId="15" borderId="139" xfId="355" applyFont="1" applyFill="1" applyBorder="1" applyAlignment="1">
      <alignment vertical="top"/>
    </xf>
    <xf numFmtId="0" fontId="276" fillId="15" borderId="139" xfId="355" applyFont="1" applyFill="1" applyBorder="1" applyAlignment="1">
      <alignment vertical="top" wrapText="1"/>
    </xf>
    <xf numFmtId="0" fontId="318" fillId="15" borderId="139" xfId="355" applyFont="1" applyFill="1" applyBorder="1" applyAlignment="1">
      <alignment vertical="top" wrapText="1"/>
    </xf>
    <xf numFmtId="0" fontId="277" fillId="15" borderId="139" xfId="355" applyFont="1" applyFill="1" applyBorder="1" applyAlignment="1">
      <alignment vertical="top" wrapText="1"/>
    </xf>
    <xf numFmtId="0" fontId="278" fillId="15" borderId="139" xfId="355" applyFont="1" applyFill="1" applyBorder="1" applyAlignment="1">
      <alignment vertical="top" wrapText="1"/>
    </xf>
    <xf numFmtId="0" fontId="279" fillId="15" borderId="139" xfId="355" applyFont="1" applyFill="1" applyBorder="1" applyAlignment="1">
      <alignment vertical="top" wrapText="1"/>
    </xf>
    <xf numFmtId="0" fontId="147" fillId="0" borderId="0" xfId="355" applyFont="1"/>
    <xf numFmtId="0" fontId="319" fillId="15" borderId="139" xfId="355" applyFont="1" applyFill="1" applyBorder="1" applyAlignment="1">
      <alignment vertical="top"/>
    </xf>
    <xf numFmtId="167" fontId="276" fillId="15" borderId="139" xfId="356" applyNumberFormat="1" applyFont="1" applyFill="1" applyBorder="1" applyAlignment="1">
      <alignment vertical="top" wrapText="1"/>
    </xf>
    <xf numFmtId="167" fontId="318" fillId="15" borderId="139" xfId="356" applyNumberFormat="1" applyFont="1" applyFill="1" applyBorder="1" applyAlignment="1">
      <alignment vertical="top" wrapText="1"/>
    </xf>
    <xf numFmtId="167" fontId="277" fillId="15" borderId="139" xfId="356" applyNumberFormat="1" applyFont="1" applyFill="1" applyBorder="1" applyAlignment="1">
      <alignment vertical="top" wrapText="1"/>
    </xf>
    <xf numFmtId="167" fontId="278" fillId="15" borderId="139" xfId="356" applyNumberFormat="1" applyFont="1" applyFill="1" applyBorder="1" applyAlignment="1">
      <alignment vertical="top" wrapText="1"/>
    </xf>
    <xf numFmtId="167" fontId="279" fillId="15" borderId="139" xfId="356" applyNumberFormat="1" applyFont="1" applyFill="1" applyBorder="1" applyAlignment="1">
      <alignment vertical="top" wrapText="1"/>
    </xf>
    <xf numFmtId="0" fontId="116" fillId="34" borderId="139" xfId="355" applyFont="1" applyFill="1" applyBorder="1" applyAlignment="1">
      <alignment vertical="top"/>
    </xf>
    <xf numFmtId="0" fontId="310" fillId="34" borderId="139" xfId="355" applyFont="1" applyFill="1" applyBorder="1" applyAlignment="1">
      <alignment vertical="top"/>
    </xf>
    <xf numFmtId="167" fontId="280" fillId="34" borderId="139" xfId="356" applyNumberFormat="1" applyFont="1" applyFill="1" applyBorder="1" applyAlignment="1">
      <alignment vertical="top"/>
    </xf>
    <xf numFmtId="167" fontId="313" fillId="34" borderId="139" xfId="356" applyNumberFormat="1" applyFont="1" applyFill="1" applyBorder="1" applyAlignment="1">
      <alignment vertical="top"/>
    </xf>
    <xf numFmtId="167" fontId="270" fillId="34" borderId="139" xfId="356" applyNumberFormat="1" applyFont="1" applyFill="1" applyBorder="1" applyAlignment="1">
      <alignment vertical="top"/>
    </xf>
    <xf numFmtId="167" fontId="271" fillId="34" borderId="139" xfId="356" applyNumberFormat="1" applyFont="1" applyFill="1" applyBorder="1" applyAlignment="1">
      <alignment vertical="top"/>
    </xf>
    <xf numFmtId="167" fontId="116" fillId="34" borderId="139" xfId="356" applyNumberFormat="1" applyFont="1" applyFill="1" applyBorder="1" applyAlignment="1">
      <alignment vertical="top"/>
    </xf>
    <xf numFmtId="0" fontId="2" fillId="34" borderId="139" xfId="355" applyFill="1" applyBorder="1" applyAlignment="1">
      <alignment vertical="top"/>
    </xf>
    <xf numFmtId="0" fontId="153" fillId="21" borderId="139" xfId="355" applyFont="1" applyFill="1" applyBorder="1" applyAlignment="1">
      <alignment vertical="top" wrapText="1"/>
    </xf>
    <xf numFmtId="0" fontId="310" fillId="21" borderId="139" xfId="355" applyFont="1" applyFill="1" applyBorder="1" applyAlignment="1">
      <alignment vertical="top"/>
    </xf>
    <xf numFmtId="167" fontId="265" fillId="21" borderId="139" xfId="356" applyNumberFormat="1" applyFont="1" applyFill="1" applyBorder="1" applyAlignment="1">
      <alignment vertical="top"/>
    </xf>
    <xf numFmtId="167" fontId="311" fillId="21" borderId="139" xfId="356" applyNumberFormat="1" applyFont="1" applyFill="1" applyBorder="1" applyAlignment="1">
      <alignment vertical="top"/>
    </xf>
    <xf numFmtId="167" fontId="281" fillId="21" borderId="139" xfId="356" applyNumberFormat="1" applyFont="1" applyFill="1" applyBorder="1" applyAlignment="1">
      <alignment vertical="top"/>
    </xf>
    <xf numFmtId="167" fontId="282" fillId="21" borderId="139" xfId="356" applyNumberFormat="1" applyFont="1" applyFill="1" applyBorder="1" applyAlignment="1">
      <alignment vertical="top"/>
    </xf>
    <xf numFmtId="167" fontId="243" fillId="21" borderId="139" xfId="356" applyNumberFormat="1" applyFont="1" applyFill="1" applyBorder="1" applyAlignment="1">
      <alignment vertical="top"/>
    </xf>
    <xf numFmtId="0" fontId="2" fillId="21" borderId="131" xfId="355" applyFill="1" applyBorder="1" applyAlignment="1">
      <alignment vertical="top"/>
    </xf>
    <xf numFmtId="0" fontId="225" fillId="15" borderId="139" xfId="355" applyFont="1" applyFill="1" applyBorder="1" applyAlignment="1">
      <alignment vertical="top" wrapText="1"/>
    </xf>
    <xf numFmtId="0" fontId="310" fillId="15" borderId="131" xfId="355" applyFont="1" applyFill="1" applyBorder="1" applyAlignment="1">
      <alignment vertical="top"/>
    </xf>
    <xf numFmtId="167" fontId="265" fillId="15" borderId="131" xfId="356" applyNumberFormat="1" applyFont="1" applyFill="1" applyBorder="1" applyAlignment="1">
      <alignment vertical="top"/>
    </xf>
    <xf numFmtId="167" fontId="311" fillId="15" borderId="139" xfId="356" applyNumberFormat="1" applyFont="1" applyFill="1" applyBorder="1" applyAlignment="1">
      <alignment vertical="top"/>
    </xf>
    <xf numFmtId="167" fontId="281" fillId="15" borderId="139" xfId="356" applyNumberFormat="1" applyFont="1" applyFill="1" applyBorder="1" applyAlignment="1">
      <alignment vertical="top"/>
    </xf>
    <xf numFmtId="167" fontId="282" fillId="15" borderId="139" xfId="356" applyNumberFormat="1" applyFont="1" applyFill="1" applyBorder="1" applyAlignment="1">
      <alignment vertical="top"/>
    </xf>
    <xf numFmtId="167" fontId="243" fillId="15" borderId="139" xfId="356" applyNumberFormat="1" applyFont="1" applyFill="1" applyBorder="1" applyAlignment="1">
      <alignment vertical="top"/>
    </xf>
    <xf numFmtId="0" fontId="2" fillId="15" borderId="131" xfId="355" applyFill="1" applyBorder="1" applyAlignment="1">
      <alignment vertical="top"/>
    </xf>
    <xf numFmtId="0" fontId="153" fillId="76" borderId="139" xfId="355" applyFont="1" applyFill="1" applyBorder="1" applyAlignment="1">
      <alignment vertical="top" wrapText="1"/>
    </xf>
    <xf numFmtId="167" fontId="310" fillId="76" borderId="131" xfId="356" applyNumberFormat="1" applyFont="1" applyFill="1" applyBorder="1" applyAlignment="1">
      <alignment vertical="top"/>
    </xf>
    <xf numFmtId="167" fontId="265" fillId="76" borderId="131" xfId="356" applyNumberFormat="1" applyFont="1" applyFill="1" applyBorder="1" applyAlignment="1">
      <alignment vertical="top"/>
    </xf>
    <xf numFmtId="167" fontId="311" fillId="76" borderId="139" xfId="356" applyNumberFormat="1" applyFont="1" applyFill="1" applyBorder="1" applyAlignment="1">
      <alignment vertical="top"/>
    </xf>
    <xf numFmtId="167" fontId="281" fillId="76" borderId="139" xfId="356" applyNumberFormat="1" applyFont="1" applyFill="1" applyBorder="1" applyAlignment="1">
      <alignment vertical="top"/>
    </xf>
    <xf numFmtId="167" fontId="282" fillId="76" borderId="139" xfId="356" applyNumberFormat="1" applyFont="1" applyFill="1" applyBorder="1" applyAlignment="1">
      <alignment vertical="top"/>
    </xf>
    <xf numFmtId="167" fontId="243" fillId="76" borderId="139" xfId="356" applyNumberFormat="1" applyFont="1" applyFill="1" applyBorder="1" applyAlignment="1">
      <alignment vertical="top"/>
    </xf>
    <xf numFmtId="0" fontId="2" fillId="76" borderId="131" xfId="355" applyFill="1" applyBorder="1" applyAlignment="1">
      <alignment vertical="top"/>
    </xf>
    <xf numFmtId="0" fontId="2" fillId="76" borderId="131" xfId="355" applyFill="1" applyBorder="1" applyAlignment="1">
      <alignment vertical="top" wrapText="1"/>
    </xf>
    <xf numFmtId="167" fontId="310" fillId="76" borderId="139" xfId="356" applyNumberFormat="1" applyFont="1" applyFill="1" applyBorder="1" applyAlignment="1">
      <alignment vertical="top"/>
    </xf>
    <xf numFmtId="167" fontId="265" fillId="76" borderId="139" xfId="356" applyNumberFormat="1" applyFont="1" applyFill="1" applyBorder="1" applyAlignment="1">
      <alignment vertical="top"/>
    </xf>
    <xf numFmtId="0" fontId="2" fillId="76" borderId="139" xfId="355" applyFill="1" applyBorder="1" applyAlignment="1">
      <alignment vertical="top" wrapText="1"/>
    </xf>
    <xf numFmtId="167" fontId="310" fillId="15" borderId="131" xfId="356" applyNumberFormat="1" applyFont="1" applyFill="1" applyBorder="1" applyAlignment="1">
      <alignment vertical="top"/>
    </xf>
    <xf numFmtId="0" fontId="154" fillId="21" borderId="139" xfId="355" applyFont="1" applyFill="1" applyBorder="1" applyAlignment="1">
      <alignment vertical="top" wrapText="1"/>
    </xf>
    <xf numFmtId="167" fontId="310" fillId="21" borderId="139" xfId="356" applyNumberFormat="1" applyFont="1" applyFill="1" applyBorder="1" applyAlignment="1">
      <alignment vertical="top"/>
    </xf>
    <xf numFmtId="0" fontId="2" fillId="21" borderId="139" xfId="355" applyFill="1" applyBorder="1" applyAlignment="1">
      <alignment vertical="top" wrapText="1"/>
    </xf>
    <xf numFmtId="0" fontId="154" fillId="76" borderId="139" xfId="355" applyFont="1" applyFill="1" applyBorder="1" applyAlignment="1">
      <alignment vertical="top" wrapText="1"/>
    </xf>
    <xf numFmtId="0" fontId="2" fillId="21" borderId="122" xfId="355" applyFill="1" applyBorder="1" applyAlignment="1">
      <alignment vertical="top" wrapText="1"/>
    </xf>
    <xf numFmtId="0" fontId="77" fillId="76" borderId="139" xfId="355" applyFont="1" applyFill="1" applyBorder="1" applyAlignment="1">
      <alignment vertical="top" wrapText="1"/>
    </xf>
    <xf numFmtId="0" fontId="77" fillId="21" borderId="139" xfId="355" applyFont="1" applyFill="1" applyBorder="1" applyAlignment="1">
      <alignment vertical="top" wrapText="1"/>
    </xf>
    <xf numFmtId="0" fontId="116" fillId="34" borderId="131" xfId="355" applyFont="1" applyFill="1" applyBorder="1" applyAlignment="1">
      <alignment horizontal="left" vertical="top"/>
    </xf>
    <xf numFmtId="167" fontId="310" fillId="34" borderId="131" xfId="356" applyNumberFormat="1" applyFont="1" applyFill="1" applyBorder="1" applyAlignment="1">
      <alignment vertical="top"/>
    </xf>
    <xf numFmtId="167" fontId="280" fillId="34" borderId="131" xfId="356" applyNumberFormat="1" applyFont="1" applyFill="1" applyBorder="1" applyAlignment="1">
      <alignment vertical="top"/>
    </xf>
    <xf numFmtId="167" fontId="313" fillId="34" borderId="131" xfId="356" applyNumberFormat="1" applyFont="1" applyFill="1" applyBorder="1" applyAlignment="1">
      <alignment vertical="top"/>
    </xf>
    <xf numFmtId="167" fontId="270" fillId="34" borderId="131" xfId="356" applyNumberFormat="1" applyFont="1" applyFill="1" applyBorder="1" applyAlignment="1">
      <alignment vertical="top"/>
    </xf>
    <xf numFmtId="167" fontId="271" fillId="34" borderId="131" xfId="356" applyNumberFormat="1" applyFont="1" applyFill="1" applyBorder="1" applyAlignment="1">
      <alignment vertical="top"/>
    </xf>
    <xf numFmtId="167" fontId="116" fillId="34" borderId="131" xfId="356" applyNumberFormat="1" applyFont="1" applyFill="1" applyBorder="1" applyAlignment="1">
      <alignment vertical="top"/>
    </xf>
    <xf numFmtId="0" fontId="2" fillId="34" borderId="131" xfId="355" applyFill="1" applyBorder="1" applyAlignment="1">
      <alignment vertical="top"/>
    </xf>
    <xf numFmtId="0" fontId="77" fillId="21" borderId="122" xfId="355" applyFont="1" applyFill="1" applyBorder="1" applyAlignment="1">
      <alignment vertical="top" wrapText="1"/>
    </xf>
    <xf numFmtId="167" fontId="310" fillId="21" borderId="122" xfId="356" applyNumberFormat="1" applyFont="1" applyFill="1" applyBorder="1" applyAlignment="1">
      <alignment vertical="top"/>
    </xf>
    <xf numFmtId="167" fontId="265" fillId="21" borderId="122" xfId="356" applyNumberFormat="1" applyFont="1" applyFill="1" applyBorder="1" applyAlignment="1">
      <alignment vertical="top"/>
    </xf>
    <xf numFmtId="167" fontId="311" fillId="21" borderId="122" xfId="356" applyNumberFormat="1" applyFont="1" applyFill="1" applyBorder="1" applyAlignment="1">
      <alignment vertical="top"/>
    </xf>
    <xf numFmtId="167" fontId="266" fillId="21" borderId="122" xfId="356" applyNumberFormat="1" applyFont="1" applyFill="1" applyBorder="1" applyAlignment="1">
      <alignment vertical="top"/>
    </xf>
    <xf numFmtId="167" fontId="267" fillId="21" borderId="122" xfId="356" applyNumberFormat="1" applyFont="1" applyFill="1" applyBorder="1" applyAlignment="1">
      <alignment vertical="top"/>
    </xf>
    <xf numFmtId="167" fontId="0" fillId="21" borderId="122" xfId="356" applyNumberFormat="1" applyFont="1" applyFill="1" applyBorder="1" applyAlignment="1">
      <alignment vertical="top"/>
    </xf>
    <xf numFmtId="0" fontId="61" fillId="76" borderId="139" xfId="355" applyFont="1" applyFill="1" applyBorder="1" applyAlignment="1">
      <alignment vertical="top" wrapText="1"/>
    </xf>
    <xf numFmtId="167" fontId="310" fillId="76" borderId="0" xfId="356" applyNumberFormat="1" applyFont="1" applyFill="1" applyAlignment="1">
      <alignment vertical="top"/>
    </xf>
    <xf numFmtId="167" fontId="311" fillId="76" borderId="80" xfId="356" applyNumberFormat="1" applyFont="1" applyFill="1" applyBorder="1" applyAlignment="1">
      <alignment vertical="top"/>
    </xf>
    <xf numFmtId="167" fontId="281" fillId="76" borderId="80" xfId="356" applyNumberFormat="1" applyFont="1" applyFill="1" applyBorder="1" applyAlignment="1">
      <alignment vertical="top"/>
    </xf>
    <xf numFmtId="167" fontId="282" fillId="76" borderId="80" xfId="356" applyNumberFormat="1" applyFont="1" applyFill="1" applyBorder="1" applyAlignment="1">
      <alignment vertical="top"/>
    </xf>
    <xf numFmtId="167" fontId="243" fillId="76" borderId="80" xfId="356" applyNumberFormat="1" applyFont="1" applyFill="1" applyBorder="1" applyAlignment="1">
      <alignment vertical="top"/>
    </xf>
    <xf numFmtId="0" fontId="2" fillId="76" borderId="80" xfId="355" applyFill="1" applyBorder="1" applyAlignment="1">
      <alignment vertical="top" wrapText="1"/>
    </xf>
    <xf numFmtId="0" fontId="61" fillId="76" borderId="131" xfId="355" applyFont="1" applyFill="1" applyBorder="1" applyAlignment="1">
      <alignment vertical="top" wrapText="1"/>
    </xf>
    <xf numFmtId="167" fontId="310" fillId="76" borderId="126" xfId="356" applyNumberFormat="1" applyFont="1" applyFill="1" applyBorder="1" applyAlignment="1">
      <alignment vertical="top"/>
    </xf>
    <xf numFmtId="167" fontId="311" fillId="76" borderId="131" xfId="356" applyNumberFormat="1" applyFont="1" applyFill="1" applyBorder="1" applyAlignment="1">
      <alignment vertical="top"/>
    </xf>
    <xf numFmtId="167" fontId="281" fillId="76" borderId="131" xfId="356" applyNumberFormat="1" applyFont="1" applyFill="1" applyBorder="1" applyAlignment="1">
      <alignment vertical="top"/>
    </xf>
    <xf numFmtId="167" fontId="282" fillId="76" borderId="131" xfId="356" applyNumberFormat="1" applyFont="1" applyFill="1" applyBorder="1" applyAlignment="1">
      <alignment vertical="top"/>
    </xf>
    <xf numFmtId="167" fontId="243" fillId="76" borderId="131" xfId="356" applyNumberFormat="1" applyFont="1" applyFill="1" applyBorder="1" applyAlignment="1">
      <alignment vertical="top"/>
    </xf>
    <xf numFmtId="0" fontId="61" fillId="76" borderId="124" xfId="355" applyFont="1" applyFill="1" applyBorder="1" applyAlignment="1">
      <alignment vertical="top" wrapText="1"/>
    </xf>
    <xf numFmtId="0" fontId="2" fillId="76" borderId="126" xfId="355" applyFill="1" applyBorder="1" applyAlignment="1">
      <alignment vertical="top" wrapText="1"/>
    </xf>
    <xf numFmtId="0" fontId="61" fillId="76" borderId="81" xfId="355" applyFont="1" applyFill="1" applyBorder="1" applyAlignment="1">
      <alignment vertical="top" wrapText="1"/>
    </xf>
    <xf numFmtId="0" fontId="2" fillId="76" borderId="101" xfId="355" applyFill="1" applyBorder="1" applyAlignment="1">
      <alignment vertical="top" wrapText="1"/>
    </xf>
    <xf numFmtId="0" fontId="61" fillId="76" borderId="122" xfId="355" applyFont="1" applyFill="1" applyBorder="1" applyAlignment="1">
      <alignment vertical="top" wrapText="1"/>
    </xf>
    <xf numFmtId="167" fontId="310" fillId="76" borderId="122" xfId="356" applyNumberFormat="1" applyFont="1" applyFill="1" applyBorder="1" applyAlignment="1">
      <alignment vertical="top"/>
    </xf>
    <xf numFmtId="167" fontId="265" fillId="76" borderId="122" xfId="356" applyNumberFormat="1" applyFont="1" applyFill="1" applyBorder="1" applyAlignment="1">
      <alignment vertical="top"/>
    </xf>
    <xf numFmtId="167" fontId="311" fillId="76" borderId="122" xfId="356" applyNumberFormat="1" applyFont="1" applyFill="1" applyBorder="1" applyAlignment="1">
      <alignment vertical="top"/>
    </xf>
    <xf numFmtId="167" fontId="281" fillId="76" borderId="122" xfId="356" applyNumberFormat="1" applyFont="1" applyFill="1" applyBorder="1" applyAlignment="1">
      <alignment vertical="top"/>
    </xf>
    <xf numFmtId="167" fontId="282" fillId="76" borderId="122" xfId="356" applyNumberFormat="1" applyFont="1" applyFill="1" applyBorder="1" applyAlignment="1">
      <alignment vertical="top"/>
    </xf>
    <xf numFmtId="167" fontId="243" fillId="76" borderId="122" xfId="356" applyNumberFormat="1" applyFont="1" applyFill="1" applyBorder="1" applyAlignment="1">
      <alignment vertical="top"/>
    </xf>
    <xf numFmtId="0" fontId="61" fillId="76" borderId="139" xfId="355" applyFont="1" applyFill="1" applyBorder="1" applyAlignment="1">
      <alignment horizontal="left" vertical="top" wrapText="1"/>
    </xf>
    <xf numFmtId="0" fontId="77" fillId="73" borderId="139" xfId="355" applyFont="1" applyFill="1" applyBorder="1" applyAlignment="1">
      <alignment horizontal="left" vertical="top" wrapText="1"/>
    </xf>
    <xf numFmtId="167" fontId="310" fillId="73" borderId="139" xfId="356" applyNumberFormat="1" applyFont="1" applyFill="1" applyBorder="1" applyAlignment="1">
      <alignment vertical="top"/>
    </xf>
    <xf numFmtId="167" fontId="265" fillId="73" borderId="139" xfId="356" applyNumberFormat="1" applyFont="1" applyFill="1" applyBorder="1" applyAlignment="1">
      <alignment vertical="top"/>
    </xf>
    <xf numFmtId="167" fontId="311" fillId="73" borderId="139" xfId="356" applyNumberFormat="1" applyFont="1" applyFill="1" applyBorder="1" applyAlignment="1">
      <alignment vertical="top"/>
    </xf>
    <xf numFmtId="167" fontId="281" fillId="73" borderId="139" xfId="356" applyNumberFormat="1" applyFont="1" applyFill="1" applyBorder="1" applyAlignment="1">
      <alignment vertical="top"/>
    </xf>
    <xf numFmtId="167" fontId="282" fillId="73" borderId="139" xfId="356" applyNumberFormat="1" applyFont="1" applyFill="1" applyBorder="1" applyAlignment="1">
      <alignment vertical="top"/>
    </xf>
    <xf numFmtId="167" fontId="243" fillId="73" borderId="139" xfId="356" applyNumberFormat="1" applyFont="1" applyFill="1" applyBorder="1" applyAlignment="1">
      <alignment vertical="top"/>
    </xf>
    <xf numFmtId="0" fontId="2" fillId="73" borderId="139" xfId="355" applyFill="1" applyBorder="1" applyAlignment="1">
      <alignment vertical="top" wrapText="1"/>
    </xf>
    <xf numFmtId="0" fontId="2" fillId="21" borderId="139" xfId="355" applyFill="1" applyBorder="1" applyAlignment="1">
      <alignment horizontal="left" vertical="top" wrapText="1"/>
    </xf>
    <xf numFmtId="0" fontId="304" fillId="76" borderId="139" xfId="355" applyFont="1" applyFill="1" applyBorder="1" applyAlignment="1">
      <alignment horizontal="left" vertical="top" wrapText="1"/>
    </xf>
    <xf numFmtId="167" fontId="225" fillId="76" borderId="139" xfId="356" applyNumberFormat="1" applyFont="1" applyFill="1" applyBorder="1" applyAlignment="1">
      <alignment vertical="top"/>
    </xf>
    <xf numFmtId="0" fontId="61" fillId="76" borderId="139" xfId="355" applyFont="1" applyFill="1" applyBorder="1" applyAlignment="1">
      <alignment vertical="top"/>
    </xf>
    <xf numFmtId="0" fontId="304" fillId="21" borderId="139" xfId="355" applyFont="1" applyFill="1" applyBorder="1" applyAlignment="1">
      <alignment vertical="top" wrapText="1"/>
    </xf>
    <xf numFmtId="167" fontId="153" fillId="21" borderId="143" xfId="356" applyNumberFormat="1" applyFont="1" applyFill="1" applyBorder="1" applyAlignment="1">
      <alignment vertical="top"/>
    </xf>
    <xf numFmtId="167" fontId="225" fillId="21" borderId="139" xfId="356" applyNumberFormat="1" applyFont="1" applyFill="1" applyBorder="1" applyAlignment="1">
      <alignment vertical="top"/>
    </xf>
    <xf numFmtId="0" fontId="77" fillId="21" borderId="139" xfId="355" applyFont="1" applyFill="1" applyBorder="1" applyAlignment="1">
      <alignment horizontal="left" vertical="top" wrapText="1"/>
    </xf>
    <xf numFmtId="167" fontId="310" fillId="34" borderId="139" xfId="356" applyNumberFormat="1" applyFont="1" applyFill="1" applyBorder="1" applyAlignment="1">
      <alignment vertical="top"/>
    </xf>
    <xf numFmtId="0" fontId="2" fillId="21" borderId="139" xfId="355" applyFill="1" applyBorder="1" applyAlignment="1">
      <alignment vertical="top"/>
    </xf>
    <xf numFmtId="0" fontId="116" fillId="15" borderId="139" xfId="355" applyFont="1" applyFill="1" applyBorder="1" applyAlignment="1">
      <alignment vertical="top" wrapText="1"/>
    </xf>
    <xf numFmtId="167" fontId="310" fillId="15" borderId="139" xfId="356" applyNumberFormat="1" applyFont="1" applyFill="1" applyBorder="1" applyAlignment="1">
      <alignment vertical="top"/>
    </xf>
    <xf numFmtId="167" fontId="265" fillId="15" borderId="139" xfId="356" applyNumberFormat="1" applyFont="1" applyFill="1" applyBorder="1" applyAlignment="1">
      <alignment vertical="top"/>
    </xf>
    <xf numFmtId="0" fontId="77" fillId="76" borderId="124" xfId="355" applyFont="1" applyFill="1" applyBorder="1" applyAlignment="1">
      <alignment vertical="top" wrapText="1"/>
    </xf>
    <xf numFmtId="167" fontId="310" fillId="76" borderId="124" xfId="356" applyNumberFormat="1" applyFont="1" applyFill="1" applyBorder="1" applyAlignment="1">
      <alignment vertical="top"/>
    </xf>
    <xf numFmtId="167" fontId="311" fillId="76" borderId="155" xfId="356" applyNumberFormat="1" applyFont="1" applyFill="1" applyBorder="1" applyAlignment="1">
      <alignment vertical="top"/>
    </xf>
    <xf numFmtId="0" fontId="2" fillId="76" borderId="139" xfId="355" applyFill="1" applyBorder="1" applyAlignment="1">
      <alignment vertical="top"/>
    </xf>
    <xf numFmtId="167" fontId="310" fillId="76" borderId="55" xfId="356" applyNumberFormat="1" applyFont="1" applyFill="1" applyBorder="1" applyAlignment="1">
      <alignment vertical="top"/>
    </xf>
    <xf numFmtId="167" fontId="265" fillId="76" borderId="80" xfId="356" applyNumberFormat="1" applyFont="1" applyFill="1" applyBorder="1" applyAlignment="1">
      <alignment vertical="top"/>
    </xf>
    <xf numFmtId="167" fontId="311" fillId="76" borderId="126" xfId="356" applyNumberFormat="1" applyFont="1" applyFill="1" applyBorder="1" applyAlignment="1">
      <alignment vertical="top"/>
    </xf>
    <xf numFmtId="0" fontId="2" fillId="76" borderId="126" xfId="355" applyFill="1" applyBorder="1" applyAlignment="1">
      <alignment vertical="top"/>
    </xf>
    <xf numFmtId="167" fontId="310" fillId="76" borderId="81" xfId="356" applyNumberFormat="1" applyFont="1" applyFill="1" applyBorder="1" applyAlignment="1">
      <alignment vertical="top"/>
    </xf>
    <xf numFmtId="167" fontId="311" fillId="76" borderId="101" xfId="356" applyNumberFormat="1" applyFont="1" applyFill="1" applyBorder="1" applyAlignment="1">
      <alignment vertical="top"/>
    </xf>
    <xf numFmtId="0" fontId="77" fillId="76" borderId="81" xfId="355" applyFont="1" applyFill="1" applyBorder="1" applyAlignment="1">
      <alignment vertical="top" wrapText="1"/>
    </xf>
    <xf numFmtId="0" fontId="184" fillId="15" borderId="139" xfId="355" applyFont="1" applyFill="1" applyBorder="1" applyAlignment="1">
      <alignment vertical="top" wrapText="1"/>
    </xf>
    <xf numFmtId="167" fontId="310" fillId="15" borderId="139" xfId="356" quotePrefix="1" applyNumberFormat="1" applyFont="1" applyFill="1" applyBorder="1" applyAlignment="1">
      <alignment vertical="top"/>
    </xf>
    <xf numFmtId="167" fontId="283" fillId="76" borderId="139" xfId="356" applyNumberFormat="1" applyFont="1" applyFill="1" applyBorder="1" applyAlignment="1">
      <alignment vertical="top"/>
    </xf>
    <xf numFmtId="167" fontId="266" fillId="21" borderId="139" xfId="356" applyNumberFormat="1" applyFont="1" applyFill="1" applyBorder="1" applyAlignment="1">
      <alignment vertical="top"/>
    </xf>
    <xf numFmtId="167" fontId="267" fillId="21" borderId="139" xfId="356" applyNumberFormat="1" applyFont="1" applyFill="1" applyBorder="1" applyAlignment="1">
      <alignment vertical="top"/>
    </xf>
    <xf numFmtId="167" fontId="0" fillId="21" borderId="139" xfId="356" applyNumberFormat="1" applyFont="1" applyFill="1" applyBorder="1" applyAlignment="1">
      <alignment vertical="top"/>
    </xf>
    <xf numFmtId="0" fontId="2" fillId="0" borderId="0" xfId="355" applyAlignment="1">
      <alignment vertical="top" wrapText="1"/>
    </xf>
    <xf numFmtId="0" fontId="311" fillId="0" borderId="0" xfId="197" applyNumberFormat="1" applyFont="1" applyAlignment="1">
      <alignment vertical="top"/>
    </xf>
    <xf numFmtId="0" fontId="61" fillId="0" borderId="0" xfId="355" applyFont="1" applyAlignment="1">
      <alignment horizontal="right" vertical="top"/>
    </xf>
    <xf numFmtId="3" fontId="265" fillId="0" borderId="0" xfId="355" applyNumberFormat="1" applyFont="1" applyAlignment="1">
      <alignment vertical="top"/>
    </xf>
    <xf numFmtId="0" fontId="2" fillId="0" borderId="0" xfId="355" applyAlignment="1">
      <alignment horizontal="right" vertical="top" wrapText="1"/>
    </xf>
    <xf numFmtId="3" fontId="265" fillId="0" borderId="0" xfId="355" applyNumberFormat="1" applyFont="1" applyAlignment="1">
      <alignment horizontal="right" vertical="top"/>
    </xf>
    <xf numFmtId="0" fontId="225" fillId="0" borderId="0" xfId="355" applyFont="1" applyAlignment="1">
      <alignment horizontal="right" vertical="top"/>
    </xf>
    <xf numFmtId="0" fontId="129" fillId="0" borderId="0" xfId="355" applyFont="1" applyAlignment="1">
      <alignment vertical="top"/>
    </xf>
    <xf numFmtId="0" fontId="285" fillId="0" borderId="0" xfId="357" applyFont="1" applyAlignment="1" applyProtection="1">
      <alignment vertical="top"/>
    </xf>
    <xf numFmtId="0" fontId="81" fillId="0" borderId="0" xfId="0" applyFont="1"/>
    <xf numFmtId="167" fontId="91" fillId="84" borderId="121" xfId="1" applyNumberFormat="1" applyFont="1" applyFill="1" applyBorder="1" applyProtection="1">
      <protection locked="0"/>
    </xf>
    <xf numFmtId="167" fontId="91" fillId="84" borderId="121" xfId="19" applyNumberFormat="1" applyFont="1" applyFill="1" applyBorder="1" applyProtection="1">
      <protection locked="0"/>
    </xf>
    <xf numFmtId="167" fontId="91" fillId="84" borderId="121" xfId="1" applyNumberFormat="1" applyFont="1" applyFill="1" applyBorder="1" applyProtection="1"/>
    <xf numFmtId="167" fontId="91" fillId="84" borderId="139" xfId="1" applyNumberFormat="1" applyFont="1" applyFill="1" applyBorder="1" applyProtection="1">
      <protection locked="0"/>
    </xf>
    <xf numFmtId="167" fontId="114" fillId="84" borderId="87" xfId="1" applyNumberFormat="1" applyFont="1" applyFill="1" applyBorder="1"/>
    <xf numFmtId="0" fontId="114" fillId="84" borderId="87" xfId="0" applyFont="1" applyFill="1" applyBorder="1" applyAlignment="1">
      <alignment wrapText="1"/>
    </xf>
    <xf numFmtId="167" fontId="114" fillId="84" borderId="89" xfId="1" applyNumberFormat="1" applyFont="1" applyFill="1" applyBorder="1" applyAlignment="1">
      <alignment wrapText="1"/>
    </xf>
    <xf numFmtId="167" fontId="194" fillId="0" borderId="0" xfId="1" quotePrefix="1" applyNumberFormat="1" applyFont="1" applyBorder="1"/>
    <xf numFmtId="167" fontId="91" fillId="84" borderId="107" xfId="22" applyNumberFormat="1" applyFont="1" applyFill="1" applyBorder="1" applyProtection="1">
      <protection locked="0"/>
    </xf>
    <xf numFmtId="167" fontId="92" fillId="84" borderId="121" xfId="19" applyNumberFormat="1" applyFont="1" applyFill="1" applyBorder="1" applyProtection="1">
      <protection locked="0"/>
    </xf>
    <xf numFmtId="167" fontId="92" fillId="84" borderId="107" xfId="1" applyNumberFormat="1" applyFont="1" applyFill="1" applyBorder="1"/>
    <xf numFmtId="167" fontId="114" fillId="84" borderId="74" xfId="1" applyNumberFormat="1" applyFont="1" applyFill="1" applyBorder="1" applyAlignment="1"/>
    <xf numFmtId="167" fontId="194" fillId="0" borderId="0" xfId="1" applyNumberFormat="1" applyFont="1" applyBorder="1" applyAlignment="1">
      <alignment horizontal="center"/>
    </xf>
    <xf numFmtId="167" fontId="114" fillId="84" borderId="74" xfId="1" applyNumberFormat="1" applyFont="1" applyFill="1" applyBorder="1"/>
    <xf numFmtId="167" fontId="114" fillId="84" borderId="140" xfId="1" applyNumberFormat="1" applyFont="1" applyFill="1" applyBorder="1"/>
    <xf numFmtId="167" fontId="114" fillId="84" borderId="70" xfId="0" applyNumberFormat="1" applyFont="1" applyFill="1" applyBorder="1" applyAlignment="1">
      <alignment horizontal="center" wrapText="1"/>
    </xf>
    <xf numFmtId="167" fontId="91" fillId="84" borderId="0" xfId="0" applyNumberFormat="1" applyFont="1" applyFill="1"/>
    <xf numFmtId="167" fontId="103" fillId="0" borderId="0" xfId="0" applyNumberFormat="1" applyFont="1"/>
    <xf numFmtId="0" fontId="198" fillId="10" borderId="139" xfId="0" applyFont="1" applyFill="1" applyBorder="1" applyAlignment="1">
      <alignment horizontal="left" vertical="center" wrapText="1"/>
    </xf>
    <xf numFmtId="167" fontId="198" fillId="10" borderId="139" xfId="337" applyNumberFormat="1" applyFont="1" applyFill="1" applyBorder="1" applyAlignment="1" applyProtection="1">
      <alignment horizontal="center" vertical="center"/>
      <protection locked="0"/>
    </xf>
    <xf numFmtId="167" fontId="121" fillId="75" borderId="139" xfId="19" applyNumberFormat="1" applyFont="1" applyFill="1" applyBorder="1" applyProtection="1">
      <protection locked="0"/>
    </xf>
    <xf numFmtId="167" fontId="198" fillId="13" borderId="139" xfId="337" applyNumberFormat="1" applyFont="1" applyFill="1" applyBorder="1" applyProtection="1">
      <protection locked="0"/>
    </xf>
    <xf numFmtId="167" fontId="100" fillId="10" borderId="139" xfId="337" applyNumberFormat="1" applyFont="1" applyFill="1" applyBorder="1" applyAlignment="1" applyProtection="1">
      <alignment horizontal="center" vertical="center"/>
      <protection locked="0"/>
    </xf>
    <xf numFmtId="167" fontId="121" fillId="10" borderId="139" xfId="337" applyNumberFormat="1" applyFont="1" applyFill="1" applyBorder="1" applyAlignment="1" applyProtection="1">
      <alignment horizontal="center" vertical="center"/>
      <protection locked="0"/>
    </xf>
    <xf numFmtId="3" fontId="62" fillId="84" borderId="58" xfId="43" applyNumberFormat="1" applyFont="1" applyFill="1" applyBorder="1"/>
    <xf numFmtId="0" fontId="114" fillId="0" borderId="138" xfId="0" applyFont="1" applyBorder="1" applyAlignment="1">
      <alignment horizontal="left" wrapText="1"/>
    </xf>
    <xf numFmtId="167" fontId="114" fillId="12" borderId="74" xfId="1" applyNumberFormat="1" applyFont="1" applyFill="1" applyBorder="1"/>
    <xf numFmtId="0" fontId="114" fillId="0" borderId="71" xfId="0" applyFont="1" applyBorder="1"/>
    <xf numFmtId="0" fontId="114" fillId="0" borderId="71" xfId="0" applyFont="1" applyBorder="1" applyAlignment="1">
      <alignment wrapText="1"/>
    </xf>
    <xf numFmtId="167" fontId="114" fillId="84" borderId="71" xfId="1" applyNumberFormat="1" applyFont="1" applyFill="1" applyBorder="1"/>
    <xf numFmtId="167" fontId="180" fillId="0" borderId="71" xfId="1" applyNumberFormat="1" applyFont="1" applyBorder="1"/>
    <xf numFmtId="173" fontId="114" fillId="84" borderId="0" xfId="1" applyNumberFormat="1" applyFont="1" applyFill="1" applyBorder="1"/>
    <xf numFmtId="0" fontId="89" fillId="84" borderId="0" xfId="0" applyFont="1" applyFill="1" applyAlignment="1">
      <alignment wrapText="1"/>
    </xf>
    <xf numFmtId="43" fontId="114" fillId="84" borderId="0" xfId="1" applyFont="1" applyFill="1" applyAlignment="1">
      <alignment wrapText="1"/>
    </xf>
    <xf numFmtId="167" fontId="114" fillId="84" borderId="90" xfId="1" applyNumberFormat="1" applyFont="1" applyFill="1" applyBorder="1"/>
    <xf numFmtId="167" fontId="236" fillId="70" borderId="70" xfId="0" applyNumberFormat="1" applyFont="1" applyFill="1" applyBorder="1" applyAlignment="1">
      <alignment horizontal="center" wrapText="1"/>
    </xf>
    <xf numFmtId="167" fontId="236" fillId="70" borderId="70" xfId="1" applyNumberFormat="1" applyFont="1" applyFill="1" applyBorder="1" applyAlignment="1">
      <alignment wrapText="1"/>
    </xf>
    <xf numFmtId="167" fontId="236" fillId="0" borderId="70" xfId="1" applyNumberFormat="1" applyFont="1" applyBorder="1" applyAlignment="1">
      <alignment wrapText="1"/>
    </xf>
    <xf numFmtId="167" fontId="236" fillId="84" borderId="70" xfId="1" applyNumberFormat="1" applyFont="1" applyFill="1" applyBorder="1" applyAlignment="1">
      <alignment wrapText="1"/>
    </xf>
    <xf numFmtId="167" fontId="236" fillId="12" borderId="70" xfId="1" applyNumberFormat="1" applyFont="1" applyFill="1" applyBorder="1" applyAlignment="1">
      <alignment wrapText="1"/>
    </xf>
    <xf numFmtId="167" fontId="0" fillId="84" borderId="70" xfId="1" applyNumberFormat="1" applyFont="1" applyFill="1" applyBorder="1"/>
    <xf numFmtId="173" fontId="67" fillId="11" borderId="0" xfId="1" applyNumberFormat="1" applyFont="1" applyFill="1" applyBorder="1"/>
    <xf numFmtId="167" fontId="114" fillId="11" borderId="74" xfId="1" applyNumberFormat="1" applyFont="1" applyFill="1" applyBorder="1"/>
    <xf numFmtId="167" fontId="0" fillId="6" borderId="0" xfId="1" applyNumberFormat="1" applyFont="1" applyFill="1"/>
    <xf numFmtId="167" fontId="189" fillId="0" borderId="0" xfId="1" applyNumberFormat="1" applyFont="1"/>
    <xf numFmtId="167" fontId="89" fillId="15" borderId="107" xfId="1" applyNumberFormat="1" applyFont="1" applyFill="1" applyBorder="1" applyProtection="1">
      <protection locked="0"/>
    </xf>
    <xf numFmtId="167" fontId="87" fillId="10" borderId="107" xfId="1" applyNumberFormat="1" applyFont="1" applyFill="1" applyBorder="1"/>
    <xf numFmtId="167" fontId="89" fillId="10" borderId="107" xfId="1" applyNumberFormat="1" applyFont="1" applyFill="1" applyBorder="1"/>
    <xf numFmtId="167" fontId="87" fillId="10" borderId="107" xfId="19" applyNumberFormat="1" applyFont="1" applyFill="1" applyBorder="1"/>
    <xf numFmtId="167" fontId="252" fillId="15" borderId="107" xfId="1" applyNumberFormat="1" applyFont="1" applyFill="1" applyBorder="1" applyProtection="1">
      <protection locked="0"/>
    </xf>
    <xf numFmtId="167" fontId="254" fillId="10" borderId="107" xfId="1" applyNumberFormat="1" applyFont="1" applyFill="1" applyBorder="1"/>
    <xf numFmtId="167" fontId="252" fillId="10" borderId="107" xfId="1" applyNumberFormat="1" applyFont="1" applyFill="1" applyBorder="1"/>
    <xf numFmtId="167" fontId="67" fillId="85" borderId="0" xfId="1" applyNumberFormat="1" applyFont="1" applyFill="1" applyBorder="1"/>
    <xf numFmtId="0" fontId="131" fillId="85" borderId="0" xfId="0" applyFont="1" applyFill="1"/>
    <xf numFmtId="0" fontId="84" fillId="85" borderId="0" xfId="0" applyFont="1" applyFill="1"/>
    <xf numFmtId="0" fontId="320" fillId="0" borderId="0" xfId="16" applyFont="1"/>
    <xf numFmtId="0" fontId="195" fillId="0" borderId="0" xfId="358" applyFont="1"/>
    <xf numFmtId="0" fontId="77" fillId="0" borderId="0" xfId="16" applyFont="1"/>
    <xf numFmtId="0" fontId="124" fillId="0" borderId="0" xfId="16" applyFont="1"/>
    <xf numFmtId="0" fontId="124" fillId="0" borderId="0" xfId="16" applyFont="1" applyAlignment="1">
      <alignment horizontal="center"/>
    </xf>
    <xf numFmtId="164" fontId="320" fillId="0" borderId="0" xfId="16" applyNumberFormat="1" applyFont="1"/>
    <xf numFmtId="167" fontId="320" fillId="0" borderId="0" xfId="16" applyNumberFormat="1" applyFont="1"/>
    <xf numFmtId="0" fontId="321" fillId="0" borderId="0" xfId="10" applyFont="1"/>
    <xf numFmtId="167" fontId="124" fillId="0" borderId="0" xfId="16" applyNumberFormat="1" applyFont="1" applyAlignment="1">
      <alignment horizontal="center"/>
    </xf>
    <xf numFmtId="0" fontId="241" fillId="0" borderId="0" xfId="10" applyFont="1"/>
    <xf numFmtId="0" fontId="244" fillId="8" borderId="0" xfId="16" applyFont="1" applyFill="1"/>
    <xf numFmtId="1" fontId="320" fillId="0" borderId="0" xfId="16" applyNumberFormat="1" applyFont="1"/>
    <xf numFmtId="0" fontId="320" fillId="0" borderId="0" xfId="16" applyFont="1" applyAlignment="1">
      <alignment horizontal="center" vertical="center"/>
    </xf>
    <xf numFmtId="0" fontId="322" fillId="15" borderId="143" xfId="16" applyFont="1" applyFill="1" applyBorder="1" applyAlignment="1">
      <alignment horizontal="center" vertical="center"/>
    </xf>
    <xf numFmtId="0" fontId="322" fillId="15" borderId="139" xfId="16" applyFont="1" applyFill="1" applyBorder="1" applyAlignment="1">
      <alignment horizontal="center" vertical="center" wrapText="1"/>
    </xf>
    <xf numFmtId="0" fontId="322" fillId="15" borderId="139" xfId="16" applyFont="1" applyFill="1" applyBorder="1" applyAlignment="1">
      <alignment horizontal="center" vertical="center"/>
    </xf>
    <xf numFmtId="0" fontId="244" fillId="15" borderId="139" xfId="16" applyFont="1" applyFill="1" applyBorder="1" applyAlignment="1">
      <alignment horizontal="center" vertical="center" wrapText="1"/>
    </xf>
    <xf numFmtId="0" fontId="124" fillId="15" borderId="139" xfId="16" applyFont="1" applyFill="1" applyBorder="1" applyAlignment="1">
      <alignment horizontal="center" vertical="center" wrapText="1"/>
    </xf>
    <xf numFmtId="0" fontId="244" fillId="15" borderId="143" xfId="16" applyFont="1" applyFill="1" applyBorder="1" applyAlignment="1">
      <alignment horizontal="center" vertical="center" wrapText="1"/>
    </xf>
    <xf numFmtId="0" fontId="320" fillId="0" borderId="133" xfId="16" applyFont="1" applyBorder="1" applyAlignment="1">
      <alignment horizontal="center" vertical="center"/>
    </xf>
    <xf numFmtId="0" fontId="322" fillId="0" borderId="0" xfId="16" applyFont="1"/>
    <xf numFmtId="0" fontId="322" fillId="0" borderId="133" xfId="16" applyFont="1" applyBorder="1"/>
    <xf numFmtId="0" fontId="323" fillId="0" borderId="176" xfId="16" applyFont="1" applyBorder="1"/>
    <xf numFmtId="0" fontId="323" fillId="0" borderId="133" xfId="16" applyFont="1" applyBorder="1"/>
    <xf numFmtId="0" fontId="200" fillId="0" borderId="133" xfId="16" applyFont="1" applyBorder="1"/>
    <xf numFmtId="0" fontId="324" fillId="0" borderId="133" xfId="16" applyFont="1" applyBorder="1"/>
    <xf numFmtId="167" fontId="200" fillId="0" borderId="133" xfId="359" applyNumberFormat="1" applyFont="1" applyBorder="1"/>
    <xf numFmtId="167" fontId="241" fillId="0" borderId="133" xfId="359" applyNumberFormat="1" applyFont="1" applyBorder="1"/>
    <xf numFmtId="177" fontId="241" fillId="0" borderId="133" xfId="359" applyNumberFormat="1" applyFont="1" applyBorder="1"/>
    <xf numFmtId="167" fontId="241" fillId="0" borderId="131" xfId="359" applyNumberFormat="1" applyFont="1" applyBorder="1"/>
    <xf numFmtId="167" fontId="325" fillId="31" borderId="131" xfId="359" applyNumberFormat="1" applyFont="1" applyFill="1" applyBorder="1"/>
    <xf numFmtId="167" fontId="324" fillId="0" borderId="0" xfId="16" applyNumberFormat="1" applyFont="1"/>
    <xf numFmtId="167" fontId="241" fillId="0" borderId="176" xfId="359" applyNumberFormat="1" applyFont="1" applyBorder="1"/>
    <xf numFmtId="167" fontId="241" fillId="31" borderId="131" xfId="359" applyNumberFormat="1" applyFont="1" applyFill="1" applyBorder="1"/>
    <xf numFmtId="167" fontId="322" fillId="0" borderId="0" xfId="16" applyNumberFormat="1" applyFont="1"/>
    <xf numFmtId="0" fontId="320" fillId="0" borderId="117" xfId="16" applyFont="1" applyBorder="1"/>
    <xf numFmtId="0" fontId="324" fillId="0" borderId="81" xfId="16" applyFont="1" applyBorder="1"/>
    <xf numFmtId="0" fontId="323" fillId="0" borderId="117" xfId="16" applyFont="1" applyBorder="1"/>
    <xf numFmtId="0" fontId="200" fillId="0" borderId="117" xfId="16" applyFont="1" applyBorder="1"/>
    <xf numFmtId="0" fontId="324" fillId="0" borderId="117" xfId="16" applyFont="1" applyBorder="1"/>
    <xf numFmtId="167" fontId="200" fillId="0" borderId="117" xfId="359" applyNumberFormat="1" applyFont="1" applyBorder="1"/>
    <xf numFmtId="167" fontId="207" fillId="0" borderId="117" xfId="359" applyNumberFormat="1" applyFont="1" applyBorder="1"/>
    <xf numFmtId="177" fontId="200" fillId="0" borderId="117" xfId="359" applyNumberFormat="1" applyFont="1" applyFill="1" applyBorder="1"/>
    <xf numFmtId="177" fontId="200" fillId="27" borderId="117" xfId="359" applyNumberFormat="1" applyFont="1" applyFill="1" applyBorder="1"/>
    <xf numFmtId="177" fontId="200" fillId="0" borderId="117" xfId="359" applyNumberFormat="1" applyFont="1" applyBorder="1"/>
    <xf numFmtId="167" fontId="200" fillId="0" borderId="122" xfId="359" applyNumberFormat="1" applyFont="1" applyBorder="1"/>
    <xf numFmtId="167" fontId="326" fillId="31" borderId="122" xfId="359" applyNumberFormat="1" applyFont="1" applyFill="1" applyBorder="1"/>
    <xf numFmtId="167" fontId="200" fillId="0" borderId="81" xfId="359" applyNumberFormat="1" applyFont="1" applyBorder="1"/>
    <xf numFmtId="167" fontId="200" fillId="31" borderId="122" xfId="359" applyNumberFormat="1" applyFont="1" applyFill="1" applyBorder="1"/>
    <xf numFmtId="177" fontId="242" fillId="0" borderId="133" xfId="359" applyNumberFormat="1" applyFont="1" applyFill="1" applyBorder="1"/>
    <xf numFmtId="167" fontId="200" fillId="0" borderId="117" xfId="359" applyNumberFormat="1" applyFont="1" applyFill="1" applyBorder="1"/>
    <xf numFmtId="167" fontId="241" fillId="0" borderId="131" xfId="359" applyNumberFormat="1" applyFont="1" applyFill="1" applyBorder="1"/>
    <xf numFmtId="167" fontId="325" fillId="0" borderId="131" xfId="359" applyNumberFormat="1" applyFont="1" applyFill="1" applyBorder="1"/>
    <xf numFmtId="167" fontId="241" fillId="0" borderId="176" xfId="359" applyNumberFormat="1" applyFont="1" applyFill="1" applyBorder="1"/>
    <xf numFmtId="0" fontId="244" fillId="0" borderId="133" xfId="16" applyFont="1" applyBorder="1"/>
    <xf numFmtId="0" fontId="241" fillId="0" borderId="176" xfId="16" applyFont="1" applyBorder="1"/>
    <xf numFmtId="0" fontId="241" fillId="0" borderId="133" xfId="16" applyFont="1" applyBorder="1"/>
    <xf numFmtId="167" fontId="200" fillId="0" borderId="0" xfId="16" applyNumberFormat="1" applyFont="1"/>
    <xf numFmtId="0" fontId="244" fillId="0" borderId="0" xfId="16" applyFont="1"/>
    <xf numFmtId="0" fontId="77" fillId="0" borderId="117" xfId="16" applyFont="1" applyBorder="1"/>
    <xf numFmtId="0" fontId="200" fillId="0" borderId="81" xfId="16" applyFont="1" applyBorder="1"/>
    <xf numFmtId="0" fontId="241" fillId="0" borderId="117" xfId="16" applyFont="1" applyBorder="1"/>
    <xf numFmtId="167" fontId="200" fillId="0" borderId="122" xfId="359" applyNumberFormat="1" applyFont="1" applyFill="1" applyBorder="1"/>
    <xf numFmtId="177" fontId="241" fillId="0" borderId="133" xfId="359" applyNumberFormat="1" applyFont="1" applyFill="1" applyBorder="1"/>
    <xf numFmtId="167" fontId="241" fillId="0" borderId="133" xfId="359" applyNumberFormat="1" applyFont="1" applyFill="1" applyBorder="1"/>
    <xf numFmtId="167" fontId="207" fillId="0" borderId="117" xfId="359" applyNumberFormat="1" applyFont="1" applyFill="1" applyBorder="1"/>
    <xf numFmtId="14" fontId="200" fillId="0" borderId="133" xfId="16" applyNumberFormat="1" applyFont="1" applyBorder="1"/>
    <xf numFmtId="167" fontId="200" fillId="0" borderId="133" xfId="359" applyNumberFormat="1" applyFont="1" applyFill="1" applyBorder="1"/>
    <xf numFmtId="177" fontId="207" fillId="0" borderId="133" xfId="359" applyNumberFormat="1" applyFont="1" applyFill="1" applyBorder="1"/>
    <xf numFmtId="177" fontId="200" fillId="0" borderId="133" xfId="359" applyNumberFormat="1" applyFont="1" applyFill="1" applyBorder="1"/>
    <xf numFmtId="0" fontId="241" fillId="0" borderId="81" xfId="16" applyFont="1" applyBorder="1"/>
    <xf numFmtId="167" fontId="200" fillId="0" borderId="81" xfId="359" applyNumberFormat="1" applyFont="1" applyFill="1" applyBorder="1"/>
    <xf numFmtId="0" fontId="116" fillId="0" borderId="133" xfId="16" applyFont="1" applyBorder="1"/>
    <xf numFmtId="0" fontId="240" fillId="0" borderId="176" xfId="16" applyFont="1" applyBorder="1"/>
    <xf numFmtId="0" fontId="240" fillId="0" borderId="133" xfId="16" applyFont="1" applyBorder="1"/>
    <xf numFmtId="0" fontId="155" fillId="0" borderId="133" xfId="16" applyFont="1" applyBorder="1"/>
    <xf numFmtId="14" fontId="155" fillId="0" borderId="133" xfId="16" applyNumberFormat="1" applyFont="1" applyBorder="1"/>
    <xf numFmtId="167" fontId="155" fillId="0" borderId="133" xfId="359" applyNumberFormat="1" applyFont="1" applyFill="1" applyBorder="1"/>
    <xf numFmtId="167" fontId="207" fillId="0" borderId="133" xfId="359" applyNumberFormat="1" applyFont="1" applyBorder="1"/>
    <xf numFmtId="167" fontId="155" fillId="0" borderId="133" xfId="359" applyNumberFormat="1" applyFont="1" applyBorder="1"/>
    <xf numFmtId="177" fontId="155" fillId="0" borderId="133" xfId="359" applyNumberFormat="1" applyFont="1" applyBorder="1"/>
    <xf numFmtId="177" fontId="240" fillId="0" borderId="133" xfId="359" applyNumberFormat="1" applyFont="1" applyBorder="1"/>
    <xf numFmtId="167" fontId="240" fillId="0" borderId="131" xfId="359" applyNumberFormat="1" applyFont="1" applyBorder="1"/>
    <xf numFmtId="167" fontId="240" fillId="31" borderId="131" xfId="359" applyNumberFormat="1" applyFont="1" applyFill="1" applyBorder="1"/>
    <xf numFmtId="167" fontId="155" fillId="0" borderId="0" xfId="16" applyNumberFormat="1" applyFont="1"/>
    <xf numFmtId="167" fontId="240" fillId="0" borderId="176" xfId="359" applyNumberFormat="1" applyFont="1" applyBorder="1"/>
    <xf numFmtId="167" fontId="116" fillId="0" borderId="0" xfId="16" applyNumberFormat="1" applyFont="1"/>
    <xf numFmtId="0" fontId="1" fillId="0" borderId="0" xfId="16" applyFont="1"/>
    <xf numFmtId="0" fontId="1" fillId="0" borderId="117" xfId="16" applyFont="1" applyBorder="1"/>
    <xf numFmtId="0" fontId="240" fillId="0" borderId="81" xfId="16" applyFont="1" applyBorder="1"/>
    <xf numFmtId="0" fontId="240" fillId="0" borderId="117" xfId="16" applyFont="1" applyBorder="1"/>
    <xf numFmtId="0" fontId="155" fillId="0" borderId="117" xfId="16" applyFont="1" applyBorder="1"/>
    <xf numFmtId="167" fontId="155" fillId="0" borderId="117" xfId="359" applyNumberFormat="1" applyFont="1" applyFill="1" applyBorder="1"/>
    <xf numFmtId="167" fontId="155" fillId="0" borderId="117" xfId="359" applyNumberFormat="1" applyFont="1" applyBorder="1"/>
    <xf numFmtId="177" fontId="155" fillId="0" borderId="117" xfId="359" applyNumberFormat="1" applyFont="1" applyBorder="1"/>
    <xf numFmtId="167" fontId="155" fillId="0" borderId="122" xfId="359" applyNumberFormat="1" applyFont="1" applyBorder="1"/>
    <xf numFmtId="167" fontId="155" fillId="31" borderId="122" xfId="359" applyNumberFormat="1" applyFont="1" applyFill="1" applyBorder="1"/>
    <xf numFmtId="167" fontId="155" fillId="0" borderId="81" xfId="359" applyNumberFormat="1" applyFont="1" applyBorder="1"/>
    <xf numFmtId="0" fontId="327" fillId="0" borderId="133" xfId="16" applyFont="1" applyBorder="1"/>
    <xf numFmtId="0" fontId="328" fillId="0" borderId="176" xfId="16" applyFont="1" applyBorder="1"/>
    <xf numFmtId="0" fontId="328" fillId="0" borderId="133" xfId="16" applyFont="1" applyBorder="1"/>
    <xf numFmtId="0" fontId="329" fillId="0" borderId="133" xfId="16" applyFont="1" applyBorder="1"/>
    <xf numFmtId="167" fontId="329" fillId="0" borderId="133" xfId="359" applyNumberFormat="1" applyFont="1" applyFill="1" applyBorder="1"/>
    <xf numFmtId="167" fontId="329" fillId="0" borderId="133" xfId="359" applyNumberFormat="1" applyFont="1" applyBorder="1"/>
    <xf numFmtId="177" fontId="329" fillId="0" borderId="133" xfId="359" applyNumberFormat="1" applyFont="1" applyBorder="1"/>
    <xf numFmtId="177" fontId="328" fillId="0" borderId="133" xfId="359" applyNumberFormat="1" applyFont="1" applyBorder="1"/>
    <xf numFmtId="167" fontId="328" fillId="0" borderId="131" xfId="359" applyNumberFormat="1" applyFont="1" applyBorder="1"/>
    <xf numFmtId="167" fontId="328" fillId="31" borderId="131" xfId="359" applyNumberFormat="1" applyFont="1" applyFill="1" applyBorder="1"/>
    <xf numFmtId="167" fontId="329" fillId="0" borderId="0" xfId="16" applyNumberFormat="1" applyFont="1"/>
    <xf numFmtId="167" fontId="328" fillId="0" borderId="176" xfId="359" applyNumberFormat="1" applyFont="1" applyBorder="1"/>
    <xf numFmtId="0" fontId="330" fillId="0" borderId="0" xfId="16" applyFont="1"/>
    <xf numFmtId="0" fontId="330" fillId="0" borderId="117" xfId="16" applyFont="1" applyBorder="1"/>
    <xf numFmtId="0" fontId="328" fillId="0" borderId="81" xfId="16" applyFont="1" applyBorder="1"/>
    <xf numFmtId="0" fontId="329" fillId="0" borderId="117" xfId="16" applyFont="1" applyBorder="1"/>
    <xf numFmtId="167" fontId="329" fillId="0" borderId="117" xfId="359" applyNumberFormat="1" applyFont="1" applyFill="1" applyBorder="1"/>
    <xf numFmtId="167" fontId="329" fillId="0" borderId="117" xfId="359" applyNumberFormat="1" applyFont="1" applyBorder="1"/>
    <xf numFmtId="177" fontId="329" fillId="0" borderId="117" xfId="359" applyNumberFormat="1" applyFont="1" applyBorder="1"/>
    <xf numFmtId="167" fontId="329" fillId="0" borderId="122" xfId="359" applyNumberFormat="1" applyFont="1" applyBorder="1"/>
    <xf numFmtId="167" fontId="329" fillId="31" borderId="122" xfId="359" applyNumberFormat="1" applyFont="1" applyFill="1" applyBorder="1"/>
    <xf numFmtId="167" fontId="329" fillId="0" borderId="117" xfId="16" applyNumberFormat="1" applyFont="1" applyBorder="1"/>
    <xf numFmtId="167" fontId="329" fillId="0" borderId="81" xfId="359" applyNumberFormat="1" applyFont="1" applyBorder="1"/>
    <xf numFmtId="167" fontId="200" fillId="0" borderId="0" xfId="359" applyNumberFormat="1" applyFont="1" applyFill="1" applyBorder="1"/>
    <xf numFmtId="177" fontId="200" fillId="0" borderId="0" xfId="359" applyNumberFormat="1" applyFont="1" applyFill="1" applyBorder="1"/>
    <xf numFmtId="177" fontId="202" fillId="0" borderId="0" xfId="359" applyNumberFormat="1" applyFont="1" applyFill="1" applyBorder="1"/>
    <xf numFmtId="167" fontId="244" fillId="15" borderId="0" xfId="16" applyNumberFormat="1" applyFont="1" applyFill="1"/>
    <xf numFmtId="167" fontId="68" fillId="0" borderId="0" xfId="359" applyNumberFormat="1"/>
    <xf numFmtId="0" fontId="322" fillId="0" borderId="0" xfId="16" applyFont="1" applyAlignment="1">
      <alignment horizontal="right"/>
    </xf>
    <xf numFmtId="167" fontId="322" fillId="15" borderId="0" xfId="16" applyNumberFormat="1" applyFont="1" applyFill="1"/>
    <xf numFmtId="177" fontId="322" fillId="15" borderId="0" xfId="16" applyNumberFormat="1" applyFont="1" applyFill="1"/>
    <xf numFmtId="177" fontId="241" fillId="0" borderId="0" xfId="359" applyNumberFormat="1" applyFont="1" applyFill="1" applyBorder="1" applyAlignment="1">
      <alignment horizontal="right"/>
    </xf>
    <xf numFmtId="167" fontId="241" fillId="72" borderId="131" xfId="359" applyNumberFormat="1" applyFont="1" applyFill="1" applyBorder="1"/>
    <xf numFmtId="177" fontId="200" fillId="0" borderId="0" xfId="359" applyNumberFormat="1" applyFont="1" applyFill="1" applyBorder="1" applyAlignment="1">
      <alignment horizontal="right"/>
    </xf>
    <xf numFmtId="167" fontId="200" fillId="72" borderId="122" xfId="359" applyNumberFormat="1" applyFont="1" applyFill="1" applyBorder="1"/>
    <xf numFmtId="167" fontId="244" fillId="0" borderId="0" xfId="16" applyNumberFormat="1" applyFont="1"/>
    <xf numFmtId="167" fontId="244" fillId="72" borderId="122" xfId="16" applyNumberFormat="1" applyFont="1" applyFill="1" applyBorder="1"/>
    <xf numFmtId="167" fontId="331" fillId="0" borderId="0" xfId="16" applyNumberFormat="1" applyFont="1"/>
    <xf numFmtId="0" fontId="322" fillId="0" borderId="0" xfId="16" applyFont="1" applyAlignment="1">
      <alignment wrapText="1"/>
    </xf>
    <xf numFmtId="0" fontId="244" fillId="0" borderId="0" xfId="16" applyFont="1" applyAlignment="1">
      <alignment wrapText="1"/>
    </xf>
    <xf numFmtId="167" fontId="332" fillId="0" borderId="0" xfId="359" applyNumberFormat="1" applyFont="1"/>
    <xf numFmtId="167" fontId="61" fillId="0" borderId="0" xfId="16" applyNumberFormat="1" applyFont="1"/>
    <xf numFmtId="167" fontId="77" fillId="0" borderId="0" xfId="16" applyNumberFormat="1" applyFont="1"/>
    <xf numFmtId="0" fontId="323" fillId="0" borderId="0" xfId="16" applyFont="1"/>
    <xf numFmtId="0" fontId="324" fillId="0" borderId="0" xfId="16" applyFont="1"/>
    <xf numFmtId="14" fontId="324" fillId="0" borderId="133" xfId="16" applyNumberFormat="1" applyFont="1" applyBorder="1"/>
    <xf numFmtId="0" fontId="241" fillId="0" borderId="0" xfId="16" applyFont="1"/>
    <xf numFmtId="0" fontId="241" fillId="0" borderId="0" xfId="16" applyFont="1" applyAlignment="1">
      <alignment horizontal="right"/>
    </xf>
    <xf numFmtId="167" fontId="241" fillId="72" borderId="122" xfId="16" applyNumberFormat="1" applyFont="1" applyFill="1" applyBorder="1"/>
    <xf numFmtId="167" fontId="241" fillId="72" borderId="139" xfId="359" applyNumberFormat="1" applyFont="1" applyFill="1" applyBorder="1"/>
    <xf numFmtId="167" fontId="241" fillId="72" borderId="139" xfId="16" applyNumberFormat="1" applyFont="1" applyFill="1" applyBorder="1"/>
    <xf numFmtId="0" fontId="77" fillId="0" borderId="0" xfId="10" applyFont="1" applyAlignment="1">
      <alignment horizontal="right"/>
    </xf>
    <xf numFmtId="167" fontId="77" fillId="0" borderId="80" xfId="16" applyNumberFormat="1" applyFont="1" applyBorder="1"/>
    <xf numFmtId="167" fontId="241" fillId="31" borderId="80" xfId="359" applyNumberFormat="1" applyFont="1" applyFill="1" applyBorder="1"/>
    <xf numFmtId="167" fontId="200" fillId="0" borderId="80" xfId="359" applyNumberFormat="1" applyFont="1" applyBorder="1"/>
    <xf numFmtId="0" fontId="244" fillId="0" borderId="0" xfId="16" applyFont="1" applyAlignment="1">
      <alignment horizontal="right"/>
    </xf>
    <xf numFmtId="167" fontId="244" fillId="72" borderId="139" xfId="16" applyNumberFormat="1" applyFont="1" applyFill="1" applyBorder="1"/>
    <xf numFmtId="168" fontId="244" fillId="0" borderId="139" xfId="9" applyNumberFormat="1" applyFont="1" applyFill="1" applyBorder="1"/>
    <xf numFmtId="168" fontId="244" fillId="0" borderId="0" xfId="9" applyNumberFormat="1" applyFont="1" applyFill="1"/>
    <xf numFmtId="0" fontId="296" fillId="0" borderId="0" xfId="10" applyFont="1" applyAlignment="1">
      <alignment horizontal="right"/>
    </xf>
    <xf numFmtId="167" fontId="333" fillId="0" borderId="0" xfId="359" applyNumberFormat="1" applyFont="1" applyFill="1"/>
    <xf numFmtId="168" fontId="61" fillId="0" borderId="0" xfId="9" applyNumberFormat="1" applyFont="1"/>
    <xf numFmtId="167" fontId="207" fillId="0" borderId="0" xfId="359" applyNumberFormat="1" applyFont="1"/>
    <xf numFmtId="9" fontId="320" fillId="0" borderId="0" xfId="16" applyNumberFormat="1" applyFont="1"/>
    <xf numFmtId="167" fontId="200" fillId="0" borderId="0" xfId="359" applyNumberFormat="1" applyFont="1" applyAlignment="1">
      <alignment horizontal="right"/>
    </xf>
    <xf numFmtId="167" fontId="334" fillId="0" borderId="0" xfId="1" applyNumberFormat="1" applyFont="1"/>
    <xf numFmtId="0" fontId="56" fillId="0" borderId="0" xfId="43"/>
    <xf numFmtId="167" fontId="91" fillId="10" borderId="120" xfId="19" applyNumberFormat="1" applyFont="1" applyFill="1" applyBorder="1" applyAlignment="1">
      <alignment horizontal="center"/>
    </xf>
    <xf numFmtId="167" fontId="91" fillId="10" borderId="122" xfId="19" applyNumberFormat="1" applyFont="1" applyFill="1" applyBorder="1" applyAlignment="1">
      <alignment horizontal="center"/>
    </xf>
    <xf numFmtId="167" fontId="82" fillId="75" borderId="120" xfId="19" applyNumberFormat="1" applyFont="1" applyFill="1" applyBorder="1" applyAlignment="1" applyProtection="1">
      <alignment horizontal="center"/>
      <protection locked="0"/>
    </xf>
    <xf numFmtId="167" fontId="82" fillId="75" borderId="122" xfId="19" applyNumberFormat="1" applyFont="1" applyFill="1" applyBorder="1" applyAlignment="1" applyProtection="1">
      <alignment horizontal="center"/>
      <protection locked="0"/>
    </xf>
    <xf numFmtId="167" fontId="91" fillId="75" borderId="131" xfId="23" applyNumberFormat="1" applyFont="1" applyFill="1" applyBorder="1" applyAlignment="1" applyProtection="1">
      <alignment vertical="center"/>
      <protection locked="0"/>
    </xf>
    <xf numFmtId="167" fontId="91" fillId="75" borderId="80" xfId="23" applyNumberFormat="1" applyFont="1" applyFill="1" applyBorder="1" applyAlignment="1" applyProtection="1">
      <alignment vertical="center"/>
      <protection locked="0"/>
    </xf>
    <xf numFmtId="167" fontId="91" fillId="75" borderId="122" xfId="23" applyNumberFormat="1" applyFont="1" applyFill="1" applyBorder="1" applyAlignment="1" applyProtection="1">
      <alignment vertical="center"/>
      <protection locked="0"/>
    </xf>
    <xf numFmtId="167" fontId="91" fillId="10" borderId="80" xfId="23" applyNumberFormat="1" applyFont="1" applyFill="1" applyBorder="1" applyAlignment="1" applyProtection="1">
      <alignment vertical="center"/>
      <protection locked="0"/>
    </xf>
    <xf numFmtId="167" fontId="91" fillId="10" borderId="122" xfId="23" applyNumberFormat="1" applyFont="1" applyFill="1" applyBorder="1" applyAlignment="1" applyProtection="1">
      <alignment vertical="center"/>
      <protection locked="0"/>
    </xf>
    <xf numFmtId="0" fontId="100" fillId="0" borderId="55" xfId="0" applyFont="1" applyBorder="1" applyAlignment="1">
      <alignment horizontal="left" vertical="center" wrapText="1"/>
    </xf>
    <xf numFmtId="0" fontId="123" fillId="0" borderId="55" xfId="0" applyFont="1" applyBorder="1" applyAlignment="1">
      <alignment horizontal="center" wrapText="1"/>
    </xf>
    <xf numFmtId="0" fontId="92" fillId="0" borderId="55" xfId="0" applyFont="1" applyBorder="1" applyAlignment="1">
      <alignment horizontal="center" wrapText="1"/>
    </xf>
    <xf numFmtId="0" fontId="0" fillId="0" borderId="162" xfId="0" applyBorder="1" applyAlignment="1">
      <alignment horizontal="center"/>
    </xf>
    <xf numFmtId="0" fontId="0" fillId="0" borderId="172" xfId="0" applyBorder="1" applyAlignment="1">
      <alignment horizontal="center"/>
    </xf>
    <xf numFmtId="167" fontId="204" fillId="82" borderId="171" xfId="1" applyNumberFormat="1" applyFont="1" applyFill="1" applyBorder="1" applyAlignment="1">
      <alignment horizontal="center"/>
    </xf>
    <xf numFmtId="167" fontId="204" fillId="82" borderId="174" xfId="1" applyNumberFormat="1" applyFont="1" applyFill="1" applyBorder="1" applyAlignment="1">
      <alignment horizontal="center"/>
    </xf>
    <xf numFmtId="0" fontId="126" fillId="33" borderId="70" xfId="0" applyFont="1" applyFill="1" applyBorder="1" applyAlignment="1">
      <alignment horizontal="center"/>
    </xf>
    <xf numFmtId="0" fontId="75" fillId="13" borderId="70" xfId="0" applyFont="1" applyFill="1" applyBorder="1" applyAlignment="1">
      <alignment horizontal="center" wrapText="1"/>
    </xf>
    <xf numFmtId="0" fontId="75" fillId="33" borderId="70" xfId="0" applyFont="1" applyFill="1" applyBorder="1" applyAlignment="1">
      <alignment horizontal="center" wrapText="1"/>
    </xf>
    <xf numFmtId="0" fontId="126" fillId="33" borderId="70" xfId="0" applyFont="1" applyFill="1" applyBorder="1" applyAlignment="1">
      <alignment horizontal="center" wrapText="1"/>
    </xf>
    <xf numFmtId="0" fontId="126" fillId="13" borderId="70" xfId="0" applyFont="1" applyFill="1" applyBorder="1" applyAlignment="1">
      <alignment horizontal="center" wrapText="1"/>
    </xf>
    <xf numFmtId="0" fontId="126" fillId="13" borderId="74" xfId="0" applyFont="1" applyFill="1" applyBorder="1" applyAlignment="1">
      <alignment horizontal="center" wrapText="1"/>
    </xf>
    <xf numFmtId="0" fontId="126" fillId="13" borderId="70" xfId="0" applyFont="1" applyFill="1" applyBorder="1" applyAlignment="1">
      <alignment horizontal="center"/>
    </xf>
    <xf numFmtId="0" fontId="126" fillId="0" borderId="70" xfId="0" applyFont="1" applyBorder="1" applyAlignment="1">
      <alignment horizontal="center" wrapText="1"/>
    </xf>
    <xf numFmtId="0" fontId="75" fillId="33" borderId="74" xfId="0" applyFont="1" applyFill="1" applyBorder="1" applyAlignment="1">
      <alignment horizontal="center" wrapText="1"/>
    </xf>
    <xf numFmtId="0" fontId="75" fillId="33" borderId="75" xfId="0" applyFont="1" applyFill="1" applyBorder="1" applyAlignment="1">
      <alignment horizontal="center" wrapText="1"/>
    </xf>
    <xf numFmtId="0" fontId="75" fillId="13" borderId="74" xfId="0" applyFont="1" applyFill="1" applyBorder="1" applyAlignment="1">
      <alignment horizontal="center" wrapText="1"/>
    </xf>
    <xf numFmtId="0" fontId="75" fillId="13" borderId="71" xfId="0" applyFont="1" applyFill="1" applyBorder="1" applyAlignment="1">
      <alignment horizontal="center" wrapText="1"/>
    </xf>
    <xf numFmtId="167" fontId="204" fillId="82" borderId="70" xfId="1" applyNumberFormat="1" applyFont="1" applyFill="1" applyBorder="1" applyAlignment="1">
      <alignment horizontal="center" vertical="center"/>
    </xf>
    <xf numFmtId="167" fontId="114" fillId="82" borderId="70" xfId="1" applyNumberFormat="1" applyFont="1" applyFill="1" applyBorder="1" applyAlignment="1">
      <alignment horizontal="center" vertical="center"/>
    </xf>
    <xf numFmtId="167" fontId="75" fillId="19" borderId="74" xfId="1" applyNumberFormat="1" applyFont="1" applyFill="1" applyBorder="1" applyAlignment="1">
      <alignment horizontal="center" wrapText="1"/>
    </xf>
    <xf numFmtId="167" fontId="75" fillId="19" borderId="75" xfId="1" applyNumberFormat="1" applyFont="1" applyFill="1" applyBorder="1" applyAlignment="1">
      <alignment horizontal="center" wrapText="1"/>
    </xf>
    <xf numFmtId="0" fontId="214" fillId="0" borderId="70" xfId="0" applyFont="1" applyBorder="1" applyAlignment="1">
      <alignment horizontal="center" wrapText="1"/>
    </xf>
    <xf numFmtId="0" fontId="205" fillId="0" borderId="91" xfId="0" applyFont="1" applyBorder="1" applyAlignment="1">
      <alignment horizontal="center"/>
    </xf>
    <xf numFmtId="0" fontId="75" fillId="13" borderId="70" xfId="0" applyFont="1" applyFill="1" applyBorder="1" applyAlignment="1">
      <alignment horizontal="center"/>
    </xf>
    <xf numFmtId="0" fontId="259" fillId="6" borderId="12" xfId="167" applyFont="1" applyFill="1" applyBorder="1" applyAlignment="1">
      <alignment horizontal="center" vertical="center" wrapText="1"/>
    </xf>
    <xf numFmtId="0" fontId="259" fillId="6" borderId="18" xfId="167" applyFont="1" applyFill="1" applyBorder="1" applyAlignment="1">
      <alignment horizontal="center" vertical="center" wrapText="1"/>
    </xf>
    <xf numFmtId="0" fontId="259" fillId="6" borderId="4" xfId="167" applyFont="1" applyFill="1" applyBorder="1" applyAlignment="1">
      <alignment horizontal="center" vertical="center" wrapText="1"/>
    </xf>
    <xf numFmtId="0" fontId="255" fillId="6" borderId="12" xfId="167" applyFont="1" applyFill="1" applyBorder="1" applyAlignment="1">
      <alignment horizontal="center" vertical="center"/>
    </xf>
    <xf numFmtId="0" fontId="255" fillId="6" borderId="18" xfId="167" applyFont="1" applyFill="1" applyBorder="1" applyAlignment="1">
      <alignment horizontal="center" vertical="center"/>
    </xf>
    <xf numFmtId="0" fontId="255" fillId="6" borderId="4" xfId="167" applyFont="1" applyFill="1" applyBorder="1" applyAlignment="1">
      <alignment horizontal="center" vertical="center"/>
    </xf>
    <xf numFmtId="167" fontId="91" fillId="10" borderId="139" xfId="19" applyNumberFormat="1" applyFont="1" applyFill="1" applyBorder="1"/>
    <xf numFmtId="179" fontId="91" fillId="35" borderId="139" xfId="0" applyNumberFormat="1" applyFont="1" applyFill="1" applyBorder="1"/>
    <xf numFmtId="167" fontId="94" fillId="13" borderId="139" xfId="19" applyNumberFormat="1" applyFont="1" applyFill="1" applyBorder="1"/>
  </cellXfs>
  <cellStyles count="360">
    <cellStyle name="20% - Accent1" xfId="118" builtinId="30" customBuiltin="1"/>
    <cellStyle name="20% - Accent1 2" xfId="178" xr:uid="{363495CB-4EFD-4075-8AF2-8C15E33F265E}"/>
    <cellStyle name="20% - Accent1 3" xfId="255" xr:uid="{E5B18DE7-613F-46E6-83F3-B8D166189AAE}"/>
    <cellStyle name="20% - Accent2" xfId="122" builtinId="34" customBuiltin="1"/>
    <cellStyle name="20% - Accent2 2" xfId="181" xr:uid="{A18B77CC-0EE2-4068-8D7D-EF36B82D4569}"/>
    <cellStyle name="20% - Accent2 3" xfId="258" xr:uid="{0B5741FD-8B26-42B3-AD92-C666C48C2E56}"/>
    <cellStyle name="20% - Accent3" xfId="126" builtinId="38" customBuiltin="1"/>
    <cellStyle name="20% - Accent3 2" xfId="184" xr:uid="{828B7FC4-D874-45AB-90C4-80E102CDA5BC}"/>
    <cellStyle name="20% - Accent3 3" xfId="261" xr:uid="{1E6C9157-3BCC-462D-A9DA-092044DD508A}"/>
    <cellStyle name="20% - Accent4" xfId="130" builtinId="42" customBuiltin="1"/>
    <cellStyle name="20% - Accent4 2" xfId="187" xr:uid="{D6C29F7D-F1D1-4B50-B51D-8C757C4F426E}"/>
    <cellStyle name="20% - Accent4 3" xfId="264" xr:uid="{C8AB55DE-1FCC-4428-9A86-267BA79876C2}"/>
    <cellStyle name="20% - Accent5" xfId="134" builtinId="46" customBuiltin="1"/>
    <cellStyle name="20% - Accent5 2" xfId="190" xr:uid="{FCD4D055-3930-49A6-8889-90B080C6E772}"/>
    <cellStyle name="20% - Accent5 3" xfId="267" xr:uid="{F587695F-375B-4967-B352-43DE04DA1E20}"/>
    <cellStyle name="20% - Accent6" xfId="138" builtinId="50" customBuiltin="1"/>
    <cellStyle name="20% - Accent6 2" xfId="193" xr:uid="{27DC87F4-78AB-4578-80CF-0B1BFA91BF76}"/>
    <cellStyle name="20% - Accent6 3" xfId="270" xr:uid="{6401CBB4-6642-461B-ACAA-8610AEB4F886}"/>
    <cellStyle name="20% no 1. izcēluma 2" xfId="148" xr:uid="{00000000-0005-0000-0000-000001000000}"/>
    <cellStyle name="20% no 1. izcēluma 3" xfId="222" xr:uid="{784540F9-359C-423E-BC1B-C1AEB3C33C54}"/>
    <cellStyle name="20% no 1. izcēluma 4" xfId="292" xr:uid="{9A5F063E-E35A-492C-BB8F-D1193F715CA3}"/>
    <cellStyle name="20% no 1. izcēluma 5" xfId="312" xr:uid="{597C57DC-09AE-4B25-85F8-E5A2FE1610F3}"/>
    <cellStyle name="20% no 2. izcēluma 2" xfId="150" xr:uid="{00000000-0005-0000-0000-000003000000}"/>
    <cellStyle name="20% no 2. izcēluma 3" xfId="225" xr:uid="{825A49D2-CB0F-4EA0-883E-62C47A8A74EE}"/>
    <cellStyle name="20% no 2. izcēluma 4" xfId="295" xr:uid="{570A7799-FCA2-470F-8DEB-14D159827883}"/>
    <cellStyle name="20% no 2. izcēluma 5" xfId="315" xr:uid="{2291D85C-FC7D-46A5-8603-D5B8B5572186}"/>
    <cellStyle name="20% no 3. izcēluma 2" xfId="152" xr:uid="{00000000-0005-0000-0000-000005000000}"/>
    <cellStyle name="20% no 3. izcēluma 3" xfId="228" xr:uid="{BDB0685F-E89F-4E5B-8878-13EC8CEB3F6B}"/>
    <cellStyle name="20% no 3. izcēluma 4" xfId="298" xr:uid="{FADBEC5B-90F9-4043-9A0B-9C4C32C01783}"/>
    <cellStyle name="20% no 3. izcēluma 5" xfId="318" xr:uid="{0DF69524-4A0F-42D0-B664-2E5954611DF2}"/>
    <cellStyle name="20% no 4. izcēluma 2" xfId="154" xr:uid="{00000000-0005-0000-0000-000007000000}"/>
    <cellStyle name="20% no 4. izcēluma 3" xfId="231" xr:uid="{A8DB4D5F-6BB0-4C95-BF37-19DF26094270}"/>
    <cellStyle name="20% no 4. izcēluma 4" xfId="301" xr:uid="{CB2C0813-EF94-4DE4-A397-B37898DC7994}"/>
    <cellStyle name="20% no 4. izcēluma 5" xfId="321" xr:uid="{50411459-29A0-41BE-9B03-9A8E7E6F336B}"/>
    <cellStyle name="20% no 5. izcēluma 2" xfId="156" xr:uid="{00000000-0005-0000-0000-000009000000}"/>
    <cellStyle name="20% no 5. izcēluma 3" xfId="234" xr:uid="{A32F06B0-3F09-44A7-8CC2-04FCC134D7A2}"/>
    <cellStyle name="20% no 5. izcēluma 4" xfId="304" xr:uid="{5125DE62-4F25-4E20-AE79-BCD92B6132EF}"/>
    <cellStyle name="20% no 5. izcēluma 5" xfId="324" xr:uid="{96D944B2-3D88-49BA-8244-3F36ECEC7F22}"/>
    <cellStyle name="20% no 6. izcēluma 2" xfId="158" xr:uid="{00000000-0005-0000-0000-00000B000000}"/>
    <cellStyle name="20% no 6. izcēluma 3" xfId="237" xr:uid="{D91FA401-D48B-4953-A089-E6168A38A39B}"/>
    <cellStyle name="20% no 6. izcēluma 4" xfId="307" xr:uid="{E42FA86C-3F1C-4E26-AE77-9FEF4111EA57}"/>
    <cellStyle name="20% no 6. izcēluma 5" xfId="327" xr:uid="{EA428D3A-00FC-4B88-A38B-A09D6986F58D}"/>
    <cellStyle name="40% - Accent1" xfId="119" builtinId="31" customBuiltin="1"/>
    <cellStyle name="40% - Accent1 2" xfId="179" xr:uid="{52F15773-EEB9-4FAB-B1D0-72EF0155F97D}"/>
    <cellStyle name="40% - Accent1 3" xfId="256" xr:uid="{3E5A396A-0448-4C32-9011-01F9C66BC61D}"/>
    <cellStyle name="40% - Accent2" xfId="123" builtinId="35" customBuiltin="1"/>
    <cellStyle name="40% - Accent2 2" xfId="182" xr:uid="{3B8FAB79-3B2B-45F3-A5EB-B230A3278B50}"/>
    <cellStyle name="40% - Accent2 3" xfId="259" xr:uid="{1181E458-A323-45CD-9455-A05C791EED05}"/>
    <cellStyle name="40% - Accent3" xfId="127" builtinId="39" customBuiltin="1"/>
    <cellStyle name="40% - Accent3 2" xfId="185" xr:uid="{2B662775-B899-4B35-8D7E-FCE4CD58456D}"/>
    <cellStyle name="40% - Accent3 3" xfId="262" xr:uid="{9AF3EAC6-520A-4CDF-9CAA-4E7F85768EEB}"/>
    <cellStyle name="40% - Accent4" xfId="131" builtinId="43" customBuiltin="1"/>
    <cellStyle name="40% - Accent4 2" xfId="188" xr:uid="{64C688F0-7CEF-4FE8-9E4F-59C5F7B42BEF}"/>
    <cellStyle name="40% - Accent4 3" xfId="265" xr:uid="{4CD6D80D-3FF9-4D61-B545-31BC888C668F}"/>
    <cellStyle name="40% - Accent5" xfId="135" builtinId="47" customBuiltin="1"/>
    <cellStyle name="40% - Accent5 2" xfId="191" xr:uid="{AF63A63F-2393-4DDD-B11E-1E8547F0F85D}"/>
    <cellStyle name="40% - Accent5 3" xfId="268" xr:uid="{549B5969-3EB4-4DD1-BDD8-95D7A6E0C93E}"/>
    <cellStyle name="40% - Accent6" xfId="139" builtinId="51" customBuiltin="1"/>
    <cellStyle name="40% - Accent6 2" xfId="194" xr:uid="{3A5C1458-F927-4ED5-9DF6-2B52D0C9B7BA}"/>
    <cellStyle name="40% - Accent6 3" xfId="271" xr:uid="{0D42A310-8352-4F0C-A4E1-061959AAB9CB}"/>
    <cellStyle name="40% no 1. izcēluma 2" xfId="149" xr:uid="{00000000-0005-0000-0000-00000D000000}"/>
    <cellStyle name="40% no 1. izcēluma 3" xfId="223" xr:uid="{79A19D2E-A8A2-4715-83EE-F09F8D21670E}"/>
    <cellStyle name="40% no 1. izcēluma 4" xfId="293" xr:uid="{AA301BD9-2E8A-4E8F-96CA-536C68EC720E}"/>
    <cellStyle name="40% no 1. izcēluma 5" xfId="313" xr:uid="{1626B5D4-66DE-44A1-ACD3-D5E8FCB7087C}"/>
    <cellStyle name="40% no 2. izcēluma 2" xfId="151" xr:uid="{00000000-0005-0000-0000-00000F000000}"/>
    <cellStyle name="40% no 2. izcēluma 3" xfId="226" xr:uid="{6D9775AC-6734-46A7-8000-8D06F849011F}"/>
    <cellStyle name="40% no 2. izcēluma 4" xfId="296" xr:uid="{5C52B775-BC1C-4B3E-B437-C84A210FF11C}"/>
    <cellStyle name="40% no 2. izcēluma 5" xfId="316" xr:uid="{45D44B65-7989-43A5-93A3-DF617C616786}"/>
    <cellStyle name="40% no 3. izcēluma 2" xfId="153" xr:uid="{00000000-0005-0000-0000-000011000000}"/>
    <cellStyle name="40% no 3. izcēluma 3" xfId="229" xr:uid="{1DBDB1B2-71C4-4862-AD1C-CDF14924E251}"/>
    <cellStyle name="40% no 3. izcēluma 4" xfId="299" xr:uid="{71DB1057-1042-4D89-BA7B-EC2DEF3B4B3D}"/>
    <cellStyle name="40% no 3. izcēluma 5" xfId="319" xr:uid="{7511ED00-E917-4F59-AE42-43D154D728E7}"/>
    <cellStyle name="40% no 4. izcēluma 2" xfId="155" xr:uid="{00000000-0005-0000-0000-000013000000}"/>
    <cellStyle name="40% no 4. izcēluma 3" xfId="232" xr:uid="{4A868E76-6305-44D7-A20B-7EEE03FAFAB6}"/>
    <cellStyle name="40% no 4. izcēluma 4" xfId="302" xr:uid="{9CC6FB48-9F66-4708-85B8-85397A9B79BC}"/>
    <cellStyle name="40% no 4. izcēluma 5" xfId="322" xr:uid="{F63DC069-D7F1-4251-9284-2D3EB7C8775D}"/>
    <cellStyle name="40% no 5. izcēluma 2" xfId="157" xr:uid="{00000000-0005-0000-0000-000015000000}"/>
    <cellStyle name="40% no 5. izcēluma 3" xfId="235" xr:uid="{4F8CC661-C589-4E31-9949-FDD729F9FFE2}"/>
    <cellStyle name="40% no 5. izcēluma 4" xfId="305" xr:uid="{EF6D5159-2B4E-47F1-83AE-6E140D63093C}"/>
    <cellStyle name="40% no 5. izcēluma 5" xfId="325" xr:uid="{FB2F11D1-AF3F-4808-83FD-2205B0C0CCA7}"/>
    <cellStyle name="40% no 6. izcēluma 2" xfId="159" xr:uid="{00000000-0005-0000-0000-000017000000}"/>
    <cellStyle name="40% no 6. izcēluma 3" xfId="238" xr:uid="{21B6D52D-3270-4A1B-841E-69E38C4EE0ED}"/>
    <cellStyle name="40% no 6. izcēluma 4" xfId="308" xr:uid="{0DB94084-4E67-4794-937F-E3E1599C29CB}"/>
    <cellStyle name="40% no 6. izcēluma 5" xfId="328" xr:uid="{C17B50F9-B7EE-4B14-BF28-3E6F9F3048D3}"/>
    <cellStyle name="60% - Accent1" xfId="120" builtinId="32" customBuiltin="1"/>
    <cellStyle name="60% - Accent1 2" xfId="180" xr:uid="{2FF805B4-7736-476D-9441-E38DA002F17C}"/>
    <cellStyle name="60% - Accent1 3" xfId="257" xr:uid="{1D71ECB8-1786-4327-A481-1DBC41CD12F6}"/>
    <cellStyle name="60% - Accent2" xfId="124" builtinId="36" customBuiltin="1"/>
    <cellStyle name="60% - Accent2 2" xfId="183" xr:uid="{C36BDC48-DDDB-44C7-9E4B-3FEFC6C7EE83}"/>
    <cellStyle name="60% - Accent2 3" xfId="260" xr:uid="{1FE7452F-6B7B-4BB2-8685-1812FF4DC364}"/>
    <cellStyle name="60% - Accent3" xfId="128" builtinId="40" customBuiltin="1"/>
    <cellStyle name="60% - Accent3 2" xfId="186" xr:uid="{129DABD0-E58B-4402-90C0-1CDA297E49E8}"/>
    <cellStyle name="60% - Accent3 3" xfId="263" xr:uid="{08802A62-7D09-45F3-ADFC-7526242635C2}"/>
    <cellStyle name="60% - Accent4" xfId="132" builtinId="44" customBuiltin="1"/>
    <cellStyle name="60% - Accent4 2" xfId="189" xr:uid="{4DF1C865-0303-4E8E-8163-9614765FC054}"/>
    <cellStyle name="60% - Accent4 3" xfId="266" xr:uid="{68A38B11-F7FC-4586-93CC-9F039F4577DA}"/>
    <cellStyle name="60% - Accent5" xfId="136" builtinId="48" customBuiltin="1"/>
    <cellStyle name="60% - Accent5 2" xfId="192" xr:uid="{49CE04F7-7C67-4035-B478-D5A0BC67A4F9}"/>
    <cellStyle name="60% - Accent5 3" xfId="269" xr:uid="{B7B32AEA-8954-41E2-ACA2-AF1C9415F3A5}"/>
    <cellStyle name="60% - Accent6" xfId="140" builtinId="52" customBuiltin="1"/>
    <cellStyle name="60% - Accent6 2" xfId="195" xr:uid="{E49FFC8E-C988-475A-9C83-E9CFCB701DBF}"/>
    <cellStyle name="60% - Accent6 3" xfId="272" xr:uid="{CE0272C9-98EC-4F79-8EFD-9FFA00968D36}"/>
    <cellStyle name="60% no 1. izcēluma 2" xfId="224" xr:uid="{BACF85F9-4A7D-4C85-89B8-81505C9E67CC}"/>
    <cellStyle name="60% no 1. izcēluma 3" xfId="294" xr:uid="{6E6DDF74-1124-452E-8DEA-BE136C66FD35}"/>
    <cellStyle name="60% no 1. izcēluma 4" xfId="314" xr:uid="{FD9E8D96-C712-462C-8C77-1F9F40495FB6}"/>
    <cellStyle name="60% no 2. izcēluma 2" xfId="227" xr:uid="{E8127104-1405-4FB8-A7A8-A9AC3EFE9E68}"/>
    <cellStyle name="60% no 2. izcēluma 3" xfId="297" xr:uid="{8E8CF635-DE1E-48BD-9894-6B0ED7F30586}"/>
    <cellStyle name="60% no 2. izcēluma 4" xfId="317" xr:uid="{8C110840-DBE8-42A4-B129-6FA4AE31D5A2}"/>
    <cellStyle name="60% no 3. izcēluma 2" xfId="230" xr:uid="{DF56DC40-6B6E-4ECB-9EB0-25F22FE902E7}"/>
    <cellStyle name="60% no 3. izcēluma 3" xfId="300" xr:uid="{AB6F73AB-E870-4C67-BCB8-91DE26B16151}"/>
    <cellStyle name="60% no 3. izcēluma 4" xfId="320" xr:uid="{05C04937-C729-444E-A89F-DD3EBC717066}"/>
    <cellStyle name="60% no 4. izcēluma 2" xfId="233" xr:uid="{B21BC850-C4D2-4CC5-A843-4B748E0B26A3}"/>
    <cellStyle name="60% no 4. izcēluma 3" xfId="303" xr:uid="{BB661609-EFCF-49F1-9834-CB5B796206BC}"/>
    <cellStyle name="60% no 4. izcēluma 4" xfId="323" xr:uid="{317F5FFD-B391-49E0-B954-B8BF4F0E3CEF}"/>
    <cellStyle name="60% no 5. izcēluma 2" xfId="236" xr:uid="{93DD5956-1773-4ED8-803E-11AD19B3C5C4}"/>
    <cellStyle name="60% no 5. izcēluma 3" xfId="306" xr:uid="{8E15DA69-81B4-4F76-BEB8-D54236B4D5FB}"/>
    <cellStyle name="60% no 5. izcēluma 4" xfId="326" xr:uid="{0895A06E-5B5E-4177-BD65-3E77CEDF170B}"/>
    <cellStyle name="60% no 6. izcēluma 2" xfId="239" xr:uid="{521FF28F-DC94-43B6-BBAC-663C1ED4DF4C}"/>
    <cellStyle name="60% no 6. izcēluma 3" xfId="309" xr:uid="{74A471CA-D70E-4D05-8BB8-D0BDEEE83208}"/>
    <cellStyle name="60% no 6. izcēluma 4" xfId="329"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7" xr:uid="{4AEB9CA1-D5D0-4EB5-9E5B-8AF3960B2AA6}"/>
    <cellStyle name="Comma 11" xfId="356" xr:uid="{D360B394-E1A9-47C9-8189-31944E82ED6E}"/>
    <cellStyle name="Comma 11 2" xfId="359" xr:uid="{C56E1D56-BFB7-4391-8FFA-DD93D79E278B}"/>
    <cellStyle name="Comma 2" xfId="218" xr:uid="{A6C95BC1-19F2-4D14-8F05-F1BCAFFD66B6}"/>
    <cellStyle name="Comma 2 2" xfId="25" xr:uid="{00000000-0005-0000-0000-000020000000}"/>
    <cellStyle name="Comma 2 3" xfId="276" xr:uid="{F9D5D71F-661B-4307-A0AF-6B2ED6BF2B9D}"/>
    <cellStyle name="Comma 2 4" xfId="350" xr:uid="{AE970975-841F-4898-894E-0F08D0BD3029}"/>
    <cellStyle name="Comma 3" xfId="30" xr:uid="{00000000-0005-0000-0000-000021000000}"/>
    <cellStyle name="Comma 3 2" xfId="98" xr:uid="{00000000-0005-0000-0000-000022000000}"/>
    <cellStyle name="Comma 3 3" xfId="12" xr:uid="{00000000-0005-0000-0000-000023000000}"/>
    <cellStyle name="Comma 4" xfId="250" xr:uid="{AC4A0D79-086A-4C7A-AFC2-E1C60832C341}"/>
    <cellStyle name="Comma 4 2" xfId="11" xr:uid="{00000000-0005-0000-0000-000024000000}"/>
    <cellStyle name="Comma 5" xfId="8" xr:uid="{00000000-0005-0000-0000-000025000000}"/>
    <cellStyle name="Comma 6" xfId="252" xr:uid="{20C29D04-42EB-4FAE-971A-CDD78EB55D47}"/>
    <cellStyle name="Comma 6 2" xfId="15" xr:uid="{00000000-0005-0000-0000-000026000000}"/>
    <cellStyle name="Comma 7" xfId="274" xr:uid="{5DB96E3C-C4BF-462A-82BC-319C1315BCE8}"/>
    <cellStyle name="Comma 8" xfId="288" xr:uid="{9E2421F4-A937-454D-A66C-D9ADB2C1194B}"/>
    <cellStyle name="Comma 9" xfId="337" xr:uid="{26B5D914-D3F0-4FCB-AF52-C2533471B040}"/>
    <cellStyle name="Currency 2" xfId="215" xr:uid="{A0439C78-5394-45FD-B783-E1E5BD692DBF}"/>
    <cellStyle name="Datums" xfId="210" xr:uid="{177CD88D-07C8-4806-B238-51403151868B}"/>
    <cellStyle name="Excel Built-in Comma" xfId="69" xr:uid="{00000000-0005-0000-0000-000028000000}"/>
    <cellStyle name="Excel Built-in Normal" xfId="54" xr:uid="{00000000-0005-0000-0000-000029000000}"/>
    <cellStyle name="Excel Built-in Normal 2" xfId="341" xr:uid="{620B331D-89B2-49E7-AB45-45365CACB7DE}"/>
    <cellStyle name="Excel Built-in Percent" xfId="68" xr:uid="{00000000-0005-0000-0000-00002A000000}"/>
    <cellStyle name="Explanatory Text" xfId="115" builtinId="53" customBuiltin="1"/>
    <cellStyle name="Explanatory Text 2" xfId="208" xr:uid="{A0498B9A-D992-4E78-BF25-546CAE2BE786}"/>
    <cellStyle name="Good" xfId="106" builtinId="26" customBuiltin="1"/>
    <cellStyle name="Heading 1" xfId="102" builtinId="16" customBuiltin="1"/>
    <cellStyle name="Heading 1 2" xfId="205" xr:uid="{E98B7448-A897-4EA1-9906-18A8FE0D192D}"/>
    <cellStyle name="Heading 2" xfId="103" builtinId="17" customBuiltin="1"/>
    <cellStyle name="Heading 2 2" xfId="209" xr:uid="{FF1DA6CD-3B3A-4E9F-90B0-39C524CC5C89}"/>
    <cellStyle name="Heading 3" xfId="104" builtinId="18" customBuiltin="1"/>
    <cellStyle name="Heading 3 2" xfId="212" xr:uid="{EC5204E5-D883-4752-94D0-7259464FE54C}"/>
    <cellStyle name="Heading 4" xfId="105" builtinId="19" customBuiltin="1"/>
    <cellStyle name="Heading 4 2" xfId="213" xr:uid="{5BE628C0-8046-4E7E-9D76-388CC31BADE7}"/>
    <cellStyle name="Hipersaite 2" xfId="41" xr:uid="{00000000-0005-0000-0000-00002C000000}"/>
    <cellStyle name="Hipersaite 3" xfId="91" xr:uid="{00000000-0005-0000-0000-00002D000000}"/>
    <cellStyle name="Hipersaite 4" xfId="198" xr:uid="{6744AC71-A348-4DB4-9CF9-D7854F4985EF}"/>
    <cellStyle name="Hyperlink" xfId="173" builtinId="8"/>
    <cellStyle name="Hyperlink 2" xfId="335" xr:uid="{F95411F1-DA76-4DD5-A910-76A15CEB3EAE}"/>
    <cellStyle name="Hyperlink 3" xfId="336" xr:uid="{9B7BA1C6-BD62-44EA-8EED-CEA290CA7D57}"/>
    <cellStyle name="Hyperlink 4" xfId="357" xr:uid="{F84425BD-07C7-47FD-AEA9-F519333DAC29}"/>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9" xr:uid="{440F2FA2-8C4D-40B8-B2C0-4F53F3D6CCBD}"/>
    <cellStyle name="Komats 14" xfId="145" xr:uid="{00000000-0005-0000-0000-00003D000000}"/>
    <cellStyle name="Komats 15" xfId="202" xr:uid="{B05EB464-085D-4EEA-BAF8-CC5AD2B4A2D0}"/>
    <cellStyle name="Komats 16" xfId="281" xr:uid="{AD548885-FD29-4088-8317-79BA9DC61C67}"/>
    <cellStyle name="Komats 17" xfId="331"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3" xr:uid="{21700D0F-48A2-4293-89BF-0015CF265070}"/>
    <cellStyle name="Komats 20 6" xfId="348"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3" xr:uid="{C34E2C00-0D92-448C-B0EB-5A110AA20781}"/>
    <cellStyle name="Komats 5" xfId="67" xr:uid="{00000000-0005-0000-0000-00004E000000}"/>
    <cellStyle name="Komats 6" xfId="22" xr:uid="{00000000-0005-0000-0000-00004F000000}"/>
    <cellStyle name="Komats 6 8" xfId="284"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4" xr:uid="{01923C97-C140-46F8-BB35-E6786FEC1363}"/>
    <cellStyle name="Labs 2" xfId="27" xr:uid="{00000000-0005-0000-0000-000056000000}"/>
    <cellStyle name="Linked Cell" xfId="112" builtinId="24" customBuiltin="1"/>
    <cellStyle name="Neitrāls 2" xfId="220"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6" xr:uid="{5575246C-A952-4A15-BADA-9F19CD9E65C6}"/>
    <cellStyle name="Normal 12" xfId="249" xr:uid="{1D4F9D85-0A78-43F9-9239-E886866C899F}"/>
    <cellStyle name="Normal 13" xfId="251" xr:uid="{70DA57D8-BE06-4782-A262-EFEB9F93E445}"/>
    <cellStyle name="Normal 14" xfId="253" xr:uid="{665D8E63-7A1E-4286-B974-6D3B17E8B04A}"/>
    <cellStyle name="Normal 15" xfId="287" xr:uid="{FBEC95EE-F34F-4BDD-AB8C-AB89C986C816}"/>
    <cellStyle name="Normal 16" xfId="339" xr:uid="{A9AEFFD9-19C6-492D-80CC-92B62533031B}"/>
    <cellStyle name="Normal 17" xfId="340" xr:uid="{C80E5B2A-9567-4222-B247-41EA50EAE90D}"/>
    <cellStyle name="Normal 18" xfId="346" xr:uid="{DCCF1C3E-180C-4FA4-8014-054AAEF7C2C6}"/>
    <cellStyle name="Normal 19" xfId="355"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4" xr:uid="{4E6C777C-44D1-4CA1-A5AB-B297299DD3F0}"/>
    <cellStyle name="Normal 2 2 3 2" xfId="352" xr:uid="{CDB092AD-4678-4DA7-B692-8F5469150626}"/>
    <cellStyle name="Normal 2 3" xfId="64" xr:uid="{00000000-0005-0000-0000-00005D000000}"/>
    <cellStyle name="Normal 2 4" xfId="167" xr:uid="{00000000-0005-0000-0000-00005E000000}"/>
    <cellStyle name="Normal 2 5" xfId="275" xr:uid="{700C907F-C361-4212-BDF9-43011535042A}"/>
    <cellStyle name="Normal 2 6" xfId="354" xr:uid="{317713BA-54D8-4B34-AAEA-DB1774D4541A}"/>
    <cellStyle name="Normal 21" xfId="285"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200" xr:uid="{7941E8FE-1001-4537-B72B-74FF7E985732}"/>
    <cellStyle name="Normal 4 3 2 2" xfId="242" xr:uid="{07A6D629-704A-4AD3-960C-E38FF4D2C387}"/>
    <cellStyle name="Normal 4 3 2 3" xfId="334" xr:uid="{8A3427C7-D1FE-467B-A2F0-E532BFDE58AC}"/>
    <cellStyle name="Normal 4 3 3" xfId="204" xr:uid="{1EEB7F85-9DF1-4FF9-BB7F-7A0A3BDFEC8F}"/>
    <cellStyle name="Normal 4 3 4" xfId="241"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7" xr:uid="{B39A0216-0C63-4619-93B3-621879552DDB}"/>
    <cellStyle name="Normal 8" xfId="207" xr:uid="{06CF81E4-4CEE-4FB3-98A1-BFD93CCD82A7}"/>
    <cellStyle name="Normal 9" xfId="244" xr:uid="{E2B71D29-652D-40F2-B8AC-0C8EC8E6795B}"/>
    <cellStyle name="Normal 9 2" xfId="279" xr:uid="{AF77981C-2D49-4006-BAE6-6578AC2E2B9B}"/>
    <cellStyle name="Normal 9 2 2" xfId="343" xr:uid="{DFD4CD40-CD05-447F-8511-8DCFD9AFDEDA}"/>
    <cellStyle name="Normal 9 2 2 2" xfId="351" xr:uid="{FB45D700-E899-4091-9A37-223BA843F996}"/>
    <cellStyle name="Normal_Sheet1" xfId="197" xr:uid="{61CCF177-D2F4-45C7-A056-0991A2629B20}"/>
    <cellStyle name="Note 2" xfId="177" xr:uid="{AA97006D-4E69-4CC6-8481-354EBBA19CC9}"/>
    <cellStyle name="Note 3" xfId="216" xr:uid="{C0D84A79-D75B-4349-B990-6E2C649B60A1}"/>
    <cellStyle name="Note 4" xfId="254"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xfId="358" xr:uid="{A6ADE563-0A72-483E-B683-52D776546023}"/>
    <cellStyle name="Parasts 2 2 2 2 2 2" xfId="247" xr:uid="{AC96DA57-6BDC-46BB-80C2-D97C9371E98E}"/>
    <cellStyle name="Parasts 2 2 3" xfId="32" xr:uid="{00000000-0005-0000-0000-00007E000000}"/>
    <cellStyle name="Parasts 2 2 4" xfId="35" xr:uid="{00000000-0005-0000-0000-00007F000000}"/>
    <cellStyle name="Parasts 2 2 4 2" xfId="345"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9" xr:uid="{72083EC4-2096-484B-8A5A-06F2502D7264}"/>
    <cellStyle name="Parasts 2 3" xfId="86" xr:uid="{00000000-0005-0000-0000-000085000000}"/>
    <cellStyle name="Parasts 2 4" xfId="170" xr:uid="{00000000-0005-0000-0000-000086000000}"/>
    <cellStyle name="Parasts 2 5" xfId="273" xr:uid="{864894B5-703B-41B0-A3F8-C8987EA1DFC8}"/>
    <cellStyle name="Parasts 20" xfId="166" xr:uid="{00000000-0005-0000-0000-000087000000}"/>
    <cellStyle name="Parasts 20 2" xfId="199" xr:uid="{75C7A2B3-6BCE-4112-A10A-55E82BAF20CE}"/>
    <cellStyle name="Parasts 20 3" xfId="203" xr:uid="{9577B0DB-EFB8-4226-AE75-FBD61AB104D3}"/>
    <cellStyle name="Parasts 20 4" xfId="240" xr:uid="{96EF8392-9C93-4913-B028-411468475788}"/>
    <cellStyle name="Parasts 20 5" xfId="333" xr:uid="{A06035B0-D00F-4E1C-B621-40568198CEA8}"/>
    <cellStyle name="Parasts 21" xfId="172" xr:uid="{00000000-0005-0000-0000-000088000000}"/>
    <cellStyle name="Parasts 22" xfId="196" xr:uid="{838BED57-F8F7-4C64-A2D0-8B3E18F8B431}"/>
    <cellStyle name="Parasts 23" xfId="201" xr:uid="{A9EB4556-2728-4537-8824-E4B437D8C3EC}"/>
    <cellStyle name="Parasts 24" xfId="219" xr:uid="{B555F44A-3B4B-4C67-8753-6B33B9A32A6D}"/>
    <cellStyle name="Parasts 24 2" xfId="245" xr:uid="{C7F7D1DA-786D-40A6-8C6D-C94B002410C9}"/>
    <cellStyle name="Parasts 25" xfId="277" xr:uid="{712D909E-56D4-480F-9F0D-78B5687D6CA8}"/>
    <cellStyle name="Parasts 26" xfId="278" xr:uid="{459ACD10-50EE-4118-A1A5-79E12FA62099}"/>
    <cellStyle name="Parasts 27" xfId="280" xr:uid="{057DAC5B-D145-47A3-9416-66C3E75968A3}"/>
    <cellStyle name="Parasts 28" xfId="290" xr:uid="{EB6D980D-751B-4277-8703-96E68C00C4B4}"/>
    <cellStyle name="Parasts 29" xfId="310"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8" xr:uid="{AF31DD25-E13D-4B36-B8CB-BC7F8C6466B8}"/>
    <cellStyle name="Parasts 3 4 2 6" xfId="342" xr:uid="{7669E774-1AE4-453B-976A-E864A4E3E4CE}"/>
    <cellStyle name="Parasts 3 5" xfId="163" xr:uid="{00000000-0005-0000-0000-00008D000000}"/>
    <cellStyle name="Parasts 3 6" xfId="332" xr:uid="{A4ED9927-E779-45D0-B085-45C116419499}"/>
    <cellStyle name="Parasts 30" xfId="330"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1" xr:uid="{31E00C30-DE24-4229-8B20-70128355722C}"/>
    <cellStyle name="Piezīme 5" xfId="291" xr:uid="{A9357EED-5A9A-43AB-B805-A978E58DCAD5}"/>
    <cellStyle name="Piezīme 6" xfId="311"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2" xr:uid="{5D3D1976-3ACA-44D4-ABC5-B370AC9251A5}"/>
    <cellStyle name="Style 1" xfId="169" xr:uid="{00000000-0005-0000-0000-0000AA000000}"/>
    <cellStyle name="TableStyleLight1" xfId="286" xr:uid="{564DE8A6-361E-4F9C-9BA7-769CB6522B45}"/>
    <cellStyle name="Tālruņa numurs" xfId="211" xr:uid="{B8C2BBA4-491B-4C8E-967C-8909EA0A9A6D}"/>
    <cellStyle name="Title" xfId="101" builtinId="15" customBuiltin="1"/>
    <cellStyle name="Title 2" xfId="206" xr:uid="{F7EDA3B8-B2E2-476D-9C0C-F20AEF5341CE}"/>
    <cellStyle name="Total" xfId="116" builtinId="25" customBuiltin="1"/>
    <cellStyle name="Valūta 2" xfId="21" xr:uid="{00000000-0005-0000-0000-0000AC000000}"/>
    <cellStyle name="Valūta 3" xfId="79" xr:uid="{00000000-0005-0000-0000-0000AD000000}"/>
    <cellStyle name="Valūta 4" xfId="243" xr:uid="{E97C5B63-0097-415C-A38C-0E0328028B59}"/>
    <cellStyle name="Virsraksts 2 2" xfId="85" xr:uid="{00000000-0005-0000-0000-0000B0000000}"/>
    <cellStyle name="Warning Text" xfId="114" builtinId="11" customBuiltin="1"/>
    <cellStyle name="Обычный_saulkrasti_tame" xfId="338" xr:uid="{25277645-674A-41C3-BDF5-EFCAFE6AE40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5"/>
      <tableStyleElement type="headerRow" dxfId="14"/>
      <tableStyleElement type="totalRow" dxfId="13"/>
      <tableStyleElement type="lastColumn" dxfId="12"/>
      <tableStyleElement type="lastTotalCell" dxfId="11"/>
    </tableStyle>
  </tableStyles>
  <colors>
    <mruColors>
      <color rgb="FFFF8B8B"/>
      <color rgb="FFFFC1C1"/>
      <color rgb="FFFFCC66"/>
      <color rgb="FF0FA8C1"/>
      <color rgb="FFFFFFCC"/>
      <color rgb="FF99FFCC"/>
      <color rgb="FFFFFF99"/>
      <color rgb="FFFFF7E1"/>
      <color rgb="FF8E267F"/>
      <color rgb="FF6CA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711200</xdr:colOff>
      <xdr:row>1</xdr:row>
      <xdr:rowOff>3741</xdr:rowOff>
    </xdr:from>
    <xdr:to>
      <xdr:col>11</xdr:col>
      <xdr:colOff>368300</xdr:colOff>
      <xdr:row>33</xdr:row>
      <xdr:rowOff>82172</xdr:rowOff>
    </xdr:to>
    <xdr:pic>
      <xdr:nvPicPr>
        <xdr:cNvPr id="2" name="Picture 1">
          <a:extLst>
            <a:ext uri="{FF2B5EF4-FFF2-40B4-BE49-F238E27FC236}">
              <a16:creationId xmlns:a16="http://schemas.microsoft.com/office/drawing/2014/main" id="{B1C27C80-3878-4ECA-9E2E-977548D6E8B8}"/>
            </a:ext>
          </a:extLst>
        </xdr:cNvPr>
        <xdr:cNvPicPr>
          <a:picLocks noChangeAspect="1"/>
        </xdr:cNvPicPr>
      </xdr:nvPicPr>
      <xdr:blipFill>
        <a:blip xmlns:r="http://schemas.openxmlformats.org/officeDocument/2006/relationships" r:embed="rId1"/>
        <a:stretch>
          <a:fillRect/>
        </a:stretch>
      </xdr:blipFill>
      <xdr:spPr>
        <a:xfrm>
          <a:off x="711200" y="186621"/>
          <a:ext cx="8374380" cy="59305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34" dT="2025-10-23T12:17:24.98" personId="{1EB0768F-5385-43E3-BD9C-EE04ECCD3CA8}" id="{9609BFA7-F16A-44B1-887C-4933BD17CB80}">
    <text>Vai pareizs EKK?</text>
  </threadedComment>
</ThreadedComments>
</file>

<file path=xl/threadedComments/threadedComment2.xml><?xml version="1.0" encoding="utf-8"?>
<ThreadedComments xmlns="http://schemas.microsoft.com/office/spreadsheetml/2018/threadedcomments" xmlns:x="http://schemas.openxmlformats.org/spreadsheetml/2006/main">
  <threadedComment ref="J112" dT="2025-11-27T07:34:57.73" personId="{1EB0768F-5385-43E3-BD9C-EE04ECCD3CA8}" id="{C6B91AF2-146D-4825-A5BB-E2E8CED8BA12}">
    <text>729424</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65272"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linda@adazikultura.lv"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topLeftCell="A109" workbookViewId="0">
      <selection activeCell="G118" sqref="G118"/>
    </sheetView>
  </sheetViews>
  <sheetFormatPr defaultColWidth="9" defaultRowHeight="13.8"/>
  <cols>
    <col min="1" max="1" width="3" style="14" customWidth="1"/>
    <col min="2" max="2" width="4.375" style="14" customWidth="1"/>
    <col min="3" max="3" width="9" style="14"/>
    <col min="4" max="4" width="8.875" style="14" customWidth="1"/>
    <col min="5" max="5" width="57.625" style="14" customWidth="1"/>
    <col min="6" max="6" width="18.125" style="14" customWidth="1"/>
    <col min="7" max="7" width="19" style="14" customWidth="1"/>
    <col min="8" max="8" width="16.375" style="14" customWidth="1"/>
    <col min="9" max="9" width="18.125" style="14" customWidth="1"/>
    <col min="10" max="16384" width="9" style="14"/>
  </cols>
  <sheetData>
    <row r="2" spans="1:12">
      <c r="B2" s="14" t="s">
        <v>1684</v>
      </c>
    </row>
    <row r="4" spans="1:12">
      <c r="B4" s="496" t="s">
        <v>6</v>
      </c>
      <c r="C4" s="497" t="s">
        <v>5052</v>
      </c>
    </row>
    <row r="5" spans="1:12">
      <c r="B5" s="496" t="s">
        <v>11</v>
      </c>
      <c r="C5" s="497" t="s">
        <v>5053</v>
      </c>
    </row>
    <row r="6" spans="1:12">
      <c r="B6" s="496" t="s">
        <v>16</v>
      </c>
      <c r="C6" s="497"/>
    </row>
    <row r="7" spans="1:12" s="525" customFormat="1" ht="14.4" thickBot="1">
      <c r="B7" s="526"/>
    </row>
    <row r="8" spans="1:12" ht="14.4" thickTop="1">
      <c r="B8" s="496"/>
    </row>
    <row r="9" spans="1:12">
      <c r="B9" s="496" t="s">
        <v>6</v>
      </c>
      <c r="C9" s="14" t="s">
        <v>5054</v>
      </c>
    </row>
    <row r="10" spans="1:12">
      <c r="B10" s="496"/>
    </row>
    <row r="11" spans="1:12">
      <c r="B11" s="14" t="s">
        <v>8</v>
      </c>
      <c r="C11" s="14" t="s">
        <v>1686</v>
      </c>
    </row>
    <row r="13" spans="1:12" ht="42.75" customHeight="1">
      <c r="A13" s="498"/>
      <c r="B13" s="498"/>
      <c r="C13" s="499"/>
      <c r="D13" s="476" t="s">
        <v>0</v>
      </c>
      <c r="E13" s="477" t="s">
        <v>1</v>
      </c>
      <c r="F13" s="478">
        <v>2025</v>
      </c>
      <c r="G13" s="479">
        <v>2026</v>
      </c>
      <c r="H13" s="479" t="s">
        <v>360</v>
      </c>
      <c r="I13" s="480" t="s">
        <v>1685</v>
      </c>
      <c r="J13" s="500"/>
      <c r="L13" s="501"/>
    </row>
    <row r="14" spans="1:12">
      <c r="A14" s="498"/>
      <c r="B14" s="498"/>
      <c r="C14" s="499"/>
      <c r="D14" s="502" t="s">
        <v>6</v>
      </c>
      <c r="E14" s="503" t="s">
        <v>7</v>
      </c>
      <c r="F14" s="503"/>
      <c r="G14" s="503"/>
      <c r="H14" s="503"/>
      <c r="I14" s="503"/>
      <c r="J14" s="504"/>
      <c r="L14" s="501"/>
    </row>
    <row r="15" spans="1:12">
      <c r="A15" s="498"/>
      <c r="B15" s="498"/>
      <c r="C15" s="499"/>
      <c r="D15" s="502" t="s">
        <v>11</v>
      </c>
      <c r="E15" s="503" t="s">
        <v>12</v>
      </c>
      <c r="F15" s="503"/>
      <c r="G15" s="503"/>
      <c r="H15" s="503"/>
      <c r="I15" s="503"/>
      <c r="J15" s="505"/>
      <c r="K15" s="115"/>
      <c r="L15" s="501"/>
    </row>
    <row r="16" spans="1:12">
      <c r="A16" s="498"/>
      <c r="B16" s="498"/>
      <c r="C16" s="499"/>
      <c r="D16" s="502" t="s">
        <v>16</v>
      </c>
      <c r="E16" s="503" t="s">
        <v>1264</v>
      </c>
      <c r="F16" s="503"/>
      <c r="G16" s="503"/>
      <c r="H16" s="503"/>
      <c r="I16" s="503"/>
      <c r="J16" s="500"/>
      <c r="L16" s="501"/>
    </row>
    <row r="17" spans="1:12">
      <c r="A17" s="498"/>
      <c r="B17" s="498"/>
      <c r="C17" s="499"/>
      <c r="D17" s="502" t="s">
        <v>20</v>
      </c>
      <c r="E17" s="503" t="s">
        <v>1263</v>
      </c>
      <c r="F17" s="503"/>
      <c r="G17" s="503"/>
      <c r="H17" s="503"/>
      <c r="I17" s="503"/>
      <c r="J17" s="500"/>
      <c r="L17" s="501"/>
    </row>
    <row r="18" spans="1:12">
      <c r="A18" s="498"/>
      <c r="B18" s="498"/>
      <c r="C18" s="499"/>
      <c r="D18" s="502" t="s">
        <v>23</v>
      </c>
      <c r="E18" s="503" t="s">
        <v>988</v>
      </c>
      <c r="F18" s="503"/>
      <c r="G18" s="503"/>
      <c r="H18" s="503"/>
      <c r="I18" s="503"/>
      <c r="J18" s="506"/>
      <c r="L18" s="501"/>
    </row>
    <row r="19" spans="1:12">
      <c r="A19" s="498"/>
      <c r="B19" s="498"/>
      <c r="C19" s="499"/>
      <c r="D19" s="502" t="s">
        <v>25</v>
      </c>
      <c r="E19" s="503" t="s">
        <v>26</v>
      </c>
      <c r="F19" s="503"/>
      <c r="G19" s="503"/>
      <c r="H19" s="503"/>
      <c r="I19" s="503"/>
      <c r="J19" s="506"/>
      <c r="L19" s="501"/>
    </row>
    <row r="20" spans="1:12">
      <c r="A20" s="498"/>
      <c r="B20" s="498"/>
      <c r="C20" s="499"/>
      <c r="D20" s="502" t="s">
        <v>29</v>
      </c>
      <c r="E20" s="503" t="s">
        <v>30</v>
      </c>
      <c r="F20" s="503"/>
      <c r="G20" s="503"/>
      <c r="H20" s="503"/>
      <c r="I20" s="503"/>
      <c r="J20" s="506"/>
      <c r="L20" s="501"/>
    </row>
    <row r="21" spans="1:12">
      <c r="A21" s="498"/>
      <c r="B21" s="498"/>
      <c r="C21" s="499"/>
      <c r="D21" s="502" t="s">
        <v>33</v>
      </c>
      <c r="E21" s="503" t="s">
        <v>34</v>
      </c>
      <c r="F21" s="503"/>
      <c r="G21" s="503"/>
      <c r="H21" s="503"/>
      <c r="I21" s="503"/>
      <c r="J21" s="500"/>
      <c r="L21" s="501"/>
    </row>
    <row r="22" spans="1:12">
      <c r="A22" s="498"/>
      <c r="B22" s="498"/>
      <c r="C22" s="499"/>
      <c r="D22" s="502" t="s">
        <v>35</v>
      </c>
      <c r="E22" s="503" t="s">
        <v>36</v>
      </c>
      <c r="F22" s="503"/>
      <c r="G22" s="503"/>
      <c r="H22" s="503"/>
      <c r="I22" s="503"/>
      <c r="J22" s="506"/>
      <c r="L22" s="501"/>
    </row>
    <row r="23" spans="1:12">
      <c r="A23" s="498"/>
      <c r="B23" s="498"/>
      <c r="C23" s="499"/>
      <c r="D23" s="502" t="s">
        <v>37</v>
      </c>
      <c r="E23" s="503" t="s">
        <v>38</v>
      </c>
      <c r="F23" s="503"/>
      <c r="G23" s="503"/>
      <c r="H23" s="503"/>
      <c r="I23" s="503"/>
      <c r="J23" s="506"/>
      <c r="L23" s="501"/>
    </row>
    <row r="24" spans="1:12">
      <c r="A24" s="498"/>
      <c r="B24" s="498"/>
      <c r="C24" s="499"/>
      <c r="D24" s="502" t="s">
        <v>42</v>
      </c>
      <c r="E24" s="503" t="s">
        <v>43</v>
      </c>
      <c r="F24" s="503"/>
      <c r="G24" s="503"/>
      <c r="H24" s="503"/>
      <c r="I24" s="503"/>
      <c r="J24" s="500"/>
      <c r="L24" s="501"/>
    </row>
    <row r="25" spans="1:12">
      <c r="A25" s="498"/>
      <c r="B25" s="498"/>
      <c r="C25" s="499"/>
      <c r="D25" s="502" t="s">
        <v>47</v>
      </c>
      <c r="E25" s="503" t="s">
        <v>48</v>
      </c>
      <c r="F25" s="503"/>
      <c r="G25" s="503"/>
      <c r="H25" s="503"/>
      <c r="I25" s="503"/>
      <c r="J25" s="343"/>
      <c r="L25" s="501"/>
    </row>
    <row r="26" spans="1:12" collapsed="1">
      <c r="A26" s="498"/>
      <c r="B26" s="498"/>
      <c r="C26" s="499"/>
      <c r="D26" s="503"/>
      <c r="E26" s="507" t="s">
        <v>61</v>
      </c>
      <c r="F26" s="503"/>
      <c r="G26" s="503"/>
      <c r="H26" s="503"/>
      <c r="I26" s="503"/>
      <c r="J26" s="506"/>
      <c r="L26" s="501"/>
    </row>
    <row r="28" spans="1:12">
      <c r="B28" s="14" t="s">
        <v>9</v>
      </c>
      <c r="C28" s="14" t="s">
        <v>1687</v>
      </c>
    </row>
    <row r="30" spans="1:12" ht="41.4">
      <c r="D30" s="476" t="s">
        <v>0</v>
      </c>
      <c r="E30" s="477" t="s">
        <v>1</v>
      </c>
      <c r="F30" s="478">
        <f>F13</f>
        <v>2025</v>
      </c>
      <c r="G30" s="478">
        <f>G13</f>
        <v>2026</v>
      </c>
      <c r="H30" s="479" t="s">
        <v>360</v>
      </c>
      <c r="I30" s="480" t="s">
        <v>359</v>
      </c>
    </row>
    <row r="31" spans="1:12">
      <c r="D31" s="481"/>
      <c r="E31" s="2875" t="s">
        <v>422</v>
      </c>
      <c r="F31" s="482"/>
      <c r="G31" s="483"/>
      <c r="H31" s="484"/>
      <c r="I31" s="485"/>
    </row>
    <row r="32" spans="1:12">
      <c r="D32" s="481"/>
      <c r="E32" s="2875" t="s">
        <v>362</v>
      </c>
      <c r="F32" s="482"/>
      <c r="G32" s="483"/>
      <c r="H32" s="484"/>
      <c r="I32" s="485"/>
    </row>
    <row r="33" spans="3:9">
      <c r="D33" s="481"/>
      <c r="E33" s="2875" t="s">
        <v>1203</v>
      </c>
      <c r="F33" s="482"/>
      <c r="G33" s="483"/>
      <c r="H33" s="484"/>
      <c r="I33" s="485"/>
    </row>
    <row r="34" spans="3:9">
      <c r="D34" s="481"/>
      <c r="E34" s="2875" t="s">
        <v>361</v>
      </c>
      <c r="F34" s="482"/>
      <c r="G34" s="483"/>
      <c r="H34" s="484"/>
      <c r="I34" s="485"/>
    </row>
    <row r="35" spans="3:9">
      <c r="D35" s="486"/>
      <c r="E35" s="2876" t="s">
        <v>955</v>
      </c>
      <c r="F35" s="487"/>
      <c r="G35" s="488"/>
      <c r="H35" s="489"/>
      <c r="I35" s="490"/>
    </row>
    <row r="36" spans="3:9">
      <c r="D36" s="486"/>
      <c r="E36" s="2876" t="s">
        <v>75</v>
      </c>
      <c r="F36" s="487"/>
      <c r="G36" s="488"/>
      <c r="H36" s="489"/>
      <c r="I36" s="490"/>
    </row>
    <row r="37" spans="3:9">
      <c r="D37" s="491"/>
      <c r="E37" s="2877" t="s">
        <v>324</v>
      </c>
      <c r="F37" s="492"/>
      <c r="G37" s="493"/>
      <c r="H37" s="494"/>
      <c r="I37" s="495"/>
    </row>
    <row r="39" spans="3:9" s="497" customFormat="1">
      <c r="C39" s="497" t="s">
        <v>1700</v>
      </c>
    </row>
    <row r="41" spans="3:9">
      <c r="C41" s="556" t="s">
        <v>5055</v>
      </c>
    </row>
    <row r="43" spans="3:9" ht="42" thickBot="1">
      <c r="D43" s="476" t="s">
        <v>0</v>
      </c>
      <c r="E43" s="477" t="s">
        <v>1</v>
      </c>
      <c r="F43" s="478">
        <f>F13</f>
        <v>2025</v>
      </c>
      <c r="G43" s="478">
        <f>G13</f>
        <v>2026</v>
      </c>
      <c r="H43" s="479" t="s">
        <v>360</v>
      </c>
      <c r="I43" s="480" t="s">
        <v>359</v>
      </c>
    </row>
    <row r="44" spans="3:9">
      <c r="D44" s="508" t="s">
        <v>6</v>
      </c>
      <c r="E44" s="34" t="s">
        <v>63</v>
      </c>
      <c r="F44" s="92"/>
      <c r="G44" s="428"/>
      <c r="H44" s="35"/>
      <c r="I44" s="222"/>
    </row>
    <row r="45" spans="3:9">
      <c r="D45" s="509"/>
      <c r="E45" s="2881" t="s">
        <v>422</v>
      </c>
      <c r="F45" s="106"/>
      <c r="G45" s="106"/>
      <c r="H45" s="107"/>
      <c r="I45" s="218"/>
    </row>
    <row r="46" spans="3:9">
      <c r="D46" s="510"/>
      <c r="E46" s="2882" t="s">
        <v>362</v>
      </c>
      <c r="F46" s="106"/>
      <c r="G46" s="106"/>
      <c r="H46" s="107"/>
      <c r="I46" s="218"/>
    </row>
    <row r="47" spans="3:9">
      <c r="D47" s="509"/>
      <c r="E47" s="2881" t="s">
        <v>361</v>
      </c>
      <c r="F47" s="106"/>
      <c r="G47" s="106"/>
      <c r="H47" s="107"/>
      <c r="I47" s="218"/>
    </row>
    <row r="48" spans="3:9">
      <c r="D48" s="511"/>
      <c r="E48" s="94" t="s">
        <v>955</v>
      </c>
      <c r="F48" s="103"/>
      <c r="G48" s="103"/>
      <c r="H48" s="96"/>
      <c r="I48" s="219"/>
    </row>
    <row r="49" spans="4:9">
      <c r="D49" s="512"/>
      <c r="E49" s="2883" t="s">
        <v>75</v>
      </c>
      <c r="F49" s="135"/>
      <c r="G49" s="135"/>
      <c r="H49" s="96"/>
      <c r="I49" s="219"/>
    </row>
    <row r="50" spans="4:9">
      <c r="D50" s="513" t="s">
        <v>11</v>
      </c>
      <c r="E50" s="39" t="s">
        <v>368</v>
      </c>
      <c r="F50" s="81"/>
      <c r="G50" s="82"/>
      <c r="H50" s="27"/>
      <c r="I50" s="210"/>
    </row>
    <row r="51" spans="4:9">
      <c r="D51" s="514"/>
      <c r="E51" s="2881" t="s">
        <v>422</v>
      </c>
      <c r="F51" s="83"/>
      <c r="G51" s="88"/>
      <c r="H51" s="46"/>
      <c r="I51" s="223"/>
    </row>
    <row r="52" spans="4:9">
      <c r="D52" s="515"/>
      <c r="E52" s="2881" t="s">
        <v>362</v>
      </c>
      <c r="F52" s="83"/>
      <c r="G52" s="88"/>
      <c r="H52" s="46"/>
      <c r="I52" s="223"/>
    </row>
    <row r="53" spans="4:9">
      <c r="D53" s="516"/>
      <c r="E53" s="2881" t="s">
        <v>1203</v>
      </c>
      <c r="F53" s="352"/>
      <c r="G53" s="352"/>
      <c r="H53" s="364"/>
      <c r="I53" s="365"/>
    </row>
    <row r="54" spans="4:9">
      <c r="D54" s="514"/>
      <c r="E54" s="2881" t="s">
        <v>361</v>
      </c>
      <c r="F54" s="83"/>
      <c r="G54" s="88"/>
      <c r="H54" s="46"/>
      <c r="I54" s="223"/>
    </row>
    <row r="55" spans="4:9">
      <c r="D55" s="517"/>
      <c r="E55" s="155" t="s">
        <v>757</v>
      </c>
      <c r="F55" s="145"/>
      <c r="G55" s="86"/>
      <c r="H55" s="149"/>
      <c r="I55" s="221"/>
    </row>
    <row r="56" spans="4:9">
      <c r="D56" s="513" t="s">
        <v>16</v>
      </c>
      <c r="E56" s="39" t="s">
        <v>77</v>
      </c>
      <c r="F56" s="81"/>
      <c r="G56" s="82"/>
      <c r="H56" s="27"/>
      <c r="I56" s="210"/>
    </row>
    <row r="57" spans="4:9">
      <c r="D57" s="514"/>
      <c r="E57" s="2881" t="s">
        <v>422</v>
      </c>
      <c r="F57" s="83"/>
      <c r="G57" s="88"/>
      <c r="H57" s="46"/>
      <c r="I57" s="223"/>
    </row>
    <row r="58" spans="4:9">
      <c r="D58" s="515"/>
      <c r="E58" s="2882" t="s">
        <v>362</v>
      </c>
      <c r="F58" s="83"/>
      <c r="G58" s="88"/>
      <c r="H58" s="46"/>
      <c r="I58" s="223"/>
    </row>
    <row r="59" spans="4:9">
      <c r="D59" s="518"/>
      <c r="E59" s="2882" t="s">
        <v>1003</v>
      </c>
      <c r="F59" s="83"/>
      <c r="G59" s="88"/>
      <c r="H59" s="46"/>
      <c r="I59" s="223"/>
    </row>
    <row r="60" spans="4:9">
      <c r="D60" s="514"/>
      <c r="E60" s="2881" t="s">
        <v>361</v>
      </c>
      <c r="F60" s="83"/>
      <c r="G60" s="88"/>
      <c r="H60" s="46"/>
      <c r="I60" s="223"/>
    </row>
    <row r="61" spans="4:9">
      <c r="D61" s="517"/>
      <c r="E61" s="155" t="s">
        <v>757</v>
      </c>
      <c r="F61" s="144"/>
      <c r="G61" s="88"/>
      <c r="H61" s="149"/>
      <c r="I61" s="221"/>
    </row>
    <row r="62" spans="4:9">
      <c r="D62" s="513" t="s">
        <v>20</v>
      </c>
      <c r="E62" s="39" t="s">
        <v>78</v>
      </c>
      <c r="F62" s="81"/>
      <c r="G62" s="81"/>
      <c r="H62" s="27"/>
      <c r="I62" s="210"/>
    </row>
    <row r="63" spans="4:9">
      <c r="D63" s="509"/>
      <c r="E63" s="2881" t="s">
        <v>422</v>
      </c>
      <c r="F63" s="106"/>
      <c r="G63" s="106"/>
      <c r="H63" s="107"/>
      <c r="I63" s="218"/>
    </row>
    <row r="64" spans="4:9">
      <c r="D64" s="510"/>
      <c r="E64" s="2882" t="s">
        <v>362</v>
      </c>
      <c r="F64" s="106"/>
      <c r="G64" s="106"/>
      <c r="H64" s="107"/>
      <c r="I64" s="218"/>
    </row>
    <row r="65" spans="4:9">
      <c r="D65" s="509"/>
      <c r="E65" s="2881" t="s">
        <v>361</v>
      </c>
      <c r="F65" s="106"/>
      <c r="G65" s="106"/>
      <c r="H65" s="107"/>
      <c r="I65" s="218"/>
    </row>
    <row r="66" spans="4:9">
      <c r="D66" s="513" t="s">
        <v>23</v>
      </c>
      <c r="E66" s="39" t="s">
        <v>83</v>
      </c>
      <c r="F66" s="28"/>
      <c r="G66" s="27"/>
      <c r="H66" s="27"/>
      <c r="I66" s="210"/>
    </row>
    <row r="67" spans="4:9">
      <c r="D67" s="509"/>
      <c r="E67" s="2881" t="s">
        <v>422</v>
      </c>
      <c r="F67" s="106"/>
      <c r="G67" s="106"/>
      <c r="H67" s="107"/>
      <c r="I67" s="218"/>
    </row>
    <row r="68" spans="4:9">
      <c r="D68" s="510"/>
      <c r="E68" s="2882" t="s">
        <v>362</v>
      </c>
      <c r="F68" s="111"/>
      <c r="G68" s="111"/>
      <c r="H68" s="107"/>
      <c r="I68" s="218"/>
    </row>
    <row r="69" spans="4:9">
      <c r="D69" s="519"/>
      <c r="E69" s="2882" t="s">
        <v>1203</v>
      </c>
      <c r="F69" s="380"/>
      <c r="G69" s="380"/>
      <c r="H69" s="107"/>
      <c r="I69" s="218"/>
    </row>
    <row r="70" spans="4:9">
      <c r="D70" s="509"/>
      <c r="E70" s="2881" t="s">
        <v>361</v>
      </c>
      <c r="F70" s="106"/>
      <c r="G70" s="106"/>
      <c r="H70" s="107"/>
      <c r="I70" s="218"/>
    </row>
    <row r="71" spans="4:9">
      <c r="D71" s="520"/>
      <c r="E71" s="155" t="s">
        <v>672</v>
      </c>
      <c r="F71" s="147"/>
      <c r="G71" s="147"/>
      <c r="H71" s="149"/>
      <c r="I71" s="230"/>
    </row>
    <row r="72" spans="4:9">
      <c r="D72" s="520"/>
      <c r="E72" s="309" t="s">
        <v>257</v>
      </c>
      <c r="F72" s="310"/>
      <c r="G72" s="310"/>
      <c r="H72" s="149"/>
      <c r="I72" s="221"/>
    </row>
    <row r="73" spans="4:9">
      <c r="D73" s="517"/>
      <c r="E73" s="155" t="s">
        <v>757</v>
      </c>
      <c r="F73" s="145"/>
      <c r="G73" s="145"/>
      <c r="H73" s="149"/>
      <c r="I73" s="221"/>
    </row>
    <row r="74" spans="4:9">
      <c r="D74" s="520"/>
      <c r="E74" s="155" t="s">
        <v>351</v>
      </c>
      <c r="F74" s="147"/>
      <c r="G74" s="147"/>
      <c r="H74" s="158"/>
      <c r="I74" s="230"/>
    </row>
    <row r="75" spans="4:9">
      <c r="D75" s="513" t="s">
        <v>25</v>
      </c>
      <c r="E75" s="39" t="s">
        <v>88</v>
      </c>
      <c r="F75" s="81"/>
      <c r="G75" s="82"/>
      <c r="H75" s="27"/>
      <c r="I75" s="210"/>
    </row>
    <row r="76" spans="4:9">
      <c r="D76" s="521"/>
      <c r="E76" s="2881" t="s">
        <v>422</v>
      </c>
      <c r="F76" s="106"/>
      <c r="G76" s="106"/>
      <c r="H76" s="107"/>
      <c r="I76" s="218"/>
    </row>
    <row r="77" spans="4:9">
      <c r="D77" s="522"/>
      <c r="E77" s="2882" t="s">
        <v>362</v>
      </c>
      <c r="F77" s="111"/>
      <c r="G77" s="111"/>
      <c r="H77" s="107"/>
      <c r="I77" s="218"/>
    </row>
    <row r="78" spans="4:9">
      <c r="D78" s="521"/>
      <c r="E78" s="2881" t="s">
        <v>324</v>
      </c>
      <c r="F78" s="106"/>
      <c r="G78" s="106"/>
      <c r="H78" s="107"/>
      <c r="I78" s="218"/>
    </row>
    <row r="79" spans="4:9">
      <c r="D79" s="521"/>
      <c r="E79" s="2881" t="s">
        <v>361</v>
      </c>
      <c r="F79" s="106"/>
      <c r="G79" s="106"/>
      <c r="H79" s="107"/>
      <c r="I79" s="218"/>
    </row>
    <row r="80" spans="4:9">
      <c r="D80" s="523"/>
      <c r="E80" s="155" t="s">
        <v>257</v>
      </c>
      <c r="F80" s="156"/>
      <c r="G80" s="156"/>
      <c r="H80" s="149"/>
      <c r="I80" s="221"/>
    </row>
    <row r="81" spans="2:9">
      <c r="D81" s="517"/>
      <c r="E81" s="155" t="s">
        <v>757</v>
      </c>
      <c r="F81" s="145"/>
      <c r="G81" s="145"/>
      <c r="H81" s="149"/>
      <c r="I81" s="221"/>
    </row>
    <row r="82" spans="2:9">
      <c r="D82" s="517"/>
      <c r="E82" s="155" t="s">
        <v>671</v>
      </c>
      <c r="F82" s="145"/>
      <c r="G82" s="145"/>
      <c r="H82" s="149"/>
      <c r="I82" s="221"/>
    </row>
    <row r="83" spans="2:9">
      <c r="D83" s="513" t="s">
        <v>29</v>
      </c>
      <c r="E83" s="39" t="s">
        <v>92</v>
      </c>
      <c r="F83" s="81"/>
      <c r="G83" s="82"/>
      <c r="H83" s="27"/>
      <c r="I83" s="210"/>
    </row>
    <row r="84" spans="2:9">
      <c r="D84" s="509"/>
      <c r="E84" s="2878" t="s">
        <v>422</v>
      </c>
      <c r="F84" s="128"/>
      <c r="G84" s="128"/>
      <c r="H84" s="129"/>
      <c r="I84" s="233"/>
    </row>
    <row r="85" spans="2:9">
      <c r="D85" s="510"/>
      <c r="E85" s="2879" t="s">
        <v>362</v>
      </c>
      <c r="F85" s="128"/>
      <c r="G85" s="128"/>
      <c r="H85" s="129"/>
      <c r="I85" s="233"/>
    </row>
    <row r="86" spans="2:9">
      <c r="D86" s="519"/>
      <c r="E86" s="2879" t="s">
        <v>1202</v>
      </c>
      <c r="F86" s="380"/>
      <c r="G86" s="380"/>
      <c r="H86" s="129"/>
      <c r="I86" s="233"/>
    </row>
    <row r="87" spans="2:9" ht="14.4">
      <c r="D87" s="510"/>
      <c r="E87" s="2880" t="s">
        <v>361</v>
      </c>
      <c r="F87" s="113"/>
      <c r="G87" s="113"/>
      <c r="H87" s="129"/>
      <c r="I87" s="233"/>
    </row>
    <row r="88" spans="2:9" ht="14.4">
      <c r="D88" s="524"/>
      <c r="E88" s="206" t="s">
        <v>257</v>
      </c>
      <c r="F88" s="320"/>
      <c r="G88" s="320"/>
      <c r="H88" s="321"/>
      <c r="I88" s="322"/>
    </row>
    <row r="89" spans="2:9">
      <c r="D89" s="517"/>
      <c r="E89" s="206" t="s">
        <v>757</v>
      </c>
      <c r="F89" s="154"/>
      <c r="G89" s="154"/>
      <c r="H89" s="151"/>
      <c r="I89" s="234"/>
    </row>
    <row r="90" spans="2:9">
      <c r="E90" s="123" t="s">
        <v>946</v>
      </c>
    </row>
    <row r="91" spans="2:9">
      <c r="E91" s="123" t="s">
        <v>950</v>
      </c>
    </row>
    <row r="92" spans="2:9">
      <c r="E92" s="123" t="s">
        <v>951</v>
      </c>
    </row>
    <row r="93" spans="2:9">
      <c r="E93" s="123" t="s">
        <v>952</v>
      </c>
    </row>
    <row r="94" spans="2:9" s="525" customFormat="1" ht="13.2" customHeight="1" thickBot="1"/>
    <row r="95" spans="2:9" ht="14.4" thickTop="1"/>
    <row r="96" spans="2:9" s="76" customFormat="1">
      <c r="B96" s="550" t="s">
        <v>11</v>
      </c>
      <c r="C96" s="285" t="s">
        <v>5053</v>
      </c>
    </row>
    <row r="97" spans="4:8" customFormat="1" ht="11.4"/>
    <row r="98" spans="4:8" s="9" customFormat="1" ht="12">
      <c r="D98" s="9" t="s">
        <v>1688</v>
      </c>
    </row>
    <row r="99" spans="4:8" customFormat="1" ht="11.4"/>
    <row r="100" spans="4:8" customFormat="1" ht="12">
      <c r="E100" s="368"/>
      <c r="F100" s="548">
        <v>2025</v>
      </c>
      <c r="G100" s="549">
        <v>2026</v>
      </c>
    </row>
    <row r="101" spans="4:8" customFormat="1" ht="12">
      <c r="E101" s="527" t="s">
        <v>961</v>
      </c>
      <c r="F101" s="541"/>
      <c r="G101" s="528">
        <v>1</v>
      </c>
    </row>
    <row r="102" spans="4:8" customFormat="1" ht="12">
      <c r="E102" s="527" t="s">
        <v>962</v>
      </c>
      <c r="F102" s="542"/>
      <c r="G102" s="528">
        <v>2</v>
      </c>
    </row>
    <row r="103" spans="4:8" customFormat="1" ht="12">
      <c r="E103" s="529" t="s">
        <v>1689</v>
      </c>
      <c r="F103" s="543"/>
      <c r="G103" s="530" t="s">
        <v>1690</v>
      </c>
    </row>
    <row r="104" spans="4:8" customFormat="1" ht="11.4">
      <c r="E104" s="369"/>
      <c r="F104" s="370"/>
      <c r="G104" s="555"/>
    </row>
    <row r="105" spans="4:8" customFormat="1" ht="11.4">
      <c r="E105" s="369"/>
      <c r="F105" s="370"/>
      <c r="G105" s="555"/>
    </row>
    <row r="106" spans="4:8" customFormat="1" ht="12">
      <c r="E106" s="527" t="s">
        <v>4691</v>
      </c>
      <c r="F106" s="551"/>
      <c r="G106" s="2884">
        <v>3</v>
      </c>
      <c r="H106" s="557"/>
    </row>
    <row r="107" spans="4:8" customFormat="1" ht="12">
      <c r="E107" s="531" t="s">
        <v>1257</v>
      </c>
      <c r="F107" s="552"/>
      <c r="G107" s="2885" t="s">
        <v>1691</v>
      </c>
    </row>
    <row r="108" spans="4:8" customFormat="1" ht="12">
      <c r="E108" s="532"/>
      <c r="F108" s="370"/>
      <c r="G108" s="533"/>
    </row>
    <row r="109" spans="4:8" customFormat="1" ht="12">
      <c r="E109" s="527" t="s">
        <v>1679</v>
      </c>
      <c r="F109" s="544"/>
      <c r="G109" s="528">
        <v>4</v>
      </c>
    </row>
    <row r="110" spans="4:8" customFormat="1" ht="12">
      <c r="E110" s="534"/>
      <c r="F110" s="545"/>
      <c r="G110" s="2885" t="s">
        <v>1692</v>
      </c>
    </row>
    <row r="111" spans="4:8" customFormat="1" ht="12">
      <c r="E111" s="532"/>
      <c r="F111" s="370"/>
      <c r="G111" s="533"/>
    </row>
    <row r="112" spans="4:8" customFormat="1" ht="11.4">
      <c r="E112" s="553" t="s">
        <v>1699</v>
      </c>
      <c r="F112" s="370"/>
      <c r="G112" s="528">
        <v>5</v>
      </c>
    </row>
    <row r="113" spans="4:7" customFormat="1" ht="11.4">
      <c r="E113" s="553" t="s">
        <v>1696</v>
      </c>
      <c r="F113" s="370"/>
      <c r="G113" s="528">
        <v>6</v>
      </c>
    </row>
    <row r="114" spans="4:7" customFormat="1" ht="12">
      <c r="E114" s="535" t="s">
        <v>1232</v>
      </c>
      <c r="F114" s="554"/>
      <c r="G114" s="2885" t="s">
        <v>1693</v>
      </c>
    </row>
    <row r="115" spans="4:7" customFormat="1" ht="11.4">
      <c r="E115" s="369"/>
      <c r="F115" s="370"/>
      <c r="G115" s="528"/>
    </row>
    <row r="116" spans="4:7" customFormat="1" ht="11.4">
      <c r="E116" s="553" t="s">
        <v>1652</v>
      </c>
      <c r="F116" s="370"/>
      <c r="G116" s="528"/>
    </row>
    <row r="117" spans="4:7" customFormat="1" ht="11.4">
      <c r="E117" s="536" t="s">
        <v>1680</v>
      </c>
      <c r="F117" s="546"/>
      <c r="G117" s="537">
        <v>7</v>
      </c>
    </row>
    <row r="118" spans="4:7" customFormat="1" ht="11.4">
      <c r="E118" s="538" t="s">
        <v>1683</v>
      </c>
      <c r="F118" s="546"/>
      <c r="G118" s="2886" t="s">
        <v>1694</v>
      </c>
    </row>
    <row r="119" spans="4:7" customFormat="1" ht="11.4">
      <c r="E119" s="553"/>
      <c r="F119" s="370"/>
      <c r="G119" s="528"/>
    </row>
    <row r="120" spans="4:7" customFormat="1" ht="12">
      <c r="E120" s="539" t="s">
        <v>2721</v>
      </c>
      <c r="F120" s="547"/>
      <c r="G120" s="540"/>
    </row>
    <row r="121" spans="4:7" customFormat="1" ht="11.4"/>
    <row r="122" spans="4:7" customFormat="1" ht="11.4"/>
    <row r="123" spans="4:7" customFormat="1" ht="11.4"/>
    <row r="124" spans="4:7" s="9" customFormat="1" ht="12">
      <c r="D124" s="9" t="s">
        <v>1695</v>
      </c>
    </row>
    <row r="125" spans="4:7" customFormat="1" ht="11.4">
      <c r="E125" s="52" t="s">
        <v>1651</v>
      </c>
      <c r="F125" t="s">
        <v>1697</v>
      </c>
    </row>
    <row r="126" spans="4:7" customFormat="1" ht="11.4">
      <c r="E126" s="52" t="s">
        <v>1696</v>
      </c>
      <c r="F126" t="s">
        <v>1698</v>
      </c>
    </row>
    <row r="127" spans="4:7" customFormat="1" ht="11.4">
      <c r="E127" s="52" t="s">
        <v>1652</v>
      </c>
      <c r="F127" t="s">
        <v>2722</v>
      </c>
    </row>
    <row r="128" spans="4:7" customFormat="1" ht="11.4">
      <c r="F128" t="s">
        <v>2723</v>
      </c>
    </row>
    <row r="129" customFormat="1" ht="11.4"/>
    <row r="130" customFormat="1" ht="11.4"/>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22" zoomScale="110" zoomScaleNormal="110" workbookViewId="0">
      <selection activeCell="F41" sqref="F41:G41"/>
    </sheetView>
  </sheetViews>
  <sheetFormatPr defaultRowHeight="11.4" outlineLevelRow="1" outlineLevelCol="1"/>
  <cols>
    <col min="1" max="1" width="22" style="363" hidden="1" customWidth="1" outlineLevel="1"/>
    <col min="2" max="2" width="9.125" style="170" hidden="1" customWidth="1" outlineLevel="1"/>
    <col min="3" max="3" width="9.125" style="239" hidden="1" customWidth="1" outlineLevel="1"/>
    <col min="4" max="4" width="10.125" style="241" customWidth="1" collapsed="1"/>
    <col min="5" max="5" width="38" customWidth="1"/>
    <col min="6" max="6" width="16.375" style="141" customWidth="1"/>
    <col min="7" max="7" width="17.25" style="146" customWidth="1"/>
    <col min="8" max="8" width="17.75" customWidth="1"/>
    <col min="9" max="9" width="19.875" style="216" customWidth="1" outlineLevel="1"/>
    <col min="10" max="10" width="59.875" style="973" customWidth="1" outlineLevel="1"/>
    <col min="11" max="11" width="9.75" customWidth="1"/>
    <col min="12" max="12" width="36.125" style="11" customWidth="1" outlineLevel="1"/>
    <col min="13" max="13" width="14.75" customWidth="1" outlineLevel="1"/>
    <col min="14" max="14" width="12.375" customWidth="1" outlineLevel="1"/>
    <col min="15" max="16" width="2.875" customWidth="1" outlineLevel="1"/>
    <col min="17" max="19" width="2.875" customWidth="1"/>
    <col min="20" max="20" width="8.875" customWidth="1"/>
    <col min="21" max="21" width="2.875" customWidth="1"/>
    <col min="22" max="24" width="3.875" customWidth="1"/>
    <col min="25" max="25" width="6.875" customWidth="1"/>
    <col min="26" max="48" width="3.875" customWidth="1"/>
    <col min="49" max="49" width="6.875" customWidth="1"/>
    <col min="50" max="50" width="8.875" customWidth="1"/>
    <col min="51" max="55" width="3.875" customWidth="1"/>
    <col min="56" max="56" width="11.875" bestFit="1" customWidth="1"/>
    <col min="57" max="57" width="3.875" customWidth="1"/>
    <col min="58" max="58" width="5.875" customWidth="1"/>
    <col min="59" max="59" width="3.875" customWidth="1"/>
    <col min="60" max="60" width="11.875" bestFit="1" customWidth="1"/>
    <col min="61" max="68" width="3.875" customWidth="1"/>
    <col min="69" max="69" width="10.875" bestFit="1" customWidth="1"/>
    <col min="70" max="85" width="3.875" customWidth="1"/>
    <col min="86" max="86" width="11.875" bestFit="1" customWidth="1"/>
    <col min="87" max="93" width="3.875" customWidth="1"/>
    <col min="94" max="94" width="11.875" bestFit="1" customWidth="1"/>
    <col min="95" max="111" width="3.875" customWidth="1"/>
    <col min="112" max="112" width="11.875" bestFit="1" customWidth="1"/>
    <col min="113" max="119" width="3.875" customWidth="1"/>
    <col min="120" max="120" width="5.875" customWidth="1"/>
    <col min="121" max="124" width="3.875" customWidth="1"/>
    <col min="125" max="125" width="5.875" customWidth="1"/>
    <col min="126" max="128" width="3.875" customWidth="1"/>
    <col min="129" max="129" width="5.875" customWidth="1"/>
    <col min="130" max="130" width="3.875" customWidth="1"/>
    <col min="131" max="131" width="10.875" bestFit="1" customWidth="1"/>
    <col min="132" max="145" width="3.875" customWidth="1"/>
    <col min="146" max="146" width="6.875" customWidth="1"/>
    <col min="147" max="150" width="3.875" customWidth="1"/>
    <col min="151" max="151" width="5.875" customWidth="1"/>
    <col min="152" max="154" width="3.875" customWidth="1"/>
    <col min="155" max="159" width="4.875" customWidth="1"/>
    <col min="160" max="160" width="9.875" bestFit="1" customWidth="1"/>
    <col min="161" max="174" width="4.875" customWidth="1"/>
    <col min="175" max="175" width="6.875" customWidth="1"/>
    <col min="176" max="179" width="4.875" customWidth="1"/>
    <col min="180" max="180" width="6.875" customWidth="1"/>
    <col min="181" max="188" width="4.875" customWidth="1"/>
    <col min="189" max="189" width="7.875" customWidth="1"/>
    <col min="190" max="193" width="4.875" customWidth="1"/>
    <col min="194" max="194" width="6.875" customWidth="1"/>
    <col min="195" max="195" width="4.875" customWidth="1"/>
    <col min="196" max="196" width="8.875" customWidth="1"/>
    <col min="197" max="205" width="4.875" customWidth="1"/>
    <col min="206" max="206" width="6.875" customWidth="1"/>
    <col min="207" max="207" width="9.875" bestFit="1" customWidth="1"/>
    <col min="208" max="209" width="4.875" customWidth="1"/>
    <col min="210" max="210" width="11.875" bestFit="1" customWidth="1"/>
    <col min="211" max="211" width="6.875" customWidth="1"/>
    <col min="212" max="214" width="4.875" customWidth="1"/>
    <col min="215" max="215" width="7.875" customWidth="1"/>
    <col min="216" max="218" width="4.875" customWidth="1"/>
    <col min="219" max="219" width="11.875" bestFit="1" customWidth="1"/>
    <col min="220" max="223" width="4.875" customWidth="1"/>
    <col min="224" max="224" width="11.875" bestFit="1" customWidth="1"/>
    <col min="225" max="233" width="4.875" customWidth="1"/>
    <col min="234" max="234" width="7.875" customWidth="1"/>
    <col min="235" max="236" width="4.875" customWidth="1"/>
    <col min="237" max="237" width="10.875" bestFit="1" customWidth="1"/>
    <col min="238" max="238" width="4.875" customWidth="1"/>
    <col min="239" max="239" width="6.875" customWidth="1"/>
    <col min="240" max="242" width="4.875" customWidth="1"/>
    <col min="243" max="243" width="11.875" bestFit="1" customWidth="1"/>
    <col min="244" max="248" width="4.875" customWidth="1"/>
    <col min="249" max="250" width="11.875" bestFit="1" customWidth="1"/>
    <col min="251" max="252" width="4.875" customWidth="1"/>
    <col min="253" max="253" width="6.875" customWidth="1"/>
    <col min="254" max="254" width="11.875" bestFit="1" customWidth="1"/>
    <col min="255" max="272" width="4.875" customWidth="1"/>
    <col min="273" max="273" width="11.875" bestFit="1" customWidth="1"/>
    <col min="274" max="283" width="4.875" customWidth="1"/>
    <col min="284" max="284" width="7.875" customWidth="1"/>
    <col min="285" max="285" width="6.875" customWidth="1"/>
    <col min="286" max="286" width="4.875" customWidth="1"/>
    <col min="287" max="287" width="8.875" customWidth="1"/>
    <col min="288" max="292" width="4.875" customWidth="1"/>
    <col min="293" max="293" width="11.875" bestFit="1" customWidth="1"/>
    <col min="294" max="313" width="4.875" customWidth="1"/>
    <col min="314" max="314" width="11.875" bestFit="1" customWidth="1"/>
    <col min="315" max="322" width="4.875" customWidth="1"/>
    <col min="323" max="323" width="6.875" customWidth="1"/>
    <col min="324" max="329" width="4.875" customWidth="1"/>
    <col min="330" max="330" width="11.875" bestFit="1" customWidth="1"/>
    <col min="331" max="331" width="4.875" customWidth="1"/>
    <col min="332" max="332" width="8.875" customWidth="1"/>
    <col min="333" max="364" width="4.875" customWidth="1"/>
    <col min="365" max="365" width="11.875" bestFit="1" customWidth="1"/>
    <col min="366" max="368" width="4.875" customWidth="1"/>
    <col min="369" max="369" width="9.875" bestFit="1" customWidth="1"/>
    <col min="370" max="376" width="4.875" customWidth="1"/>
    <col min="377" max="377" width="11.875" bestFit="1" customWidth="1"/>
    <col min="378" max="390" width="4.875" customWidth="1"/>
    <col min="391" max="391" width="9.875" bestFit="1" customWidth="1"/>
    <col min="392" max="392" width="6.875" customWidth="1"/>
    <col min="393" max="393" width="9.875" bestFit="1" customWidth="1"/>
    <col min="394" max="394" width="7.875" customWidth="1"/>
    <col min="395" max="405" width="4.875" customWidth="1"/>
    <col min="406" max="406" width="7.875" customWidth="1"/>
    <col min="407" max="414" width="4.875" customWidth="1"/>
    <col min="415" max="415" width="10.875" bestFit="1" customWidth="1"/>
    <col min="416" max="419" width="4.875" customWidth="1"/>
    <col min="420" max="420" width="7.875" customWidth="1"/>
    <col min="421" max="426" width="4.875" customWidth="1"/>
    <col min="427" max="427" width="9.875" bestFit="1" customWidth="1"/>
    <col min="428" max="435" width="4.875" customWidth="1"/>
    <col min="436" max="436" width="7.875" customWidth="1"/>
    <col min="437" max="444" width="4.875" customWidth="1"/>
    <col min="445" max="445" width="7.875" customWidth="1"/>
    <col min="446" max="457" width="4.875" customWidth="1"/>
    <col min="458" max="458" width="11.875" bestFit="1" customWidth="1"/>
    <col min="459" max="468" width="4.875" customWidth="1"/>
    <col min="469" max="469" width="7.875" customWidth="1"/>
    <col min="470" max="470" width="4.875" customWidth="1"/>
    <col min="471" max="471" width="9.875" bestFit="1" customWidth="1"/>
    <col min="472" max="480" width="4.875" customWidth="1"/>
    <col min="481" max="482" width="11.875" bestFit="1" customWidth="1"/>
    <col min="483" max="483" width="4.875" customWidth="1"/>
    <col min="484" max="484" width="11.875" bestFit="1" customWidth="1"/>
    <col min="485" max="494" width="4.875" customWidth="1"/>
    <col min="495" max="495" width="11.875" bestFit="1" customWidth="1"/>
    <col min="496" max="504" width="4.875" customWidth="1"/>
    <col min="505" max="505" width="11.875" bestFit="1" customWidth="1"/>
    <col min="506" max="507" width="4.875" customWidth="1"/>
    <col min="508" max="514" width="5.875" customWidth="1"/>
    <col min="515" max="515" width="7.875" customWidth="1"/>
    <col min="516" max="520" width="5.875" customWidth="1"/>
    <col min="521" max="521" width="8.875" customWidth="1"/>
    <col min="522" max="522" width="7.875" customWidth="1"/>
    <col min="523" max="528" width="5.875" customWidth="1"/>
    <col min="529" max="529" width="11.875" bestFit="1" customWidth="1"/>
    <col min="530" max="531" width="5.875" customWidth="1"/>
    <col min="532" max="532" width="11.875" bestFit="1" customWidth="1"/>
    <col min="533" max="539" width="5.875" customWidth="1"/>
    <col min="540" max="540" width="7.875" customWidth="1"/>
    <col min="541" max="543" width="5.875" customWidth="1"/>
    <col min="544" max="544" width="8.875" customWidth="1"/>
    <col min="545" max="545" width="5.875" customWidth="1"/>
    <col min="546" max="546" width="11.875" bestFit="1" customWidth="1"/>
    <col min="547" max="547" width="5.875" customWidth="1"/>
    <col min="548" max="548" width="10.875" bestFit="1" customWidth="1"/>
    <col min="549" max="554" width="5.875" customWidth="1"/>
    <col min="555" max="555" width="9.875" bestFit="1" customWidth="1"/>
    <col min="556" max="556" width="5.875" customWidth="1"/>
    <col min="557" max="557" width="8.875" customWidth="1"/>
    <col min="558" max="574" width="5.875" customWidth="1"/>
    <col min="575" max="575" width="8.875" customWidth="1"/>
    <col min="576" max="576" width="11.875" bestFit="1" customWidth="1"/>
    <col min="577" max="581" width="5.875" customWidth="1"/>
    <col min="582" max="582" width="7.875" customWidth="1"/>
    <col min="583" max="584" width="5.875" customWidth="1"/>
    <col min="585" max="586" width="11.875" bestFit="1" customWidth="1"/>
    <col min="587" max="587" width="5.875" customWidth="1"/>
    <col min="588" max="588" width="9.875" bestFit="1" customWidth="1"/>
    <col min="589" max="601" width="5.875" customWidth="1"/>
    <col min="602" max="602" width="11.875" bestFit="1" customWidth="1"/>
    <col min="603" max="605" width="5.875" customWidth="1"/>
    <col min="606" max="606" width="11.875" bestFit="1" customWidth="1"/>
    <col min="607" max="607" width="5.875" customWidth="1"/>
    <col min="608" max="608" width="8.875" customWidth="1"/>
    <col min="609" max="609" width="5.875" customWidth="1"/>
    <col min="610" max="610" width="10.875" bestFit="1" customWidth="1"/>
    <col min="611" max="612" width="5.875" customWidth="1"/>
    <col min="613" max="613" width="11.875" bestFit="1" customWidth="1"/>
    <col min="614" max="615" width="5.875" customWidth="1"/>
    <col min="616" max="616" width="7.875" customWidth="1"/>
    <col min="617" max="620" width="5.875" customWidth="1"/>
    <col min="621" max="621" width="11.875" bestFit="1" customWidth="1"/>
    <col min="622" max="622" width="5.875" customWidth="1"/>
    <col min="623" max="623" width="11.875" bestFit="1" customWidth="1"/>
    <col min="624" max="628" width="5.875" customWidth="1"/>
    <col min="629" max="629" width="11.875" bestFit="1" customWidth="1"/>
    <col min="630" max="631" width="5.875" customWidth="1"/>
    <col min="632" max="632" width="11.875" bestFit="1" customWidth="1"/>
    <col min="633" max="635" width="5.875" customWidth="1"/>
    <col min="636" max="636" width="11.875" bestFit="1" customWidth="1"/>
    <col min="637" max="639" width="5.875" customWidth="1"/>
    <col min="640" max="640" width="11.875" bestFit="1" customWidth="1"/>
    <col min="641" max="643" width="5.875" customWidth="1"/>
    <col min="644" max="644" width="8.875" customWidth="1"/>
    <col min="645" max="645" width="5.875" customWidth="1"/>
    <col min="646" max="646" width="11.875" bestFit="1" customWidth="1"/>
    <col min="647" max="652" width="5.875" customWidth="1"/>
    <col min="653" max="653" width="9.875" bestFit="1" customWidth="1"/>
    <col min="654" max="656" width="5.875" customWidth="1"/>
    <col min="657" max="657" width="9.875" bestFit="1" customWidth="1"/>
    <col min="658" max="661" width="5.875" customWidth="1"/>
    <col min="662" max="662" width="11.875" bestFit="1" customWidth="1"/>
    <col min="663" max="664" width="5.875" customWidth="1"/>
    <col min="665" max="665" width="9.875" bestFit="1" customWidth="1"/>
    <col min="666" max="668" width="5.875" customWidth="1"/>
    <col min="669" max="669" width="11.875" bestFit="1" customWidth="1"/>
    <col min="670" max="671" width="5.875" customWidth="1"/>
    <col min="672" max="672" width="9.875" bestFit="1" customWidth="1"/>
    <col min="673" max="677" width="5.875" customWidth="1"/>
    <col min="678" max="678" width="10.875" bestFit="1" customWidth="1"/>
    <col min="679" max="681" width="5.875" customWidth="1"/>
    <col min="682" max="682" width="8.875" customWidth="1"/>
    <col min="683" max="688" width="5.875" customWidth="1"/>
    <col min="689" max="689" width="9.875" bestFit="1" customWidth="1"/>
    <col min="690" max="692" width="5.875" customWidth="1"/>
    <col min="693" max="693" width="10.875" bestFit="1" customWidth="1"/>
    <col min="694" max="699" width="5.875" customWidth="1"/>
    <col min="700" max="700" width="11.875" bestFit="1" customWidth="1"/>
    <col min="701" max="705" width="5.875" customWidth="1"/>
    <col min="706" max="707" width="11.875" bestFit="1" customWidth="1"/>
    <col min="708" max="715" width="5.875" customWidth="1"/>
    <col min="716" max="716" width="8.875" customWidth="1"/>
    <col min="717" max="720" width="5.875" customWidth="1"/>
    <col min="721" max="721" width="11.875" bestFit="1" customWidth="1"/>
    <col min="722" max="723" width="5.875" customWidth="1"/>
    <col min="724" max="724" width="9.875" bestFit="1" customWidth="1"/>
    <col min="725" max="727" width="5.875" customWidth="1"/>
    <col min="728" max="728" width="11.875" bestFit="1" customWidth="1"/>
    <col min="729" max="736" width="5.875" customWidth="1"/>
    <col min="737" max="737" width="8.875" customWidth="1"/>
    <col min="738" max="738" width="5.875" customWidth="1"/>
    <col min="739" max="739" width="7.875" customWidth="1"/>
    <col min="740" max="740" width="11.875" bestFit="1" customWidth="1"/>
    <col min="741" max="741" width="8.875" customWidth="1"/>
    <col min="742" max="746" width="5.875" customWidth="1"/>
    <col min="747" max="747" width="10.875" bestFit="1" customWidth="1"/>
    <col min="748" max="749" width="11.875" bestFit="1" customWidth="1"/>
    <col min="750" max="753" width="5.875" customWidth="1"/>
    <col min="754" max="754" width="11.875" bestFit="1" customWidth="1"/>
    <col min="755" max="760" width="5.875" customWidth="1"/>
    <col min="761" max="761" width="11.875" bestFit="1" customWidth="1"/>
    <col min="762" max="762" width="5.875" customWidth="1"/>
    <col min="763" max="763" width="11.875" bestFit="1" customWidth="1"/>
    <col min="764" max="765" width="5.875" customWidth="1"/>
    <col min="766" max="766" width="9.875" bestFit="1" customWidth="1"/>
    <col min="767" max="767" width="11.875" bestFit="1" customWidth="1"/>
    <col min="768" max="768" width="10.875" bestFit="1" customWidth="1"/>
    <col min="769" max="769" width="5.875" customWidth="1"/>
    <col min="770" max="770" width="11.875" bestFit="1" customWidth="1"/>
    <col min="771" max="771" width="10.875" bestFit="1" customWidth="1"/>
    <col min="772" max="773" width="5.875" customWidth="1"/>
    <col min="774" max="774" width="11.875" bestFit="1" customWidth="1"/>
    <col min="775" max="775" width="7.875" customWidth="1"/>
    <col min="776" max="777" width="5.875" customWidth="1"/>
    <col min="778" max="778" width="11.875" bestFit="1" customWidth="1"/>
    <col min="779" max="789" width="5.875" customWidth="1"/>
    <col min="790" max="790" width="11.875" bestFit="1" customWidth="1"/>
    <col min="791" max="791" width="5.875" customWidth="1"/>
    <col min="792" max="792" width="11.875" bestFit="1" customWidth="1"/>
    <col min="793" max="793" width="5.875" customWidth="1"/>
    <col min="794" max="794" width="9.875" bestFit="1" customWidth="1"/>
    <col min="795" max="795" width="5.875" customWidth="1"/>
    <col min="796" max="796" width="10.875" bestFit="1" customWidth="1"/>
    <col min="797" max="797" width="8.875" customWidth="1"/>
    <col min="798" max="798" width="5.875" customWidth="1"/>
    <col min="799" max="799" width="11.875" bestFit="1" customWidth="1"/>
    <col min="800" max="800" width="9.875" bestFit="1" customWidth="1"/>
    <col min="801" max="801" width="11.875" bestFit="1" customWidth="1"/>
    <col min="802" max="802" width="6.875" customWidth="1"/>
    <col min="803" max="803" width="11.875" bestFit="1" customWidth="1"/>
    <col min="804" max="806" width="6.875" customWidth="1"/>
    <col min="807" max="807" width="11.875" bestFit="1" customWidth="1"/>
    <col min="808" max="808" width="6.875" customWidth="1"/>
    <col min="809" max="810" width="11.875" bestFit="1" customWidth="1"/>
    <col min="811" max="815" width="6.875" customWidth="1"/>
    <col min="816" max="816" width="9.875" bestFit="1" customWidth="1"/>
    <col min="817" max="818" width="10.875" bestFit="1" customWidth="1"/>
    <col min="819" max="819" width="11.875" bestFit="1" customWidth="1"/>
    <col min="820" max="822" width="6.875" customWidth="1"/>
    <col min="823" max="824" width="11.875" bestFit="1" customWidth="1"/>
    <col min="825" max="826" width="6.875" customWidth="1"/>
    <col min="827" max="827" width="11.875" bestFit="1" customWidth="1"/>
    <col min="828" max="828" width="10.875" bestFit="1" customWidth="1"/>
    <col min="829" max="829" width="6.875" customWidth="1"/>
    <col min="830" max="830" width="8.875" customWidth="1"/>
    <col min="831" max="832" width="6.875" customWidth="1"/>
    <col min="833" max="833" width="9.875" bestFit="1" customWidth="1"/>
    <col min="834" max="834" width="6.875" customWidth="1"/>
    <col min="835" max="835" width="10.875" bestFit="1" customWidth="1"/>
    <col min="836" max="837" width="11.875" bestFit="1" customWidth="1"/>
    <col min="838" max="838" width="6.875" customWidth="1"/>
    <col min="839" max="839" width="9.875" bestFit="1" customWidth="1"/>
    <col min="840" max="842" width="6.875" customWidth="1"/>
    <col min="843" max="843" width="9.875" bestFit="1" customWidth="1"/>
    <col min="844" max="844" width="6.875" customWidth="1"/>
    <col min="845" max="845" width="10.875" bestFit="1" customWidth="1"/>
    <col min="846" max="846" width="6.875" customWidth="1"/>
    <col min="847" max="847" width="11.875" bestFit="1" customWidth="1"/>
    <col min="848" max="848" width="10.875" bestFit="1" customWidth="1"/>
    <col min="849" max="850" width="11.875" bestFit="1" customWidth="1"/>
    <col min="851" max="858" width="6.875" customWidth="1"/>
    <col min="859" max="860" width="11.875" bestFit="1" customWidth="1"/>
    <col min="861" max="864" width="7.875" customWidth="1"/>
    <col min="865" max="866" width="11.875" bestFit="1" customWidth="1"/>
    <col min="867" max="867" width="7.875" customWidth="1"/>
    <col min="868" max="868" width="8.875" customWidth="1"/>
    <col min="869" max="869" width="6.875" customWidth="1"/>
    <col min="870" max="870" width="11.375" bestFit="1" customWidth="1"/>
  </cols>
  <sheetData>
    <row r="1" spans="1:13" ht="12.6" thickBot="1">
      <c r="G1" s="2822">
        <f>G42-G81</f>
        <v>39835634.492941171</v>
      </c>
    </row>
    <row r="2" spans="1:13" ht="37.950000000000003" customHeight="1" thickBot="1">
      <c r="A2" s="363" t="s">
        <v>390</v>
      </c>
      <c r="D2" s="18" t="s">
        <v>0</v>
      </c>
      <c r="E2" s="19" t="s">
        <v>1</v>
      </c>
      <c r="F2" s="2">
        <v>2025</v>
      </c>
      <c r="G2" s="79">
        <v>2026</v>
      </c>
      <c r="H2" s="79" t="s">
        <v>360</v>
      </c>
      <c r="I2" s="121" t="s">
        <v>359</v>
      </c>
      <c r="J2" s="969"/>
    </row>
    <row r="3" spans="1:13" ht="16.95" customHeight="1">
      <c r="D3" s="1136" t="s">
        <v>4</v>
      </c>
      <c r="E3" s="20" t="s">
        <v>5</v>
      </c>
      <c r="F3" s="1028">
        <f>F4+F7+F10+F13+F16</f>
        <v>42655457.588235289</v>
      </c>
      <c r="G3" s="1028">
        <f>G4+G7+G10+G13+G16</f>
        <v>45828722.992941171</v>
      </c>
      <c r="H3" s="21">
        <f t="shared" ref="H3:H22" si="0">G3-F3</f>
        <v>3173265.4047058821</v>
      </c>
      <c r="I3" s="207">
        <f>H3/F3</f>
        <v>7.4392951901683352E-2</v>
      </c>
      <c r="J3" s="2950" t="s">
        <v>4928</v>
      </c>
    </row>
    <row r="4" spans="1:13" ht="21.6" customHeight="1">
      <c r="D4" s="1137" t="s">
        <v>6</v>
      </c>
      <c r="E4" s="22" t="s">
        <v>7</v>
      </c>
      <c r="F4" s="1016">
        <f>F5+F6</f>
        <v>39439118</v>
      </c>
      <c r="G4" s="1016">
        <f>G5+G6</f>
        <v>42599718</v>
      </c>
      <c r="H4" s="23">
        <f>G4-F4</f>
        <v>3160600</v>
      </c>
      <c r="I4" s="208">
        <f>H4/F4</f>
        <v>8.0138708984313495E-2</v>
      </c>
      <c r="J4" s="1020" t="s">
        <v>2596</v>
      </c>
    </row>
    <row r="5" spans="1:13" ht="15" customHeight="1" outlineLevel="1">
      <c r="A5" s="363" t="s">
        <v>1718</v>
      </c>
      <c r="D5" s="1138" t="s">
        <v>9</v>
      </c>
      <c r="E5" s="24" t="s">
        <v>10</v>
      </c>
      <c r="F5" s="80">
        <v>39439118</v>
      </c>
      <c r="G5" s="80">
        <v>42599718</v>
      </c>
      <c r="H5" s="80">
        <f>G5-F5</f>
        <v>3160600</v>
      </c>
      <c r="I5" s="209">
        <f>H5/F5</f>
        <v>8.0138708984313495E-2</v>
      </c>
      <c r="J5" s="969"/>
    </row>
    <row r="6" spans="1:13" ht="15" customHeight="1" outlineLevel="1">
      <c r="D6" s="1138" t="s">
        <v>65</v>
      </c>
      <c r="E6" s="24" t="s">
        <v>997</v>
      </c>
      <c r="F6" s="1017">
        <v>0</v>
      </c>
      <c r="G6" s="1017">
        <v>0</v>
      </c>
      <c r="H6" s="80">
        <f t="shared" si="0"/>
        <v>0</v>
      </c>
      <c r="I6" s="209"/>
      <c r="J6" s="969"/>
    </row>
    <row r="7" spans="1:13" ht="27.6" customHeight="1">
      <c r="D7" s="1139" t="s">
        <v>11</v>
      </c>
      <c r="E7" s="26" t="s">
        <v>12</v>
      </c>
      <c r="F7" s="1016">
        <f>SUM(F8:F9)</f>
        <v>2082625.2941176472</v>
      </c>
      <c r="G7" s="1016">
        <f>SUM(G8:G9)</f>
        <v>2046792.9982352939</v>
      </c>
      <c r="H7" s="27">
        <f t="shared" si="0"/>
        <v>-35832.295882353326</v>
      </c>
      <c r="I7" s="210">
        <f t="shared" ref="I7:I22" si="1">H7/F7</f>
        <v>-1.7205349413339625E-2</v>
      </c>
      <c r="J7" s="1021"/>
      <c r="K7" s="51"/>
      <c r="L7" s="11" t="s">
        <v>4929</v>
      </c>
    </row>
    <row r="8" spans="1:13" ht="21" customHeight="1" outlineLevel="1">
      <c r="A8" s="363" t="s">
        <v>1719</v>
      </c>
      <c r="D8" s="1138" t="s">
        <v>13</v>
      </c>
      <c r="E8" s="24" t="s">
        <v>10</v>
      </c>
      <c r="F8" s="1018">
        <v>1945625.2941176472</v>
      </c>
      <c r="G8" s="1018">
        <v>1945590.9982352939</v>
      </c>
      <c r="H8" s="25">
        <f t="shared" si="0"/>
        <v>-34.295882353326306</v>
      </c>
      <c r="I8" s="211">
        <f t="shared" si="1"/>
        <v>-1.7627177471949804E-5</v>
      </c>
      <c r="J8" s="970"/>
      <c r="L8" s="11" t="s">
        <v>4930</v>
      </c>
    </row>
    <row r="9" spans="1:13" ht="21" customHeight="1" outlineLevel="1">
      <c r="A9" s="363" t="s">
        <v>1720</v>
      </c>
      <c r="D9" s="1138" t="s">
        <v>14</v>
      </c>
      <c r="E9" s="24" t="s">
        <v>15</v>
      </c>
      <c r="F9" s="1018">
        <v>137000</v>
      </c>
      <c r="G9" s="1018">
        <v>101202</v>
      </c>
      <c r="H9" s="25">
        <f t="shared" si="0"/>
        <v>-35798</v>
      </c>
      <c r="I9" s="209">
        <f t="shared" si="1"/>
        <v>-0.2612992700729927</v>
      </c>
      <c r="J9" s="969"/>
      <c r="L9" s="11" t="s">
        <v>4931</v>
      </c>
    </row>
    <row r="10" spans="1:13" ht="27.6" customHeight="1">
      <c r="D10" s="1139" t="s">
        <v>16</v>
      </c>
      <c r="E10" s="26" t="s">
        <v>1264</v>
      </c>
      <c r="F10" s="1016">
        <f>SUM(F11:F12)</f>
        <v>392227.76470588235</v>
      </c>
      <c r="G10" s="1016">
        <f>SUM(G11:G12)</f>
        <v>446927.99941176467</v>
      </c>
      <c r="H10" s="27">
        <f t="shared" si="0"/>
        <v>54700.234705882322</v>
      </c>
      <c r="I10" s="210">
        <f t="shared" si="1"/>
        <v>0.13946038406256142</v>
      </c>
      <c r="J10" s="1021"/>
      <c r="L10" s="11" t="s">
        <v>4932</v>
      </c>
    </row>
    <row r="11" spans="1:13" ht="21" customHeight="1" outlineLevel="1">
      <c r="A11" s="363" t="s">
        <v>1721</v>
      </c>
      <c r="D11" s="1138" t="s">
        <v>17</v>
      </c>
      <c r="E11" s="24" t="s">
        <v>18</v>
      </c>
      <c r="F11" s="1019">
        <v>362227.76470588235</v>
      </c>
      <c r="G11" s="1019">
        <v>392303.99941176467</v>
      </c>
      <c r="H11" s="29">
        <f t="shared" si="0"/>
        <v>30076.234705882322</v>
      </c>
      <c r="I11" s="212">
        <f t="shared" si="1"/>
        <v>8.303127931207395E-2</v>
      </c>
      <c r="J11" s="969"/>
      <c r="L11" s="11" t="s">
        <v>4933</v>
      </c>
    </row>
    <row r="12" spans="1:13" ht="21" customHeight="1" outlineLevel="1">
      <c r="A12" s="363" t="s">
        <v>1722</v>
      </c>
      <c r="D12" s="1138" t="s">
        <v>19</v>
      </c>
      <c r="E12" s="24" t="s">
        <v>15</v>
      </c>
      <c r="F12" s="1019">
        <v>30000</v>
      </c>
      <c r="G12" s="1019">
        <v>54624</v>
      </c>
      <c r="H12" s="25">
        <f t="shared" si="0"/>
        <v>24624</v>
      </c>
      <c r="I12" s="209">
        <f t="shared" si="1"/>
        <v>0.82079999999999997</v>
      </c>
      <c r="J12" s="969"/>
      <c r="L12" s="11" t="s">
        <v>4934</v>
      </c>
    </row>
    <row r="13" spans="1:13" ht="34.200000000000003" customHeight="1">
      <c r="D13" s="1139" t="s">
        <v>20</v>
      </c>
      <c r="E13" s="26" t="s">
        <v>1263</v>
      </c>
      <c r="F13" s="1016">
        <f>SUM(F14:F15)</f>
        <v>736486.5294117647</v>
      </c>
      <c r="G13" s="1016">
        <f>SUM(G14:G15)</f>
        <v>730283.99529411772</v>
      </c>
      <c r="H13" s="27">
        <f t="shared" si="0"/>
        <v>-6202.534117646981</v>
      </c>
      <c r="I13" s="210">
        <f t="shared" si="1"/>
        <v>-8.4217889532901234E-3</v>
      </c>
      <c r="J13" s="1021"/>
      <c r="L13" s="11" t="s">
        <v>4935</v>
      </c>
    </row>
    <row r="14" spans="1:13" ht="54.75" customHeight="1" outlineLevel="1">
      <c r="A14" s="363" t="s">
        <v>1723</v>
      </c>
      <c r="D14" s="1138" t="s">
        <v>21</v>
      </c>
      <c r="E14" s="24" t="s">
        <v>18</v>
      </c>
      <c r="F14" s="1019">
        <v>665898.5294117647</v>
      </c>
      <c r="G14" s="29">
        <v>670098.99529411772</v>
      </c>
      <c r="H14" s="29">
        <f t="shared" si="0"/>
        <v>4200.465882353019</v>
      </c>
      <c r="I14" s="212">
        <f t="shared" si="1"/>
        <v>6.3079669000975086E-3</v>
      </c>
      <c r="L14" s="11" t="s">
        <v>4936</v>
      </c>
      <c r="M14" s="1020" t="s">
        <v>1659</v>
      </c>
    </row>
    <row r="15" spans="1:13" ht="21.6" customHeight="1" outlineLevel="1">
      <c r="A15" s="363" t="s">
        <v>1724</v>
      </c>
      <c r="D15" s="1138" t="s">
        <v>22</v>
      </c>
      <c r="E15" s="24" t="s">
        <v>15</v>
      </c>
      <c r="F15" s="1019">
        <v>70588</v>
      </c>
      <c r="G15" s="25">
        <v>60185</v>
      </c>
      <c r="H15" s="25">
        <f t="shared" si="0"/>
        <v>-10403</v>
      </c>
      <c r="I15" s="209">
        <f t="shared" si="1"/>
        <v>-0.14737632458774863</v>
      </c>
      <c r="J15" s="969"/>
      <c r="L15" s="11" t="s">
        <v>4937</v>
      </c>
    </row>
    <row r="16" spans="1:13" ht="26.4" customHeight="1">
      <c r="D16" s="1140" t="s">
        <v>23</v>
      </c>
      <c r="E16" s="1010" t="s">
        <v>968</v>
      </c>
      <c r="F16" s="1016">
        <f>SUM(F17:F18)</f>
        <v>5000</v>
      </c>
      <c r="G16" s="1016">
        <f>SUM(G17:G18)</f>
        <v>5000</v>
      </c>
      <c r="H16" s="589">
        <f t="shared" si="0"/>
        <v>0</v>
      </c>
      <c r="I16" s="210">
        <f t="shared" si="1"/>
        <v>0</v>
      </c>
      <c r="J16" s="969"/>
    </row>
    <row r="17" spans="1:11" ht="17.399999999999999" customHeight="1">
      <c r="A17" s="363" t="s">
        <v>990</v>
      </c>
      <c r="D17" s="1141" t="s">
        <v>79</v>
      </c>
      <c r="E17" s="1011" t="s">
        <v>24</v>
      </c>
      <c r="F17" s="1012">
        <v>5000</v>
      </c>
      <c r="G17" s="1013">
        <v>5000</v>
      </c>
      <c r="H17" s="1013">
        <f t="shared" ref="H17" si="2">G17-F17</f>
        <v>0</v>
      </c>
      <c r="I17" s="1014">
        <f t="shared" ref="I17" si="3">H17/F17</f>
        <v>0</v>
      </c>
      <c r="J17" s="969"/>
    </row>
    <row r="18" spans="1:11" ht="17.399999999999999" customHeight="1">
      <c r="A18" s="363" t="s">
        <v>989</v>
      </c>
      <c r="D18" s="1141" t="s">
        <v>80</v>
      </c>
      <c r="E18" s="1011" t="s">
        <v>988</v>
      </c>
      <c r="F18" s="586"/>
      <c r="G18" s="586"/>
      <c r="H18" s="586"/>
      <c r="I18" s="1015"/>
      <c r="J18" s="1020" t="s">
        <v>4668</v>
      </c>
    </row>
    <row r="19" spans="1:11" ht="29.4" customHeight="1">
      <c r="A19" s="363" t="s">
        <v>2524</v>
      </c>
      <c r="D19" s="1139" t="s">
        <v>25</v>
      </c>
      <c r="E19" s="26" t="s">
        <v>26</v>
      </c>
      <c r="F19" s="82">
        <v>144060</v>
      </c>
      <c r="G19" s="27">
        <v>144300</v>
      </c>
      <c r="H19" s="27">
        <f t="shared" si="0"/>
        <v>240</v>
      </c>
      <c r="I19" s="210">
        <f t="shared" si="1"/>
        <v>1.6659725114535611E-3</v>
      </c>
      <c r="J19" s="2447"/>
    </row>
    <row r="20" spans="1:11" ht="17.25" customHeight="1">
      <c r="A20" s="363" t="s">
        <v>2525</v>
      </c>
      <c r="D20" s="1139" t="s">
        <v>29</v>
      </c>
      <c r="E20" s="26" t="s">
        <v>30</v>
      </c>
      <c r="F20" s="82">
        <v>130000</v>
      </c>
      <c r="G20" s="27">
        <v>130000</v>
      </c>
      <c r="H20" s="27">
        <f t="shared" si="0"/>
        <v>0</v>
      </c>
      <c r="I20" s="210">
        <f t="shared" si="1"/>
        <v>0</v>
      </c>
      <c r="J20" s="2447"/>
    </row>
    <row r="21" spans="1:11" ht="16.95" customHeight="1">
      <c r="A21" s="363" t="s">
        <v>2527</v>
      </c>
      <c r="D21" s="1139" t="s">
        <v>33</v>
      </c>
      <c r="E21" s="26" t="s">
        <v>34</v>
      </c>
      <c r="F21" s="82">
        <v>35727.72</v>
      </c>
      <c r="G21" s="27">
        <v>38727.72</v>
      </c>
      <c r="H21" s="27">
        <f t="shared" si="0"/>
        <v>3000</v>
      </c>
      <c r="I21" s="210">
        <f t="shared" si="1"/>
        <v>8.3968414441223785E-2</v>
      </c>
      <c r="J21" s="2447"/>
    </row>
    <row r="22" spans="1:11" ht="30" customHeight="1">
      <c r="A22" s="363" t="s">
        <v>2528</v>
      </c>
      <c r="D22" s="1142" t="s">
        <v>35</v>
      </c>
      <c r="E22" s="26" t="s">
        <v>36</v>
      </c>
      <c r="F22" s="1022">
        <v>159278</v>
      </c>
      <c r="G22" s="1023">
        <v>0</v>
      </c>
      <c r="H22" s="27">
        <f t="shared" si="0"/>
        <v>-159278</v>
      </c>
      <c r="I22" s="210">
        <f t="shared" si="1"/>
        <v>-1</v>
      </c>
      <c r="J22" s="969"/>
    </row>
    <row r="23" spans="1:11" ht="17.399999999999999" customHeight="1">
      <c r="D23" s="1142" t="s">
        <v>37</v>
      </c>
      <c r="E23" s="26" t="s">
        <v>38</v>
      </c>
      <c r="F23" s="82">
        <v>0</v>
      </c>
      <c r="G23" s="27">
        <v>0</v>
      </c>
      <c r="H23" s="27">
        <f>G23-F23+F25</f>
        <v>0</v>
      </c>
      <c r="I23" s="210"/>
      <c r="J23" s="969"/>
    </row>
    <row r="24" spans="1:11" ht="17.399999999999999" hidden="1" customHeight="1" outlineLevel="1">
      <c r="D24" s="1143" t="s">
        <v>39</v>
      </c>
      <c r="E24" s="30" t="s">
        <v>40</v>
      </c>
      <c r="F24" s="991"/>
      <c r="G24" s="31"/>
      <c r="H24" s="31"/>
      <c r="I24" s="213"/>
      <c r="J24" s="969"/>
    </row>
    <row r="25" spans="1:11" ht="18" hidden="1" customHeight="1" outlineLevel="1">
      <c r="D25" s="1143"/>
      <c r="E25" s="30"/>
      <c r="F25" s="992"/>
      <c r="G25" s="31"/>
      <c r="H25" s="31"/>
      <c r="I25" s="213"/>
      <c r="J25" s="969"/>
    </row>
    <row r="26" spans="1:11" ht="17.399999999999999" hidden="1" customHeight="1" outlineLevel="1">
      <c r="D26" s="1144"/>
      <c r="E26" s="246" t="s">
        <v>1210</v>
      </c>
      <c r="F26" s="993"/>
      <c r="G26" s="143"/>
      <c r="H26" s="143"/>
      <c r="I26" s="247"/>
      <c r="J26" s="969"/>
    </row>
    <row r="27" spans="1:11" ht="17.25" customHeight="1" collapsed="1">
      <c r="D27" s="1142" t="s">
        <v>42</v>
      </c>
      <c r="E27" s="26" t="s">
        <v>43</v>
      </c>
      <c r="F27" s="82">
        <f>SUM(F28:F29)</f>
        <v>350000</v>
      </c>
      <c r="G27" s="82">
        <f>SUM(G28:G29)</f>
        <v>355000</v>
      </c>
      <c r="H27" s="27">
        <f>G27-F27</f>
        <v>5000</v>
      </c>
      <c r="I27" s="210">
        <f>H27/F27</f>
        <v>1.4285714285714285E-2</v>
      </c>
      <c r="J27" s="969"/>
    </row>
    <row r="28" spans="1:11" ht="27.6" hidden="1" customHeight="1" outlineLevel="1">
      <c r="A28" s="363" t="s">
        <v>44</v>
      </c>
      <c r="D28" s="1138" t="s">
        <v>45</v>
      </c>
      <c r="E28" s="24" t="s">
        <v>46</v>
      </c>
      <c r="F28" s="1018">
        <v>350000</v>
      </c>
      <c r="G28" s="25">
        <v>355000</v>
      </c>
      <c r="H28" s="25">
        <f>G28-F28</f>
        <v>5000</v>
      </c>
      <c r="I28" s="209">
        <f>H28/F28</f>
        <v>1.4285714285714285E-2</v>
      </c>
      <c r="J28" s="969"/>
    </row>
    <row r="29" spans="1:11" ht="37.950000000000003" hidden="1" customHeight="1" outlineLevel="1">
      <c r="D29" s="1138" t="s">
        <v>45</v>
      </c>
      <c r="E29" s="24" t="s">
        <v>441</v>
      </c>
      <c r="F29" s="990"/>
      <c r="G29" s="25"/>
      <c r="H29" s="25">
        <f>G29-F29</f>
        <v>0</v>
      </c>
      <c r="I29" s="209"/>
      <c r="J29" s="969"/>
    </row>
    <row r="30" spans="1:11" ht="17.25" customHeight="1" collapsed="1">
      <c r="D30" s="1142" t="s">
        <v>47</v>
      </c>
      <c r="E30" s="26" t="s">
        <v>48</v>
      </c>
      <c r="F30" s="82">
        <f>F31+F34+F35+F38+F41</f>
        <v>751143.02</v>
      </c>
      <c r="G30" s="82">
        <f>G31+G34+G35+G38+G41</f>
        <v>715564.78</v>
      </c>
      <c r="H30" s="27">
        <f>G30-F30</f>
        <v>-35578.239999999991</v>
      </c>
      <c r="I30" s="210">
        <f>H30/F30</f>
        <v>-4.7365467098396244E-2</v>
      </c>
      <c r="J30" s="971"/>
      <c r="K30" s="12">
        <v>774868.78</v>
      </c>
    </row>
    <row r="31" spans="1:11" ht="31.2" customHeight="1" outlineLevel="1">
      <c r="D31" s="1145" t="s">
        <v>49</v>
      </c>
      <c r="E31" s="565" t="s">
        <v>1281</v>
      </c>
      <c r="F31" s="1024">
        <f>F32+F33</f>
        <v>219800</v>
      </c>
      <c r="G31" s="1024">
        <f>G32+G33</f>
        <v>164496</v>
      </c>
      <c r="H31" s="566">
        <f t="shared" ref="H31:H41" si="4">G31-F31</f>
        <v>-55304</v>
      </c>
      <c r="I31" s="567">
        <f t="shared" ref="I31:I41" si="5">H31/F31</f>
        <v>-0.25161055505004548</v>
      </c>
      <c r="J31" s="972"/>
      <c r="K31" s="12">
        <v>223800</v>
      </c>
    </row>
    <row r="32" spans="1:11" ht="33.6" customHeight="1" outlineLevel="1">
      <c r="A32" s="363" t="s">
        <v>51</v>
      </c>
      <c r="C32" t="s">
        <v>51</v>
      </c>
      <c r="D32" s="1146" t="s">
        <v>50</v>
      </c>
      <c r="E32" s="291" t="s">
        <v>1273</v>
      </c>
      <c r="F32" s="142">
        <v>61000</v>
      </c>
      <c r="G32" s="3336">
        <v>1696</v>
      </c>
      <c r="H32" s="93">
        <f t="shared" si="4"/>
        <v>-59304</v>
      </c>
      <c r="I32" s="214">
        <f t="shared" si="5"/>
        <v>-0.97219672131147539</v>
      </c>
      <c r="J32" s="3345" t="s">
        <v>5219</v>
      </c>
      <c r="K32" s="12">
        <v>61000</v>
      </c>
    </row>
    <row r="33" spans="1:195" ht="27" customHeight="1" outlineLevel="1">
      <c r="A33" s="363" t="s">
        <v>53</v>
      </c>
      <c r="C33" t="s">
        <v>53</v>
      </c>
      <c r="D33" s="1146" t="s">
        <v>52</v>
      </c>
      <c r="E33" s="291" t="s">
        <v>1274</v>
      </c>
      <c r="F33" s="142">
        <v>158800</v>
      </c>
      <c r="G33" s="142">
        <v>162800</v>
      </c>
      <c r="H33" s="93">
        <f t="shared" si="4"/>
        <v>4000</v>
      </c>
      <c r="I33" s="214">
        <f t="shared" si="5"/>
        <v>2.5188916876574308E-2</v>
      </c>
      <c r="J33" s="972"/>
      <c r="K33" s="12">
        <v>162800</v>
      </c>
    </row>
    <row r="34" spans="1:195" ht="18" customHeight="1" outlineLevel="1">
      <c r="D34" s="1145" t="s">
        <v>54</v>
      </c>
      <c r="E34" s="565" t="s">
        <v>698</v>
      </c>
      <c r="F34" s="1024">
        <v>0</v>
      </c>
      <c r="G34" s="1024">
        <v>0</v>
      </c>
      <c r="H34" s="566">
        <f t="shared" si="4"/>
        <v>0</v>
      </c>
      <c r="I34" s="567" t="e">
        <f t="shared" si="5"/>
        <v>#DIV/0!</v>
      </c>
      <c r="J34" s="972"/>
      <c r="K34" s="12">
        <v>0</v>
      </c>
    </row>
    <row r="35" spans="1:195" ht="18" customHeight="1" outlineLevel="1">
      <c r="D35" s="1145" t="s">
        <v>58</v>
      </c>
      <c r="E35" s="565" t="s">
        <v>55</v>
      </c>
      <c r="F35" s="1024">
        <f>F36+F37</f>
        <v>332370.02</v>
      </c>
      <c r="G35" s="1024">
        <f>G36+G37</f>
        <v>339911.78</v>
      </c>
      <c r="H35" s="566">
        <f t="shared" si="4"/>
        <v>7541.7600000000093</v>
      </c>
      <c r="I35" s="567">
        <f t="shared" si="5"/>
        <v>2.2690855210105922E-2</v>
      </c>
      <c r="J35" s="972"/>
      <c r="K35" s="12">
        <v>339911.78</v>
      </c>
    </row>
    <row r="36" spans="1:195" ht="18" customHeight="1" outlineLevel="1">
      <c r="A36" s="363" t="s">
        <v>56</v>
      </c>
      <c r="C36" t="s">
        <v>56</v>
      </c>
      <c r="D36" s="288" t="s">
        <v>699</v>
      </c>
      <c r="E36" s="291" t="s">
        <v>701</v>
      </c>
      <c r="F36" s="142">
        <v>236370.02</v>
      </c>
      <c r="G36" s="142">
        <v>236911.78</v>
      </c>
      <c r="H36" s="93">
        <f t="shared" si="4"/>
        <v>541.76000000000931</v>
      </c>
      <c r="I36" s="214">
        <f t="shared" si="5"/>
        <v>2.291999636840617E-3</v>
      </c>
      <c r="J36" s="972"/>
      <c r="K36" s="12">
        <v>236911.78</v>
      </c>
    </row>
    <row r="37" spans="1:195" ht="18" customHeight="1" outlineLevel="1">
      <c r="A37" s="363" t="s">
        <v>57</v>
      </c>
      <c r="C37" t="s">
        <v>57</v>
      </c>
      <c r="D37" s="288" t="s">
        <v>700</v>
      </c>
      <c r="E37" s="291" t="s">
        <v>702</v>
      </c>
      <c r="F37" s="142">
        <v>96000</v>
      </c>
      <c r="G37" s="142">
        <v>103000</v>
      </c>
      <c r="H37" s="93">
        <f t="shared" si="4"/>
        <v>7000</v>
      </c>
      <c r="I37" s="214">
        <f t="shared" si="5"/>
        <v>7.2916666666666671E-2</v>
      </c>
      <c r="J37" s="972"/>
      <c r="K37" s="12">
        <v>103000</v>
      </c>
    </row>
    <row r="38" spans="1:195" ht="30.6" customHeight="1" outlineLevel="1">
      <c r="D38" s="1145" t="s">
        <v>60</v>
      </c>
      <c r="E38" s="565" t="s">
        <v>59</v>
      </c>
      <c r="F38" s="1024">
        <f>F39+F40</f>
        <v>108973</v>
      </c>
      <c r="G38" s="1024">
        <f>G39+G40</f>
        <v>121157</v>
      </c>
      <c r="H38" s="566">
        <f>G38-F38</f>
        <v>12184</v>
      </c>
      <c r="I38" s="567">
        <f t="shared" si="5"/>
        <v>0.11180751195250199</v>
      </c>
      <c r="J38" s="972"/>
      <c r="K38" s="12">
        <v>121157</v>
      </c>
    </row>
    <row r="39" spans="1:195" ht="26.4" customHeight="1" outlineLevel="1">
      <c r="A39" s="363" t="s">
        <v>2526</v>
      </c>
      <c r="C39" t="s">
        <v>1037</v>
      </c>
      <c r="D39" s="288" t="s">
        <v>686</v>
      </c>
      <c r="E39" s="291" t="s">
        <v>1275</v>
      </c>
      <c r="F39" s="142">
        <v>101973</v>
      </c>
      <c r="G39" s="142">
        <v>119157</v>
      </c>
      <c r="H39" s="93">
        <f t="shared" si="4"/>
        <v>17184</v>
      </c>
      <c r="I39" s="214">
        <f t="shared" si="5"/>
        <v>0.16851519519872907</v>
      </c>
      <c r="J39" s="1027" t="s">
        <v>2529</v>
      </c>
      <c r="K39" s="12">
        <v>119157</v>
      </c>
    </row>
    <row r="40" spans="1:195" ht="29.4" customHeight="1" outlineLevel="1">
      <c r="A40" s="363" t="s">
        <v>1276</v>
      </c>
      <c r="C40" t="s">
        <v>1276</v>
      </c>
      <c r="D40" s="288" t="s">
        <v>687</v>
      </c>
      <c r="E40" s="291" t="s">
        <v>1277</v>
      </c>
      <c r="F40" s="142">
        <v>7000</v>
      </c>
      <c r="G40" s="142">
        <v>2000</v>
      </c>
      <c r="H40" s="93">
        <f t="shared" si="4"/>
        <v>-5000</v>
      </c>
      <c r="I40" s="214">
        <f t="shared" si="5"/>
        <v>-0.7142857142857143</v>
      </c>
      <c r="J40" s="1027"/>
      <c r="K40" s="12">
        <v>2000</v>
      </c>
    </row>
    <row r="41" spans="1:195" ht="36" customHeight="1" outlineLevel="1" thickBot="1">
      <c r="A41" s="363" t="s">
        <v>1725</v>
      </c>
      <c r="C41" s="239" t="s">
        <v>691</v>
      </c>
      <c r="D41" s="1145" t="s">
        <v>688</v>
      </c>
      <c r="E41" s="568" t="s">
        <v>970</v>
      </c>
      <c r="F41" s="1025">
        <v>90000</v>
      </c>
      <c r="G41" s="1025">
        <v>90000</v>
      </c>
      <c r="H41" s="569">
        <f t="shared" si="4"/>
        <v>0</v>
      </c>
      <c r="I41" s="570">
        <f t="shared" si="5"/>
        <v>0</v>
      </c>
      <c r="J41" s="1027" t="s">
        <v>2705</v>
      </c>
      <c r="K41" s="12">
        <v>90000</v>
      </c>
      <c r="N41">
        <v>66588</v>
      </c>
    </row>
    <row r="42" spans="1:195" ht="23.4" customHeight="1" thickBot="1">
      <c r="D42" s="1103"/>
      <c r="E42" s="32" t="s">
        <v>5024</v>
      </c>
      <c r="F42" s="1026">
        <f>F4+F7+F10+F13+F16+F19+F20+F21+F22+F23+F27+F30</f>
        <v>44225666.328235291</v>
      </c>
      <c r="G42" s="1026">
        <f>G4+G7+G10+G13+G16+G19+G20+G21+G22+G23+G27+G30</f>
        <v>47212315.492941171</v>
      </c>
      <c r="H42" s="71">
        <f>G42-F42</f>
        <v>2986649.16470588</v>
      </c>
      <c r="I42" s="215">
        <f>H42/F42</f>
        <v>6.7532033153316073E-2</v>
      </c>
      <c r="J42" s="969"/>
    </row>
    <row r="43" spans="1:195">
      <c r="N43" s="17"/>
    </row>
    <row r="44" spans="1:195" ht="15" thickBot="1">
      <c r="D44" s="3531" t="s">
        <v>62</v>
      </c>
      <c r="E44" s="3531"/>
      <c r="F44" s="124"/>
      <c r="G44" s="2824"/>
      <c r="H44" s="165"/>
      <c r="I44" s="217"/>
      <c r="J44" s="969"/>
    </row>
    <row r="45" spans="1:195" ht="42" thickBot="1">
      <c r="A45" s="238"/>
      <c r="B45" s="238"/>
      <c r="D45" s="1102" t="s">
        <v>0</v>
      </c>
      <c r="E45" s="19" t="s">
        <v>1</v>
      </c>
      <c r="F45" s="2">
        <v>2025</v>
      </c>
      <c r="G45" s="2823">
        <v>2026</v>
      </c>
      <c r="H45" s="79" t="s">
        <v>360</v>
      </c>
      <c r="I45" s="121" t="s">
        <v>359</v>
      </c>
      <c r="J45" s="974"/>
      <c r="L45" s="353"/>
      <c r="M45" s="353"/>
    </row>
    <row r="46" spans="1:195" s="108" customFormat="1" ht="13.8">
      <c r="A46" s="239"/>
      <c r="B46" s="301"/>
      <c r="C46" s="301"/>
      <c r="D46" s="104"/>
      <c r="E46" s="105" t="s">
        <v>422</v>
      </c>
      <c r="F46" s="106">
        <f>F58+F88+F94+F100+F150+F209+F244</f>
        <v>16941040.709328521</v>
      </c>
      <c r="G46" s="106">
        <f>G58+G88+G94+G100+G150+G209+G244</f>
        <v>17459713.838551056</v>
      </c>
      <c r="H46" s="107">
        <f t="shared" ref="H46:H116" si="6">G46-F46</f>
        <v>518673.1292225346</v>
      </c>
      <c r="I46" s="218">
        <f>IFERROR(H46/F46,"-")</f>
        <v>3.0616367560992234E-2</v>
      </c>
      <c r="J46" s="975"/>
      <c r="K46" s="132"/>
      <c r="L46" s="277"/>
      <c r="M46" s="354"/>
      <c r="N46" s="355"/>
      <c r="O46" s="241"/>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c r="CO46" s="240"/>
      <c r="CP46" s="240"/>
      <c r="CQ46" s="240"/>
      <c r="CR46" s="240"/>
      <c r="CS46" s="240"/>
      <c r="CT46" s="240"/>
      <c r="CU46" s="240"/>
      <c r="CV46" s="240"/>
      <c r="CW46" s="240"/>
      <c r="CX46" s="240"/>
      <c r="CY46" s="240"/>
      <c r="CZ46" s="240"/>
      <c r="DA46" s="240"/>
      <c r="DB46" s="240"/>
      <c r="DC46" s="240"/>
      <c r="DD46" s="240"/>
      <c r="DE46" s="240"/>
      <c r="DF46" s="240"/>
      <c r="DG46" s="240"/>
      <c r="DH46" s="240"/>
      <c r="DI46" s="240"/>
      <c r="DJ46" s="240"/>
      <c r="DK46" s="240"/>
      <c r="DL46" s="240"/>
      <c r="DM46" s="240"/>
      <c r="DN46" s="240"/>
      <c r="DO46" s="240"/>
      <c r="DP46" s="240"/>
      <c r="DQ46" s="240"/>
      <c r="DR46" s="240"/>
      <c r="DS46" s="240"/>
      <c r="DT46" s="240"/>
      <c r="DU46" s="240"/>
      <c r="DV46" s="240"/>
      <c r="DW46" s="240"/>
      <c r="DX46" s="240"/>
      <c r="DY46" s="240"/>
      <c r="DZ46" s="240"/>
      <c r="EA46" s="240"/>
      <c r="EB46" s="240"/>
      <c r="EC46" s="240"/>
      <c r="ED46" s="240"/>
      <c r="EE46" s="240"/>
      <c r="EF46" s="240"/>
      <c r="EG46" s="240"/>
      <c r="EH46" s="240"/>
      <c r="EI46" s="240"/>
      <c r="EJ46" s="240"/>
      <c r="EK46" s="240"/>
      <c r="EL46" s="240"/>
      <c r="EM46" s="240"/>
      <c r="EN46" s="240"/>
      <c r="EO46" s="240"/>
      <c r="EP46" s="240"/>
      <c r="EQ46" s="240"/>
      <c r="ER46" s="240"/>
      <c r="ES46" s="240"/>
      <c r="ET46" s="240"/>
      <c r="EU46" s="240"/>
      <c r="EV46" s="240"/>
      <c r="EW46" s="240"/>
      <c r="EX46" s="240"/>
      <c r="EY46" s="240"/>
      <c r="EZ46" s="240"/>
      <c r="FA46" s="240"/>
      <c r="FB46" s="240"/>
      <c r="FC46" s="240"/>
      <c r="FD46" s="240"/>
      <c r="FE46" s="240"/>
      <c r="FF46" s="240"/>
      <c r="FG46" s="240"/>
      <c r="FH46" s="240"/>
      <c r="FI46" s="240"/>
      <c r="FJ46" s="240"/>
      <c r="FK46" s="240"/>
      <c r="FL46" s="240"/>
      <c r="FM46" s="240"/>
      <c r="FN46" s="240"/>
      <c r="FO46" s="240"/>
      <c r="FP46" s="240"/>
      <c r="FQ46" s="240"/>
      <c r="FR46" s="240"/>
      <c r="FS46" s="240"/>
      <c r="FT46" s="240"/>
      <c r="FU46" s="240"/>
      <c r="FV46" s="240"/>
      <c r="FW46" s="240"/>
      <c r="FX46" s="240"/>
      <c r="FY46" s="240"/>
      <c r="FZ46" s="240"/>
      <c r="GA46" s="240"/>
      <c r="GB46" s="240"/>
      <c r="GC46" s="240"/>
      <c r="GD46" s="240"/>
      <c r="GE46" s="240"/>
      <c r="GF46" s="240"/>
      <c r="GG46" s="240"/>
      <c r="GH46" s="240"/>
      <c r="GI46" s="240"/>
      <c r="GJ46" s="240"/>
      <c r="GK46" s="240"/>
      <c r="GL46" s="240"/>
      <c r="GM46" s="240"/>
    </row>
    <row r="47" spans="1:195" s="108" customFormat="1" ht="13.8">
      <c r="A47" s="239"/>
      <c r="B47" s="301"/>
      <c r="C47" s="301"/>
      <c r="D47" s="109"/>
      <c r="E47" s="110" t="s">
        <v>362</v>
      </c>
      <c r="F47" s="106">
        <f>F59+F89+F95+F96+F101+F151+F210+F245</f>
        <v>10630368.576639334</v>
      </c>
      <c r="G47" s="106">
        <f>G59+G89+G95+G96+G101+G151+G210+G245</f>
        <v>10663927.199426666</v>
      </c>
      <c r="H47" s="107">
        <f t="shared" si="6"/>
        <v>33558.622787332162</v>
      </c>
      <c r="I47" s="218">
        <f t="shared" ref="I47:I116" si="7">IFERROR(H47/F47,"-")</f>
        <v>3.1568635222186557E-3</v>
      </c>
      <c r="J47" s="976"/>
      <c r="K47" s="132"/>
      <c r="L47" s="277"/>
      <c r="M47" s="354"/>
      <c r="N47" s="355"/>
      <c r="O47" s="241"/>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c r="CO47" s="240"/>
      <c r="CP47" s="240"/>
      <c r="CQ47" s="240"/>
      <c r="CR47" s="240"/>
      <c r="CS47" s="240"/>
      <c r="CT47" s="240"/>
      <c r="CU47" s="240"/>
      <c r="CV47" s="240"/>
      <c r="CW47" s="240"/>
      <c r="CX47" s="240"/>
      <c r="CY47" s="240"/>
      <c r="CZ47" s="240"/>
      <c r="DA47" s="240"/>
      <c r="DB47" s="240"/>
      <c r="DC47" s="240"/>
      <c r="DD47" s="240"/>
      <c r="DE47" s="240"/>
      <c r="DF47" s="240"/>
      <c r="DG47" s="240"/>
      <c r="DH47" s="240"/>
      <c r="DI47" s="240"/>
      <c r="DJ47" s="240"/>
      <c r="DK47" s="240"/>
      <c r="DL47" s="240"/>
      <c r="DM47" s="240"/>
      <c r="DN47" s="240"/>
      <c r="DO47" s="240"/>
      <c r="DP47" s="240"/>
      <c r="DQ47" s="240"/>
      <c r="DR47" s="240"/>
      <c r="DS47" s="240"/>
      <c r="DT47" s="240"/>
      <c r="DU47" s="240"/>
      <c r="DV47" s="240"/>
      <c r="DW47" s="240"/>
      <c r="DX47" s="240"/>
      <c r="DY47" s="240"/>
      <c r="DZ47" s="240"/>
      <c r="EA47" s="240"/>
      <c r="EB47" s="240"/>
      <c r="EC47" s="240"/>
      <c r="ED47" s="240"/>
      <c r="EE47" s="240"/>
      <c r="EF47" s="240"/>
      <c r="EG47" s="240"/>
      <c r="EH47" s="240"/>
      <c r="EI47" s="240"/>
      <c r="EJ47" s="240"/>
      <c r="EK47" s="240"/>
      <c r="EL47" s="240"/>
      <c r="EM47" s="240"/>
      <c r="EN47" s="240"/>
      <c r="EO47" s="240"/>
      <c r="EP47" s="240"/>
      <c r="EQ47" s="240"/>
      <c r="ER47" s="240"/>
      <c r="ES47" s="240"/>
      <c r="ET47" s="240"/>
      <c r="EU47" s="240"/>
      <c r="EV47" s="240"/>
      <c r="EW47" s="240"/>
      <c r="EX47" s="240"/>
      <c r="EY47" s="240"/>
      <c r="EZ47" s="240"/>
      <c r="FA47" s="240"/>
      <c r="FB47" s="240"/>
      <c r="FC47" s="240"/>
      <c r="FD47" s="240"/>
      <c r="FE47" s="240"/>
      <c r="FF47" s="240"/>
      <c r="FG47" s="240"/>
      <c r="FH47" s="240"/>
      <c r="FI47" s="240"/>
      <c r="FJ47" s="240"/>
      <c r="FK47" s="240"/>
      <c r="FL47" s="240"/>
      <c r="FM47" s="240"/>
      <c r="FN47" s="240"/>
      <c r="FO47" s="240"/>
      <c r="FP47" s="240"/>
      <c r="FQ47" s="240"/>
      <c r="FR47" s="240"/>
      <c r="FS47" s="240"/>
      <c r="FT47" s="240"/>
      <c r="FU47" s="240"/>
      <c r="FV47" s="240"/>
      <c r="FW47" s="240"/>
      <c r="FX47" s="240"/>
      <c r="FY47" s="240"/>
      <c r="FZ47" s="240"/>
      <c r="GA47" s="240"/>
      <c r="GB47" s="240"/>
      <c r="GC47" s="240"/>
      <c r="GD47" s="240"/>
      <c r="GE47" s="240"/>
      <c r="GF47" s="240"/>
      <c r="GG47" s="240"/>
      <c r="GH47" s="240"/>
      <c r="GI47" s="240"/>
      <c r="GJ47" s="240"/>
      <c r="GK47" s="240"/>
      <c r="GL47" s="240"/>
      <c r="GM47" s="240"/>
    </row>
    <row r="48" spans="1:195" s="108" customFormat="1" ht="13.8">
      <c r="A48" s="239"/>
      <c r="B48" s="301"/>
      <c r="C48" s="301"/>
      <c r="D48" s="379"/>
      <c r="E48" s="110" t="s">
        <v>1203</v>
      </c>
      <c r="F48" s="381">
        <f>SUM(F90,F152,F246)</f>
        <v>2641574.13062</v>
      </c>
      <c r="G48" s="381">
        <f>SUM(G90,G152,G246)</f>
        <v>2639329</v>
      </c>
      <c r="H48" s="107">
        <f>G48-F48</f>
        <v>-2245.1306199999526</v>
      </c>
      <c r="I48" s="218">
        <f>IFERROR(H48/F48,"-")</f>
        <v>-8.4992148960551836E-4</v>
      </c>
      <c r="J48" s="977"/>
      <c r="K48" s="132"/>
      <c r="L48" s="277"/>
      <c r="M48" s="354"/>
      <c r="N48" s="355"/>
      <c r="O48" s="241"/>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c r="CO48" s="240"/>
      <c r="CP48" s="240"/>
      <c r="CQ48" s="240"/>
      <c r="CR48" s="240"/>
      <c r="CS48" s="240"/>
      <c r="CT48" s="240"/>
      <c r="CU48" s="240"/>
      <c r="CV48" s="240"/>
      <c r="CW48" s="240"/>
      <c r="CX48" s="240"/>
      <c r="CY48" s="240"/>
      <c r="CZ48" s="240"/>
      <c r="DA48" s="240"/>
      <c r="DB48" s="240"/>
      <c r="DC48" s="240"/>
      <c r="DD48" s="240"/>
      <c r="DE48" s="240"/>
      <c r="DF48" s="240"/>
      <c r="DG48" s="240"/>
      <c r="DH48" s="240"/>
      <c r="DI48" s="240"/>
      <c r="DJ48" s="240"/>
      <c r="DK48" s="240"/>
      <c r="DL48" s="240"/>
      <c r="DM48" s="240"/>
      <c r="DN48" s="240"/>
      <c r="DO48" s="240"/>
      <c r="DP48" s="240"/>
      <c r="DQ48" s="240"/>
      <c r="DR48" s="240"/>
      <c r="DS48" s="240"/>
      <c r="DT48" s="240"/>
      <c r="DU48" s="240"/>
      <c r="DV48" s="240"/>
      <c r="DW48" s="240"/>
      <c r="DX48" s="240"/>
      <c r="DY48" s="240"/>
      <c r="DZ48" s="240"/>
      <c r="EA48" s="240"/>
      <c r="EB48" s="240"/>
      <c r="EC48" s="240"/>
      <c r="ED48" s="240"/>
      <c r="EE48" s="240"/>
      <c r="EF48" s="240"/>
      <c r="EG48" s="240"/>
      <c r="EH48" s="240"/>
      <c r="EI48" s="240"/>
      <c r="EJ48" s="240"/>
      <c r="EK48" s="240"/>
      <c r="EL48" s="240"/>
      <c r="EM48" s="240"/>
      <c r="EN48" s="240"/>
      <c r="EO48" s="240"/>
      <c r="EP48" s="240"/>
      <c r="EQ48" s="240"/>
      <c r="ER48" s="240"/>
      <c r="ES48" s="240"/>
      <c r="ET48" s="240"/>
      <c r="EU48" s="240"/>
      <c r="EV48" s="240"/>
      <c r="EW48" s="240"/>
      <c r="EX48" s="240"/>
      <c r="EY48" s="240"/>
      <c r="EZ48" s="240"/>
      <c r="FA48" s="240"/>
      <c r="FB48" s="240"/>
      <c r="FC48" s="240"/>
      <c r="FD48" s="240"/>
      <c r="FE48" s="240"/>
      <c r="FF48" s="240"/>
      <c r="FG48" s="240"/>
      <c r="FH48" s="240"/>
      <c r="FI48" s="240"/>
      <c r="FJ48" s="240"/>
      <c r="FK48" s="240"/>
      <c r="FL48" s="240"/>
      <c r="FM48" s="240"/>
      <c r="FN48" s="240"/>
      <c r="FO48" s="240"/>
      <c r="FP48" s="240"/>
      <c r="FQ48" s="240"/>
      <c r="FR48" s="240"/>
      <c r="FS48" s="240"/>
      <c r="FT48" s="240"/>
      <c r="FU48" s="240"/>
      <c r="FV48" s="240"/>
      <c r="FW48" s="240"/>
      <c r="FX48" s="240"/>
      <c r="FY48" s="240"/>
      <c r="FZ48" s="240"/>
      <c r="GA48" s="240"/>
      <c r="GB48" s="240"/>
      <c r="GC48" s="240"/>
      <c r="GD48" s="240"/>
      <c r="GE48" s="240"/>
      <c r="GF48" s="240"/>
      <c r="GG48" s="240"/>
      <c r="GH48" s="240"/>
      <c r="GI48" s="240"/>
      <c r="GJ48" s="240"/>
      <c r="GK48" s="240"/>
      <c r="GL48" s="240"/>
      <c r="GM48" s="240"/>
    </row>
    <row r="49" spans="1:195" s="108" customFormat="1" ht="13.8">
      <c r="A49" s="239"/>
      <c r="B49" s="301"/>
      <c r="C49" s="301"/>
      <c r="D49" s="104"/>
      <c r="E49" s="105" t="s">
        <v>361</v>
      </c>
      <c r="F49" s="106">
        <f>F60+F91+F97+F102+F153+F212+F247</f>
        <v>393711.44</v>
      </c>
      <c r="G49" s="106">
        <f>G60+G91+G97+G102+G153+G212+G247</f>
        <v>362092.58</v>
      </c>
      <c r="H49" s="107">
        <f t="shared" si="6"/>
        <v>-31618.859999999986</v>
      </c>
      <c r="I49" s="218">
        <f t="shared" si="7"/>
        <v>-8.0309731411411331E-2</v>
      </c>
      <c r="J49" s="976"/>
      <c r="K49" s="132"/>
      <c r="L49" s="277"/>
      <c r="M49" s="354"/>
      <c r="N49" s="355"/>
      <c r="O49" s="241"/>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c r="CO49" s="240"/>
      <c r="CP49" s="240"/>
      <c r="CQ49" s="240"/>
      <c r="CR49" s="240"/>
      <c r="CS49" s="240"/>
      <c r="CT49" s="240"/>
      <c r="CU49" s="240"/>
      <c r="CV49" s="240"/>
      <c r="CW49" s="240"/>
      <c r="CX49" s="240"/>
      <c r="CY49" s="240"/>
      <c r="CZ49" s="240"/>
      <c r="DA49" s="240"/>
      <c r="DB49" s="240"/>
      <c r="DC49" s="240"/>
      <c r="DD49" s="240"/>
      <c r="DE49" s="240"/>
      <c r="DF49" s="240"/>
      <c r="DG49" s="240"/>
      <c r="DH49" s="240"/>
      <c r="DI49" s="240"/>
      <c r="DJ49" s="240"/>
      <c r="DK49" s="240"/>
      <c r="DL49" s="240"/>
      <c r="DM49" s="240"/>
      <c r="DN49" s="240"/>
      <c r="DO49" s="240"/>
      <c r="DP49" s="240"/>
      <c r="DQ49" s="240"/>
      <c r="DR49" s="240"/>
      <c r="DS49" s="240"/>
      <c r="DT49" s="240"/>
      <c r="DU49" s="240"/>
      <c r="DV49" s="240"/>
      <c r="DW49" s="240"/>
      <c r="DX49" s="240"/>
      <c r="DY49" s="240"/>
      <c r="DZ49" s="240"/>
      <c r="EA49" s="240"/>
      <c r="EB49" s="240"/>
      <c r="EC49" s="240"/>
      <c r="ED49" s="240"/>
      <c r="EE49" s="240"/>
      <c r="EF49" s="240"/>
      <c r="EG49" s="240"/>
      <c r="EH49" s="240"/>
      <c r="EI49" s="240"/>
      <c r="EJ49" s="240"/>
      <c r="EK49" s="240"/>
      <c r="EL49" s="240"/>
      <c r="EM49" s="240"/>
      <c r="EN49" s="240"/>
      <c r="EO49" s="240"/>
      <c r="EP49" s="240"/>
      <c r="EQ49" s="240"/>
      <c r="ER49" s="240"/>
      <c r="ES49" s="240"/>
      <c r="ET49" s="240"/>
      <c r="EU49" s="240"/>
      <c r="EV49" s="240"/>
      <c r="EW49" s="240"/>
      <c r="EX49" s="240"/>
      <c r="EY49" s="240"/>
      <c r="EZ49" s="240"/>
      <c r="FA49" s="240"/>
      <c r="FB49" s="240"/>
      <c r="FC49" s="240"/>
      <c r="FD49" s="240"/>
      <c r="FE49" s="240"/>
      <c r="FF49" s="240"/>
      <c r="FG49" s="240"/>
      <c r="FH49" s="240"/>
      <c r="FI49" s="240"/>
      <c r="FJ49" s="240"/>
      <c r="FK49" s="240"/>
      <c r="FL49" s="240"/>
      <c r="FM49" s="240"/>
      <c r="FN49" s="240"/>
      <c r="FO49" s="240"/>
      <c r="FP49" s="240"/>
      <c r="FQ49" s="240"/>
      <c r="FR49" s="240"/>
      <c r="FS49" s="240"/>
      <c r="FT49" s="240"/>
      <c r="FU49" s="240"/>
      <c r="FV49" s="240"/>
      <c r="FW49" s="240"/>
      <c r="FX49" s="240"/>
      <c r="FY49" s="240"/>
      <c r="FZ49" s="240"/>
      <c r="GA49" s="240"/>
      <c r="GB49" s="240"/>
      <c r="GC49" s="240"/>
      <c r="GD49" s="240"/>
      <c r="GE49" s="240"/>
      <c r="GF49" s="240"/>
      <c r="GG49" s="240"/>
      <c r="GH49" s="240"/>
      <c r="GI49" s="240"/>
      <c r="GJ49" s="240"/>
      <c r="GK49" s="240"/>
      <c r="GL49" s="240"/>
      <c r="GM49" s="240"/>
    </row>
    <row r="50" spans="1:195" s="99" customFormat="1" ht="13.8">
      <c r="A50" s="239"/>
      <c r="B50" s="301"/>
      <c r="C50" s="301"/>
      <c r="D50" s="101"/>
      <c r="E50" s="102" t="s">
        <v>955</v>
      </c>
      <c r="F50" s="103">
        <f>F61</f>
        <v>2052431</v>
      </c>
      <c r="G50" s="103">
        <f>G61</f>
        <v>1402431</v>
      </c>
      <c r="H50" s="96">
        <f t="shared" si="6"/>
        <v>-650000</v>
      </c>
      <c r="I50" s="219">
        <f t="shared" si="7"/>
        <v>-0.31669761370784205</v>
      </c>
      <c r="J50" s="978"/>
      <c r="K50" s="132"/>
      <c r="L50" s="277"/>
      <c r="M50" s="354"/>
      <c r="N50" s="355"/>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row>
    <row r="51" spans="1:195" s="99" customFormat="1" ht="13.8">
      <c r="A51" s="239"/>
      <c r="B51" s="301"/>
      <c r="C51" s="301"/>
      <c r="D51" s="133"/>
      <c r="E51" s="134" t="s">
        <v>75</v>
      </c>
      <c r="F51" s="135">
        <f>F62</f>
        <v>6917724</v>
      </c>
      <c r="G51" s="135">
        <f>G62</f>
        <v>7376681</v>
      </c>
      <c r="H51" s="96">
        <f t="shared" si="6"/>
        <v>458957</v>
      </c>
      <c r="I51" s="219">
        <f t="shared" si="7"/>
        <v>6.6345086910087767E-2</v>
      </c>
      <c r="J51" s="979"/>
      <c r="K51" s="132"/>
      <c r="L51" s="277"/>
      <c r="M51" s="354"/>
      <c r="N51" s="355"/>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row>
    <row r="52" spans="1:195" s="100" customFormat="1" ht="13.8">
      <c r="A52" s="239"/>
      <c r="B52" s="301"/>
      <c r="C52" s="301"/>
      <c r="D52" s="136"/>
      <c r="E52" s="137" t="s">
        <v>324</v>
      </c>
      <c r="F52" s="138">
        <f>F211</f>
        <v>1018073</v>
      </c>
      <c r="G52" s="138">
        <f>G211</f>
        <v>1228999</v>
      </c>
      <c r="H52" s="98">
        <f t="shared" si="6"/>
        <v>210926</v>
      </c>
      <c r="I52" s="220">
        <f t="shared" si="7"/>
        <v>0.20718160681994316</v>
      </c>
      <c r="J52" s="980"/>
      <c r="K52" s="132"/>
      <c r="L52" s="277"/>
      <c r="M52" s="354"/>
      <c r="N52" s="355"/>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c r="DO52" s="112"/>
      <c r="DP52" s="112"/>
      <c r="DQ52" s="112"/>
      <c r="DR52" s="112"/>
      <c r="DS52" s="112"/>
      <c r="DT52" s="112"/>
      <c r="DU52" s="112"/>
      <c r="DV52" s="112"/>
      <c r="DW52" s="112"/>
      <c r="DX52" s="112"/>
      <c r="DY52" s="112"/>
      <c r="DZ52" s="112"/>
      <c r="EA52" s="112"/>
      <c r="EB52" s="112"/>
      <c r="EC52" s="112"/>
      <c r="ED52" s="112"/>
      <c r="EE52" s="112"/>
      <c r="EF52" s="112"/>
      <c r="EG52" s="112"/>
      <c r="EH52" s="112"/>
      <c r="EI52" s="112"/>
      <c r="EJ52" s="112"/>
      <c r="EK52" s="112"/>
      <c r="EL52" s="112"/>
      <c r="EM52" s="112"/>
      <c r="EN52" s="112"/>
      <c r="EO52" s="112"/>
      <c r="EP52" s="112"/>
      <c r="EQ52" s="112"/>
      <c r="ER52" s="112"/>
      <c r="ES52" s="112"/>
      <c r="ET52" s="112"/>
      <c r="EU52" s="112"/>
      <c r="EV52" s="112"/>
      <c r="EW52" s="112"/>
      <c r="EX52" s="112"/>
      <c r="EY52" s="112"/>
      <c r="EZ52" s="112"/>
      <c r="FA52" s="112"/>
      <c r="FB52" s="112"/>
      <c r="FC52" s="112"/>
      <c r="FD52" s="112"/>
      <c r="FE52" s="112"/>
      <c r="FF52" s="112"/>
      <c r="FG52" s="112"/>
      <c r="FH52" s="112"/>
      <c r="FI52" s="112"/>
      <c r="FJ52" s="112"/>
      <c r="FK52" s="112"/>
      <c r="FL52" s="112"/>
      <c r="FM52" s="112"/>
      <c r="FN52" s="112"/>
      <c r="FO52" s="112"/>
      <c r="FP52" s="112"/>
      <c r="FQ52" s="112"/>
      <c r="FR52" s="112"/>
      <c r="FS52" s="112"/>
      <c r="FT52" s="112"/>
      <c r="FU52" s="112"/>
      <c r="FV52" s="112"/>
      <c r="FW52" s="112"/>
      <c r="FX52" s="112"/>
      <c r="FY52" s="112"/>
      <c r="FZ52" s="112"/>
      <c r="GA52" s="112"/>
      <c r="GB52" s="112"/>
      <c r="GC52" s="112"/>
      <c r="GD52" s="112"/>
      <c r="GE52" s="112"/>
      <c r="GF52" s="112"/>
      <c r="GG52" s="112"/>
      <c r="GH52" s="112"/>
      <c r="GI52" s="112"/>
      <c r="GJ52" s="112"/>
      <c r="GK52" s="112"/>
      <c r="GL52" s="112"/>
      <c r="GM52" s="112"/>
    </row>
    <row r="53" spans="1:195" s="157" customFormat="1" ht="13.8" outlineLevel="1">
      <c r="A53" s="239"/>
      <c r="B53" s="266"/>
      <c r="C53" s="266"/>
      <c r="D53" s="136"/>
      <c r="E53" s="163" t="s">
        <v>677</v>
      </c>
      <c r="F53" s="150">
        <f>F103+F155+F214+F248</f>
        <v>9556755.4047526103</v>
      </c>
      <c r="G53" s="150">
        <f>G103+G155+G214+G248</f>
        <v>10027169.017611999</v>
      </c>
      <c r="H53" s="149">
        <f t="shared" si="6"/>
        <v>470413.61285938881</v>
      </c>
      <c r="I53" s="221">
        <f t="shared" si="7"/>
        <v>4.9223150843166953E-2</v>
      </c>
      <c r="J53" s="980"/>
      <c r="K53" s="146"/>
      <c r="L53" s="119"/>
      <c r="M53" s="356"/>
      <c r="N53" s="357"/>
      <c r="O53" s="118"/>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c r="DW53" s="152"/>
      <c r="DX53" s="152"/>
      <c r="DY53" s="152"/>
      <c r="DZ53" s="152"/>
      <c r="EA53" s="152"/>
      <c r="EB53" s="152"/>
      <c r="EC53" s="152"/>
      <c r="ED53" s="152"/>
      <c r="EE53" s="152"/>
      <c r="EF53" s="152"/>
      <c r="EG53" s="152"/>
      <c r="EH53" s="152"/>
      <c r="EI53" s="152"/>
      <c r="EJ53" s="152"/>
      <c r="EK53" s="152"/>
      <c r="EL53" s="152"/>
      <c r="EM53" s="152"/>
      <c r="EN53" s="152"/>
      <c r="EO53" s="152"/>
      <c r="EP53" s="152"/>
      <c r="EQ53" s="152"/>
      <c r="ER53" s="152"/>
      <c r="ES53" s="152"/>
      <c r="ET53" s="152"/>
      <c r="EU53" s="152"/>
      <c r="EV53" s="152"/>
      <c r="EW53" s="152"/>
      <c r="EX53" s="152"/>
      <c r="EY53" s="152"/>
      <c r="EZ53" s="152"/>
      <c r="FA53" s="152"/>
      <c r="FB53" s="152"/>
      <c r="FC53" s="152"/>
      <c r="FD53" s="152"/>
      <c r="FE53" s="152"/>
      <c r="FF53" s="152"/>
      <c r="FG53" s="152"/>
      <c r="FH53" s="152"/>
      <c r="FI53" s="152"/>
      <c r="FJ53" s="152"/>
      <c r="FK53" s="152"/>
      <c r="FL53" s="152"/>
      <c r="FM53" s="152"/>
      <c r="FN53" s="152"/>
      <c r="FO53" s="152"/>
      <c r="FP53" s="152"/>
      <c r="FQ53" s="152"/>
      <c r="FR53" s="152"/>
      <c r="FS53" s="152"/>
      <c r="FT53" s="152"/>
      <c r="FU53" s="152"/>
      <c r="FV53" s="152"/>
      <c r="FW53" s="152"/>
      <c r="FX53" s="152"/>
      <c r="FY53" s="152"/>
      <c r="FZ53" s="152"/>
      <c r="GA53" s="152"/>
      <c r="GB53" s="152"/>
      <c r="GC53" s="152"/>
      <c r="GD53" s="152"/>
      <c r="GE53" s="152"/>
      <c r="GF53" s="152"/>
      <c r="GG53" s="152"/>
      <c r="GH53" s="152"/>
      <c r="GI53" s="152"/>
      <c r="GJ53" s="152"/>
      <c r="GK53" s="152"/>
      <c r="GL53" s="152"/>
      <c r="GM53" s="152"/>
    </row>
    <row r="54" spans="1:195" s="157" customFormat="1" ht="13.8" outlineLevel="1">
      <c r="A54" s="239"/>
      <c r="B54" s="266"/>
      <c r="C54" s="266"/>
      <c r="D54" s="136"/>
      <c r="E54" s="163" t="s">
        <v>672</v>
      </c>
      <c r="F54" s="150">
        <f>F154</f>
        <v>549979</v>
      </c>
      <c r="G54" s="150">
        <f>G154</f>
        <v>586130</v>
      </c>
      <c r="H54" s="149">
        <f t="shared" si="6"/>
        <v>36151</v>
      </c>
      <c r="I54" s="221">
        <f t="shared" si="7"/>
        <v>6.5731600661116149E-2</v>
      </c>
      <c r="J54" s="980"/>
      <c r="K54" s="146"/>
      <c r="L54" s="119"/>
      <c r="M54" s="356"/>
      <c r="N54" s="357"/>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c r="DW54" s="152"/>
      <c r="DX54" s="152"/>
      <c r="DY54" s="152"/>
      <c r="DZ54" s="152"/>
      <c r="EA54" s="152"/>
      <c r="EB54" s="152"/>
      <c r="EC54" s="152"/>
      <c r="ED54" s="152"/>
      <c r="EE54" s="152"/>
      <c r="EF54" s="152"/>
      <c r="EG54" s="152"/>
      <c r="EH54" s="152"/>
      <c r="EI54" s="152"/>
      <c r="EJ54" s="152"/>
      <c r="EK54" s="152"/>
      <c r="EL54" s="152"/>
      <c r="EM54" s="152"/>
      <c r="EN54" s="152"/>
      <c r="EO54" s="152"/>
      <c r="EP54" s="152"/>
      <c r="EQ54" s="152"/>
      <c r="ER54" s="152"/>
      <c r="ES54" s="152"/>
      <c r="ET54" s="152"/>
      <c r="EU54" s="152"/>
      <c r="EV54" s="152"/>
      <c r="EW54" s="152"/>
      <c r="EX54" s="152"/>
      <c r="EY54" s="152"/>
      <c r="EZ54" s="152"/>
      <c r="FA54" s="152"/>
      <c r="FB54" s="152"/>
      <c r="FC54" s="152"/>
      <c r="FD54" s="152"/>
      <c r="FE54" s="152"/>
      <c r="FF54" s="152"/>
      <c r="FG54" s="152"/>
      <c r="FH54" s="152"/>
      <c r="FI54" s="152"/>
      <c r="FJ54" s="152"/>
      <c r="FK54" s="152"/>
      <c r="FL54" s="152"/>
      <c r="FM54" s="152"/>
      <c r="FN54" s="152"/>
      <c r="FO54" s="152"/>
      <c r="FP54" s="152"/>
      <c r="FQ54" s="152"/>
      <c r="FR54" s="152"/>
      <c r="FS54" s="152"/>
      <c r="FT54" s="152"/>
      <c r="FU54" s="152"/>
      <c r="FV54" s="152"/>
      <c r="FW54" s="152"/>
      <c r="FX54" s="152"/>
      <c r="FY54" s="152"/>
      <c r="FZ54" s="152"/>
      <c r="GA54" s="152"/>
      <c r="GB54" s="152"/>
      <c r="GC54" s="152"/>
      <c r="GD54" s="152"/>
      <c r="GE54" s="152"/>
      <c r="GF54" s="152"/>
      <c r="GG54" s="152"/>
      <c r="GH54" s="152"/>
      <c r="GI54" s="152"/>
      <c r="GJ54" s="152"/>
      <c r="GK54" s="152"/>
      <c r="GL54" s="152"/>
      <c r="GM54" s="152"/>
    </row>
    <row r="55" spans="1:195" s="157" customFormat="1" ht="13.8" outlineLevel="1">
      <c r="A55" s="239"/>
      <c r="B55" s="266"/>
      <c r="C55" s="266"/>
      <c r="D55" s="136"/>
      <c r="E55" s="163" t="s">
        <v>757</v>
      </c>
      <c r="F55" s="150">
        <f>F63+F92+F98+F104+F156+F215+F249</f>
        <v>5005754.08</v>
      </c>
      <c r="G55" s="150">
        <f>G63+G92+G98+G104+G156+G215+G249</f>
        <v>3371470.8708333336</v>
      </c>
      <c r="H55" s="149">
        <f t="shared" si="6"/>
        <v>-1634283.2091666665</v>
      </c>
      <c r="I55" s="221">
        <f t="shared" si="7"/>
        <v>-0.32648092236418186</v>
      </c>
      <c r="J55" s="980"/>
      <c r="K55" s="146"/>
      <c r="L55" s="119"/>
      <c r="M55" s="356"/>
      <c r="N55" s="357"/>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c r="EY55" s="152"/>
      <c r="EZ55" s="152"/>
      <c r="FA55" s="152"/>
      <c r="FB55" s="152"/>
      <c r="FC55" s="152"/>
      <c r="FD55" s="152"/>
      <c r="FE55" s="152"/>
      <c r="FF55" s="152"/>
      <c r="FG55" s="152"/>
      <c r="FH55" s="152"/>
      <c r="FI55" s="152"/>
      <c r="FJ55" s="152"/>
      <c r="FK55" s="152"/>
      <c r="FL55" s="152"/>
      <c r="FM55" s="152"/>
      <c r="FN55" s="152"/>
      <c r="FO55" s="152"/>
      <c r="FP55" s="152"/>
      <c r="FQ55" s="152"/>
      <c r="FR55" s="152"/>
      <c r="FS55" s="152"/>
      <c r="FT55" s="152"/>
      <c r="FU55" s="152"/>
      <c r="FV55" s="152"/>
      <c r="FW55" s="152"/>
      <c r="FX55" s="152"/>
      <c r="FY55" s="152"/>
      <c r="FZ55" s="152"/>
      <c r="GA55" s="152"/>
      <c r="GB55" s="152"/>
      <c r="GC55" s="152"/>
      <c r="GD55" s="152"/>
      <c r="GE55" s="152"/>
      <c r="GF55" s="152"/>
      <c r="GG55" s="152"/>
      <c r="GH55" s="152"/>
      <c r="GI55" s="152"/>
      <c r="GJ55" s="152"/>
      <c r="GK55" s="152"/>
      <c r="GL55" s="152"/>
      <c r="GM55" s="152"/>
    </row>
    <row r="56" spans="1:195" s="157" customFormat="1" ht="14.4" outlineLevel="1" thickBot="1">
      <c r="A56" s="239"/>
      <c r="B56" s="266"/>
      <c r="C56" s="266"/>
      <c r="D56" s="1104"/>
      <c r="E56" s="155" t="s">
        <v>351</v>
      </c>
      <c r="F56" s="145">
        <f>F105+F157+F216</f>
        <v>30623</v>
      </c>
      <c r="G56" s="145">
        <f>G105+G157+G216</f>
        <v>4575</v>
      </c>
      <c r="H56" s="149">
        <f t="shared" si="6"/>
        <v>-26048</v>
      </c>
      <c r="I56" s="221">
        <f t="shared" si="7"/>
        <v>-0.85060248832576824</v>
      </c>
      <c r="J56" s="981"/>
      <c r="K56" s="146"/>
      <c r="L56" s="119"/>
      <c r="M56" s="356"/>
      <c r="N56" s="357"/>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c r="DW56" s="152"/>
      <c r="DX56" s="152"/>
      <c r="DY56" s="152"/>
      <c r="DZ56" s="152"/>
      <c r="EA56" s="152"/>
      <c r="EB56" s="152"/>
      <c r="EC56" s="152"/>
      <c r="ED56" s="152"/>
      <c r="EE56" s="152"/>
      <c r="EF56" s="152"/>
      <c r="EG56" s="152"/>
      <c r="EH56" s="152"/>
      <c r="EI56" s="152"/>
      <c r="EJ56" s="152"/>
      <c r="EK56" s="152"/>
      <c r="EL56" s="152"/>
      <c r="EM56" s="152"/>
      <c r="EN56" s="152"/>
      <c r="EO56" s="152"/>
      <c r="EP56" s="152"/>
      <c r="EQ56" s="152"/>
      <c r="ER56" s="152"/>
      <c r="ES56" s="152"/>
      <c r="ET56" s="152"/>
      <c r="EU56" s="152"/>
      <c r="EV56" s="152"/>
      <c r="EW56" s="152"/>
      <c r="EX56" s="152"/>
      <c r="EY56" s="152"/>
      <c r="EZ56" s="152"/>
      <c r="FA56" s="152"/>
      <c r="FB56" s="152"/>
      <c r="FC56" s="152"/>
      <c r="FD56" s="152"/>
      <c r="FE56" s="152"/>
      <c r="FF56" s="152"/>
      <c r="FG56" s="152"/>
      <c r="FH56" s="152"/>
      <c r="FI56" s="152"/>
      <c r="FJ56" s="152"/>
      <c r="FK56" s="152"/>
      <c r="FL56" s="152"/>
      <c r="FM56" s="152"/>
      <c r="FN56" s="152"/>
      <c r="FO56" s="152"/>
      <c r="FP56" s="152"/>
      <c r="FQ56" s="152"/>
      <c r="FR56" s="152"/>
      <c r="FS56" s="152"/>
      <c r="FT56" s="152"/>
      <c r="FU56" s="152"/>
      <c r="FV56" s="152"/>
      <c r="FW56" s="152"/>
      <c r="FX56" s="152"/>
      <c r="FY56" s="152"/>
      <c r="FZ56" s="152"/>
      <c r="GA56" s="152"/>
      <c r="GB56" s="152"/>
      <c r="GC56" s="152"/>
      <c r="GD56" s="152"/>
      <c r="GE56" s="152"/>
      <c r="GF56" s="152"/>
      <c r="GG56" s="152"/>
      <c r="GH56" s="152"/>
      <c r="GI56" s="152"/>
      <c r="GJ56" s="152"/>
      <c r="GK56" s="152"/>
      <c r="GL56" s="152"/>
      <c r="GM56" s="152"/>
    </row>
    <row r="57" spans="1:195" ht="13.8">
      <c r="A57" s="239"/>
      <c r="D57" s="2825" t="s">
        <v>6</v>
      </c>
      <c r="E57" s="34" t="s">
        <v>63</v>
      </c>
      <c r="F57" s="428">
        <f>F64+F69+F70+F75+F76+F77+F80+F81+F82</f>
        <v>12100853.982899835</v>
      </c>
      <c r="G57" s="428">
        <f>G64+G69+G70+G75+G76+G77+G80+G81+G82</f>
        <v>11917306.443075702</v>
      </c>
      <c r="H57" s="35">
        <f t="shared" si="6"/>
        <v>-183547.53982413374</v>
      </c>
      <c r="I57" s="222">
        <f>IFERROR(H57/F57,"-")</f>
        <v>-1.5168147643423478E-2</v>
      </c>
      <c r="J57" s="982"/>
      <c r="K57" s="69"/>
      <c r="M57" s="17"/>
      <c r="N57" s="355"/>
    </row>
    <row r="58" spans="1:195" s="108" customFormat="1" ht="13.8">
      <c r="A58" s="239"/>
      <c r="B58" s="302"/>
      <c r="C58" s="301"/>
      <c r="D58" s="104"/>
      <c r="E58" s="105" t="s">
        <v>422</v>
      </c>
      <c r="F58" s="106">
        <f>F65+F69+F71+F75+F76+F78+F83</f>
        <v>2547771.167833169</v>
      </c>
      <c r="G58" s="106">
        <f>G65+G69+G71+G75+G76+G78+G83</f>
        <v>2506649.6605090345</v>
      </c>
      <c r="H58" s="107">
        <f t="shared" si="6"/>
        <v>-41121.507324134465</v>
      </c>
      <c r="I58" s="218">
        <f t="shared" si="7"/>
        <v>-1.6140188665023446E-2</v>
      </c>
      <c r="J58" s="975"/>
      <c r="K58" s="132"/>
      <c r="L58" s="277"/>
      <c r="M58" s="354"/>
      <c r="N58" s="355"/>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c r="CK58" s="240"/>
      <c r="CL58" s="240"/>
      <c r="CM58" s="240"/>
      <c r="CN58" s="240"/>
      <c r="CO58" s="240"/>
      <c r="CP58" s="240"/>
      <c r="CQ58" s="240"/>
      <c r="CR58" s="240"/>
      <c r="CS58" s="240"/>
      <c r="CT58" s="240"/>
      <c r="CU58" s="240"/>
      <c r="CV58" s="240"/>
      <c r="CW58" s="240"/>
      <c r="CX58" s="240"/>
      <c r="CY58" s="240"/>
      <c r="CZ58" s="240"/>
      <c r="DA58" s="240"/>
      <c r="DB58" s="240"/>
      <c r="DC58" s="240"/>
      <c r="DD58" s="240"/>
      <c r="DE58" s="240"/>
      <c r="DF58" s="240"/>
      <c r="DG58" s="240"/>
      <c r="DH58" s="240"/>
      <c r="DI58" s="240"/>
      <c r="DJ58" s="240"/>
      <c r="DK58" s="240"/>
      <c r="DL58" s="240"/>
      <c r="DM58" s="240"/>
      <c r="DN58" s="240"/>
      <c r="DO58" s="240"/>
      <c r="DP58" s="240"/>
      <c r="DQ58" s="240"/>
      <c r="DR58" s="240"/>
      <c r="DS58" s="240"/>
      <c r="DT58" s="240"/>
      <c r="DU58" s="240"/>
      <c r="DV58" s="240"/>
      <c r="DW58" s="240"/>
      <c r="DX58" s="240"/>
      <c r="DY58" s="240"/>
      <c r="DZ58" s="240"/>
      <c r="EA58" s="240"/>
      <c r="EB58" s="240"/>
      <c r="EC58" s="240"/>
      <c r="ED58" s="240"/>
      <c r="EE58" s="240"/>
      <c r="EF58" s="240"/>
      <c r="EG58" s="240"/>
      <c r="EH58" s="240"/>
      <c r="EI58" s="240"/>
      <c r="EJ58" s="240"/>
      <c r="EK58" s="240"/>
      <c r="EL58" s="240"/>
      <c r="EM58" s="240"/>
      <c r="EN58" s="240"/>
      <c r="EO58" s="240"/>
      <c r="EP58" s="240"/>
      <c r="EQ58" s="240"/>
      <c r="ER58" s="240"/>
      <c r="ES58" s="240"/>
      <c r="ET58" s="240"/>
      <c r="EU58" s="240"/>
      <c r="EV58" s="240"/>
      <c r="EW58" s="240"/>
      <c r="EX58" s="240"/>
      <c r="EY58" s="240"/>
      <c r="EZ58" s="240"/>
      <c r="FA58" s="240"/>
      <c r="FB58" s="240"/>
      <c r="FC58" s="240"/>
      <c r="FD58" s="240"/>
      <c r="FE58" s="240"/>
      <c r="FF58" s="240"/>
      <c r="FG58" s="240"/>
      <c r="FH58" s="240"/>
      <c r="FI58" s="240"/>
      <c r="FJ58" s="240"/>
      <c r="FK58" s="240"/>
      <c r="FL58" s="240"/>
      <c r="FM58" s="240"/>
      <c r="FN58" s="240"/>
      <c r="FO58" s="240"/>
      <c r="FP58" s="240"/>
      <c r="FQ58" s="240"/>
      <c r="FR58" s="240"/>
      <c r="FS58" s="240"/>
      <c r="FT58" s="240"/>
      <c r="FU58" s="240"/>
      <c r="FV58" s="240"/>
      <c r="FW58" s="240"/>
      <c r="FX58" s="240"/>
      <c r="FY58" s="240"/>
      <c r="FZ58" s="240"/>
      <c r="GA58" s="240"/>
      <c r="GB58" s="240"/>
      <c r="GC58" s="240"/>
      <c r="GD58" s="240"/>
      <c r="GE58" s="240"/>
      <c r="GF58" s="240"/>
      <c r="GG58" s="240"/>
      <c r="GH58" s="240"/>
      <c r="GI58" s="240"/>
      <c r="GJ58" s="240"/>
      <c r="GK58" s="240"/>
      <c r="GL58" s="240"/>
      <c r="GM58" s="240"/>
    </row>
    <row r="59" spans="1:195" s="108" customFormat="1" ht="13.8">
      <c r="A59" s="239"/>
      <c r="B59" s="303"/>
      <c r="C59" s="301"/>
      <c r="D59" s="109"/>
      <c r="E59" s="110" t="s">
        <v>362</v>
      </c>
      <c r="F59" s="106">
        <f>F66+F72+F84+F79</f>
        <v>532078.31506666658</v>
      </c>
      <c r="G59" s="106">
        <f>G66+G72+G84+G79</f>
        <v>584354.7825666666</v>
      </c>
      <c r="H59" s="107">
        <f t="shared" si="6"/>
        <v>52276.467500000028</v>
      </c>
      <c r="I59" s="218">
        <f t="shared" si="7"/>
        <v>9.8249573455084449E-2</v>
      </c>
      <c r="J59" s="976"/>
      <c r="K59" s="132"/>
      <c r="L59" s="277"/>
      <c r="M59" s="354"/>
      <c r="N59" s="355"/>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row>
    <row r="60" spans="1:195" s="108" customFormat="1" ht="13.8">
      <c r="A60" s="239"/>
      <c r="B60" s="303"/>
      <c r="C60" s="301"/>
      <c r="D60" s="104"/>
      <c r="E60" s="105" t="s">
        <v>361</v>
      </c>
      <c r="F60" s="106">
        <f>F67+F73+F85</f>
        <v>50849.5</v>
      </c>
      <c r="G60" s="106">
        <f>G67+G73+G85</f>
        <v>47190</v>
      </c>
      <c r="H60" s="107">
        <f t="shared" si="6"/>
        <v>-3659.5</v>
      </c>
      <c r="I60" s="218">
        <f t="shared" si="7"/>
        <v>-7.1967275981081422E-2</v>
      </c>
      <c r="J60" s="976"/>
      <c r="K60" s="132"/>
      <c r="L60" s="277"/>
      <c r="M60" s="354"/>
      <c r="N60" s="355"/>
      <c r="O60" s="241"/>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240"/>
      <c r="DQ60" s="240"/>
      <c r="DR60" s="240"/>
      <c r="DS60" s="240"/>
      <c r="DT60" s="240"/>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row>
    <row r="61" spans="1:195" s="99" customFormat="1" ht="13.8">
      <c r="A61" s="239"/>
      <c r="B61" s="303"/>
      <c r="C61" s="301"/>
      <c r="D61" s="101"/>
      <c r="E61" s="102" t="s">
        <v>955</v>
      </c>
      <c r="F61" s="103">
        <f>F80</f>
        <v>2052431</v>
      </c>
      <c r="G61" s="103">
        <f>G80</f>
        <v>1402431</v>
      </c>
      <c r="H61" s="96">
        <f t="shared" si="6"/>
        <v>-650000</v>
      </c>
      <c r="I61" s="219">
        <f t="shared" si="7"/>
        <v>-0.31669761370784205</v>
      </c>
      <c r="J61" s="978"/>
      <c r="K61" s="132"/>
      <c r="L61" s="277"/>
      <c r="M61" s="354"/>
      <c r="N61" s="355"/>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241"/>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c r="ES61" s="241"/>
      <c r="ET61" s="241"/>
      <c r="EU61" s="241"/>
      <c r="EV61" s="241"/>
      <c r="EW61" s="241"/>
      <c r="EX61" s="241"/>
      <c r="EY61" s="241"/>
      <c r="EZ61" s="241"/>
      <c r="FA61" s="241"/>
      <c r="FB61" s="241"/>
      <c r="FC61" s="241"/>
      <c r="FD61" s="241"/>
      <c r="FE61" s="241"/>
      <c r="FF61" s="241"/>
      <c r="FG61" s="241"/>
      <c r="FH61" s="241"/>
      <c r="FI61" s="241"/>
      <c r="FJ61" s="241"/>
      <c r="FK61" s="241"/>
      <c r="FL61" s="241"/>
      <c r="FM61" s="241"/>
      <c r="FN61" s="241"/>
      <c r="FO61" s="241"/>
      <c r="FP61" s="241"/>
      <c r="FQ61" s="241"/>
      <c r="FR61" s="241"/>
      <c r="FS61" s="241"/>
      <c r="FT61" s="241"/>
      <c r="FU61" s="241"/>
      <c r="FV61" s="241"/>
      <c r="FW61" s="241"/>
      <c r="FX61" s="241"/>
      <c r="FY61" s="241"/>
      <c r="FZ61" s="241"/>
      <c r="GA61" s="241"/>
      <c r="GB61" s="241"/>
      <c r="GC61" s="241"/>
      <c r="GD61" s="241"/>
      <c r="GE61" s="241"/>
      <c r="GF61" s="241"/>
      <c r="GG61" s="241"/>
      <c r="GH61" s="241"/>
      <c r="GI61" s="241"/>
      <c r="GJ61" s="241"/>
      <c r="GK61" s="241"/>
      <c r="GL61" s="241"/>
      <c r="GM61" s="241"/>
    </row>
    <row r="62" spans="1:195" s="99" customFormat="1" ht="13.8">
      <c r="A62" s="239"/>
      <c r="B62" s="303"/>
      <c r="C62" s="301"/>
      <c r="D62" s="133"/>
      <c r="E62" s="134" t="s">
        <v>75</v>
      </c>
      <c r="F62" s="135">
        <f>F81</f>
        <v>6917724</v>
      </c>
      <c r="G62" s="135">
        <f>G81</f>
        <v>7376681</v>
      </c>
      <c r="H62" s="96">
        <f t="shared" si="6"/>
        <v>458957</v>
      </c>
      <c r="I62" s="219">
        <f t="shared" si="7"/>
        <v>6.6345086910087767E-2</v>
      </c>
      <c r="J62" s="979"/>
      <c r="K62" s="132"/>
      <c r="L62" s="277"/>
      <c r="M62" s="354"/>
      <c r="N62" s="355"/>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row>
    <row r="63" spans="1:195" s="157" customFormat="1" ht="13.8" hidden="1" outlineLevel="1">
      <c r="A63" s="239"/>
      <c r="B63" s="170"/>
      <c r="C63" s="239"/>
      <c r="D63" s="1104"/>
      <c r="E63" s="163" t="s">
        <v>757</v>
      </c>
      <c r="F63" s="145">
        <f>F68+F74+F86</f>
        <v>114496</v>
      </c>
      <c r="G63" s="145">
        <f>G68+G74+G86</f>
        <v>89257</v>
      </c>
      <c r="H63" s="149">
        <f t="shared" si="6"/>
        <v>-25239</v>
      </c>
      <c r="I63" s="221">
        <f t="shared" si="7"/>
        <v>-0.22043564840693125</v>
      </c>
      <c r="J63" s="981"/>
      <c r="K63" s="146"/>
      <c r="L63" s="9"/>
      <c r="M63" s="164"/>
      <c r="N63" s="355"/>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c r="DW63" s="152"/>
      <c r="DX63" s="152"/>
      <c r="DY63" s="152"/>
      <c r="DZ63" s="152"/>
      <c r="EA63" s="152"/>
      <c r="EB63" s="152"/>
      <c r="EC63" s="152"/>
      <c r="ED63" s="152"/>
      <c r="EE63" s="152"/>
      <c r="EF63" s="152"/>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152"/>
      <c r="FK63" s="152"/>
      <c r="FL63" s="152"/>
      <c r="FM63" s="152"/>
      <c r="FN63" s="152"/>
      <c r="FO63" s="152"/>
      <c r="FP63" s="152"/>
      <c r="FQ63" s="152"/>
      <c r="FR63" s="152"/>
      <c r="FS63" s="152"/>
      <c r="FT63" s="152"/>
      <c r="FU63" s="152"/>
      <c r="FV63" s="152"/>
      <c r="FW63" s="152"/>
      <c r="FX63" s="152"/>
      <c r="FY63" s="152"/>
      <c r="FZ63" s="152"/>
      <c r="GA63" s="152"/>
      <c r="GB63" s="152"/>
      <c r="GC63" s="152"/>
      <c r="GD63" s="152"/>
      <c r="GE63" s="152"/>
      <c r="GF63" s="152"/>
      <c r="GG63" s="152"/>
      <c r="GH63" s="152"/>
      <c r="GI63" s="152"/>
      <c r="GJ63" s="152"/>
      <c r="GK63" s="152"/>
      <c r="GL63" s="152"/>
      <c r="GM63" s="152"/>
    </row>
    <row r="64" spans="1:195" ht="13.8" collapsed="1">
      <c r="D64" s="36" t="s">
        <v>8</v>
      </c>
      <c r="E64" s="37" t="s">
        <v>363</v>
      </c>
      <c r="F64" s="87">
        <f>F65+F66+F67</f>
        <v>2105986.6158798067</v>
      </c>
      <c r="G64" s="374">
        <f>G65+G66+G67</f>
        <v>2212727.3495767009</v>
      </c>
      <c r="H64" s="31">
        <f t="shared" si="6"/>
        <v>106740.73369689425</v>
      </c>
      <c r="I64" s="213">
        <f t="shared" si="7"/>
        <v>5.068443117920849E-2</v>
      </c>
      <c r="J64" s="983"/>
    </row>
    <row r="65" spans="1:195" s="7" customFormat="1" ht="13.8" outlineLevel="1">
      <c r="A65" s="170" t="s">
        <v>417</v>
      </c>
      <c r="B65" s="170" t="s">
        <v>422</v>
      </c>
      <c r="C65" s="2449"/>
      <c r="D65" s="95"/>
      <c r="E65" s="62" t="s">
        <v>422</v>
      </c>
      <c r="F65" s="88">
        <f>SUMIFS(INPUT!$H:$H,INPUT!$E:$E,BAZE_2026!$A65,INPUT!$B:$B,BAZE_2026!$B65)</f>
        <v>1757695.2408131401</v>
      </c>
      <c r="G65" s="88">
        <f>SUMIFS(INPUT!$L:$L,INPUT!$E:$E,BAZE_2026!$A65,INPUT!$B:$B,BAZE_2026!$B65)</f>
        <v>1859121.0070100343</v>
      </c>
      <c r="H65" s="46">
        <f t="shared" si="6"/>
        <v>101425.76619689423</v>
      </c>
      <c r="I65" s="223">
        <f t="shared" si="7"/>
        <v>5.7703840712439392E-2</v>
      </c>
      <c r="J65" s="2448" t="s">
        <v>5025</v>
      </c>
      <c r="K65" s="69"/>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7" customFormat="1" ht="59.25" customHeight="1" outlineLevel="1">
      <c r="A66" s="170" t="s">
        <v>417</v>
      </c>
      <c r="B66" s="170" t="s">
        <v>756</v>
      </c>
      <c r="C66" s="2449"/>
      <c r="D66" s="97"/>
      <c r="E66" s="56" t="s">
        <v>362</v>
      </c>
      <c r="F66" s="88">
        <f>SUMIFS(INPUT!$H:$H,INPUT!$E:$E,BAZE_2026!$A66,INPUT!$B:$B,BAZE_2026!$B66)</f>
        <v>336661.87506666663</v>
      </c>
      <c r="G66" s="88">
        <f>SUMIFS(INPUT!$L:$L,INPUT!$E:$E,BAZE_2026!$A66,INPUT!$B:$B,BAZE_2026!$B66)</f>
        <v>339106.34256666666</v>
      </c>
      <c r="H66" s="46">
        <f t="shared" si="6"/>
        <v>2444.4675000000279</v>
      </c>
      <c r="I66" s="223">
        <f>IFERROR(H66/F66,"-")</f>
        <v>7.2608978950050949E-3</v>
      </c>
      <c r="J66" s="2448" t="s">
        <v>5026</v>
      </c>
      <c r="K66" s="51"/>
      <c r="L66" s="126"/>
      <c r="M66" s="358"/>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7" customFormat="1" ht="13.8" outlineLevel="1">
      <c r="A67" s="170" t="s">
        <v>417</v>
      </c>
      <c r="B67" s="170" t="s">
        <v>758</v>
      </c>
      <c r="C67" s="2449"/>
      <c r="D67" s="95"/>
      <c r="E67" s="56" t="s">
        <v>361</v>
      </c>
      <c r="F67" s="88">
        <f>SUMIFS(INPUT!$H:$H,INPUT!$E:$E,BAZE_2026!$A67,INPUT!$B:$B,BAZE_2026!$B67)</f>
        <v>11629.5</v>
      </c>
      <c r="G67" s="88">
        <f>SUMIFS(INPUT!$L:$L,INPUT!$E:$E,BAZE_2026!$A67,INPUT!$B:$B,BAZE_2026!$B67)</f>
        <v>14500</v>
      </c>
      <c r="H67" s="46">
        <f t="shared" si="6"/>
        <v>2870.5</v>
      </c>
      <c r="I67" s="223">
        <f t="shared" si="7"/>
        <v>0.24682918440173696</v>
      </c>
      <c r="J67" s="2448" t="s">
        <v>5027</v>
      </c>
      <c r="K67" s="69"/>
      <c r="L67" s="11"/>
      <c r="M67" s="1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57" customFormat="1" ht="13.8" outlineLevel="1">
      <c r="A68" s="306" t="s">
        <v>417</v>
      </c>
      <c r="B68" s="306" t="s">
        <v>757</v>
      </c>
      <c r="C68" s="307"/>
      <c r="D68" s="2829"/>
      <c r="E68" s="155" t="s">
        <v>757</v>
      </c>
      <c r="F68" s="145">
        <f>SUMIFS(INPUT!$H:$H,INPUT!$E:$E,BAZE_2026!$A68,INPUT!$B:$B,BAZE_2026!$B68)</f>
        <v>16396</v>
      </c>
      <c r="G68" s="145">
        <f>SUMIFS(INPUT!$L:$L,INPUT!$E:$E,BAZE_2026!$A68,INPUT!$B:$B,BAZE_2026!$B68)</f>
        <v>9257</v>
      </c>
      <c r="H68" s="149">
        <f t="shared" si="6"/>
        <v>-7139</v>
      </c>
      <c r="I68" s="221">
        <f t="shared" si="7"/>
        <v>-0.43541107587216393</v>
      </c>
      <c r="J68" s="2828"/>
      <c r="K68" s="308"/>
      <c r="L68" s="274"/>
      <c r="M68" s="2831"/>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c r="DW68" s="152"/>
      <c r="DX68" s="152"/>
      <c r="DY68" s="152"/>
      <c r="DZ68" s="152"/>
      <c r="EA68" s="152"/>
      <c r="EB68" s="152"/>
      <c r="EC68" s="152"/>
      <c r="ED68" s="152"/>
      <c r="EE68" s="152"/>
      <c r="EF68" s="152"/>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2"/>
      <c r="FV68" s="152"/>
      <c r="FW68" s="152"/>
      <c r="FX68" s="152"/>
      <c r="FY68" s="152"/>
      <c r="FZ68" s="152"/>
      <c r="GA68" s="152"/>
      <c r="GB68" s="152"/>
      <c r="GC68" s="152"/>
      <c r="GD68" s="152"/>
      <c r="GE68" s="152"/>
      <c r="GF68" s="152"/>
      <c r="GG68" s="152"/>
      <c r="GH68" s="152"/>
      <c r="GI68" s="152"/>
      <c r="GJ68" s="152"/>
      <c r="GK68" s="152"/>
      <c r="GL68" s="152"/>
      <c r="GM68" s="152"/>
    </row>
    <row r="69" spans="1:195" ht="15.75" customHeight="1">
      <c r="A69" s="170" t="s">
        <v>1774</v>
      </c>
      <c r="C69" s="2449"/>
      <c r="D69" s="36" t="s">
        <v>9</v>
      </c>
      <c r="E69" s="37" t="s">
        <v>64</v>
      </c>
      <c r="F69" s="31">
        <f>SUMIF(INPUT!$E:$E,BAZE_2026!$A69,INPUT!$H:$H)</f>
        <v>377185.06523802941</v>
      </c>
      <c r="G69" s="31">
        <f>SUMIF(INPUT!$E:$E,BAZE_2026!$A69,INPUT!$L:$L)</f>
        <v>339144.07014400006</v>
      </c>
      <c r="H69" s="31">
        <f t="shared" si="6"/>
        <v>-38040.995094029349</v>
      </c>
      <c r="I69" s="213">
        <f t="shared" si="7"/>
        <v>-0.10085498764385832</v>
      </c>
      <c r="J69" s="1042" t="s">
        <v>4658</v>
      </c>
      <c r="K69" s="69"/>
      <c r="M69" s="17"/>
    </row>
    <row r="70" spans="1:195" ht="27.6">
      <c r="A70" s="170"/>
      <c r="C70" s="2449"/>
      <c r="D70" s="36" t="s">
        <v>65</v>
      </c>
      <c r="E70" s="37" t="s">
        <v>66</v>
      </c>
      <c r="F70" s="31">
        <f>F71+F72+F73</f>
        <v>62821.517776000001</v>
      </c>
      <c r="G70" s="31">
        <f>G71+G72+G73</f>
        <v>43957.508800000003</v>
      </c>
      <c r="H70" s="31">
        <f t="shared" si="6"/>
        <v>-18864.008975999997</v>
      </c>
      <c r="I70" s="213">
        <f t="shared" si="7"/>
        <v>-0.30027942087076898</v>
      </c>
      <c r="J70" s="1042" t="s">
        <v>4897</v>
      </c>
      <c r="K70" s="69"/>
      <c r="M70" s="17"/>
    </row>
    <row r="71" spans="1:195" s="7" customFormat="1" ht="27.6" hidden="1" outlineLevel="1">
      <c r="A71" s="170" t="s">
        <v>1776</v>
      </c>
      <c r="B71" s="170" t="s">
        <v>422</v>
      </c>
      <c r="C71" s="239"/>
      <c r="D71" s="95"/>
      <c r="E71" s="62" t="s">
        <v>422</v>
      </c>
      <c r="F71" s="88">
        <f>SUMIFS(INPUT!$H:$H,INPUT!$E:$E,BAZE_2026!$A71,INPUT!$B:$B,BAZE_2026!$B71)</f>
        <v>59141.077775999998</v>
      </c>
      <c r="G71" s="88">
        <f>SUMIFS(INPUT!$L:$L,INPUT!$E:$E,BAZE_2026!$A71,INPUT!$B:$B,BAZE_2026!$B71)</f>
        <v>40577.068800000001</v>
      </c>
      <c r="H71" s="46">
        <f>G71-F71</f>
        <v>-18564.008975999997</v>
      </c>
      <c r="I71" s="223">
        <f t="shared" si="7"/>
        <v>-0.313893653516295</v>
      </c>
      <c r="J71" s="2448" t="s">
        <v>4897</v>
      </c>
      <c r="K71" s="69"/>
      <c r="L71" s="11"/>
      <c r="M71" s="17"/>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7" customFormat="1" ht="13.8" hidden="1" outlineLevel="1">
      <c r="A72" s="170" t="s">
        <v>1776</v>
      </c>
      <c r="B72" s="170" t="s">
        <v>756</v>
      </c>
      <c r="C72" s="239"/>
      <c r="D72" s="97"/>
      <c r="E72" s="56" t="s">
        <v>362</v>
      </c>
      <c r="F72" s="88">
        <f>SUMIFS(INPUT!$H:$H,INPUT!$E:$E,BAZE_2026!$A72,INPUT!$B:$B,BAZE_2026!$B72)</f>
        <v>2610.44</v>
      </c>
      <c r="G72" s="88">
        <f>SUMIFS(INPUT!$L:$L,INPUT!$E:$E,BAZE_2026!$A72,INPUT!$B:$B,BAZE_2026!$B72)</f>
        <v>3140.44</v>
      </c>
      <c r="H72" s="46">
        <f>G72-F72</f>
        <v>530</v>
      </c>
      <c r="I72" s="223">
        <f t="shared" si="7"/>
        <v>0.20303090666707527</v>
      </c>
      <c r="J72" s="967"/>
      <c r="K72" s="69"/>
      <c r="L72" s="9"/>
      <c r="M72" s="164"/>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7" customFormat="1" ht="13.8" hidden="1" outlineLevel="1">
      <c r="A73" s="170" t="s">
        <v>1776</v>
      </c>
      <c r="B73" s="170" t="s">
        <v>758</v>
      </c>
      <c r="C73" s="239"/>
      <c r="D73" s="95"/>
      <c r="E73" s="56" t="s">
        <v>361</v>
      </c>
      <c r="F73" s="88">
        <f>SUMIFS(INPUT!$H:$H,INPUT!$E:$E,BAZE_2026!$A73,INPUT!$B:$B,BAZE_2026!$B73)</f>
        <v>1070</v>
      </c>
      <c r="G73" s="88">
        <f>SUMIFS(INPUT!$L:$L,INPUT!$E:$E,BAZE_2026!$A73,INPUT!$B:$B,BAZE_2026!$B73)</f>
        <v>240</v>
      </c>
      <c r="H73" s="46">
        <f>G73-F73</f>
        <v>-830</v>
      </c>
      <c r="I73" s="223">
        <f t="shared" si="7"/>
        <v>-0.77570093457943923</v>
      </c>
      <c r="J73" s="1043" t="s">
        <v>2534</v>
      </c>
      <c r="K73" s="69"/>
      <c r="L73" s="11"/>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57" customFormat="1" ht="13.8" hidden="1" outlineLevel="1">
      <c r="A74" s="265" t="s">
        <v>1776</v>
      </c>
      <c r="B74" s="265" t="s">
        <v>757</v>
      </c>
      <c r="C74" s="266"/>
      <c r="D74" s="2829"/>
      <c r="E74" s="155" t="s">
        <v>757</v>
      </c>
      <c r="F74" s="144">
        <f>SUMIFS(INPUT!$H:$H,INPUT!$E:$E,BAZE_2026!$A74,INPUT!$B:$B,BAZE_2026!$B74)</f>
        <v>0</v>
      </c>
      <c r="G74" s="144">
        <f>SUMIFS(INPUT!$L:$L,INPUT!$E:$E,BAZE_2026!$A74,INPUT!$B:$B,BAZE_2026!$B74)</f>
        <v>0</v>
      </c>
      <c r="H74" s="149">
        <f>G74-F74</f>
        <v>0</v>
      </c>
      <c r="I74" s="221" t="str">
        <f t="shared" si="7"/>
        <v>-</v>
      </c>
      <c r="J74" s="2828"/>
      <c r="K74" s="146"/>
      <c r="L74" s="274"/>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c r="DW74" s="152"/>
      <c r="DX74" s="152"/>
      <c r="DY74" s="152"/>
      <c r="DZ74" s="152"/>
      <c r="EA74" s="152"/>
      <c r="EB74" s="152"/>
      <c r="EC74" s="152"/>
      <c r="ED74" s="152"/>
      <c r="EE74" s="152"/>
      <c r="EF74" s="152"/>
      <c r="EG74" s="152"/>
      <c r="EH74" s="152"/>
      <c r="EI74" s="152"/>
      <c r="EJ74" s="152"/>
      <c r="EK74" s="152"/>
      <c r="EL74" s="152"/>
      <c r="EM74" s="152"/>
      <c r="EN74" s="152"/>
      <c r="EO74" s="152"/>
      <c r="EP74" s="152"/>
      <c r="EQ74" s="152"/>
      <c r="ER74" s="152"/>
      <c r="ES74" s="152"/>
      <c r="ET74" s="152"/>
      <c r="EU74" s="152"/>
      <c r="EV74" s="152"/>
      <c r="EW74" s="152"/>
      <c r="EX74" s="152"/>
      <c r="EY74" s="152"/>
      <c r="EZ74" s="152"/>
      <c r="FA74" s="152"/>
      <c r="FB74" s="152"/>
      <c r="FC74" s="152"/>
      <c r="FD74" s="152"/>
      <c r="FE74" s="152"/>
      <c r="FF74" s="152"/>
      <c r="FG74" s="152"/>
      <c r="FH74" s="152"/>
      <c r="FI74" s="152"/>
      <c r="FJ74" s="152"/>
      <c r="FK74" s="152"/>
      <c r="FL74" s="152"/>
      <c r="FM74" s="152"/>
      <c r="FN74" s="152"/>
      <c r="FO74" s="152"/>
      <c r="FP74" s="152"/>
      <c r="FQ74" s="152"/>
      <c r="FR74" s="152"/>
      <c r="FS74" s="152"/>
      <c r="FT74" s="152"/>
      <c r="FU74" s="152"/>
      <c r="FV74" s="152"/>
      <c r="FW74" s="152"/>
      <c r="FX74" s="152"/>
      <c r="FY74" s="152"/>
      <c r="FZ74" s="152"/>
      <c r="GA74" s="152"/>
      <c r="GB74" s="152"/>
      <c r="GC74" s="152"/>
      <c r="GD74" s="152"/>
      <c r="GE74" s="152"/>
      <c r="GF74" s="152"/>
      <c r="GG74" s="152"/>
      <c r="GH74" s="152"/>
      <c r="GI74" s="152"/>
      <c r="GJ74" s="152"/>
      <c r="GK74" s="152"/>
      <c r="GL74" s="152"/>
      <c r="GM74" s="152"/>
    </row>
    <row r="75" spans="1:195" ht="16.2" customHeight="1" collapsed="1">
      <c r="A75" s="170" t="s">
        <v>1777</v>
      </c>
      <c r="D75" s="36" t="s">
        <v>67</v>
      </c>
      <c r="E75" s="37" t="s">
        <v>68</v>
      </c>
      <c r="F75" s="31">
        <f>SUMIF(INPUT!$E:$E,BAZE_2026!$A75,INPUT!$H:$H)</f>
        <v>45176.846912000001</v>
      </c>
      <c r="G75" s="31">
        <f>SUMIF(INPUT!$E:$E,BAZE_2026!$A75,INPUT!$L:$L)</f>
        <v>45157.195200000002</v>
      </c>
      <c r="H75" s="31">
        <f t="shared" si="6"/>
        <v>-19.651711999998952</v>
      </c>
      <c r="I75" s="213">
        <f t="shared" si="7"/>
        <v>-4.3499520978696301E-4</v>
      </c>
      <c r="J75" s="968"/>
      <c r="K75" s="69"/>
    </row>
    <row r="76" spans="1:195" ht="27.6">
      <c r="A76" s="170" t="s">
        <v>1775</v>
      </c>
      <c r="D76" s="36" t="s">
        <v>69</v>
      </c>
      <c r="E76" s="37" t="s">
        <v>70</v>
      </c>
      <c r="F76" s="31">
        <f>SUMIF(INPUT!$E:$E,BAZE_2026!$A76,INPUT!$H:$H)</f>
        <v>88097.175000000003</v>
      </c>
      <c r="G76" s="31">
        <f>SUMIF(INPUT!$E:$E,BAZE_2026!$A76,INPUT!$L:$L)-88984</f>
        <v>10035</v>
      </c>
      <c r="H76" s="31">
        <f t="shared" si="6"/>
        <v>-78062.175000000003</v>
      </c>
      <c r="I76" s="213">
        <f t="shared" si="7"/>
        <v>-0.88609169363262785</v>
      </c>
      <c r="J76" s="2826" t="s">
        <v>4898</v>
      </c>
      <c r="K76" s="69"/>
    </row>
    <row r="77" spans="1:195" ht="13.8">
      <c r="A77" s="170"/>
      <c r="D77" s="36" t="s">
        <v>71</v>
      </c>
      <c r="E77" s="37" t="s">
        <v>73</v>
      </c>
      <c r="F77" s="31">
        <f>SUM(F78:F79)</f>
        <v>33488.762093999998</v>
      </c>
      <c r="G77" s="31">
        <f>SUM(G78:G79)</f>
        <v>16343.5416</v>
      </c>
      <c r="H77" s="31">
        <f t="shared" si="6"/>
        <v>-17145.220493999997</v>
      </c>
      <c r="I77" s="213">
        <f t="shared" si="7"/>
        <v>-0.51196937187092428</v>
      </c>
      <c r="J77" s="1042" t="s">
        <v>5028</v>
      </c>
      <c r="K77" s="69"/>
    </row>
    <row r="78" spans="1:195" s="7" customFormat="1" ht="13.8" hidden="1" outlineLevel="1">
      <c r="A78" s="170" t="s">
        <v>1778</v>
      </c>
      <c r="B78" s="170" t="s">
        <v>422</v>
      </c>
      <c r="C78" s="239"/>
      <c r="D78" s="95"/>
      <c r="E78" s="62" t="s">
        <v>422</v>
      </c>
      <c r="F78" s="88">
        <f>SUMIFS(INPUT!$H:$H,INPUT!$E:$E,BAZE_2026!$A78,INPUT!$B:$B,BAZE_2026!$B78)</f>
        <v>33488.762093999998</v>
      </c>
      <c r="G78" s="88">
        <f>SUMIFS(INPUT!$L:$L,INPUT!$E:$E,BAZE_2026!$A78,INPUT!$B:$B,BAZE_2026!$B78)</f>
        <v>16343.5416</v>
      </c>
      <c r="H78" s="46">
        <f>G78-F78</f>
        <v>-17145.220493999997</v>
      </c>
      <c r="I78" s="223">
        <f>IFERROR(H78/F78,"-")</f>
        <v>-0.51196937187092428</v>
      </c>
      <c r="J78" s="966"/>
      <c r="K78" s="69"/>
      <c r="L78" s="11"/>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7" customFormat="1" ht="13.8" hidden="1" outlineLevel="1">
      <c r="A79" s="170" t="s">
        <v>1778</v>
      </c>
      <c r="B79" s="170" t="s">
        <v>756</v>
      </c>
      <c r="C79" s="239"/>
      <c r="D79" s="97"/>
      <c r="E79" s="56" t="s">
        <v>362</v>
      </c>
      <c r="F79" s="88">
        <f>SUMIFS(INPUT!$H:$H,INPUT!$E:$E,BAZE_2026!$A79,INPUT!$B:$B,BAZE_2026!$B79)</f>
        <v>0</v>
      </c>
      <c r="G79" s="88">
        <f>SUMIFS(INPUT!$L:$L,INPUT!$E:$E,BAZE_2026!$A79,INPUT!$B:$B,BAZE_2026!$B79)</f>
        <v>0</v>
      </c>
      <c r="H79" s="46">
        <f>G79-F79</f>
        <v>0</v>
      </c>
      <c r="I79" s="223" t="str">
        <f>IFERROR(H79/F79,"-")</f>
        <v>-</v>
      </c>
      <c r="J79" s="966"/>
      <c r="K79" s="69"/>
      <c r="L79" s="11"/>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3.8" collapsed="1">
      <c r="A80" s="170" t="s">
        <v>417</v>
      </c>
      <c r="B80" s="170" t="s">
        <v>790</v>
      </c>
      <c r="C80" s="2449"/>
      <c r="D80" s="36" t="s">
        <v>72</v>
      </c>
      <c r="E80" s="37" t="s">
        <v>955</v>
      </c>
      <c r="F80" s="31">
        <f>SUMIFS(INPUT!$H:$H,INPUT!$E:$E,BAZE_2026!$A80,INPUT!$B:$B,BAZE_2026!$B80)</f>
        <v>2052431</v>
      </c>
      <c r="G80" s="31">
        <f>SUMIFS(INPUT!$L:$L,INPUT!$E:$E,BAZE_2026!$A80,INPUT!$B:$B,BAZE_2026!$B80)</f>
        <v>1402431</v>
      </c>
      <c r="H80" s="31">
        <f t="shared" si="6"/>
        <v>-650000</v>
      </c>
      <c r="I80" s="213">
        <f t="shared" si="7"/>
        <v>-0.31669761370784205</v>
      </c>
      <c r="J80" s="1042" t="s">
        <v>2707</v>
      </c>
      <c r="K80" s="69"/>
    </row>
    <row r="81" spans="1:195" ht="13.8">
      <c r="A81" s="170" t="s">
        <v>417</v>
      </c>
      <c r="B81" s="170" t="s">
        <v>794</v>
      </c>
      <c r="C81" s="2449"/>
      <c r="D81" s="36" t="s">
        <v>74</v>
      </c>
      <c r="E81" s="37" t="s">
        <v>75</v>
      </c>
      <c r="F81" s="31">
        <f>SUMIFS(INPUT!$H:$H,INPUT!$E:$E,BAZE_2026!$A81,INPUT!$B:$B,BAZE_2026!$B81)</f>
        <v>6917724</v>
      </c>
      <c r="G81" s="31">
        <f>SUMIFS(INPUT!$L:$L,INPUT!$E:$E,BAZE_2026!$A81,INPUT!$B:$B,BAZE_2026!$B81)</f>
        <v>7376681</v>
      </c>
      <c r="H81" s="31">
        <f t="shared" si="6"/>
        <v>458957</v>
      </c>
      <c r="I81" s="213">
        <f t="shared" si="7"/>
        <v>6.6345086910087767E-2</v>
      </c>
      <c r="J81" s="2450" t="s">
        <v>2535</v>
      </c>
      <c r="K81" s="69"/>
    </row>
    <row r="82" spans="1:195" ht="13.8">
      <c r="A82" s="170"/>
      <c r="D82" s="36" t="s">
        <v>689</v>
      </c>
      <c r="E82" s="37" t="s">
        <v>787</v>
      </c>
      <c r="F82" s="31">
        <f>F83+F84+F85</f>
        <v>417943</v>
      </c>
      <c r="G82" s="31">
        <f>G83+G84+G85</f>
        <v>470829.77775500005</v>
      </c>
      <c r="H82" s="31">
        <f t="shared" ref="H82:H87" si="8">G82-F82</f>
        <v>52886.777755000046</v>
      </c>
      <c r="I82" s="213">
        <f t="shared" si="7"/>
        <v>0.12654064730118711</v>
      </c>
      <c r="J82" s="1401"/>
      <c r="K82" s="69"/>
    </row>
    <row r="83" spans="1:195" s="7" customFormat="1" ht="13.8" outlineLevel="1">
      <c r="A83" s="170" t="s">
        <v>948</v>
      </c>
      <c r="B83" s="170" t="s">
        <v>422</v>
      </c>
      <c r="C83" s="239"/>
      <c r="D83" s="55"/>
      <c r="E83" s="62" t="s">
        <v>422</v>
      </c>
      <c r="F83" s="88">
        <f>SUMIFS(INPUT!$H:$H,INPUT!$E:$E,BAZE_2026!$A83,INPUT!$B:$B,BAZE_2026!$B83)</f>
        <v>186987</v>
      </c>
      <c r="G83" s="88">
        <f>SUMIFS(INPUT!$L:$L,INPUT!$E:$E,BAZE_2026!$A83,INPUT!$B:$B,BAZE_2026!$B83)</f>
        <v>196271.77775500002</v>
      </c>
      <c r="H83" s="46">
        <f t="shared" si="8"/>
        <v>9284.7777550000174</v>
      </c>
      <c r="I83" s="223">
        <f t="shared" si="7"/>
        <v>4.9654669870098013E-2</v>
      </c>
      <c r="J83" s="2469" t="s">
        <v>4653</v>
      </c>
      <c r="K83" s="69"/>
      <c r="L83" s="11"/>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7" customFormat="1" ht="27.6" outlineLevel="1">
      <c r="A84" s="170" t="s">
        <v>948</v>
      </c>
      <c r="B84" s="170" t="s">
        <v>756</v>
      </c>
      <c r="C84" s="239"/>
      <c r="D84" s="61"/>
      <c r="E84" s="56" t="s">
        <v>362</v>
      </c>
      <c r="F84" s="88">
        <f>SUMIFS(INPUT!$H:$H,INPUT!$E:$E,BAZE_2026!$A84,INPUT!$B:$B,BAZE_2026!$B84)</f>
        <v>192806</v>
      </c>
      <c r="G84" s="88">
        <f>SUMIFS(INPUT!$L:$L,INPUT!$E:$E,BAZE_2026!$A84,INPUT!$B:$B,BAZE_2026!$B84)</f>
        <v>242108</v>
      </c>
      <c r="H84" s="46">
        <f t="shared" si="8"/>
        <v>49302</v>
      </c>
      <c r="I84" s="223">
        <f t="shared" si="7"/>
        <v>0.25570780992292769</v>
      </c>
      <c r="J84" s="2469" t="s">
        <v>5029</v>
      </c>
      <c r="K84" s="51"/>
      <c r="L84" s="126"/>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7" customFormat="1" ht="13.8" outlineLevel="1">
      <c r="A85" s="170" t="s">
        <v>948</v>
      </c>
      <c r="B85" s="170" t="s">
        <v>758</v>
      </c>
      <c r="C85" s="239"/>
      <c r="D85" s="55"/>
      <c r="E85" s="56" t="s">
        <v>361</v>
      </c>
      <c r="F85" s="88">
        <f>SUMIFS(INPUT!$H:$H,INPUT!$E:$E,BAZE_2026!$A85,INPUT!$B:$B,BAZE_2026!$B85)</f>
        <v>38150</v>
      </c>
      <c r="G85" s="88">
        <f>SUMIFS(INPUT!$L:$L,INPUT!$E:$E,BAZE_2026!$A85,INPUT!$B:$B,BAZE_2026!$B85)</f>
        <v>32450</v>
      </c>
      <c r="H85" s="46">
        <f t="shared" si="8"/>
        <v>-5700</v>
      </c>
      <c r="I85" s="223">
        <f t="shared" si="7"/>
        <v>-0.14941022280471822</v>
      </c>
      <c r="J85" s="2469"/>
      <c r="K85" s="69"/>
      <c r="L85" s="11"/>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57" customFormat="1" ht="13.8" outlineLevel="1">
      <c r="A86" s="306" t="s">
        <v>948</v>
      </c>
      <c r="B86" s="306" t="s">
        <v>757</v>
      </c>
      <c r="C86" s="307"/>
      <c r="D86" s="2829"/>
      <c r="E86" s="155" t="s">
        <v>757</v>
      </c>
      <c r="F86" s="145">
        <f>SUMIFS(INPUT!$H:$H,INPUT!$E:$E,BAZE_2026!$A86,INPUT!$B:$B,BAZE_2026!$B86)</f>
        <v>98100</v>
      </c>
      <c r="G86" s="145">
        <f>SUMIFS(INPUT!$L:$L,INPUT!$E:$E,BAZE_2026!$A86,INPUT!$B:$B,BAZE_2026!$B86)</f>
        <v>80000</v>
      </c>
      <c r="H86" s="149">
        <f t="shared" si="8"/>
        <v>-18100</v>
      </c>
      <c r="I86" s="221">
        <f t="shared" si="7"/>
        <v>-0.18450560652395515</v>
      </c>
      <c r="J86" s="2830"/>
      <c r="K86" s="308"/>
      <c r="L86" s="274"/>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c r="DW86" s="152"/>
      <c r="DX86" s="152"/>
      <c r="DY86" s="152"/>
      <c r="DZ86" s="152"/>
      <c r="EA86" s="152"/>
      <c r="EB86" s="152"/>
      <c r="EC86" s="152"/>
      <c r="ED86" s="152"/>
      <c r="EE86" s="152"/>
      <c r="EF86" s="152"/>
      <c r="EG86" s="152"/>
      <c r="EH86" s="152"/>
      <c r="EI86" s="152"/>
      <c r="EJ86" s="152"/>
      <c r="EK86" s="152"/>
      <c r="EL86" s="152"/>
      <c r="EM86" s="152"/>
      <c r="EN86" s="152"/>
      <c r="EO86" s="152"/>
      <c r="EP86" s="152"/>
      <c r="EQ86" s="152"/>
      <c r="ER86" s="152"/>
      <c r="ES86" s="152"/>
      <c r="ET86" s="152"/>
      <c r="EU86" s="152"/>
      <c r="EV86" s="152"/>
      <c r="EW86" s="152"/>
      <c r="EX86" s="152"/>
      <c r="EY86" s="152"/>
      <c r="EZ86" s="152"/>
      <c r="FA86" s="152"/>
      <c r="FB86" s="152"/>
      <c r="FC86" s="152"/>
      <c r="FD86" s="152"/>
      <c r="FE86" s="152"/>
      <c r="FF86" s="152"/>
      <c r="FG86" s="152"/>
      <c r="FH86" s="152"/>
      <c r="FI86" s="152"/>
      <c r="FJ86" s="152"/>
      <c r="FK86" s="152"/>
      <c r="FL86" s="152"/>
      <c r="FM86" s="152"/>
      <c r="FN86" s="152"/>
      <c r="FO86" s="152"/>
      <c r="FP86" s="152"/>
      <c r="FQ86" s="152"/>
      <c r="FR86" s="152"/>
      <c r="FS86" s="152"/>
      <c r="FT86" s="152"/>
      <c r="FU86" s="152"/>
      <c r="FV86" s="152"/>
      <c r="FW86" s="152"/>
      <c r="FX86" s="152"/>
      <c r="FY86" s="152"/>
      <c r="FZ86" s="152"/>
      <c r="GA86" s="152"/>
      <c r="GB86" s="152"/>
      <c r="GC86" s="152"/>
      <c r="GD86" s="152"/>
      <c r="GE86" s="152"/>
      <c r="GF86" s="152"/>
      <c r="GG86" s="152"/>
      <c r="GH86" s="152"/>
      <c r="GI86" s="152"/>
      <c r="GJ86" s="152"/>
      <c r="GK86" s="152"/>
      <c r="GL86" s="152"/>
      <c r="GM86" s="152"/>
    </row>
    <row r="87" spans="1:195" ht="27.6">
      <c r="A87" s="170"/>
      <c r="D87" s="38" t="s">
        <v>11</v>
      </c>
      <c r="E87" s="39" t="s">
        <v>368</v>
      </c>
      <c r="F87" s="82">
        <f>F88+F89+F91+F90</f>
        <v>1096306.9269340001</v>
      </c>
      <c r="G87" s="82">
        <f>G88+G89+G91+G90</f>
        <v>1176624.5502102957</v>
      </c>
      <c r="H87" s="27">
        <f t="shared" si="8"/>
        <v>80317.623276295606</v>
      </c>
      <c r="I87" s="210">
        <f>IFERROR(H87/F87,"-")</f>
        <v>7.3261986495804468E-2</v>
      </c>
      <c r="J87" s="1403"/>
      <c r="K87" s="69"/>
    </row>
    <row r="88" spans="1:195" s="7" customFormat="1" ht="14.25" customHeight="1" outlineLevel="1">
      <c r="A88" s="170" t="s">
        <v>393</v>
      </c>
      <c r="B88" s="170" t="s">
        <v>422</v>
      </c>
      <c r="C88" s="239"/>
      <c r="D88" s="95"/>
      <c r="E88" s="62" t="s">
        <v>422</v>
      </c>
      <c r="F88" s="88">
        <f>SUMIFS(INPUT!$H:$H,INPUT!$E:$E,BAZE_2026!$A88,INPUT!$B:$B,BAZE_2026!$B88)</f>
        <v>896635.05693400011</v>
      </c>
      <c r="G88" s="88">
        <f>SUMIFS(INPUT!$L:$L,INPUT!$E:$E,BAZE_2026!$A88,INPUT!$B:$B,BAZE_2026!$B88)</f>
        <v>954973.05021029583</v>
      </c>
      <c r="H88" s="46">
        <f>G88-F88</f>
        <v>58337.993276295718</v>
      </c>
      <c r="I88" s="223">
        <f>IFERROR(H88/F88,"-")</f>
        <v>6.5063252685858219E-2</v>
      </c>
      <c r="J88" s="2469" t="s">
        <v>4653</v>
      </c>
      <c r="K88" s="47"/>
      <c r="L88" s="11"/>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7" customFormat="1" ht="45.75" customHeight="1" outlineLevel="1">
      <c r="A89" s="170" t="s">
        <v>393</v>
      </c>
      <c r="B89" s="170" t="s">
        <v>756</v>
      </c>
      <c r="C89" s="239"/>
      <c r="D89" s="97"/>
      <c r="E89" s="56" t="s">
        <v>362</v>
      </c>
      <c r="F89" s="88">
        <f>SUMIFS(INPUT!$H:$H,INPUT!$E:$E,BAZE_2026!$A89,INPUT!$B:$B,BAZE_2026!$B89)</f>
        <v>164114.9</v>
      </c>
      <c r="G89" s="88">
        <f>SUMIFS(INPUT!$L:$L,INPUT!$E:$E,BAZE_2026!$A89,INPUT!$B:$B,BAZE_2026!$B89)</f>
        <v>174819.5</v>
      </c>
      <c r="H89" s="46">
        <f t="shared" si="6"/>
        <v>10704.600000000006</v>
      </c>
      <c r="I89" s="223">
        <f t="shared" si="7"/>
        <v>6.522625307025752E-2</v>
      </c>
      <c r="J89" s="2469" t="s">
        <v>4674</v>
      </c>
      <c r="K89" s="51"/>
      <c r="L89" s="126"/>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1112" customFormat="1" ht="13.2" customHeight="1" outlineLevel="1">
      <c r="A90" s="170" t="s">
        <v>393</v>
      </c>
      <c r="B90" s="170" t="s">
        <v>1203</v>
      </c>
      <c r="C90" s="237"/>
      <c r="D90" s="362"/>
      <c r="E90" s="1111" t="s">
        <v>1203</v>
      </c>
      <c r="F90" s="88">
        <f>SUMIFS(INPUT!$H:$H,INPUT!$E:$E,BAZE_2026!$A90,INPUT!$B:$B,BAZE_2026!$B90)</f>
        <v>0</v>
      </c>
      <c r="G90" s="88">
        <f>SUMIFS(INPUT!$L:$L,INPUT!$E:$E,BAZE_2026!$A90,INPUT!$B:$B,BAZE_2026!$B90)</f>
        <v>0</v>
      </c>
      <c r="H90" s="46">
        <f>G90-F90</f>
        <v>0</v>
      </c>
      <c r="I90" s="223" t="str">
        <f>IFERROR(H90/F90,"-")</f>
        <v>-</v>
      </c>
      <c r="J90" s="2470"/>
      <c r="K90" s="15"/>
      <c r="L90" s="254"/>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row>
    <row r="91" spans="1:195" s="7" customFormat="1" ht="45.75" customHeight="1" outlineLevel="1">
      <c r="A91" s="170" t="s">
        <v>393</v>
      </c>
      <c r="B91" s="170" t="s">
        <v>758</v>
      </c>
      <c r="C91" s="239"/>
      <c r="D91" s="95"/>
      <c r="E91" s="56" t="s">
        <v>361</v>
      </c>
      <c r="F91" s="88">
        <f>SUMIFS(INPUT!$H:$H,INPUT!$E:$E,BAZE_2026!$A91,INPUT!$B:$B,BAZE_2026!$B91)</f>
        <v>35556.97</v>
      </c>
      <c r="G91" s="88">
        <f>SUMIFS(INPUT!$L:$L,INPUT!$E:$E,BAZE_2026!$A91,INPUT!$B:$B,BAZE_2026!$B91)</f>
        <v>46832</v>
      </c>
      <c r="H91" s="46">
        <f t="shared" si="6"/>
        <v>11275.029999999999</v>
      </c>
      <c r="I91" s="223">
        <f t="shared" si="7"/>
        <v>0.31709760421093242</v>
      </c>
      <c r="J91" s="2469" t="s">
        <v>4912</v>
      </c>
      <c r="K91" s="47"/>
      <c r="L91" s="1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57" customFormat="1" ht="13.2" customHeight="1" outlineLevel="1">
      <c r="A92" s="306" t="s">
        <v>393</v>
      </c>
      <c r="B92" s="306" t="s">
        <v>757</v>
      </c>
      <c r="C92" s="307"/>
      <c r="D92" s="2829"/>
      <c r="E92" s="155" t="s">
        <v>757</v>
      </c>
      <c r="F92" s="145">
        <f>SUMIFS(INPUT!$H:$H,INPUT!$E:$E,BAZE_2026!$A92,INPUT!$B:$B,BAZE_2026!$B92)</f>
        <v>25769</v>
      </c>
      <c r="G92" s="145">
        <f>SUMIFS(INPUT!$L:$L,INPUT!$E:$E,BAZE_2026!$A92,INPUT!$B:$B,BAZE_2026!$B92)</f>
        <v>6000</v>
      </c>
      <c r="H92" s="149">
        <f t="shared" si="6"/>
        <v>-19769</v>
      </c>
      <c r="I92" s="221">
        <f t="shared" si="7"/>
        <v>-0.76716209398890134</v>
      </c>
      <c r="J92" s="2830"/>
      <c r="K92" s="152"/>
      <c r="L92" s="274"/>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c r="DW92" s="152"/>
      <c r="DX92" s="152"/>
      <c r="DY92" s="152"/>
      <c r="DZ92" s="152"/>
      <c r="EA92" s="152"/>
      <c r="EB92" s="152"/>
      <c r="EC92" s="152"/>
      <c r="ED92" s="152"/>
      <c r="EE92" s="152"/>
      <c r="EF92" s="152"/>
      <c r="EG92" s="152"/>
      <c r="EH92" s="152"/>
      <c r="EI92" s="152"/>
      <c r="EJ92" s="152"/>
      <c r="EK92" s="152"/>
      <c r="EL92" s="152"/>
      <c r="EM92" s="152"/>
      <c r="EN92" s="152"/>
      <c r="EO92" s="152"/>
      <c r="EP92" s="152"/>
      <c r="EQ92" s="152"/>
      <c r="ER92" s="152"/>
      <c r="ES92" s="152"/>
      <c r="ET92" s="152"/>
      <c r="EU92" s="152"/>
      <c r="EV92" s="152"/>
      <c r="EW92" s="152"/>
      <c r="EX92" s="152"/>
      <c r="EY92" s="152"/>
      <c r="EZ92" s="152"/>
      <c r="FA92" s="152"/>
      <c r="FB92" s="152"/>
      <c r="FC92" s="152"/>
      <c r="FD92" s="152"/>
      <c r="FE92" s="152"/>
      <c r="FF92" s="152"/>
      <c r="FG92" s="152"/>
      <c r="FH92" s="152"/>
      <c r="FI92" s="152"/>
      <c r="FJ92" s="152"/>
      <c r="FK92" s="152"/>
      <c r="FL92" s="152"/>
      <c r="FM92" s="152"/>
      <c r="FN92" s="152"/>
      <c r="FO92" s="152"/>
      <c r="FP92" s="152"/>
      <c r="FQ92" s="152"/>
      <c r="FR92" s="152"/>
      <c r="FS92" s="152"/>
      <c r="FT92" s="152"/>
      <c r="FU92" s="152"/>
      <c r="FV92" s="152"/>
      <c r="FW92" s="152"/>
      <c r="FX92" s="152"/>
      <c r="FY92" s="152"/>
      <c r="FZ92" s="152"/>
      <c r="GA92" s="152"/>
      <c r="GB92" s="152"/>
      <c r="GC92" s="152"/>
      <c r="GD92" s="152"/>
      <c r="GE92" s="152"/>
      <c r="GF92" s="152"/>
      <c r="GG92" s="152"/>
      <c r="GH92" s="152"/>
      <c r="GI92" s="152"/>
      <c r="GJ92" s="152"/>
      <c r="GK92" s="152"/>
      <c r="GL92" s="152"/>
      <c r="GM92" s="152"/>
    </row>
    <row r="93" spans="1:195" ht="13.8">
      <c r="A93" s="170"/>
      <c r="D93" s="38" t="s">
        <v>16</v>
      </c>
      <c r="E93" s="39" t="s">
        <v>77</v>
      </c>
      <c r="F93" s="82">
        <f>F94+F95+F96+F97</f>
        <v>200530.73</v>
      </c>
      <c r="G93" s="82">
        <f>G94+G95+G96+G97</f>
        <v>195924.72003630002</v>
      </c>
      <c r="H93" s="27">
        <f t="shared" si="6"/>
        <v>-4606.0099636999948</v>
      </c>
      <c r="I93" s="210">
        <f t="shared" si="7"/>
        <v>-2.2969097871932121E-2</v>
      </c>
      <c r="J93" s="1403"/>
      <c r="K93" s="69"/>
    </row>
    <row r="94" spans="1:195" s="7" customFormat="1" ht="13.8" outlineLevel="1">
      <c r="A94" s="170" t="s">
        <v>1780</v>
      </c>
      <c r="B94" s="170" t="s">
        <v>422</v>
      </c>
      <c r="C94" s="239"/>
      <c r="D94" s="95"/>
      <c r="E94" s="62" t="s">
        <v>422</v>
      </c>
      <c r="F94" s="88">
        <f>SUMIFS(INPUT!$H:$H,INPUT!$E:$E,BAZE_2026!$A94,INPUT!$B:$B,BAZE_2026!$B94)</f>
        <v>119217.32</v>
      </c>
      <c r="G94" s="88">
        <f>SUMIFS(INPUT!$L:$L,INPUT!$E:$E,BAZE_2026!$A94,INPUT!$B:$B,BAZE_2026!$B94)</f>
        <v>123365.93703630001</v>
      </c>
      <c r="H94" s="46">
        <f t="shared" si="6"/>
        <v>4148.6170362999983</v>
      </c>
      <c r="I94" s="223">
        <f t="shared" si="7"/>
        <v>3.4798777864659243E-2</v>
      </c>
      <c r="J94" s="2469" t="s">
        <v>4653</v>
      </c>
      <c r="K94" s="47"/>
      <c r="L94" s="11"/>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7" customFormat="1" ht="13.8" outlineLevel="1">
      <c r="A95" s="170" t="s">
        <v>1780</v>
      </c>
      <c r="B95" s="170" t="s">
        <v>756</v>
      </c>
      <c r="C95" s="239"/>
      <c r="D95" s="97"/>
      <c r="E95" s="56" t="s">
        <v>362</v>
      </c>
      <c r="F95" s="88">
        <f>SUMIFS(INPUT!$H:$H,INPUT!$E:$E,BAZE_2026!$A95,INPUT!$B:$B,BAZE_2026!$B95)</f>
        <v>38798.490000000005</v>
      </c>
      <c r="G95" s="88">
        <f>SUMIFS(INPUT!$L:$L,INPUT!$E:$E,BAZE_2026!$A95,INPUT!$B:$B,BAZE_2026!$B95)</f>
        <v>36791.9</v>
      </c>
      <c r="H95" s="46">
        <f t="shared" si="6"/>
        <v>-2006.5900000000038</v>
      </c>
      <c r="I95" s="223">
        <f t="shared" si="7"/>
        <v>-5.1718249859724015E-2</v>
      </c>
      <c r="J95" s="2469"/>
      <c r="K95" s="51"/>
      <c r="L95" s="126"/>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3" customFormat="1" ht="13.8" outlineLevel="1">
      <c r="A96" s="170" t="s">
        <v>1781</v>
      </c>
      <c r="B96" s="170" t="s">
        <v>756</v>
      </c>
      <c r="C96" s="239"/>
      <c r="D96" s="1106"/>
      <c r="E96" s="202" t="s">
        <v>1003</v>
      </c>
      <c r="F96" s="88">
        <f>SUMIFS(INPUT!$H:$H,INPUT!$E:$E,BAZE_2026!$A96,INPUT!$B:$B,BAZE_2026!$B96)</f>
        <v>34894.520000000004</v>
      </c>
      <c r="G96" s="88">
        <f>SUMIFS(INPUT!$L:$L,INPUT!$E:$E,BAZE_2026!$A96,INPUT!$B:$B,BAZE_2026!$B96)</f>
        <v>35766.883000000002</v>
      </c>
      <c r="H96" s="46">
        <f>G96-F96</f>
        <v>872.36299999999756</v>
      </c>
      <c r="I96" s="223">
        <f>IFERROR(H96/F96,"-")</f>
        <v>2.4999999999999929E-2</v>
      </c>
      <c r="J96" s="2469" t="s">
        <v>3333</v>
      </c>
      <c r="K96" s="91"/>
      <c r="L96" s="272"/>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c r="EO96" s="68"/>
      <c r="EP96" s="68"/>
      <c r="EQ96" s="68"/>
      <c r="ER96" s="68"/>
      <c r="ES96" s="68"/>
      <c r="ET96" s="68"/>
      <c r="EU96" s="68"/>
      <c r="EV96" s="68"/>
      <c r="EW96" s="68"/>
      <c r="EX96" s="68"/>
      <c r="EY96" s="68"/>
      <c r="EZ96" s="68"/>
      <c r="FA96" s="68"/>
      <c r="FB96" s="68"/>
      <c r="FC96" s="68"/>
      <c r="FD96" s="68"/>
      <c r="FE96" s="68"/>
      <c r="FF96" s="68"/>
      <c r="FG96" s="68"/>
      <c r="FH96" s="68"/>
      <c r="FI96" s="68"/>
      <c r="FJ96" s="68"/>
      <c r="FK96" s="68"/>
      <c r="FL96" s="68"/>
      <c r="FM96" s="68"/>
      <c r="FN96" s="68"/>
      <c r="FO96" s="68"/>
      <c r="FP96" s="68"/>
      <c r="FQ96" s="68"/>
      <c r="FR96" s="68"/>
      <c r="FS96" s="68"/>
      <c r="FT96" s="68"/>
      <c r="FU96" s="68"/>
      <c r="FV96" s="68"/>
      <c r="FW96" s="68"/>
      <c r="FX96" s="68"/>
      <c r="FY96" s="68"/>
      <c r="FZ96" s="68"/>
      <c r="GA96" s="68"/>
      <c r="GB96" s="68"/>
      <c r="GC96" s="68"/>
      <c r="GD96" s="68"/>
      <c r="GE96" s="68"/>
      <c r="GF96" s="68"/>
      <c r="GG96" s="68"/>
      <c r="GH96" s="68"/>
      <c r="GI96" s="68"/>
      <c r="GJ96" s="68"/>
      <c r="GK96" s="68"/>
      <c r="GL96" s="68"/>
      <c r="GM96" s="68"/>
    </row>
    <row r="97" spans="1:195" s="7" customFormat="1" ht="13.8" outlineLevel="1">
      <c r="A97" s="170" t="s">
        <v>1780</v>
      </c>
      <c r="B97" s="170" t="s">
        <v>758</v>
      </c>
      <c r="C97" s="239"/>
      <c r="D97" s="95"/>
      <c r="E97" s="56" t="s">
        <v>361</v>
      </c>
      <c r="F97" s="88">
        <f>SUMIFS(INPUT!$H:$H,INPUT!$E:$E,BAZE_2026!$A97,INPUT!$B:$B,BAZE_2026!$B97)</f>
        <v>7620.4</v>
      </c>
      <c r="G97" s="88">
        <f>SUMIFS(INPUT!$L:$L,INPUT!$E:$E,BAZE_2026!$A97,INPUT!$B:$B,BAZE_2026!$B97)</f>
        <v>0</v>
      </c>
      <c r="H97" s="46">
        <f t="shared" si="6"/>
        <v>-7620.4</v>
      </c>
      <c r="I97" s="223">
        <f t="shared" si="7"/>
        <v>-1</v>
      </c>
      <c r="J97" s="2471"/>
      <c r="K97" s="47"/>
      <c r="L97" s="11"/>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53" customFormat="1" ht="13.8" outlineLevel="1">
      <c r="A98" s="265" t="s">
        <v>1780</v>
      </c>
      <c r="B98" s="265" t="s">
        <v>757</v>
      </c>
      <c r="C98" s="266"/>
      <c r="D98" s="2827"/>
      <c r="E98" s="2832" t="s">
        <v>757</v>
      </c>
      <c r="F98" s="144">
        <f>SUMIFS(INPUT!$H:$H,INPUT!$E:$E,BAZE_2026!$A98,INPUT!$B:$B,BAZE_2026!$B98)</f>
        <v>0</v>
      </c>
      <c r="G98" s="144">
        <f>SUMIFS(INPUT!$L:$L,INPUT!$E:$E,BAZE_2026!$A98,INPUT!$B:$B,BAZE_2026!$B98)</f>
        <v>250000</v>
      </c>
      <c r="H98" s="148">
        <f t="shared" si="6"/>
        <v>250000</v>
      </c>
      <c r="I98" s="224" t="str">
        <f t="shared" si="7"/>
        <v>-</v>
      </c>
      <c r="J98" s="2833"/>
      <c r="K98" s="118"/>
      <c r="L98" s="119"/>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c r="CZ98" s="118"/>
      <c r="DA98" s="118"/>
      <c r="DB98" s="118"/>
      <c r="DC98" s="118"/>
      <c r="DD98" s="118"/>
      <c r="DE98" s="118"/>
      <c r="DF98" s="118"/>
      <c r="DG98" s="118"/>
      <c r="DH98" s="118"/>
      <c r="DI98" s="118"/>
      <c r="DJ98" s="118"/>
      <c r="DK98" s="118"/>
      <c r="DL98" s="118"/>
      <c r="DM98" s="118"/>
      <c r="DN98" s="118"/>
      <c r="DO98" s="118"/>
      <c r="DP98" s="118"/>
      <c r="DQ98" s="118"/>
      <c r="DR98" s="118"/>
      <c r="DS98" s="118"/>
      <c r="DT98" s="118"/>
      <c r="DU98" s="118"/>
      <c r="DV98" s="118"/>
      <c r="DW98" s="118"/>
      <c r="DX98" s="118"/>
      <c r="DY98" s="118"/>
      <c r="DZ98" s="118"/>
      <c r="EA98" s="118"/>
      <c r="EB98" s="118"/>
      <c r="EC98" s="118"/>
      <c r="ED98" s="118"/>
      <c r="EE98" s="118"/>
      <c r="EF98" s="118"/>
      <c r="EG98" s="118"/>
      <c r="EH98" s="118"/>
      <c r="EI98" s="118"/>
      <c r="EJ98" s="118"/>
      <c r="EK98" s="118"/>
      <c r="EL98" s="118"/>
      <c r="EM98" s="118"/>
      <c r="EN98" s="118"/>
      <c r="EO98" s="118"/>
      <c r="EP98" s="118"/>
      <c r="EQ98" s="118"/>
      <c r="ER98" s="118"/>
      <c r="ES98" s="118"/>
      <c r="ET98" s="118"/>
      <c r="EU98" s="118"/>
      <c r="EV98" s="118"/>
      <c r="EW98" s="118"/>
      <c r="EX98" s="118"/>
      <c r="EY98" s="118"/>
      <c r="EZ98" s="118"/>
      <c r="FA98" s="118"/>
      <c r="FB98" s="118"/>
      <c r="FC98" s="118"/>
      <c r="FD98" s="118"/>
      <c r="FE98" s="118"/>
      <c r="FF98" s="118"/>
      <c r="FG98" s="118"/>
      <c r="FH98" s="118"/>
      <c r="FI98" s="118"/>
      <c r="FJ98" s="118"/>
      <c r="FK98" s="118"/>
      <c r="FL98" s="118"/>
      <c r="FM98" s="118"/>
      <c r="FN98" s="118"/>
      <c r="FO98" s="118"/>
      <c r="FP98" s="118"/>
      <c r="FQ98" s="118"/>
      <c r="FR98" s="118"/>
      <c r="FS98" s="118"/>
      <c r="FT98" s="118"/>
      <c r="FU98" s="118"/>
      <c r="FV98" s="118"/>
      <c r="FW98" s="118"/>
      <c r="FX98" s="118"/>
      <c r="FY98" s="118"/>
      <c r="FZ98" s="118"/>
      <c r="GA98" s="118"/>
      <c r="GB98" s="118"/>
      <c r="GC98" s="118"/>
      <c r="GD98" s="118"/>
      <c r="GE98" s="118"/>
      <c r="GF98" s="118"/>
      <c r="GG98" s="118"/>
      <c r="GH98" s="118"/>
      <c r="GI98" s="118"/>
      <c r="GJ98" s="118"/>
      <c r="GK98" s="118"/>
      <c r="GL98" s="118"/>
      <c r="GM98" s="118"/>
    </row>
    <row r="99" spans="1:195" ht="27" customHeight="1">
      <c r="B99" s="1183"/>
      <c r="D99" s="38" t="s">
        <v>20</v>
      </c>
      <c r="E99" s="39" t="s">
        <v>78</v>
      </c>
      <c r="F99" s="81">
        <f>F109+F114+F125+F130+F135+F139+F146+F106</f>
        <v>6746190.7318327064</v>
      </c>
      <c r="G99" s="81">
        <f>G109+G114+G125+G130+G135+G139+G146+G106</f>
        <v>7298714.14292573</v>
      </c>
      <c r="H99" s="27">
        <f t="shared" si="6"/>
        <v>552523.41109302361</v>
      </c>
      <c r="I99" s="210">
        <f t="shared" si="7"/>
        <v>8.1901540151522234E-2</v>
      </c>
      <c r="J99" s="1404"/>
      <c r="K99" s="69"/>
    </row>
    <row r="100" spans="1:195" s="108" customFormat="1" ht="13.8">
      <c r="A100" s="363"/>
      <c r="B100" s="303"/>
      <c r="C100" s="301"/>
      <c r="D100" s="104"/>
      <c r="E100" s="105" t="s">
        <v>422</v>
      </c>
      <c r="F100" s="106">
        <f>F110+F115+F126+F131+F140</f>
        <v>3692327.2781600403</v>
      </c>
      <c r="G100" s="106">
        <f>G110+G115+G126+G131+G140</f>
        <v>3933629.2329657301</v>
      </c>
      <c r="H100" s="107">
        <f t="shared" si="6"/>
        <v>241301.95480568986</v>
      </c>
      <c r="I100" s="218">
        <f t="shared" si="7"/>
        <v>6.535226609866919E-2</v>
      </c>
      <c r="J100" s="1126"/>
      <c r="K100" s="132"/>
      <c r="L100" s="273"/>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row>
    <row r="101" spans="1:195" s="108" customFormat="1" ht="13.8">
      <c r="A101" s="363"/>
      <c r="B101" s="303"/>
      <c r="C101" s="301"/>
      <c r="D101" s="109"/>
      <c r="E101" s="110" t="s">
        <v>362</v>
      </c>
      <c r="F101" s="106">
        <f>F111+F116+F127+F132+F135+F141+F106+F147</f>
        <v>2952079.453672667</v>
      </c>
      <c r="G101" s="106">
        <f>G111+G116+G127+G132+G135+G141+G106+G147</f>
        <v>3287840.9099599998</v>
      </c>
      <c r="H101" s="107">
        <f t="shared" si="6"/>
        <v>335761.45628733281</v>
      </c>
      <c r="I101" s="218">
        <f t="shared" si="7"/>
        <v>0.1137372694591989</v>
      </c>
      <c r="J101" s="1405"/>
      <c r="K101" s="132"/>
      <c r="L101" s="273"/>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row>
    <row r="102" spans="1:195" s="108" customFormat="1" ht="13.8">
      <c r="A102" s="363"/>
      <c r="B102" s="303"/>
      <c r="C102" s="301"/>
      <c r="D102" s="104"/>
      <c r="E102" s="105" t="s">
        <v>361</v>
      </c>
      <c r="F102" s="106">
        <f>F112+F117+F128+F133+F142</f>
        <v>101784</v>
      </c>
      <c r="G102" s="106">
        <f>G112+G117+G128+G133+G142</f>
        <v>77244</v>
      </c>
      <c r="H102" s="107">
        <f t="shared" si="6"/>
        <v>-24540</v>
      </c>
      <c r="I102" s="218">
        <f t="shared" si="7"/>
        <v>-0.2410987974534308</v>
      </c>
      <c r="J102" s="1405"/>
      <c r="K102" s="132"/>
      <c r="L102" s="273"/>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row>
    <row r="103" spans="1:195" s="157" customFormat="1" ht="13.8" hidden="1" outlineLevel="1">
      <c r="A103" s="1437"/>
      <c r="B103" s="304"/>
      <c r="C103" s="305"/>
      <c r="D103" s="1109"/>
      <c r="E103" s="2834" t="s">
        <v>677</v>
      </c>
      <c r="F103" s="147">
        <f>F118+F145+F148</f>
        <v>0</v>
      </c>
      <c r="G103" s="147">
        <f>G118+G145+G148</f>
        <v>1300</v>
      </c>
      <c r="H103" s="149">
        <f>G103-F103</f>
        <v>1300</v>
      </c>
      <c r="I103" s="221" t="str">
        <f t="shared" si="7"/>
        <v>-</v>
      </c>
      <c r="J103" s="1417"/>
      <c r="K103" s="308"/>
      <c r="L103" s="274"/>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152"/>
      <c r="EI103" s="152"/>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152"/>
      <c r="FK103" s="152"/>
      <c r="FL103" s="152"/>
      <c r="FM103" s="152"/>
      <c r="FN103" s="152"/>
      <c r="FO103" s="152"/>
      <c r="FP103" s="152"/>
      <c r="FQ103" s="152"/>
      <c r="FR103" s="152"/>
      <c r="FS103" s="152"/>
      <c r="FT103" s="152"/>
      <c r="FU103" s="152"/>
      <c r="FV103" s="152"/>
      <c r="FW103" s="152"/>
      <c r="FX103" s="152"/>
      <c r="FY103" s="152"/>
      <c r="FZ103" s="152"/>
      <c r="GA103" s="152"/>
      <c r="GB103" s="152"/>
      <c r="GC103" s="152"/>
      <c r="GD103" s="152"/>
      <c r="GE103" s="152"/>
      <c r="GF103" s="152"/>
      <c r="GG103" s="152"/>
      <c r="GH103" s="152"/>
      <c r="GI103" s="152"/>
      <c r="GJ103" s="152"/>
      <c r="GK103" s="152"/>
      <c r="GL103" s="152"/>
      <c r="GM103" s="152"/>
    </row>
    <row r="104" spans="1:195" s="157" customFormat="1" ht="13.8" hidden="1" outlineLevel="1">
      <c r="A104" s="1437"/>
      <c r="B104" s="304"/>
      <c r="C104" s="305"/>
      <c r="D104" s="1104"/>
      <c r="E104" s="2834" t="s">
        <v>757</v>
      </c>
      <c r="F104" s="145">
        <f>F113+F119+F129+F134+F138+F143</f>
        <v>3176466</v>
      </c>
      <c r="G104" s="145">
        <f>G113+G119+G129+G134+G138+G143</f>
        <v>1522571.8774999999</v>
      </c>
      <c r="H104" s="149">
        <f t="shared" si="6"/>
        <v>-1653894.1225000001</v>
      </c>
      <c r="I104" s="221">
        <f t="shared" si="7"/>
        <v>-0.52067112397866055</v>
      </c>
      <c r="J104" s="1407"/>
      <c r="K104" s="308"/>
      <c r="L104" s="274"/>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row>
    <row r="105" spans="1:195" s="162" customFormat="1" ht="14.4" hidden="1" outlineLevel="1">
      <c r="A105" s="1437"/>
      <c r="B105" s="304"/>
      <c r="C105" s="305"/>
      <c r="D105" s="1107"/>
      <c r="E105" s="159" t="s">
        <v>423</v>
      </c>
      <c r="F105" s="160">
        <f>F120+F121</f>
        <v>30623</v>
      </c>
      <c r="G105" s="160">
        <f>G120+G121</f>
        <v>4575</v>
      </c>
      <c r="H105" s="161">
        <f>G105-F105</f>
        <v>-26048</v>
      </c>
      <c r="I105" s="225">
        <f t="shared" si="7"/>
        <v>-0.85060248832576824</v>
      </c>
      <c r="J105" s="1408"/>
      <c r="K105" s="308"/>
      <c r="L105" s="275"/>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2"/>
      <c r="DL105" s="242"/>
      <c r="DM105" s="242"/>
      <c r="DN105" s="242"/>
      <c r="DO105" s="242"/>
      <c r="DP105" s="242"/>
      <c r="DQ105" s="242"/>
      <c r="DR105" s="242"/>
      <c r="DS105" s="242"/>
      <c r="DT105" s="242"/>
      <c r="DU105" s="242"/>
      <c r="DV105" s="242"/>
      <c r="DW105" s="242"/>
      <c r="DX105" s="242"/>
      <c r="DY105" s="242"/>
      <c r="DZ105" s="242"/>
      <c r="EA105" s="242"/>
      <c r="EB105" s="242"/>
      <c r="EC105" s="242"/>
      <c r="ED105" s="242"/>
      <c r="EE105" s="242"/>
      <c r="EF105" s="242"/>
      <c r="EG105" s="242"/>
      <c r="EH105" s="242"/>
      <c r="EI105" s="242"/>
      <c r="EJ105" s="242"/>
      <c r="EK105" s="242"/>
      <c r="EL105" s="242"/>
      <c r="EM105" s="242"/>
      <c r="EN105" s="242"/>
      <c r="EO105" s="242"/>
      <c r="EP105" s="242"/>
      <c r="EQ105" s="242"/>
      <c r="ER105" s="242"/>
      <c r="ES105" s="242"/>
      <c r="ET105" s="242"/>
      <c r="EU105" s="242"/>
      <c r="EV105" s="242"/>
      <c r="EW105" s="242"/>
      <c r="EX105" s="242"/>
      <c r="EY105" s="242"/>
      <c r="EZ105" s="242"/>
      <c r="FA105" s="242"/>
      <c r="FB105" s="242"/>
      <c r="FC105" s="242"/>
      <c r="FD105" s="242"/>
      <c r="FE105" s="242"/>
      <c r="FF105" s="242"/>
      <c r="FG105" s="242"/>
      <c r="FH105" s="242"/>
      <c r="FI105" s="242"/>
      <c r="FJ105" s="242"/>
      <c r="FK105" s="242"/>
      <c r="FL105" s="242"/>
      <c r="FM105" s="242"/>
      <c r="FN105" s="242"/>
      <c r="FO105" s="242"/>
      <c r="FP105" s="242"/>
      <c r="FQ105" s="242"/>
      <c r="FR105" s="242"/>
      <c r="FS105" s="242"/>
      <c r="FT105" s="242"/>
      <c r="FU105" s="242"/>
      <c r="FV105" s="242"/>
      <c r="FW105" s="242"/>
      <c r="FX105" s="242"/>
      <c r="FY105" s="242"/>
      <c r="FZ105" s="242"/>
      <c r="GA105" s="242"/>
      <c r="GB105" s="242"/>
      <c r="GC105" s="242"/>
      <c r="GD105" s="242"/>
      <c r="GE105" s="242"/>
      <c r="GF105" s="242"/>
      <c r="GG105" s="242"/>
      <c r="GH105" s="242"/>
      <c r="GI105" s="242"/>
      <c r="GJ105" s="242"/>
      <c r="GK105" s="242"/>
      <c r="GL105" s="242"/>
      <c r="GM105" s="242"/>
    </row>
    <row r="106" spans="1:195" ht="27.6" collapsed="1">
      <c r="D106" s="36" t="s">
        <v>21</v>
      </c>
      <c r="E106" s="40" t="s">
        <v>76</v>
      </c>
      <c r="F106" s="31">
        <f>F107+F108</f>
        <v>122568.20591000005</v>
      </c>
      <c r="G106" s="31">
        <f>G107+G108</f>
        <v>151528.09996000002</v>
      </c>
      <c r="H106" s="41">
        <f>G106-F106</f>
        <v>28959.894049999974</v>
      </c>
      <c r="I106" s="226">
        <f>IFERROR(H106/F106,"-")</f>
        <v>0.23627574406420518</v>
      </c>
      <c r="J106" s="1409"/>
      <c r="K106" s="69"/>
    </row>
    <row r="107" spans="1:195" ht="13.8">
      <c r="A107" s="170" t="s">
        <v>1783</v>
      </c>
      <c r="C107" s="244"/>
      <c r="D107" s="1128" t="s">
        <v>1004</v>
      </c>
      <c r="E107" s="1081" t="s">
        <v>2585</v>
      </c>
      <c r="F107" s="88">
        <f>SUMIF(INPUT!$E:$E,BAZE_2026!$A107,INPUT!$H:$H)</f>
        <v>70000</v>
      </c>
      <c r="G107" s="1018">
        <f>SUMIF(INPUT!$E:$E,BAZE_2026!$A107,INPUT!$L:$L)</f>
        <v>70000</v>
      </c>
      <c r="H107" s="25">
        <f>G107-F107</f>
        <v>0</v>
      </c>
      <c r="I107" s="211">
        <f>IFERROR(H107/F107,"-")</f>
        <v>0</v>
      </c>
      <c r="J107" s="1410"/>
      <c r="K107" s="69"/>
    </row>
    <row r="108" spans="1:195" ht="57.6" customHeight="1">
      <c r="A108" s="170" t="s">
        <v>2584</v>
      </c>
      <c r="C108" s="244"/>
      <c r="D108" s="1128" t="s">
        <v>1005</v>
      </c>
      <c r="E108" s="1081" t="s">
        <v>1861</v>
      </c>
      <c r="F108" s="88">
        <f>SUMIF(INPUT!$E:$E,BAZE_2026!$A108,INPUT!$H:$H)</f>
        <v>52568.205910000048</v>
      </c>
      <c r="G108" s="3119">
        <f>SUMIF(INPUT!$E:$E,BAZE_2026!$A108,INPUT!$L:$L)</f>
        <v>81528.099960000007</v>
      </c>
      <c r="H108" s="25">
        <f>G108-F108</f>
        <v>28959.894049999959</v>
      </c>
      <c r="I108" s="211">
        <f>IFERROR(H108/F108,"-")</f>
        <v>0.55090132045938667</v>
      </c>
      <c r="J108" s="2793" t="s">
        <v>5125</v>
      </c>
      <c r="K108" s="69"/>
    </row>
    <row r="109" spans="1:195" ht="13.8">
      <c r="D109" s="36" t="s">
        <v>22</v>
      </c>
      <c r="E109" s="40" t="s">
        <v>369</v>
      </c>
      <c r="F109" s="2835">
        <f>F110+F111+F112</f>
        <v>333392.84449063998</v>
      </c>
      <c r="G109" s="2835">
        <f>G110+G111+G112</f>
        <v>356794.14234167995</v>
      </c>
      <c r="H109" s="41">
        <f t="shared" si="6"/>
        <v>23401.29785103997</v>
      </c>
      <c r="I109" s="226">
        <f t="shared" si="7"/>
        <v>7.0191362045555122E-2</v>
      </c>
      <c r="J109" s="1409"/>
      <c r="K109" s="69"/>
    </row>
    <row r="110" spans="1:195" s="7" customFormat="1" ht="13.8" outlineLevel="1">
      <c r="A110" s="170" t="s">
        <v>407</v>
      </c>
      <c r="B110" s="170" t="s">
        <v>422</v>
      </c>
      <c r="C110" s="239"/>
      <c r="D110" s="55"/>
      <c r="E110" s="56" t="s">
        <v>422</v>
      </c>
      <c r="F110" s="88">
        <f>SUMIFS(INPUT!$H:$H,INPUT!$E:$E,BAZE_2026!$A110,INPUT!$B:$B,BAZE_2026!$B110)</f>
        <v>303673.38449063996</v>
      </c>
      <c r="G110" s="88">
        <f>SUMIFS(INPUT!$L:$L,INPUT!$E:$E,BAZE_2026!$A110,INPUT!$B:$B,BAZE_2026!$B110)</f>
        <v>322472.96034167998</v>
      </c>
      <c r="H110" s="25">
        <f t="shared" si="6"/>
        <v>18799.575851040019</v>
      </c>
      <c r="I110" s="211">
        <f t="shared" si="7"/>
        <v>6.1907222730675213E-2</v>
      </c>
      <c r="J110" s="2472" t="s">
        <v>4653</v>
      </c>
      <c r="K110" s="69"/>
      <c r="L110" s="11"/>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7" customFormat="1" ht="31.5" customHeight="1" outlineLevel="1">
      <c r="A111" s="170" t="s">
        <v>407</v>
      </c>
      <c r="B111" s="170" t="s">
        <v>756</v>
      </c>
      <c r="C111" s="239"/>
      <c r="D111" s="61"/>
      <c r="E111" s="62" t="s">
        <v>362</v>
      </c>
      <c r="F111" s="88">
        <f>SUMIFS(INPUT!$H:$H,INPUT!$E:$E,BAZE_2026!$A111,INPUT!$B:$B,BAZE_2026!$B111)</f>
        <v>27719.46</v>
      </c>
      <c r="G111" s="88">
        <f>SUMIFS(INPUT!$L:$L,INPUT!$E:$E,BAZE_2026!$A111,INPUT!$B:$B,BAZE_2026!$B111)</f>
        <v>29671.181999999997</v>
      </c>
      <c r="H111" s="46">
        <f t="shared" si="6"/>
        <v>1951.7219999999979</v>
      </c>
      <c r="I111" s="223">
        <f t="shared" si="7"/>
        <v>7.0409813178178723E-2</v>
      </c>
      <c r="J111" s="2473" t="s">
        <v>5030</v>
      </c>
      <c r="K111" s="51"/>
      <c r="L111" s="126"/>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7" customFormat="1" ht="27.6" outlineLevel="1">
      <c r="A112" s="170" t="s">
        <v>407</v>
      </c>
      <c r="B112" s="170" t="s">
        <v>758</v>
      </c>
      <c r="C112" s="239"/>
      <c r="D112" s="55"/>
      <c r="E112" s="56" t="s">
        <v>361</v>
      </c>
      <c r="F112" s="88">
        <f>SUMIFS(INPUT!$H:$H,INPUT!$E:$E,BAZE_2026!$A112,INPUT!$B:$B,BAZE_2026!$B112)</f>
        <v>2000</v>
      </c>
      <c r="G112" s="88">
        <f>SUMIFS(INPUT!$L:$L,INPUT!$E:$E,BAZE_2026!$A112,INPUT!$B:$B,BAZE_2026!$B112)</f>
        <v>4650</v>
      </c>
      <c r="H112" s="46">
        <f t="shared" si="6"/>
        <v>2650</v>
      </c>
      <c r="I112" s="223">
        <f t="shared" si="7"/>
        <v>1.325</v>
      </c>
      <c r="J112" s="2474" t="s">
        <v>4938</v>
      </c>
      <c r="K112" s="69"/>
      <c r="L112" s="11"/>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57" customFormat="1" ht="13.8" outlineLevel="1">
      <c r="A113" s="306" t="s">
        <v>407</v>
      </c>
      <c r="B113" s="306" t="s">
        <v>757</v>
      </c>
      <c r="C113" s="307"/>
      <c r="D113" s="2829"/>
      <c r="E113" s="155" t="s">
        <v>757</v>
      </c>
      <c r="F113" s="145">
        <f>SUMIFS(INPUT!$H:$H,INPUT!$E:$E,BAZE_2026!$A113,INPUT!$B:$B,BAZE_2026!$B113)</f>
        <v>0</v>
      </c>
      <c r="G113" s="145">
        <f>SUMIFS(INPUT!$L:$L,INPUT!$E:$E,BAZE_2026!$A113,INPUT!$B:$B,BAZE_2026!$B113)</f>
        <v>0</v>
      </c>
      <c r="H113" s="149">
        <f t="shared" si="6"/>
        <v>0</v>
      </c>
      <c r="I113" s="221" t="str">
        <f t="shared" si="7"/>
        <v>-</v>
      </c>
      <c r="J113" s="2830"/>
      <c r="K113" s="308"/>
      <c r="L113" s="274"/>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c r="DW113" s="152"/>
      <c r="DX113" s="152"/>
      <c r="DY113" s="152"/>
      <c r="DZ113" s="152"/>
      <c r="EA113" s="152"/>
      <c r="EB113" s="152"/>
      <c r="EC113" s="152"/>
      <c r="ED113" s="152"/>
      <c r="EE113" s="152"/>
      <c r="EF113" s="152"/>
      <c r="EG113" s="152"/>
      <c r="EH113" s="152"/>
      <c r="EI113" s="152"/>
      <c r="EJ113" s="152"/>
      <c r="EK113" s="152"/>
      <c r="EL113" s="152"/>
      <c r="EM113" s="152"/>
      <c r="EN113" s="152"/>
      <c r="EO113" s="152"/>
      <c r="EP113" s="152"/>
      <c r="EQ113" s="152"/>
      <c r="ER113" s="152"/>
      <c r="ES113" s="152"/>
      <c r="ET113" s="152"/>
      <c r="EU113" s="152"/>
      <c r="EV113" s="152"/>
      <c r="EW113" s="152"/>
      <c r="EX113" s="152"/>
      <c r="EY113" s="152"/>
      <c r="EZ113" s="152"/>
      <c r="FA113" s="152"/>
      <c r="FB113" s="152"/>
      <c r="FC113" s="152"/>
      <c r="FD113" s="152"/>
      <c r="FE113" s="152"/>
      <c r="FF113" s="152"/>
      <c r="FG113" s="152"/>
      <c r="FH113" s="152"/>
      <c r="FI113" s="152"/>
      <c r="FJ113" s="152"/>
      <c r="FK113" s="152"/>
      <c r="FL113" s="152"/>
      <c r="FM113" s="152"/>
      <c r="FN113" s="152"/>
      <c r="FO113" s="152"/>
      <c r="FP113" s="152"/>
      <c r="FQ113" s="152"/>
      <c r="FR113" s="152"/>
      <c r="FS113" s="152"/>
      <c r="FT113" s="152"/>
      <c r="FU113" s="152"/>
      <c r="FV113" s="152"/>
      <c r="FW113" s="152"/>
      <c r="FX113" s="152"/>
      <c r="FY113" s="152"/>
      <c r="FZ113" s="152"/>
      <c r="GA113" s="152"/>
      <c r="GB113" s="152"/>
      <c r="GC113" s="152"/>
      <c r="GD113" s="152"/>
      <c r="GE113" s="152"/>
      <c r="GF113" s="152"/>
      <c r="GG113" s="152"/>
      <c r="GH113" s="152"/>
      <c r="GI113" s="152"/>
      <c r="GJ113" s="152"/>
      <c r="GK113" s="152"/>
      <c r="GL113" s="152"/>
      <c r="GM113" s="152"/>
    </row>
    <row r="114" spans="1:195" ht="27.6">
      <c r="D114" s="36" t="s">
        <v>1155</v>
      </c>
      <c r="E114" s="40" t="s">
        <v>959</v>
      </c>
      <c r="F114" s="2835">
        <f>F115+F116+F117</f>
        <v>450255.62713242666</v>
      </c>
      <c r="G114" s="2835">
        <f>G115+G116+G117</f>
        <v>469986.73851270002</v>
      </c>
      <c r="H114" s="41">
        <f t="shared" si="6"/>
        <v>19731.11138027336</v>
      </c>
      <c r="I114" s="226">
        <f t="shared" si="7"/>
        <v>4.3822020628451037E-2</v>
      </c>
      <c r="J114" s="1411"/>
      <c r="K114" s="69"/>
    </row>
    <row r="115" spans="1:195" s="7" customFormat="1" ht="33" customHeight="1">
      <c r="A115" s="170" t="s">
        <v>1784</v>
      </c>
      <c r="B115" s="170" t="s">
        <v>422</v>
      </c>
      <c r="C115" s="239"/>
      <c r="D115" s="55"/>
      <c r="E115" s="56" t="s">
        <v>422</v>
      </c>
      <c r="F115" s="88">
        <f>SUMIFS(INPUT!$H:$H,INPUT!$E:$E,BAZE_2026!$A115,INPUT!$B:$B,BAZE_2026!$B115)</f>
        <v>329109.34046575997</v>
      </c>
      <c r="G115" s="88">
        <f>SUMIFS(INPUT!$L:$L,INPUT!$E:$E,BAZE_2026!$A115,INPUT!$B:$B,BAZE_2026!$B115)</f>
        <v>353371.37851270003</v>
      </c>
      <c r="H115" s="46">
        <f t="shared" si="6"/>
        <v>24262.038046940055</v>
      </c>
      <c r="I115" s="223">
        <f t="shared" si="7"/>
        <v>7.3720296156298978E-2</v>
      </c>
      <c r="J115" s="2469" t="s">
        <v>4676</v>
      </c>
      <c r="K115" s="69"/>
      <c r="L115" s="11"/>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7" customFormat="1" ht="30" customHeight="1">
      <c r="A116" s="170" t="s">
        <v>1784</v>
      </c>
      <c r="B116" s="170" t="s">
        <v>756</v>
      </c>
      <c r="C116" s="239"/>
      <c r="D116" s="61"/>
      <c r="E116" s="62" t="s">
        <v>362</v>
      </c>
      <c r="F116" s="88">
        <f>SUMIFS(INPUT!$H:$H,INPUT!$E:$E,BAZE_2026!$A116,INPUT!$B:$B,BAZE_2026!$B116)</f>
        <v>108386.28666666667</v>
      </c>
      <c r="G116" s="88">
        <f>SUMIFS(INPUT!$L:$L,INPUT!$E:$E,BAZE_2026!$A116,INPUT!$B:$B,BAZE_2026!$B116)</f>
        <v>112615.36</v>
      </c>
      <c r="H116" s="46">
        <f t="shared" si="6"/>
        <v>4229.0733333333337</v>
      </c>
      <c r="I116" s="223">
        <f t="shared" si="7"/>
        <v>3.9018527743638912E-2</v>
      </c>
      <c r="J116" s="2469" t="s">
        <v>4899</v>
      </c>
      <c r="K116" s="51"/>
      <c r="L116" s="12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7" customFormat="1" ht="13.8">
      <c r="A117" s="170" t="s">
        <v>1784</v>
      </c>
      <c r="B117" s="170" t="s">
        <v>758</v>
      </c>
      <c r="C117" s="239"/>
      <c r="D117" s="55"/>
      <c r="E117" s="56" t="s">
        <v>361</v>
      </c>
      <c r="F117" s="88">
        <f>SUMIFS(INPUT!$H:$H,INPUT!$E:$E,BAZE_2026!$A117,INPUT!$B:$B,BAZE_2026!$B117)</f>
        <v>12760</v>
      </c>
      <c r="G117" s="88">
        <f>SUMIFS(INPUT!$L:$L,INPUT!$E:$E,BAZE_2026!$A117,INPUT!$B:$B,BAZE_2026!$B117)</f>
        <v>4000</v>
      </c>
      <c r="H117" s="46">
        <f t="shared" ref="H117:H143" si="9">G117-F117</f>
        <v>-8760</v>
      </c>
      <c r="I117" s="223">
        <f t="shared" ref="I117:I145" si="10">IFERROR(H117/F117,"-")</f>
        <v>-0.68652037617554862</v>
      </c>
      <c r="J117" s="2472" t="s">
        <v>5031</v>
      </c>
      <c r="K117" s="69"/>
      <c r="L117" s="11"/>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57" customFormat="1" ht="13.8">
      <c r="A118" s="306" t="s">
        <v>1784</v>
      </c>
      <c r="B118" s="306" t="s">
        <v>312</v>
      </c>
      <c r="C118" s="307"/>
      <c r="D118" s="2837"/>
      <c r="E118" s="2834" t="s">
        <v>678</v>
      </c>
      <c r="F118" s="145">
        <f>SUMIFS(INPUT!$H:$H,INPUT!$E:$E,BAZE_2026!$A118,INPUT!$B:$B,BAZE_2026!$B118)</f>
        <v>0</v>
      </c>
      <c r="G118" s="145">
        <f>SUMIFS(INPUT!$L:$L,INPUT!$E:$E,BAZE_2026!$A118,INPUT!$B:$B,BAZE_2026!$B118)</f>
        <v>1300</v>
      </c>
      <c r="H118" s="149">
        <f t="shared" si="9"/>
        <v>1300</v>
      </c>
      <c r="I118" s="221" t="str">
        <f t="shared" si="10"/>
        <v>-</v>
      </c>
      <c r="J118" s="2830"/>
      <c r="K118" s="308"/>
      <c r="L118" s="274"/>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c r="DW118" s="152"/>
      <c r="DX118" s="152"/>
      <c r="DY118" s="152"/>
      <c r="DZ118" s="152"/>
      <c r="EA118" s="152"/>
      <c r="EB118" s="152"/>
      <c r="EC118" s="152"/>
      <c r="ED118" s="152"/>
      <c r="EE118" s="152"/>
      <c r="EF118" s="152"/>
      <c r="EG118" s="152"/>
      <c r="EH118" s="152"/>
      <c r="EI118" s="152"/>
      <c r="EJ118" s="152"/>
      <c r="EK118" s="152"/>
      <c r="EL118" s="152"/>
      <c r="EM118" s="152"/>
      <c r="EN118" s="152"/>
      <c r="EO118" s="152"/>
      <c r="EP118" s="152"/>
      <c r="EQ118" s="152"/>
      <c r="ER118" s="152"/>
      <c r="ES118" s="152"/>
      <c r="ET118" s="152"/>
      <c r="EU118" s="152"/>
      <c r="EV118" s="152"/>
      <c r="EW118" s="152"/>
      <c r="EX118" s="152"/>
      <c r="EY118" s="152"/>
      <c r="EZ118" s="152"/>
      <c r="FA118" s="152"/>
      <c r="FB118" s="152"/>
      <c r="FC118" s="152"/>
      <c r="FD118" s="152"/>
      <c r="FE118" s="152"/>
      <c r="FF118" s="152"/>
      <c r="FG118" s="152"/>
      <c r="FH118" s="152"/>
      <c r="FI118" s="152"/>
      <c r="FJ118" s="152"/>
      <c r="FK118" s="152"/>
      <c r="FL118" s="152"/>
      <c r="FM118" s="152"/>
      <c r="FN118" s="152"/>
      <c r="FO118" s="152"/>
      <c r="FP118" s="152"/>
      <c r="FQ118" s="152"/>
      <c r="FR118" s="152"/>
      <c r="FS118" s="152"/>
      <c r="FT118" s="152"/>
      <c r="FU118" s="152"/>
      <c r="FV118" s="152"/>
      <c r="FW118" s="152"/>
      <c r="FX118" s="152"/>
      <c r="FY118" s="152"/>
      <c r="FZ118" s="152"/>
      <c r="GA118" s="152"/>
      <c r="GB118" s="152"/>
      <c r="GC118" s="152"/>
      <c r="GD118" s="152"/>
      <c r="GE118" s="152"/>
      <c r="GF118" s="152"/>
      <c r="GG118" s="152"/>
      <c r="GH118" s="152"/>
      <c r="GI118" s="152"/>
      <c r="GJ118" s="152"/>
      <c r="GK118" s="152"/>
      <c r="GL118" s="152"/>
      <c r="GM118" s="152"/>
    </row>
    <row r="119" spans="1:195" s="157" customFormat="1" ht="13.8">
      <c r="A119" s="306" t="s">
        <v>1784</v>
      </c>
      <c r="B119" s="306" t="s">
        <v>757</v>
      </c>
      <c r="C119" s="307"/>
      <c r="D119" s="2829"/>
      <c r="E119" s="155" t="s">
        <v>757</v>
      </c>
      <c r="F119" s="145">
        <f>SUMIFS(INPUT!$H:$H,INPUT!$E:$E,BAZE_2026!$A119,INPUT!$B:$B,BAZE_2026!$B119)</f>
        <v>52730</v>
      </c>
      <c r="G119" s="145">
        <f>SUMIFS(INPUT!$L:$L,INPUT!$E:$E,BAZE_2026!$A119,INPUT!$B:$B,BAZE_2026!$B119)</f>
        <v>1499571.8774999999</v>
      </c>
      <c r="H119" s="149">
        <f t="shared" si="9"/>
        <v>1446841.8774999999</v>
      </c>
      <c r="I119" s="221">
        <f t="shared" si="10"/>
        <v>27.438685330931158</v>
      </c>
      <c r="J119" s="2830"/>
      <c r="K119" s="308"/>
      <c r="L119" s="274"/>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c r="DW119" s="152"/>
      <c r="DX119" s="152"/>
      <c r="DY119" s="152"/>
      <c r="DZ119" s="152"/>
      <c r="EA119" s="152"/>
      <c r="EB119" s="152"/>
      <c r="EC119" s="152"/>
      <c r="ED119" s="152"/>
      <c r="EE119" s="152"/>
      <c r="EF119" s="152"/>
      <c r="EG119" s="152"/>
      <c r="EH119" s="152"/>
      <c r="EI119" s="152"/>
      <c r="EJ119" s="152"/>
      <c r="EK119" s="152"/>
      <c r="EL119" s="152"/>
      <c r="EM119" s="152"/>
      <c r="EN119" s="152"/>
      <c r="EO119" s="152"/>
      <c r="EP119" s="152"/>
      <c r="EQ119" s="152"/>
      <c r="ER119" s="152"/>
      <c r="ES119" s="152"/>
      <c r="ET119" s="152"/>
      <c r="EU119" s="152"/>
      <c r="EV119" s="152"/>
      <c r="EW119" s="152"/>
      <c r="EX119" s="152"/>
      <c r="EY119" s="152"/>
      <c r="EZ119" s="152"/>
      <c r="FA119" s="152"/>
      <c r="FB119" s="152"/>
      <c r="FC119" s="152"/>
      <c r="FD119" s="152"/>
      <c r="FE119" s="152"/>
      <c r="FF119" s="152"/>
      <c r="FG119" s="152"/>
      <c r="FH119" s="152"/>
      <c r="FI119" s="152"/>
      <c r="FJ119" s="152"/>
      <c r="FK119" s="152"/>
      <c r="FL119" s="152"/>
      <c r="FM119" s="152"/>
      <c r="FN119" s="152"/>
      <c r="FO119" s="152"/>
      <c r="FP119" s="152"/>
      <c r="FQ119" s="152"/>
      <c r="FR119" s="152"/>
      <c r="FS119" s="152"/>
      <c r="FT119" s="152"/>
      <c r="FU119" s="152"/>
      <c r="FV119" s="152"/>
      <c r="FW119" s="152"/>
      <c r="FX119" s="152"/>
      <c r="FY119" s="152"/>
      <c r="FZ119" s="152"/>
      <c r="GA119" s="152"/>
      <c r="GB119" s="152"/>
      <c r="GC119" s="152"/>
      <c r="GD119" s="152"/>
      <c r="GE119" s="152"/>
      <c r="GF119" s="152"/>
      <c r="GG119" s="152"/>
      <c r="GH119" s="152"/>
      <c r="GI119" s="152"/>
      <c r="GJ119" s="152"/>
      <c r="GK119" s="152"/>
      <c r="GL119" s="152"/>
      <c r="GM119" s="152"/>
    </row>
    <row r="120" spans="1:195" s="157" customFormat="1" ht="16.2" customHeight="1">
      <c r="A120" s="306" t="s">
        <v>1784</v>
      </c>
      <c r="B120" s="306" t="s">
        <v>351</v>
      </c>
      <c r="C120" s="307"/>
      <c r="D120" s="2836"/>
      <c r="E120" s="267" t="s">
        <v>41</v>
      </c>
      <c r="F120" s="145">
        <f>SUMIFS(INPUT!$H:$H,INPUT!$E:$E,BAZE_2026!$A120,INPUT!$B:$B,BAZE_2026!$B120)</f>
        <v>30623</v>
      </c>
      <c r="G120" s="145">
        <f>SUMIFS(INPUT!$L:$L,INPUT!$E:$E,BAZE_2026!$A120,INPUT!$B:$B,BAZE_2026!$B120)</f>
        <v>4575</v>
      </c>
      <c r="H120" s="149">
        <f t="shared" si="9"/>
        <v>-26048</v>
      </c>
      <c r="I120" s="221">
        <f t="shared" si="10"/>
        <v>-0.85060248832576824</v>
      </c>
      <c r="J120" s="2830"/>
      <c r="K120" s="308"/>
      <c r="L120" s="274"/>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c r="DW120" s="152"/>
      <c r="DX120" s="152"/>
      <c r="DY120" s="152"/>
      <c r="DZ120" s="152"/>
      <c r="EA120" s="152"/>
      <c r="EB120" s="152"/>
      <c r="EC120" s="152"/>
      <c r="ED120" s="152"/>
      <c r="EE120" s="152"/>
      <c r="EF120" s="152"/>
      <c r="EG120" s="152"/>
      <c r="EH120" s="152"/>
      <c r="EI120" s="152"/>
      <c r="EJ120" s="152"/>
      <c r="EK120" s="152"/>
      <c r="EL120" s="152"/>
      <c r="EM120" s="152"/>
      <c r="EN120" s="152"/>
      <c r="EO120" s="152"/>
      <c r="EP120" s="152"/>
      <c r="EQ120" s="152"/>
      <c r="ER120" s="152"/>
      <c r="ES120" s="152"/>
      <c r="ET120" s="152"/>
      <c r="EU120" s="152"/>
      <c r="EV120" s="152"/>
      <c r="EW120" s="152"/>
      <c r="EX120" s="152"/>
      <c r="EY120" s="152"/>
      <c r="EZ120" s="152"/>
      <c r="FA120" s="152"/>
      <c r="FB120" s="152"/>
      <c r="FC120" s="152"/>
      <c r="FD120" s="152"/>
      <c r="FE120" s="152"/>
      <c r="FF120" s="152"/>
      <c r="FG120" s="152"/>
      <c r="FH120" s="152"/>
      <c r="FI120" s="152"/>
      <c r="FJ120" s="152"/>
      <c r="FK120" s="152"/>
      <c r="FL120" s="152"/>
      <c r="FM120" s="152"/>
      <c r="FN120" s="152"/>
      <c r="FO120" s="152"/>
      <c r="FP120" s="152"/>
      <c r="FQ120" s="152"/>
      <c r="FR120" s="152"/>
      <c r="FS120" s="152"/>
      <c r="FT120" s="152"/>
      <c r="FU120" s="152"/>
      <c r="FV120" s="152"/>
      <c r="FW120" s="152"/>
      <c r="FX120" s="152"/>
      <c r="FY120" s="152"/>
      <c r="FZ120" s="152"/>
      <c r="GA120" s="152"/>
      <c r="GB120" s="152"/>
      <c r="GC120" s="152"/>
      <c r="GD120" s="152"/>
      <c r="GE120" s="152"/>
      <c r="GF120" s="152"/>
      <c r="GG120" s="152"/>
      <c r="GH120" s="152"/>
      <c r="GI120" s="152"/>
      <c r="GJ120" s="152"/>
      <c r="GK120" s="152"/>
      <c r="GL120" s="152"/>
      <c r="GM120" s="152"/>
    </row>
    <row r="121" spans="1:195" s="68" customFormat="1" ht="40.200000000000003" hidden="1" customHeight="1" outlineLevel="1">
      <c r="A121" s="170"/>
      <c r="B121" s="170"/>
      <c r="C121" s="244"/>
      <c r="D121" s="1120" t="s">
        <v>1155</v>
      </c>
      <c r="E121" s="125" t="s">
        <v>423</v>
      </c>
      <c r="F121" s="85">
        <f>SUM(F122:F124)</f>
        <v>0</v>
      </c>
      <c r="G121" s="1181">
        <f>SUM(G122:G124)</f>
        <v>0</v>
      </c>
      <c r="H121" s="67">
        <f t="shared" si="9"/>
        <v>0</v>
      </c>
      <c r="I121" s="227" t="str">
        <f t="shared" si="10"/>
        <v>-</v>
      </c>
      <c r="J121" s="1412"/>
      <c r="K121" s="69"/>
      <c r="L121" s="272"/>
    </row>
    <row r="122" spans="1:195" s="157" customFormat="1" ht="12" hidden="1" customHeight="1" outlineLevel="1">
      <c r="A122" s="1436" t="s">
        <v>1140</v>
      </c>
      <c r="B122" s="306"/>
      <c r="C122" s="307"/>
      <c r="D122" s="58" t="s">
        <v>1127</v>
      </c>
      <c r="E122" s="155"/>
      <c r="F122" s="31">
        <f>SUMIF(INPUT!$E:$E,BAZE_2026!$A122,INPUT!$H:$H)</f>
        <v>0</v>
      </c>
      <c r="G122" s="166">
        <f>SUMIF(INPUT!$E:$E,BAZE_2026!$A122,INPUT!$L:$L)</f>
        <v>0</v>
      </c>
      <c r="H122" s="149"/>
      <c r="I122" s="221"/>
      <c r="J122" s="1402"/>
      <c r="K122" s="308"/>
      <c r="L122" s="274"/>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c r="DW122" s="152"/>
      <c r="DX122" s="152"/>
      <c r="DY122" s="152"/>
      <c r="DZ122" s="152"/>
      <c r="EA122" s="152"/>
      <c r="EB122" s="152"/>
      <c r="EC122" s="152"/>
      <c r="ED122" s="152"/>
      <c r="EE122" s="152"/>
      <c r="EF122" s="152"/>
      <c r="EG122" s="152"/>
      <c r="EH122" s="152"/>
      <c r="EI122" s="152"/>
      <c r="EJ122" s="152"/>
      <c r="EK122" s="152"/>
      <c r="EL122" s="152"/>
      <c r="EM122" s="152"/>
      <c r="EN122" s="152"/>
      <c r="EO122" s="152"/>
      <c r="EP122" s="152"/>
      <c r="EQ122" s="152"/>
      <c r="ER122" s="152"/>
      <c r="ES122" s="152"/>
      <c r="ET122" s="152"/>
      <c r="EU122" s="152"/>
      <c r="EV122" s="152"/>
      <c r="EW122" s="152"/>
      <c r="EX122" s="152"/>
      <c r="EY122" s="152"/>
      <c r="EZ122" s="152"/>
      <c r="FA122" s="152"/>
      <c r="FB122" s="152"/>
      <c r="FC122" s="152"/>
      <c r="FD122" s="152"/>
      <c r="FE122" s="152"/>
      <c r="FF122" s="152"/>
      <c r="FG122" s="152"/>
      <c r="FH122" s="152"/>
      <c r="FI122" s="152"/>
      <c r="FJ122" s="152"/>
      <c r="FK122" s="152"/>
      <c r="FL122" s="152"/>
      <c r="FM122" s="152"/>
      <c r="FN122" s="152"/>
      <c r="FO122" s="152"/>
      <c r="FP122" s="152"/>
      <c r="FQ122" s="152"/>
      <c r="FR122" s="152"/>
      <c r="FS122" s="152"/>
      <c r="FT122" s="152"/>
      <c r="FU122" s="152"/>
      <c r="FV122" s="152"/>
      <c r="FW122" s="152"/>
      <c r="FX122" s="152"/>
      <c r="FY122" s="152"/>
      <c r="FZ122" s="152"/>
      <c r="GA122" s="152"/>
      <c r="GB122" s="152"/>
      <c r="GC122" s="152"/>
      <c r="GD122" s="152"/>
      <c r="GE122" s="152"/>
      <c r="GF122" s="152"/>
      <c r="GG122" s="152"/>
      <c r="GH122" s="152"/>
      <c r="GI122" s="152"/>
      <c r="GJ122" s="152"/>
      <c r="GK122" s="152"/>
      <c r="GL122" s="152"/>
      <c r="GM122" s="152"/>
    </row>
    <row r="123" spans="1:195" s="157" customFormat="1" ht="15" hidden="1" customHeight="1" outlineLevel="1">
      <c r="A123" s="1436" t="s">
        <v>1141</v>
      </c>
      <c r="B123" s="306"/>
      <c r="C123" s="307"/>
      <c r="D123" s="58" t="s">
        <v>1128</v>
      </c>
      <c r="E123" s="373"/>
      <c r="F123" s="31">
        <f>SUMIF(INPUT!$E:$E,BAZE_2026!$A123,INPUT!$H:$H)</f>
        <v>0</v>
      </c>
      <c r="G123" s="166">
        <f>SUMIF(INPUT!$E:$E,BAZE_2026!$A123,INPUT!$L:$L)</f>
        <v>0</v>
      </c>
      <c r="H123" s="377"/>
      <c r="I123" s="378"/>
      <c r="J123" s="1413"/>
      <c r="K123" s="308"/>
      <c r="L123" s="274"/>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c r="DW123" s="152"/>
      <c r="DX123" s="152"/>
      <c r="DY123" s="152"/>
      <c r="DZ123" s="152"/>
      <c r="EA123" s="152"/>
      <c r="EB123" s="152"/>
      <c r="EC123" s="152"/>
      <c r="ED123" s="152"/>
      <c r="EE123" s="152"/>
      <c r="EF123" s="152"/>
      <c r="EG123" s="152"/>
      <c r="EH123" s="152"/>
      <c r="EI123" s="152"/>
      <c r="EJ123" s="152"/>
      <c r="EK123" s="152"/>
      <c r="EL123" s="152"/>
      <c r="EM123" s="152"/>
      <c r="EN123" s="152"/>
      <c r="EO123" s="152"/>
      <c r="EP123" s="152"/>
      <c r="EQ123" s="152"/>
      <c r="ER123" s="152"/>
      <c r="ES123" s="152"/>
      <c r="ET123" s="152"/>
      <c r="EU123" s="152"/>
      <c r="EV123" s="152"/>
      <c r="EW123" s="152"/>
      <c r="EX123" s="152"/>
      <c r="EY123" s="152"/>
      <c r="EZ123" s="152"/>
      <c r="FA123" s="152"/>
      <c r="FB123" s="152"/>
      <c r="FC123" s="152"/>
      <c r="FD123" s="152"/>
      <c r="FE123" s="152"/>
      <c r="FF123" s="152"/>
      <c r="FG123" s="152"/>
      <c r="FH123" s="152"/>
      <c r="FI123" s="152"/>
      <c r="FJ123" s="152"/>
      <c r="FK123" s="152"/>
      <c r="FL123" s="152"/>
      <c r="FM123" s="152"/>
      <c r="FN123" s="152"/>
      <c r="FO123" s="152"/>
      <c r="FP123" s="152"/>
      <c r="FQ123" s="152"/>
      <c r="FR123" s="152"/>
      <c r="FS123" s="152"/>
      <c r="FT123" s="152"/>
      <c r="FU123" s="152"/>
      <c r="FV123" s="152"/>
      <c r="FW123" s="152"/>
      <c r="FX123" s="152"/>
      <c r="FY123" s="152"/>
      <c r="FZ123" s="152"/>
      <c r="GA123" s="152"/>
      <c r="GB123" s="152"/>
      <c r="GC123" s="152"/>
      <c r="GD123" s="152"/>
      <c r="GE123" s="152"/>
      <c r="GF123" s="152"/>
      <c r="GG123" s="152"/>
      <c r="GH123" s="152"/>
      <c r="GI123" s="152"/>
      <c r="GJ123" s="152"/>
      <c r="GK123" s="152"/>
      <c r="GL123" s="152"/>
      <c r="GM123" s="152"/>
    </row>
    <row r="124" spans="1:195" s="157" customFormat="1" ht="15" hidden="1" customHeight="1" outlineLevel="1">
      <c r="A124" s="1436" t="s">
        <v>1278</v>
      </c>
      <c r="B124" s="306"/>
      <c r="C124" s="307"/>
      <c r="D124" s="58" t="s">
        <v>1348</v>
      </c>
      <c r="E124" s="373"/>
      <c r="F124" s="31">
        <f>SUMIF(INPUT!$E:$E,BAZE_2026!$A124,INPUT!$H:$H)</f>
        <v>0</v>
      </c>
      <c r="G124" s="166">
        <f>SUMIF(INPUT!$E:$E,BAZE_2026!$A124,INPUT!$L:$L)</f>
        <v>0</v>
      </c>
      <c r="H124" s="377"/>
      <c r="I124" s="378"/>
      <c r="J124" s="1413"/>
      <c r="K124" s="308"/>
      <c r="L124" s="274"/>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c r="DW124" s="152"/>
      <c r="DX124" s="152"/>
      <c r="DY124" s="152"/>
      <c r="DZ124" s="152"/>
      <c r="EA124" s="152"/>
      <c r="EB124" s="152"/>
      <c r="EC124" s="152"/>
      <c r="ED124" s="152"/>
      <c r="EE124" s="152"/>
      <c r="EF124" s="152"/>
      <c r="EG124" s="152"/>
      <c r="EH124" s="152"/>
      <c r="EI124" s="152"/>
      <c r="EJ124" s="152"/>
      <c r="EK124" s="152"/>
      <c r="EL124" s="152"/>
      <c r="EM124" s="152"/>
      <c r="EN124" s="152"/>
      <c r="EO124" s="152"/>
      <c r="EP124" s="152"/>
      <c r="EQ124" s="152"/>
      <c r="ER124" s="152"/>
      <c r="ES124" s="152"/>
      <c r="ET124" s="152"/>
      <c r="EU124" s="152"/>
      <c r="EV124" s="152"/>
      <c r="EW124" s="152"/>
      <c r="EX124" s="152"/>
      <c r="EY124" s="152"/>
      <c r="EZ124" s="152"/>
      <c r="FA124" s="152"/>
      <c r="FB124" s="152"/>
      <c r="FC124" s="152"/>
      <c r="FD124" s="152"/>
      <c r="FE124" s="152"/>
      <c r="FF124" s="152"/>
      <c r="FG124" s="152"/>
      <c r="FH124" s="152"/>
      <c r="FI124" s="152"/>
      <c r="FJ124" s="152"/>
      <c r="FK124" s="152"/>
      <c r="FL124" s="152"/>
      <c r="FM124" s="152"/>
      <c r="FN124" s="152"/>
      <c r="FO124" s="152"/>
      <c r="FP124" s="152"/>
      <c r="FQ124" s="152"/>
      <c r="FR124" s="152"/>
      <c r="FS124" s="152"/>
      <c r="FT124" s="152"/>
      <c r="FU124" s="152"/>
      <c r="FV124" s="152"/>
      <c r="FW124" s="152"/>
      <c r="FX124" s="152"/>
      <c r="FY124" s="152"/>
      <c r="FZ124" s="152"/>
      <c r="GA124" s="152"/>
      <c r="GB124" s="152"/>
      <c r="GC124" s="152"/>
      <c r="GD124" s="152"/>
      <c r="GE124" s="152"/>
      <c r="GF124" s="152"/>
      <c r="GG124" s="152"/>
      <c r="GH124" s="152"/>
      <c r="GI124" s="152"/>
      <c r="GJ124" s="152"/>
      <c r="GK124" s="152"/>
      <c r="GL124" s="152"/>
      <c r="GM124" s="152"/>
    </row>
    <row r="125" spans="1:195" ht="27.6" collapsed="1">
      <c r="D125" s="36" t="s">
        <v>1156</v>
      </c>
      <c r="E125" s="40" t="s">
        <v>943</v>
      </c>
      <c r="F125" s="2835">
        <f>F126+F127+F128</f>
        <v>294417.45648184005</v>
      </c>
      <c r="G125" s="2835">
        <f>G126+G127+G128</f>
        <v>291215.77191479993</v>
      </c>
      <c r="H125" s="41">
        <f t="shared" si="9"/>
        <v>-3201.6845670401235</v>
      </c>
      <c r="I125" s="226">
        <f t="shared" si="10"/>
        <v>-1.0874642439000918E-2</v>
      </c>
      <c r="J125" s="1411"/>
      <c r="K125" s="69"/>
    </row>
    <row r="126" spans="1:195" s="7" customFormat="1" ht="13.8" outlineLevel="1">
      <c r="A126" s="170" t="s">
        <v>1792</v>
      </c>
      <c r="B126" s="170" t="s">
        <v>422</v>
      </c>
      <c r="C126" s="239"/>
      <c r="D126" s="55"/>
      <c r="E126" s="56" t="s">
        <v>422</v>
      </c>
      <c r="F126" s="88">
        <f>SUMIFS(INPUT!$H:$H,INPUT!$E:$E,BAZE_2026!$A126,INPUT!$B:$B,BAZE_2026!$B126)</f>
        <v>266422.87648184004</v>
      </c>
      <c r="G126" s="88">
        <f>SUMIFS(INPUT!$L:$L,INPUT!$E:$E,BAZE_2026!$A126,INPUT!$B:$B,BAZE_2026!$B126)</f>
        <v>269213.29191479995</v>
      </c>
      <c r="H126" s="46">
        <f t="shared" si="9"/>
        <v>2790.4154329599114</v>
      </c>
      <c r="I126" s="223">
        <f t="shared" si="10"/>
        <v>1.0473633007074422E-2</v>
      </c>
      <c r="J126" s="2469" t="s">
        <v>4677</v>
      </c>
      <c r="K126" s="69"/>
      <c r="L126" s="11"/>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7" customFormat="1" ht="13.8" outlineLevel="1">
      <c r="A127" s="170" t="s">
        <v>1792</v>
      </c>
      <c r="B127" s="170" t="s">
        <v>756</v>
      </c>
      <c r="C127" s="239"/>
      <c r="D127" s="61"/>
      <c r="E127" s="62" t="s">
        <v>362</v>
      </c>
      <c r="F127" s="88">
        <f>SUMIFS(INPUT!$H:$H,INPUT!$E:$E,BAZE_2026!$A127,INPUT!$B:$B,BAZE_2026!$B127)</f>
        <v>24268.58</v>
      </c>
      <c r="G127" s="88">
        <f>SUMIFS(INPUT!$L:$L,INPUT!$E:$E,BAZE_2026!$A127,INPUT!$B:$B,BAZE_2026!$B127)</f>
        <v>20502.48</v>
      </c>
      <c r="H127" s="46">
        <f t="shared" si="9"/>
        <v>-3766.1000000000022</v>
      </c>
      <c r="I127" s="223">
        <f t="shared" si="10"/>
        <v>-0.15518419289468119</v>
      </c>
      <c r="J127" s="2469"/>
      <c r="K127" s="51"/>
      <c r="L127" s="126"/>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7" customFormat="1" ht="13.8" outlineLevel="1">
      <c r="A128" s="170" t="s">
        <v>1792</v>
      </c>
      <c r="B128" s="170" t="s">
        <v>758</v>
      </c>
      <c r="C128" s="239"/>
      <c r="D128" s="55"/>
      <c r="E128" s="56" t="s">
        <v>361</v>
      </c>
      <c r="F128" s="88">
        <f>SUMIFS(INPUT!$H:$H,INPUT!$E:$E,BAZE_2026!$A128,INPUT!$B:$B,BAZE_2026!$B128)</f>
        <v>3726</v>
      </c>
      <c r="G128" s="88">
        <f>SUMIFS(INPUT!$L:$L,INPUT!$E:$E,BAZE_2026!$A128,INPUT!$B:$B,BAZE_2026!$B128)</f>
        <v>1500</v>
      </c>
      <c r="H128" s="46">
        <f t="shared" si="9"/>
        <v>-2226</v>
      </c>
      <c r="I128" s="223">
        <f t="shared" si="10"/>
        <v>-0.59742351046698872</v>
      </c>
      <c r="J128" s="2474" t="s">
        <v>4678</v>
      </c>
      <c r="K128" s="69"/>
      <c r="L128" s="11"/>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57" customFormat="1" ht="13.8" outlineLevel="1">
      <c r="A129" s="306" t="s">
        <v>1792</v>
      </c>
      <c r="B129" s="306" t="s">
        <v>757</v>
      </c>
      <c r="C129" s="307"/>
      <c r="D129" s="2829"/>
      <c r="E129" s="155" t="s">
        <v>757</v>
      </c>
      <c r="F129" s="145">
        <f>SUMIFS(INPUT!$H:$H,INPUT!$E:$E,BAZE_2026!$A129,INPUT!$B:$B,BAZE_2026!$B129)</f>
        <v>40361</v>
      </c>
      <c r="G129" s="145">
        <f>SUMIFS(INPUT!$L:$L,INPUT!$E:$E,BAZE_2026!$A129,INPUT!$B:$B,BAZE_2026!$B129)</f>
        <v>0</v>
      </c>
      <c r="H129" s="149">
        <f t="shared" si="9"/>
        <v>-40361</v>
      </c>
      <c r="I129" s="221">
        <f t="shared" si="10"/>
        <v>-1</v>
      </c>
      <c r="J129" s="2830"/>
      <c r="K129" s="308"/>
      <c r="L129" s="274"/>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c r="DW129" s="152"/>
      <c r="DX129" s="152"/>
      <c r="DY129" s="152"/>
      <c r="DZ129" s="152"/>
      <c r="EA129" s="152"/>
      <c r="EB129" s="152"/>
      <c r="EC129" s="152"/>
      <c r="ED129" s="152"/>
      <c r="EE129" s="152"/>
      <c r="EF129" s="152"/>
      <c r="EG129" s="152"/>
      <c r="EH129" s="152"/>
      <c r="EI129" s="152"/>
      <c r="EJ129" s="152"/>
      <c r="EK129" s="152"/>
      <c r="EL129" s="152"/>
      <c r="EM129" s="152"/>
      <c r="EN129" s="152"/>
      <c r="EO129" s="152"/>
      <c r="EP129" s="152"/>
      <c r="EQ129" s="152"/>
      <c r="ER129" s="152"/>
      <c r="ES129" s="152"/>
      <c r="ET129" s="152"/>
      <c r="EU129" s="152"/>
      <c r="EV129" s="152"/>
      <c r="EW129" s="152"/>
      <c r="EX129" s="152"/>
      <c r="EY129" s="152"/>
      <c r="EZ129" s="152"/>
      <c r="FA129" s="152"/>
      <c r="FB129" s="152"/>
      <c r="FC129" s="152"/>
      <c r="FD129" s="152"/>
      <c r="FE129" s="152"/>
      <c r="FF129" s="152"/>
      <c r="FG129" s="152"/>
      <c r="FH129" s="152"/>
      <c r="FI129" s="152"/>
      <c r="FJ129" s="152"/>
      <c r="FK129" s="152"/>
      <c r="FL129" s="152"/>
      <c r="FM129" s="152"/>
      <c r="FN129" s="152"/>
      <c r="FO129" s="152"/>
      <c r="FP129" s="152"/>
      <c r="FQ129" s="152"/>
      <c r="FR129" s="152"/>
      <c r="FS129" s="152"/>
      <c r="FT129" s="152"/>
      <c r="FU129" s="152"/>
      <c r="FV129" s="152"/>
      <c r="FW129" s="152"/>
      <c r="FX129" s="152"/>
      <c r="FY129" s="152"/>
      <c r="FZ129" s="152"/>
      <c r="GA129" s="152"/>
      <c r="GB129" s="152"/>
      <c r="GC129" s="152"/>
      <c r="GD129" s="152"/>
      <c r="GE129" s="152"/>
      <c r="GF129" s="152"/>
      <c r="GG129" s="152"/>
      <c r="GH129" s="152"/>
      <c r="GI129" s="152"/>
      <c r="GJ129" s="152"/>
      <c r="GK129" s="152"/>
      <c r="GL129" s="152"/>
      <c r="GM129" s="152"/>
    </row>
    <row r="130" spans="1:195" ht="27.6">
      <c r="D130" s="36" t="s">
        <v>1157</v>
      </c>
      <c r="E130" s="40" t="s">
        <v>1265</v>
      </c>
      <c r="F130" s="2835">
        <f>F131+F132+F133</f>
        <v>192215.72672180005</v>
      </c>
      <c r="G130" s="2835">
        <f>G131+G132+G133</f>
        <v>209418.00219655002</v>
      </c>
      <c r="H130" s="41">
        <f t="shared" si="9"/>
        <v>17202.275474749971</v>
      </c>
      <c r="I130" s="226">
        <f t="shared" si="10"/>
        <v>8.9494630684654505E-2</v>
      </c>
      <c r="J130" s="1409"/>
      <c r="K130" s="69"/>
    </row>
    <row r="131" spans="1:195" s="7" customFormat="1" ht="15" customHeight="1" outlineLevel="1">
      <c r="A131" s="170" t="s">
        <v>1793</v>
      </c>
      <c r="B131" s="170" t="s">
        <v>422</v>
      </c>
      <c r="C131" s="239"/>
      <c r="D131" s="55"/>
      <c r="E131" s="56" t="s">
        <v>422</v>
      </c>
      <c r="F131" s="88">
        <f>SUMIFS(INPUT!$H:$H,INPUT!$E:$E,BAZE_2026!$A131,INPUT!$B:$B,BAZE_2026!$B131)</f>
        <v>134484.67672180003</v>
      </c>
      <c r="G131" s="88">
        <f>SUMIFS(INPUT!$L:$L,INPUT!$E:$E,BAZE_2026!$A131,INPUT!$B:$B,BAZE_2026!$B131)</f>
        <v>142667.60219655003</v>
      </c>
      <c r="H131" s="46">
        <f t="shared" si="9"/>
        <v>8182.9254747499945</v>
      </c>
      <c r="I131" s="223">
        <f t="shared" si="10"/>
        <v>6.0846526713801724E-2</v>
      </c>
      <c r="J131" s="2472" t="s">
        <v>4653</v>
      </c>
      <c r="K131" s="69"/>
      <c r="L131" s="1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7" customFormat="1" ht="45" customHeight="1" outlineLevel="1">
      <c r="A132" s="170" t="s">
        <v>1793</v>
      </c>
      <c r="B132" s="170" t="s">
        <v>756</v>
      </c>
      <c r="C132" s="239"/>
      <c r="D132" s="61"/>
      <c r="E132" s="62" t="s">
        <v>362</v>
      </c>
      <c r="F132" s="88">
        <f>SUMIFS(INPUT!$H:$H,INPUT!$E:$E,BAZE_2026!$A132,INPUT!$B:$B,BAZE_2026!$B132)</f>
        <v>57731.05</v>
      </c>
      <c r="G132" s="88">
        <f>SUMIFS(INPUT!$L:$L,INPUT!$E:$E,BAZE_2026!$A132,INPUT!$B:$B,BAZE_2026!$B132)</f>
        <v>66750.399999999994</v>
      </c>
      <c r="H132" s="46">
        <f t="shared" si="9"/>
        <v>9019.3499999999913</v>
      </c>
      <c r="I132" s="223">
        <f t="shared" si="10"/>
        <v>0.15623048602095391</v>
      </c>
      <c r="J132" s="2469" t="s">
        <v>4913</v>
      </c>
      <c r="K132" s="51"/>
      <c r="L132" s="126"/>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7" customFormat="1" ht="13.8" outlineLevel="1">
      <c r="A133" s="170" t="s">
        <v>1793</v>
      </c>
      <c r="B133" s="170" t="s">
        <v>758</v>
      </c>
      <c r="C133" s="239"/>
      <c r="D133" s="55"/>
      <c r="E133" s="56" t="s">
        <v>361</v>
      </c>
      <c r="F133" s="88">
        <f>SUMIFS(INPUT!$H:$H,INPUT!$E:$E,BAZE_2026!$A133,INPUT!$B:$B,BAZE_2026!$B133)</f>
        <v>0</v>
      </c>
      <c r="G133" s="88">
        <f>SUMIFS(INPUT!$L:$L,INPUT!$E:$E,BAZE_2026!$A133,INPUT!$B:$B,BAZE_2026!$B133)</f>
        <v>0</v>
      </c>
      <c r="H133" s="46">
        <f t="shared" si="9"/>
        <v>0</v>
      </c>
      <c r="I133" s="223" t="str">
        <f t="shared" si="10"/>
        <v>-</v>
      </c>
      <c r="J133" s="2471"/>
      <c r="K133" s="69"/>
      <c r="L133" s="11"/>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57" customFormat="1" ht="13.8" outlineLevel="1">
      <c r="A134" s="306" t="s">
        <v>1793</v>
      </c>
      <c r="B134" s="306" t="s">
        <v>757</v>
      </c>
      <c r="C134" s="307"/>
      <c r="D134" s="2829"/>
      <c r="E134" s="155" t="s">
        <v>757</v>
      </c>
      <c r="F134" s="145">
        <f>SUMIFS(INPUT!$H:$H,INPUT!$E:$E,BAZE_2026!$A134,INPUT!$B:$B,BAZE_2026!$B134)</f>
        <v>43700</v>
      </c>
      <c r="G134" s="145">
        <f>SUMIFS(INPUT!$L:$L,INPUT!$E:$E,BAZE_2026!$A134,INPUT!$B:$B,BAZE_2026!$B134)</f>
        <v>0</v>
      </c>
      <c r="H134" s="149">
        <f t="shared" si="9"/>
        <v>-43700</v>
      </c>
      <c r="I134" s="221">
        <f t="shared" si="10"/>
        <v>-1</v>
      </c>
      <c r="J134" s="2838"/>
      <c r="K134" s="308"/>
      <c r="L134" s="274"/>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c r="DW134" s="152"/>
      <c r="DX134" s="152"/>
      <c r="DY134" s="152"/>
      <c r="DZ134" s="152"/>
      <c r="EA134" s="152"/>
      <c r="EB134" s="152"/>
      <c r="EC134" s="152"/>
      <c r="ED134" s="152"/>
      <c r="EE134" s="152"/>
      <c r="EF134" s="152"/>
      <c r="EG134" s="152"/>
      <c r="EH134" s="152"/>
      <c r="EI134" s="152"/>
      <c r="EJ134" s="152"/>
      <c r="EK134" s="152"/>
      <c r="EL134" s="152"/>
      <c r="EM134" s="152"/>
      <c r="EN134" s="152"/>
      <c r="EO134" s="152"/>
      <c r="EP134" s="152"/>
      <c r="EQ134" s="152"/>
      <c r="ER134" s="152"/>
      <c r="ES134" s="152"/>
      <c r="ET134" s="152"/>
      <c r="EU134" s="152"/>
      <c r="EV134" s="152"/>
      <c r="EW134" s="152"/>
      <c r="EX134" s="152"/>
      <c r="EY134" s="152"/>
      <c r="EZ134" s="152"/>
      <c r="FA134" s="152"/>
      <c r="FB134" s="152"/>
      <c r="FC134" s="152"/>
      <c r="FD134" s="152"/>
      <c r="FE134" s="152"/>
      <c r="FF134" s="152"/>
      <c r="FG134" s="152"/>
      <c r="FH134" s="152"/>
      <c r="FI134" s="152"/>
      <c r="FJ134" s="152"/>
      <c r="FK134" s="152"/>
      <c r="FL134" s="152"/>
      <c r="FM134" s="152"/>
      <c r="FN134" s="152"/>
      <c r="FO134" s="152"/>
      <c r="FP134" s="152"/>
      <c r="FQ134" s="152"/>
      <c r="FR134" s="152"/>
      <c r="FS134" s="152"/>
      <c r="FT134" s="152"/>
      <c r="FU134" s="152"/>
      <c r="FV134" s="152"/>
      <c r="FW134" s="152"/>
      <c r="FX134" s="152"/>
      <c r="FY134" s="152"/>
      <c r="FZ134" s="152"/>
      <c r="GA134" s="152"/>
      <c r="GB134" s="152"/>
      <c r="GC134" s="152"/>
      <c r="GD134" s="152"/>
      <c r="GE134" s="152"/>
      <c r="GF134" s="152"/>
      <c r="GG134" s="152"/>
      <c r="GH134" s="152"/>
      <c r="GI134" s="152"/>
      <c r="GJ134" s="152"/>
      <c r="GK134" s="152"/>
      <c r="GL134" s="152"/>
      <c r="GM134" s="152"/>
    </row>
    <row r="135" spans="1:195" ht="28.2">
      <c r="A135" s="248"/>
      <c r="D135" s="36" t="s">
        <v>1158</v>
      </c>
      <c r="E135" s="40" t="s">
        <v>1218</v>
      </c>
      <c r="F135" s="2835">
        <f>F136+F137</f>
        <v>227372.29800000001</v>
      </c>
      <c r="G135" s="2835">
        <f>G136+G137</f>
        <v>210654.76799999998</v>
      </c>
      <c r="H135" s="41">
        <f t="shared" si="9"/>
        <v>-16717.530000000028</v>
      </c>
      <c r="I135" s="226">
        <f t="shared" si="10"/>
        <v>-7.3524919909108838E-2</v>
      </c>
      <c r="J135" s="2475" t="s">
        <v>4679</v>
      </c>
      <c r="K135" s="69"/>
    </row>
    <row r="136" spans="1:195" s="7" customFormat="1" ht="13.8" outlineLevel="1">
      <c r="A136" s="170" t="s">
        <v>1789</v>
      </c>
      <c r="B136" s="170" t="s">
        <v>756</v>
      </c>
      <c r="C136" s="239"/>
      <c r="D136" s="61"/>
      <c r="E136" s="62" t="s">
        <v>362</v>
      </c>
      <c r="F136" s="88">
        <f>SUMIFS(INPUT!$H:$H,INPUT!$E:$E,BAZE_2026!$A136,INPUT!$B:$B,BAZE_2026!$B136)</f>
        <v>11045</v>
      </c>
      <c r="G136" s="88">
        <f>SUMIFS(INPUT!$L:$L,INPUT!$E:$E,BAZE_2026!$A136,INPUT!$B:$B,BAZE_2026!$B136)</f>
        <v>2000</v>
      </c>
      <c r="H136" s="46">
        <f t="shared" si="9"/>
        <v>-9045</v>
      </c>
      <c r="I136" s="223">
        <f t="shared" si="10"/>
        <v>-0.81892258940697149</v>
      </c>
      <c r="J136" s="2510" t="s">
        <v>5032</v>
      </c>
      <c r="K136" s="69"/>
      <c r="L136" s="11"/>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7" customFormat="1" ht="13.8" outlineLevel="1">
      <c r="A137" s="170" t="s">
        <v>1790</v>
      </c>
      <c r="B137" s="170" t="s">
        <v>756</v>
      </c>
      <c r="C137" s="239"/>
      <c r="D137" s="55"/>
      <c r="E137" s="62" t="s">
        <v>362</v>
      </c>
      <c r="F137" s="88">
        <f>SUMIFS(INPUT!$H:$H,INPUT!$E:$E,BAZE_2026!$A137,INPUT!$B:$B,BAZE_2026!$B137)</f>
        <v>216327.29800000001</v>
      </c>
      <c r="G137" s="88">
        <f>SUMIFS(INPUT!$L:$L,INPUT!$E:$E,BAZE_2026!$A137,INPUT!$B:$B,BAZE_2026!$B137)</f>
        <v>208654.76799999998</v>
      </c>
      <c r="H137" s="46">
        <f t="shared" si="9"/>
        <v>-7672.5300000000279</v>
      </c>
      <c r="I137" s="223">
        <f t="shared" si="10"/>
        <v>-3.546722984539856E-2</v>
      </c>
      <c r="J137" s="2510" t="s">
        <v>5032</v>
      </c>
      <c r="K137" s="69"/>
      <c r="L137" s="11"/>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52" customFormat="1" ht="15.6" customHeight="1" outlineLevel="1">
      <c r="A138" s="306" t="s">
        <v>1790</v>
      </c>
      <c r="B138" s="306" t="s">
        <v>757</v>
      </c>
      <c r="C138" s="312"/>
      <c r="D138" s="2839"/>
      <c r="E138" s="206" t="s">
        <v>757</v>
      </c>
      <c r="F138" s="154">
        <f>SUMIFS(INPUT!$H:$H,INPUT!$E:$E,BAZE_2026!$A138,INPUT!$B:$B,BAZE_2026!$B138)</f>
        <v>108132</v>
      </c>
      <c r="G138" s="154">
        <f>SUMIFS(INPUT!$L:$L,INPUT!$E:$E,BAZE_2026!$A138,INPUT!$B:$B,BAZE_2026!$B138)</f>
        <v>23000</v>
      </c>
      <c r="H138" s="1151"/>
      <c r="I138" s="1152"/>
      <c r="J138" s="2840"/>
      <c r="K138" s="308"/>
      <c r="L138" s="274"/>
    </row>
    <row r="139" spans="1:195" ht="31.5" customHeight="1">
      <c r="D139" s="36" t="s">
        <v>1159</v>
      </c>
      <c r="E139" s="40" t="s">
        <v>920</v>
      </c>
      <c r="F139" s="2835">
        <f>F140+F141+F142</f>
        <v>4712968.5730959997</v>
      </c>
      <c r="G139" s="2835">
        <f>G140+G141+G142</f>
        <v>5125848.62</v>
      </c>
      <c r="H139" s="41">
        <f t="shared" si="9"/>
        <v>412880.04690400045</v>
      </c>
      <c r="I139" s="226">
        <f t="shared" si="10"/>
        <v>8.760509231080553E-2</v>
      </c>
      <c r="J139" s="1409"/>
      <c r="K139" s="69"/>
    </row>
    <row r="140" spans="1:195" s="7" customFormat="1" ht="13.8" outlineLevel="1">
      <c r="A140" s="170" t="s">
        <v>691</v>
      </c>
      <c r="B140" s="170" t="s">
        <v>422</v>
      </c>
      <c r="C140" s="239"/>
      <c r="D140" s="55"/>
      <c r="E140" s="56" t="s">
        <v>422</v>
      </c>
      <c r="F140" s="88">
        <f>SUMIFS(INPUT!$H:$H,INPUT!$E:$E,BAZE_2026!$A140,INPUT!$B:$B,BAZE_2026!$B140)</f>
        <v>2658637</v>
      </c>
      <c r="G140" s="88">
        <f>SUMIFS(INPUT!$L:$L,INPUT!$E:$E,BAZE_2026!$A140,INPUT!$B:$B,BAZE_2026!$B140)</f>
        <v>2845904</v>
      </c>
      <c r="H140" s="46">
        <f t="shared" si="9"/>
        <v>187267</v>
      </c>
      <c r="I140" s="223">
        <f t="shared" si="10"/>
        <v>7.0437220274900264E-2</v>
      </c>
      <c r="J140" s="2471"/>
      <c r="K140" s="69"/>
      <c r="L140" s="11"/>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7" customFormat="1" ht="16.5" customHeight="1" outlineLevel="1">
      <c r="A141" s="170" t="s">
        <v>691</v>
      </c>
      <c r="B141" s="170" t="s">
        <v>756</v>
      </c>
      <c r="C141" s="239"/>
      <c r="D141" s="61"/>
      <c r="E141" s="62" t="s">
        <v>362</v>
      </c>
      <c r="F141" s="88">
        <f>SUMIFS(INPUT!$H:$H,INPUT!$E:$E,BAZE_2026!$A141,INPUT!$B:$B,BAZE_2026!$B141)</f>
        <v>1971033.5730960001</v>
      </c>
      <c r="G141" s="88">
        <f>SUMIFS(INPUT!$L:$L,INPUT!$E:$E,BAZE_2026!$A141,INPUT!$B:$B,BAZE_2026!$B141)</f>
        <v>2212850.62</v>
      </c>
      <c r="H141" s="46">
        <f t="shared" si="9"/>
        <v>241817.04690399999</v>
      </c>
      <c r="I141" s="223">
        <f t="shared" si="10"/>
        <v>0.12268540232126333</v>
      </c>
      <c r="J141" s="2510" t="s">
        <v>5033</v>
      </c>
      <c r="K141" s="51"/>
      <c r="L141" s="126"/>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7" customFormat="1" ht="13.8" outlineLevel="1">
      <c r="A142" s="170" t="s">
        <v>691</v>
      </c>
      <c r="B142" s="170" t="s">
        <v>758</v>
      </c>
      <c r="C142" s="239"/>
      <c r="D142" s="55"/>
      <c r="E142" s="56" t="s">
        <v>361</v>
      </c>
      <c r="F142" s="88">
        <f>SUMIFS(INPUT!$H:$H,INPUT!$E:$E,BAZE_2026!$A142,INPUT!$B:$B,BAZE_2026!$B142)</f>
        <v>83298</v>
      </c>
      <c r="G142" s="88">
        <f>SUMIFS(INPUT!$L:$L,INPUT!$E:$E,BAZE_2026!$A142,INPUT!$B:$B,BAZE_2026!$B142)</f>
        <v>67094</v>
      </c>
      <c r="H142" s="46">
        <f t="shared" si="9"/>
        <v>-16204</v>
      </c>
      <c r="I142" s="223">
        <f t="shared" si="10"/>
        <v>-0.19453048092391173</v>
      </c>
      <c r="J142" s="2471"/>
      <c r="K142" s="69"/>
      <c r="L142" s="11"/>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53" customFormat="1" ht="13.8" outlineLevel="1">
      <c r="A143" s="265" t="s">
        <v>691</v>
      </c>
      <c r="B143" s="265" t="s">
        <v>757</v>
      </c>
      <c r="C143" s="266"/>
      <c r="D143" s="2827"/>
      <c r="E143" s="2832" t="s">
        <v>757</v>
      </c>
      <c r="F143" s="144">
        <f>SUMIFS(INPUT!$H:$H,INPUT!$E:$E,BAZE_2026!$A143,INPUT!$B:$B,BAZE_2026!$B143)</f>
        <v>2931543</v>
      </c>
      <c r="G143" s="144">
        <f>SUMIFS(INPUT!$L:$L,INPUT!$E:$E,BAZE_2026!$A143,INPUT!$B:$B,BAZE_2026!$B143)</f>
        <v>0</v>
      </c>
      <c r="H143" s="148">
        <f t="shared" si="9"/>
        <v>-2931543</v>
      </c>
      <c r="I143" s="224">
        <f t="shared" si="10"/>
        <v>-1</v>
      </c>
      <c r="J143" s="2833"/>
      <c r="K143" s="146"/>
      <c r="L143" s="119"/>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c r="CZ143" s="118"/>
      <c r="DA143" s="118"/>
      <c r="DB143" s="118"/>
      <c r="DC143" s="118"/>
      <c r="DD143" s="118"/>
      <c r="DE143" s="118"/>
      <c r="DF143" s="118"/>
      <c r="DG143" s="118"/>
      <c r="DH143" s="118"/>
      <c r="DI143" s="118"/>
      <c r="DJ143" s="118"/>
      <c r="DK143" s="118"/>
      <c r="DL143" s="118"/>
      <c r="DM143" s="118"/>
      <c r="DN143" s="118"/>
      <c r="DO143" s="118"/>
      <c r="DP143" s="118"/>
      <c r="DQ143" s="118"/>
      <c r="DR143" s="118"/>
      <c r="DS143" s="118"/>
      <c r="DT143" s="118"/>
      <c r="DU143" s="118"/>
      <c r="DV143" s="118"/>
      <c r="DW143" s="118"/>
      <c r="DX143" s="118"/>
      <c r="DY143" s="118"/>
      <c r="DZ143" s="118"/>
      <c r="EA143" s="118"/>
      <c r="EB143" s="118"/>
      <c r="EC143" s="118"/>
      <c r="ED143" s="118"/>
      <c r="EE143" s="118"/>
      <c r="EF143" s="118"/>
      <c r="EG143" s="118"/>
      <c r="EH143" s="118"/>
      <c r="EI143" s="118"/>
      <c r="EJ143" s="118"/>
      <c r="EK143" s="118"/>
      <c r="EL143" s="118"/>
      <c r="EM143" s="118"/>
      <c r="EN143" s="118"/>
      <c r="EO143" s="118"/>
      <c r="EP143" s="118"/>
      <c r="EQ143" s="118"/>
      <c r="ER143" s="118"/>
      <c r="ES143" s="118"/>
      <c r="ET143" s="118"/>
      <c r="EU143" s="118"/>
      <c r="EV143" s="118"/>
      <c r="EW143" s="118"/>
      <c r="EX143" s="118"/>
      <c r="EY143" s="118"/>
      <c r="EZ143" s="118"/>
      <c r="FA143" s="118"/>
      <c r="FB143" s="118"/>
      <c r="FC143" s="118"/>
      <c r="FD143" s="118"/>
      <c r="FE143" s="118"/>
      <c r="FF143" s="118"/>
      <c r="FG143" s="118"/>
      <c r="FH143" s="118"/>
      <c r="FI143" s="118"/>
      <c r="FJ143" s="118"/>
      <c r="FK143" s="118"/>
      <c r="FL143" s="118"/>
      <c r="FM143" s="118"/>
      <c r="FN143" s="118"/>
      <c r="FO143" s="118"/>
      <c r="FP143" s="118"/>
      <c r="FQ143" s="118"/>
      <c r="FR143" s="118"/>
      <c r="FS143" s="118"/>
      <c r="FT143" s="118"/>
      <c r="FU143" s="118"/>
      <c r="FV143" s="118"/>
      <c r="FW143" s="118"/>
      <c r="FX143" s="118"/>
      <c r="FY143" s="118"/>
      <c r="FZ143" s="118"/>
      <c r="GA143" s="118"/>
      <c r="GB143" s="118"/>
      <c r="GC143" s="118"/>
      <c r="GD143" s="118"/>
      <c r="GE143" s="118"/>
      <c r="GF143" s="118"/>
      <c r="GG143" s="118"/>
      <c r="GH143" s="118"/>
      <c r="GI143" s="118"/>
      <c r="GJ143" s="118"/>
      <c r="GK143" s="118"/>
      <c r="GL143" s="118"/>
      <c r="GM143" s="118"/>
    </row>
    <row r="144" spans="1:195" ht="15" customHeight="1">
      <c r="D144" s="36" t="s">
        <v>1160</v>
      </c>
      <c r="E144" s="40" t="s">
        <v>627</v>
      </c>
      <c r="F144" s="85"/>
      <c r="G144" s="1181"/>
      <c r="H144" s="41">
        <f t="shared" ref="H144:H145" si="11">G144-F144</f>
        <v>0</v>
      </c>
      <c r="I144" s="226" t="str">
        <f t="shared" si="10"/>
        <v>-</v>
      </c>
      <c r="J144" s="2476" t="s">
        <v>4680</v>
      </c>
      <c r="K144" s="69"/>
    </row>
    <row r="145" spans="1:195" s="7" customFormat="1" ht="13.8" outlineLevel="1">
      <c r="A145" s="363"/>
      <c r="B145" s="201"/>
      <c r="C145" s="243"/>
      <c r="D145" s="1127"/>
      <c r="E145" s="94" t="s">
        <v>312</v>
      </c>
      <c r="F145" s="88"/>
      <c r="G145" s="144"/>
      <c r="H145" s="46">
        <f t="shared" si="11"/>
        <v>0</v>
      </c>
      <c r="I145" s="223" t="str">
        <f t="shared" si="10"/>
        <v>-</v>
      </c>
      <c r="J145" s="1406"/>
      <c r="K145" s="69"/>
      <c r="L145" s="11"/>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 r="D146" s="36" t="s">
        <v>1291</v>
      </c>
      <c r="E146" s="40" t="s">
        <v>1222</v>
      </c>
      <c r="F146" s="2835">
        <f>F147</f>
        <v>413000</v>
      </c>
      <c r="G146" s="2835">
        <f>G147</f>
        <v>483268</v>
      </c>
      <c r="H146" s="41">
        <f>G146-F146</f>
        <v>70268</v>
      </c>
      <c r="I146" s="226">
        <f t="shared" ref="I146:I208" si="12">IFERROR(H146/F146,"-")</f>
        <v>0.1701404358353511</v>
      </c>
      <c r="J146" s="2477"/>
      <c r="K146" s="69"/>
    </row>
    <row r="147" spans="1:195" s="7" customFormat="1" ht="46.5" customHeight="1" outlineLevel="1">
      <c r="A147" s="170" t="s">
        <v>1791</v>
      </c>
      <c r="B147" s="170" t="s">
        <v>756</v>
      </c>
      <c r="C147" s="239"/>
      <c r="D147" s="101"/>
      <c r="E147" s="94" t="s">
        <v>315</v>
      </c>
      <c r="F147" s="88">
        <f>SUMIFS(INPUT!$H:$H,INPUT!$E:$E,BAZE_2026!$A147,INPUT!$B:$B,BAZE_2026!$B147)</f>
        <v>413000</v>
      </c>
      <c r="G147" s="88">
        <f>SUMIFS(INPUT!$L:$L,INPUT!$E:$E,BAZE_2026!$A147,INPUT!$B:$B,BAZE_2026!$B147)</f>
        <v>483268</v>
      </c>
      <c r="H147" s="46">
        <f t="shared" ref="H147:H154" si="13">G147-F147</f>
        <v>70268</v>
      </c>
      <c r="I147" s="223">
        <f t="shared" si="12"/>
        <v>0.1701404358353511</v>
      </c>
      <c r="J147" s="2469" t="s">
        <v>4914</v>
      </c>
      <c r="K147" s="69"/>
      <c r="L147" s="11"/>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57" customFormat="1" ht="13.8" outlineLevel="1">
      <c r="C148" s="307"/>
      <c r="D148" s="2836"/>
      <c r="E148" s="2834" t="s">
        <v>312</v>
      </c>
      <c r="F148" s="147"/>
      <c r="G148" s="147"/>
      <c r="H148" s="149">
        <f t="shared" si="13"/>
        <v>0</v>
      </c>
      <c r="I148" s="221" t="str">
        <f t="shared" si="12"/>
        <v>-</v>
      </c>
      <c r="J148" s="2841"/>
      <c r="K148" s="308"/>
      <c r="L148" s="274"/>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c r="DW148" s="152"/>
      <c r="DX148" s="152"/>
      <c r="DY148" s="152"/>
      <c r="DZ148" s="152"/>
      <c r="EA148" s="152"/>
      <c r="EB148" s="152"/>
      <c r="EC148" s="152"/>
      <c r="ED148" s="152"/>
      <c r="EE148" s="152"/>
      <c r="EF148" s="152"/>
      <c r="EG148" s="152"/>
      <c r="EH148" s="152"/>
      <c r="EI148" s="152"/>
      <c r="EJ148" s="152"/>
      <c r="EK148" s="152"/>
      <c r="EL148" s="152"/>
      <c r="EM148" s="152"/>
      <c r="EN148" s="152"/>
      <c r="EO148" s="152"/>
      <c r="EP148" s="152"/>
      <c r="EQ148" s="152"/>
      <c r="ER148" s="152"/>
      <c r="ES148" s="152"/>
      <c r="ET148" s="152"/>
      <c r="EU148" s="152"/>
      <c r="EV148" s="152"/>
      <c r="EW148" s="152"/>
      <c r="EX148" s="152"/>
      <c r="EY148" s="152"/>
      <c r="EZ148" s="152"/>
      <c r="FA148" s="152"/>
      <c r="FB148" s="152"/>
      <c r="FC148" s="152"/>
      <c r="FD148" s="152"/>
      <c r="FE148" s="152"/>
      <c r="FF148" s="152"/>
      <c r="FG148" s="152"/>
      <c r="FH148" s="152"/>
      <c r="FI148" s="152"/>
      <c r="FJ148" s="152"/>
      <c r="FK148" s="152"/>
      <c r="FL148" s="152"/>
      <c r="FM148" s="152"/>
      <c r="FN148" s="152"/>
      <c r="FO148" s="152"/>
      <c r="FP148" s="152"/>
      <c r="FQ148" s="152"/>
      <c r="FR148" s="152"/>
      <c r="FS148" s="152"/>
      <c r="FT148" s="152"/>
      <c r="FU148" s="152"/>
      <c r="FV148" s="152"/>
      <c r="FW148" s="152"/>
      <c r="FX148" s="152"/>
      <c r="FY148" s="152"/>
      <c r="FZ148" s="152"/>
      <c r="GA148" s="152"/>
      <c r="GB148" s="152"/>
      <c r="GC148" s="152"/>
      <c r="GD148" s="152"/>
      <c r="GE148" s="152"/>
      <c r="GF148" s="152"/>
      <c r="GG148" s="152"/>
      <c r="GH148" s="152"/>
      <c r="GI148" s="152"/>
      <c r="GJ148" s="152"/>
      <c r="GK148" s="152"/>
      <c r="GL148" s="152"/>
      <c r="GM148" s="152"/>
    </row>
    <row r="149" spans="1:195" ht="13.8">
      <c r="D149" s="38" t="s">
        <v>23</v>
      </c>
      <c r="E149" s="39" t="s">
        <v>83</v>
      </c>
      <c r="F149" s="28">
        <f>F158+F165+F172+F177+F182+F190+F192+F198+F204</f>
        <v>1767569.9061959998</v>
      </c>
      <c r="G149" s="28">
        <f>G158+G165+G172+G177+G182+G190+G192+G198+G204</f>
        <v>1909610.9246402453</v>
      </c>
      <c r="H149" s="27">
        <f t="shared" si="13"/>
        <v>142041.01844424545</v>
      </c>
      <c r="I149" s="210">
        <f t="shared" si="12"/>
        <v>8.0359491268966535E-2</v>
      </c>
      <c r="J149" s="1415"/>
      <c r="K149" s="69"/>
      <c r="L149" s="276"/>
      <c r="M149" s="120"/>
      <c r="N149" s="120"/>
      <c r="O149" s="120"/>
    </row>
    <row r="150" spans="1:195" s="108" customFormat="1" ht="13.8">
      <c r="A150" s="363"/>
      <c r="B150" s="303"/>
      <c r="C150" s="301"/>
      <c r="D150" s="104"/>
      <c r="E150" s="105" t="s">
        <v>422</v>
      </c>
      <c r="F150" s="106">
        <f>F159+F166+F173+F178+F183+F193+F199</f>
        <v>1112249.7242959999</v>
      </c>
      <c r="G150" s="106">
        <f>G159+G166+G173+G178+G183+G193+G199</f>
        <v>1163859.3707402451</v>
      </c>
      <c r="H150" s="107">
        <f t="shared" si="13"/>
        <v>51609.646444245242</v>
      </c>
      <c r="I150" s="218">
        <f t="shared" si="12"/>
        <v>4.6401132153043818E-2</v>
      </c>
      <c r="J150" s="1405"/>
      <c r="K150" s="132"/>
      <c r="L150" s="359"/>
      <c r="M150" s="112"/>
      <c r="N150" s="112"/>
      <c r="O150" s="112"/>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c r="CF150" s="240"/>
      <c r="CG150" s="240"/>
      <c r="CH150" s="240"/>
      <c r="CI150" s="240"/>
      <c r="CJ150" s="240"/>
      <c r="CK150" s="240"/>
      <c r="CL150" s="240"/>
      <c r="CM150" s="240"/>
      <c r="CN150" s="240"/>
      <c r="CO150" s="240"/>
      <c r="CP150" s="240"/>
      <c r="CQ150" s="240"/>
      <c r="CR150" s="240"/>
      <c r="CS150" s="240"/>
      <c r="CT150" s="240"/>
      <c r="CU150" s="240"/>
      <c r="CV150" s="240"/>
      <c r="CW150" s="240"/>
      <c r="CX150" s="240"/>
      <c r="CY150" s="240"/>
      <c r="CZ150" s="240"/>
      <c r="DA150" s="240"/>
      <c r="DB150" s="240"/>
      <c r="DC150" s="240"/>
      <c r="DD150" s="240"/>
      <c r="DE150" s="240"/>
      <c r="DF150" s="240"/>
      <c r="DG150" s="240"/>
      <c r="DH150" s="240"/>
      <c r="DI150" s="240"/>
      <c r="DJ150" s="240"/>
      <c r="DK150" s="240"/>
      <c r="DL150" s="240"/>
      <c r="DM150" s="240"/>
      <c r="DN150" s="240"/>
      <c r="DO150" s="240"/>
      <c r="DP150" s="240"/>
      <c r="DQ150" s="240"/>
      <c r="DR150" s="240"/>
      <c r="DS150" s="240"/>
      <c r="DT150" s="240"/>
      <c r="DU150" s="240"/>
      <c r="DV150" s="240"/>
      <c r="DW150" s="240"/>
      <c r="DX150" s="240"/>
      <c r="DY150" s="240"/>
      <c r="DZ150" s="240"/>
      <c r="EA150" s="240"/>
      <c r="EB150" s="240"/>
      <c r="EC150" s="240"/>
      <c r="ED150" s="240"/>
      <c r="EE150" s="240"/>
      <c r="EF150" s="240"/>
      <c r="EG150" s="240"/>
      <c r="EH150" s="240"/>
      <c r="EI150" s="240"/>
      <c r="EJ150" s="240"/>
      <c r="EK150" s="240"/>
      <c r="EL150" s="240"/>
      <c r="EM150" s="240"/>
      <c r="EN150" s="240"/>
      <c r="EO150" s="240"/>
      <c r="EP150" s="240"/>
      <c r="EQ150" s="240"/>
      <c r="ER150" s="240"/>
      <c r="ES150" s="240"/>
      <c r="ET150" s="240"/>
      <c r="EU150" s="240"/>
      <c r="EV150" s="240"/>
      <c r="EW150" s="240"/>
      <c r="EX150" s="240"/>
      <c r="EY150" s="240"/>
      <c r="EZ150" s="240"/>
      <c r="FA150" s="240"/>
      <c r="FB150" s="240"/>
      <c r="FC150" s="240"/>
      <c r="FD150" s="240"/>
      <c r="FE150" s="240"/>
      <c r="FF150" s="240"/>
      <c r="FG150" s="240"/>
      <c r="FH150" s="240"/>
      <c r="FI150" s="240"/>
      <c r="FJ150" s="240"/>
      <c r="FK150" s="240"/>
      <c r="FL150" s="240"/>
      <c r="FM150" s="240"/>
      <c r="FN150" s="240"/>
      <c r="FO150" s="240"/>
      <c r="FP150" s="240"/>
      <c r="FQ150" s="240"/>
      <c r="FR150" s="240"/>
      <c r="FS150" s="240"/>
      <c r="FT150" s="240"/>
      <c r="FU150" s="240"/>
      <c r="FV150" s="240"/>
      <c r="FW150" s="240"/>
      <c r="FX150" s="240"/>
      <c r="FY150" s="240"/>
      <c r="FZ150" s="240"/>
      <c r="GA150" s="240"/>
      <c r="GB150" s="240"/>
      <c r="GC150" s="240"/>
      <c r="GD150" s="240"/>
      <c r="GE150" s="240"/>
      <c r="GF150" s="240"/>
      <c r="GG150" s="240"/>
      <c r="GH150" s="240"/>
      <c r="GI150" s="240"/>
      <c r="GJ150" s="240"/>
      <c r="GK150" s="240"/>
      <c r="GL150" s="240"/>
      <c r="GM150" s="240"/>
    </row>
    <row r="151" spans="1:195" s="108" customFormat="1" ht="13.8">
      <c r="A151" s="363"/>
      <c r="B151" s="303"/>
      <c r="C151" s="301"/>
      <c r="D151" s="109"/>
      <c r="E151" s="110" t="s">
        <v>362</v>
      </c>
      <c r="F151" s="111">
        <f>F160+F167+F174+F179+F184+F194+F200+F205</f>
        <v>352005.38189999998</v>
      </c>
      <c r="G151" s="111">
        <f>G160+G167+G174+G179+G184+G194+G200+G205</f>
        <v>378236.5539</v>
      </c>
      <c r="H151" s="107">
        <f t="shared" si="13"/>
        <v>26231.17200000002</v>
      </c>
      <c r="I151" s="218">
        <f t="shared" si="12"/>
        <v>7.451923563899357E-2</v>
      </c>
      <c r="J151" s="1405"/>
      <c r="K151" s="132"/>
      <c r="L151" s="359"/>
      <c r="M151" s="112"/>
      <c r="N151" s="112"/>
      <c r="O151" s="112"/>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c r="CF151" s="240"/>
      <c r="CG151" s="240"/>
      <c r="CH151" s="240"/>
      <c r="CI151" s="240"/>
      <c r="CJ151" s="240"/>
      <c r="CK151" s="240"/>
      <c r="CL151" s="240"/>
      <c r="CM151" s="240"/>
      <c r="CN151" s="240"/>
      <c r="CO151" s="240"/>
      <c r="CP151" s="240"/>
      <c r="CQ151" s="240"/>
      <c r="CR151" s="240"/>
      <c r="CS151" s="240"/>
      <c r="CT151" s="240"/>
      <c r="CU151" s="240"/>
      <c r="CV151" s="240"/>
      <c r="CW151" s="240"/>
      <c r="CX151" s="240"/>
      <c r="CY151" s="240"/>
      <c r="CZ151" s="240"/>
      <c r="DA151" s="240"/>
      <c r="DB151" s="240"/>
      <c r="DC151" s="240"/>
      <c r="DD151" s="240"/>
      <c r="DE151" s="240"/>
      <c r="DF151" s="240"/>
      <c r="DG151" s="240"/>
      <c r="DH151" s="240"/>
      <c r="DI151" s="240"/>
      <c r="DJ151" s="240"/>
      <c r="DK151" s="240"/>
      <c r="DL151" s="240"/>
      <c r="DM151" s="240"/>
      <c r="DN151" s="240"/>
      <c r="DO151" s="240"/>
      <c r="DP151" s="240"/>
      <c r="DQ151" s="240"/>
      <c r="DR151" s="240"/>
      <c r="DS151" s="240"/>
      <c r="DT151" s="240"/>
      <c r="DU151" s="240"/>
      <c r="DV151" s="240"/>
      <c r="DW151" s="240"/>
      <c r="DX151" s="240"/>
      <c r="DY151" s="240"/>
      <c r="DZ151" s="240"/>
      <c r="EA151" s="240"/>
      <c r="EB151" s="240"/>
      <c r="EC151" s="240"/>
      <c r="ED151" s="240"/>
      <c r="EE151" s="240"/>
      <c r="EF151" s="240"/>
      <c r="EG151" s="240"/>
      <c r="EH151" s="240"/>
      <c r="EI151" s="240"/>
      <c r="EJ151" s="240"/>
      <c r="EK151" s="240"/>
      <c r="EL151" s="240"/>
      <c r="EM151" s="240"/>
      <c r="EN151" s="240"/>
      <c r="EO151" s="240"/>
      <c r="EP151" s="240"/>
      <c r="EQ151" s="240"/>
      <c r="ER151" s="240"/>
      <c r="ES151" s="240"/>
      <c r="ET151" s="240"/>
      <c r="EU151" s="240"/>
      <c r="EV151" s="240"/>
      <c r="EW151" s="240"/>
      <c r="EX151" s="240"/>
      <c r="EY151" s="240"/>
      <c r="EZ151" s="240"/>
      <c r="FA151" s="240"/>
      <c r="FB151" s="240"/>
      <c r="FC151" s="240"/>
      <c r="FD151" s="240"/>
      <c r="FE151" s="240"/>
      <c r="FF151" s="240"/>
      <c r="FG151" s="240"/>
      <c r="FH151" s="240"/>
      <c r="FI151" s="240"/>
      <c r="FJ151" s="240"/>
      <c r="FK151" s="240"/>
      <c r="FL151" s="240"/>
      <c r="FM151" s="240"/>
      <c r="FN151" s="240"/>
      <c r="FO151" s="240"/>
      <c r="FP151" s="240"/>
      <c r="FQ151" s="240"/>
      <c r="FR151" s="240"/>
      <c r="FS151" s="240"/>
      <c r="FT151" s="240"/>
      <c r="FU151" s="240"/>
      <c r="FV151" s="240"/>
      <c r="FW151" s="240"/>
      <c r="FX151" s="240"/>
      <c r="FY151" s="240"/>
      <c r="FZ151" s="240"/>
      <c r="GA151" s="240"/>
      <c r="GB151" s="240"/>
      <c r="GC151" s="240"/>
      <c r="GD151" s="240"/>
      <c r="GE151" s="240"/>
      <c r="GF151" s="240"/>
      <c r="GG151" s="240"/>
      <c r="GH151" s="240"/>
      <c r="GI151" s="240"/>
      <c r="GJ151" s="240"/>
      <c r="GK151" s="240"/>
      <c r="GL151" s="240"/>
      <c r="GM151" s="240"/>
    </row>
    <row r="152" spans="1:195" s="108" customFormat="1" ht="13.8">
      <c r="A152" s="363"/>
      <c r="B152" s="303"/>
      <c r="C152" s="301"/>
      <c r="D152" s="379"/>
      <c r="E152" s="110" t="s">
        <v>1203</v>
      </c>
      <c r="F152" s="380">
        <f>SUM(F186)</f>
        <v>271536.8</v>
      </c>
      <c r="G152" s="380">
        <f>SUM(G186)</f>
        <v>324250</v>
      </c>
      <c r="H152" s="107">
        <f>G152-F152</f>
        <v>52713.200000000012</v>
      </c>
      <c r="I152" s="218">
        <f>IFERROR(H152/F152,"-")</f>
        <v>0.19412911988356649</v>
      </c>
      <c r="J152" s="1416"/>
      <c r="K152" s="132"/>
      <c r="L152" s="359"/>
      <c r="M152" s="112"/>
      <c r="N152" s="112"/>
      <c r="O152" s="112"/>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c r="CF152" s="240"/>
      <c r="CG152" s="240"/>
      <c r="CH152" s="240"/>
      <c r="CI152" s="240"/>
      <c r="CJ152" s="240"/>
      <c r="CK152" s="240"/>
      <c r="CL152" s="240"/>
      <c r="CM152" s="240"/>
      <c r="CN152" s="240"/>
      <c r="CO152" s="240"/>
      <c r="CP152" s="240"/>
      <c r="CQ152" s="240"/>
      <c r="CR152" s="240"/>
      <c r="CS152" s="240"/>
      <c r="CT152" s="240"/>
      <c r="CU152" s="240"/>
      <c r="CV152" s="240"/>
      <c r="CW152" s="240"/>
      <c r="CX152" s="240"/>
      <c r="CY152" s="240"/>
      <c r="CZ152" s="240"/>
      <c r="DA152" s="240"/>
      <c r="DB152" s="240"/>
      <c r="DC152" s="240"/>
      <c r="DD152" s="240"/>
      <c r="DE152" s="240"/>
      <c r="DF152" s="240"/>
      <c r="DG152" s="240"/>
      <c r="DH152" s="240"/>
      <c r="DI152" s="240"/>
      <c r="DJ152" s="240"/>
      <c r="DK152" s="240"/>
      <c r="DL152" s="240"/>
      <c r="DM152" s="240"/>
      <c r="DN152" s="240"/>
      <c r="DO152" s="240"/>
      <c r="DP152" s="240"/>
      <c r="DQ152" s="240"/>
      <c r="DR152" s="240"/>
      <c r="DS152" s="240"/>
      <c r="DT152" s="240"/>
      <c r="DU152" s="240"/>
      <c r="DV152" s="240"/>
      <c r="DW152" s="240"/>
      <c r="DX152" s="240"/>
      <c r="DY152" s="240"/>
      <c r="DZ152" s="240"/>
      <c r="EA152" s="240"/>
      <c r="EB152" s="240"/>
      <c r="EC152" s="240"/>
      <c r="ED152" s="240"/>
      <c r="EE152" s="240"/>
      <c r="EF152" s="240"/>
      <c r="EG152" s="240"/>
      <c r="EH152" s="240"/>
      <c r="EI152" s="240"/>
      <c r="EJ152" s="240"/>
      <c r="EK152" s="240"/>
      <c r="EL152" s="240"/>
      <c r="EM152" s="240"/>
      <c r="EN152" s="240"/>
      <c r="EO152" s="240"/>
      <c r="EP152" s="240"/>
      <c r="EQ152" s="240"/>
      <c r="ER152" s="240"/>
      <c r="ES152" s="240"/>
      <c r="ET152" s="240"/>
      <c r="EU152" s="240"/>
      <c r="EV152" s="240"/>
      <c r="EW152" s="240"/>
      <c r="EX152" s="240"/>
      <c r="EY152" s="240"/>
      <c r="EZ152" s="240"/>
      <c r="FA152" s="240"/>
      <c r="FB152" s="240"/>
      <c r="FC152" s="240"/>
      <c r="FD152" s="240"/>
      <c r="FE152" s="240"/>
      <c r="FF152" s="240"/>
      <c r="FG152" s="240"/>
      <c r="FH152" s="240"/>
      <c r="FI152" s="240"/>
      <c r="FJ152" s="240"/>
      <c r="FK152" s="240"/>
      <c r="FL152" s="240"/>
      <c r="FM152" s="240"/>
      <c r="FN152" s="240"/>
      <c r="FO152" s="240"/>
      <c r="FP152" s="240"/>
      <c r="FQ152" s="240"/>
      <c r="FR152" s="240"/>
      <c r="FS152" s="240"/>
      <c r="FT152" s="240"/>
      <c r="FU152" s="240"/>
      <c r="FV152" s="240"/>
      <c r="FW152" s="240"/>
      <c r="FX152" s="240"/>
      <c r="FY152" s="240"/>
      <c r="FZ152" s="240"/>
      <c r="GA152" s="240"/>
      <c r="GB152" s="240"/>
      <c r="GC152" s="240"/>
      <c r="GD152" s="240"/>
      <c r="GE152" s="240"/>
      <c r="GF152" s="240"/>
      <c r="GG152" s="240"/>
      <c r="GH152" s="240"/>
      <c r="GI152" s="240"/>
      <c r="GJ152" s="240"/>
      <c r="GK152" s="240"/>
      <c r="GL152" s="240"/>
      <c r="GM152" s="240"/>
    </row>
    <row r="153" spans="1:195" s="108" customFormat="1" ht="13.8">
      <c r="A153" s="363"/>
      <c r="B153" s="303"/>
      <c r="C153" s="301"/>
      <c r="D153" s="104"/>
      <c r="E153" s="105" t="s">
        <v>361</v>
      </c>
      <c r="F153" s="106">
        <f>F161+F168+F175+F180+F185+F195+F201+F206</f>
        <v>31778</v>
      </c>
      <c r="G153" s="106">
        <f>G161+G168+G175+G180+G185+G195+G201+G206</f>
        <v>43265</v>
      </c>
      <c r="H153" s="107">
        <f t="shared" si="13"/>
        <v>11487</v>
      </c>
      <c r="I153" s="218">
        <f t="shared" si="12"/>
        <v>0.36147649317137642</v>
      </c>
      <c r="J153" s="1405"/>
      <c r="K153" s="132"/>
      <c r="L153" s="359"/>
      <c r="M153" s="112"/>
      <c r="N153" s="112"/>
      <c r="O153" s="112"/>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c r="CF153" s="240"/>
      <c r="CG153" s="240"/>
      <c r="CH153" s="240"/>
      <c r="CI153" s="240"/>
      <c r="CJ153" s="240"/>
      <c r="CK153" s="240"/>
      <c r="CL153" s="240"/>
      <c r="CM153" s="240"/>
      <c r="CN153" s="240"/>
      <c r="CO153" s="240"/>
      <c r="CP153" s="240"/>
      <c r="CQ153" s="240"/>
      <c r="CR153" s="240"/>
      <c r="CS153" s="240"/>
      <c r="CT153" s="240"/>
      <c r="CU153" s="240"/>
      <c r="CV153" s="240"/>
      <c r="CW153" s="240"/>
      <c r="CX153" s="240"/>
      <c r="CY153" s="240"/>
      <c r="CZ153" s="240"/>
      <c r="DA153" s="240"/>
      <c r="DB153" s="240"/>
      <c r="DC153" s="240"/>
      <c r="DD153" s="240"/>
      <c r="DE153" s="240"/>
      <c r="DF153" s="240"/>
      <c r="DG153" s="240"/>
      <c r="DH153" s="240"/>
      <c r="DI153" s="240"/>
      <c r="DJ153" s="240"/>
      <c r="DK153" s="240"/>
      <c r="DL153" s="240"/>
      <c r="DM153" s="240"/>
      <c r="DN153" s="240"/>
      <c r="DO153" s="240"/>
      <c r="DP153" s="240"/>
      <c r="DQ153" s="240"/>
      <c r="DR153" s="240"/>
      <c r="DS153" s="240"/>
      <c r="DT153" s="240"/>
      <c r="DU153" s="240"/>
      <c r="DV153" s="240"/>
      <c r="DW153" s="240"/>
      <c r="DX153" s="240"/>
      <c r="DY153" s="240"/>
      <c r="DZ153" s="240"/>
      <c r="EA153" s="240"/>
      <c r="EB153" s="240"/>
      <c r="EC153" s="240"/>
      <c r="ED153" s="240"/>
      <c r="EE153" s="240"/>
      <c r="EF153" s="240"/>
      <c r="EG153" s="240"/>
      <c r="EH153" s="240"/>
      <c r="EI153" s="240"/>
      <c r="EJ153" s="240"/>
      <c r="EK153" s="240"/>
      <c r="EL153" s="240"/>
      <c r="EM153" s="240"/>
      <c r="EN153" s="240"/>
      <c r="EO153" s="240"/>
      <c r="EP153" s="240"/>
      <c r="EQ153" s="240"/>
      <c r="ER153" s="240"/>
      <c r="ES153" s="240"/>
      <c r="ET153" s="240"/>
      <c r="EU153" s="240"/>
      <c r="EV153" s="240"/>
      <c r="EW153" s="240"/>
      <c r="EX153" s="240"/>
      <c r="EY153" s="240"/>
      <c r="EZ153" s="240"/>
      <c r="FA153" s="240"/>
      <c r="FB153" s="240"/>
      <c r="FC153" s="240"/>
      <c r="FD153" s="240"/>
      <c r="FE153" s="240"/>
      <c r="FF153" s="240"/>
      <c r="FG153" s="240"/>
      <c r="FH153" s="240"/>
      <c r="FI153" s="240"/>
      <c r="FJ153" s="240"/>
      <c r="FK153" s="240"/>
      <c r="FL153" s="240"/>
      <c r="FM153" s="240"/>
      <c r="FN153" s="240"/>
      <c r="FO153" s="240"/>
      <c r="FP153" s="240"/>
      <c r="FQ153" s="240"/>
      <c r="FR153" s="240"/>
      <c r="FS153" s="240"/>
      <c r="FT153" s="240"/>
      <c r="FU153" s="240"/>
      <c r="FV153" s="240"/>
      <c r="FW153" s="240"/>
      <c r="FX153" s="240"/>
      <c r="FY153" s="240"/>
      <c r="FZ153" s="240"/>
      <c r="GA153" s="240"/>
      <c r="GB153" s="240"/>
      <c r="GC153" s="240"/>
      <c r="GD153" s="240"/>
      <c r="GE153" s="240"/>
      <c r="GF153" s="240"/>
      <c r="GG153" s="240"/>
      <c r="GH153" s="240"/>
      <c r="GI153" s="240"/>
      <c r="GJ153" s="240"/>
      <c r="GK153" s="240"/>
      <c r="GL153" s="240"/>
      <c r="GM153" s="240"/>
    </row>
    <row r="154" spans="1:195" s="157" customFormat="1" ht="13.8">
      <c r="A154" s="1437"/>
      <c r="B154" s="306"/>
      <c r="C154" s="307"/>
      <c r="D154" s="1108"/>
      <c r="E154" s="155" t="s">
        <v>672</v>
      </c>
      <c r="F154" s="147">
        <f>SUM(F162,F169,F187)</f>
        <v>549979</v>
      </c>
      <c r="G154" s="147">
        <f>SUM(G162,G169,G187)</f>
        <v>586130</v>
      </c>
      <c r="H154" s="149">
        <f t="shared" si="13"/>
        <v>36151</v>
      </c>
      <c r="I154" s="230">
        <f t="shared" si="12"/>
        <v>6.5731600661116149E-2</v>
      </c>
      <c r="J154" s="1417"/>
      <c r="K154" s="308"/>
      <c r="L154" s="274"/>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c r="DW154" s="152"/>
      <c r="DX154" s="152"/>
      <c r="DY154" s="152"/>
      <c r="DZ154" s="152"/>
      <c r="EA154" s="152"/>
      <c r="EB154" s="152"/>
      <c r="EC154" s="152"/>
      <c r="ED154" s="152"/>
      <c r="EE154" s="152"/>
      <c r="EF154" s="152"/>
      <c r="EG154" s="152"/>
      <c r="EH154" s="152"/>
      <c r="EI154" s="152"/>
      <c r="EJ154" s="152"/>
      <c r="EK154" s="152"/>
      <c r="EL154" s="152"/>
      <c r="EM154" s="152"/>
      <c r="EN154" s="152"/>
      <c r="EO154" s="152"/>
      <c r="EP154" s="152"/>
      <c r="EQ154" s="152"/>
      <c r="ER154" s="152"/>
      <c r="ES154" s="152"/>
      <c r="ET154" s="152"/>
      <c r="EU154" s="152"/>
      <c r="EV154" s="152"/>
      <c r="EW154" s="152"/>
      <c r="EX154" s="152"/>
      <c r="EY154" s="152"/>
      <c r="EZ154" s="152"/>
      <c r="FA154" s="152"/>
      <c r="FB154" s="152"/>
      <c r="FC154" s="152"/>
      <c r="FD154" s="152"/>
      <c r="FE154" s="152"/>
      <c r="FF154" s="152"/>
      <c r="FG154" s="152"/>
      <c r="FH154" s="152"/>
      <c r="FI154" s="152"/>
      <c r="FJ154" s="152"/>
      <c r="FK154" s="152"/>
      <c r="FL154" s="152"/>
      <c r="FM154" s="152"/>
      <c r="FN154" s="152"/>
      <c r="FO154" s="152"/>
      <c r="FP154" s="152"/>
      <c r="FQ154" s="152"/>
      <c r="FR154" s="152"/>
      <c r="FS154" s="152"/>
      <c r="FT154" s="152"/>
      <c r="FU154" s="152"/>
      <c r="FV154" s="152"/>
      <c r="FW154" s="152"/>
      <c r="FX154" s="152"/>
      <c r="FY154" s="152"/>
      <c r="FZ154" s="152"/>
      <c r="GA154" s="152"/>
      <c r="GB154" s="152"/>
      <c r="GC154" s="152"/>
      <c r="GD154" s="152"/>
      <c r="GE154" s="152"/>
      <c r="GF154" s="152"/>
      <c r="GG154" s="152"/>
      <c r="GH154" s="152"/>
      <c r="GI154" s="152"/>
      <c r="GJ154" s="152"/>
      <c r="GK154" s="152"/>
      <c r="GL154" s="152"/>
      <c r="GM154" s="152"/>
    </row>
    <row r="155" spans="1:195" s="157" customFormat="1" ht="13.8">
      <c r="A155" s="1437"/>
      <c r="B155" s="306"/>
      <c r="C155" s="307"/>
      <c r="D155" s="1108"/>
      <c r="E155" s="309" t="s">
        <v>257</v>
      </c>
      <c r="F155" s="310">
        <f>F163+F170</f>
        <v>26360.1819</v>
      </c>
      <c r="G155" s="310">
        <f>G163+G170</f>
        <v>26226</v>
      </c>
      <c r="H155" s="149">
        <f>G155-F155</f>
        <v>-134.18189999999959</v>
      </c>
      <c r="I155" s="221">
        <f t="shared" si="12"/>
        <v>-5.0903252682030845E-3</v>
      </c>
      <c r="J155" s="1418"/>
      <c r="K155" s="308"/>
      <c r="L155" s="274"/>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c r="DW155" s="152"/>
      <c r="DX155" s="152"/>
      <c r="DY155" s="152"/>
      <c r="DZ155" s="152"/>
      <c r="EA155" s="152"/>
      <c r="EB155" s="152"/>
      <c r="EC155" s="152"/>
      <c r="ED155" s="152"/>
      <c r="EE155" s="152"/>
      <c r="EF155" s="152"/>
      <c r="EG155" s="152"/>
      <c r="EH155" s="152"/>
      <c r="EI155" s="152"/>
      <c r="EJ155" s="152"/>
      <c r="EK155" s="152"/>
      <c r="EL155" s="152"/>
      <c r="EM155" s="152"/>
      <c r="EN155" s="152"/>
      <c r="EO155" s="152"/>
      <c r="EP155" s="152"/>
      <c r="EQ155" s="152"/>
      <c r="ER155" s="152"/>
      <c r="ES155" s="152"/>
      <c r="ET155" s="152"/>
      <c r="EU155" s="152"/>
      <c r="EV155" s="152"/>
      <c r="EW155" s="152"/>
      <c r="EX155" s="152"/>
      <c r="EY155" s="152"/>
      <c r="EZ155" s="152"/>
      <c r="FA155" s="152"/>
      <c r="FB155" s="152"/>
      <c r="FC155" s="152"/>
      <c r="FD155" s="152"/>
      <c r="FE155" s="152"/>
      <c r="FF155" s="152"/>
      <c r="FG155" s="152"/>
      <c r="FH155" s="152"/>
      <c r="FI155" s="152"/>
      <c r="FJ155" s="152"/>
      <c r="FK155" s="152"/>
      <c r="FL155" s="152"/>
      <c r="FM155" s="152"/>
      <c r="FN155" s="152"/>
      <c r="FO155" s="152"/>
      <c r="FP155" s="152"/>
      <c r="FQ155" s="152"/>
      <c r="FR155" s="152"/>
      <c r="FS155" s="152"/>
      <c r="FT155" s="152"/>
      <c r="FU155" s="152"/>
      <c r="FV155" s="152"/>
      <c r="FW155" s="152"/>
      <c r="FX155" s="152"/>
      <c r="FY155" s="152"/>
      <c r="FZ155" s="152"/>
      <c r="GA155" s="152"/>
      <c r="GB155" s="152"/>
      <c r="GC155" s="152"/>
      <c r="GD155" s="152"/>
      <c r="GE155" s="152"/>
      <c r="GF155" s="152"/>
      <c r="GG155" s="152"/>
      <c r="GH155" s="152"/>
      <c r="GI155" s="152"/>
      <c r="GJ155" s="152"/>
      <c r="GK155" s="152"/>
      <c r="GL155" s="152"/>
      <c r="GM155" s="152"/>
    </row>
    <row r="156" spans="1:195" s="157" customFormat="1" ht="13.8">
      <c r="A156" s="1437"/>
      <c r="B156" s="306"/>
      <c r="C156" s="307"/>
      <c r="D156" s="1104"/>
      <c r="E156" s="155" t="s">
        <v>757</v>
      </c>
      <c r="F156" s="145">
        <f>F164+F171+F176+F181+F188+F191+F196+F202</f>
        <v>230718</v>
      </c>
      <c r="G156" s="145">
        <f>G164+G171+G176+G181+G188+G191+G196+G202</f>
        <v>396517</v>
      </c>
      <c r="H156" s="149">
        <f>G156-F156</f>
        <v>165799</v>
      </c>
      <c r="I156" s="221">
        <f t="shared" si="12"/>
        <v>0.71862186738789346</v>
      </c>
      <c r="J156" s="1407"/>
      <c r="K156" s="308"/>
      <c r="L156" s="274"/>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c r="DW156" s="152"/>
      <c r="DX156" s="152"/>
      <c r="DY156" s="152"/>
      <c r="DZ156" s="152"/>
      <c r="EA156" s="152"/>
      <c r="EB156" s="152"/>
      <c r="EC156" s="152"/>
      <c r="ED156" s="152"/>
      <c r="EE156" s="152"/>
      <c r="EF156" s="152"/>
      <c r="EG156" s="152"/>
      <c r="EH156" s="152"/>
      <c r="EI156" s="152"/>
      <c r="EJ156" s="152"/>
      <c r="EK156" s="152"/>
      <c r="EL156" s="152"/>
      <c r="EM156" s="152"/>
      <c r="EN156" s="152"/>
      <c r="EO156" s="152"/>
      <c r="EP156" s="152"/>
      <c r="EQ156" s="152"/>
      <c r="ER156" s="152"/>
      <c r="ES156" s="152"/>
      <c r="ET156" s="152"/>
      <c r="EU156" s="152"/>
      <c r="EV156" s="152"/>
      <c r="EW156" s="152"/>
      <c r="EX156" s="152"/>
      <c r="EY156" s="152"/>
      <c r="EZ156" s="152"/>
      <c r="FA156" s="152"/>
      <c r="FB156" s="152"/>
      <c r="FC156" s="152"/>
      <c r="FD156" s="152"/>
      <c r="FE156" s="152"/>
      <c r="FF156" s="152"/>
      <c r="FG156" s="152"/>
      <c r="FH156" s="152"/>
      <c r="FI156" s="152"/>
      <c r="FJ156" s="152"/>
      <c r="FK156" s="152"/>
      <c r="FL156" s="152"/>
      <c r="FM156" s="152"/>
      <c r="FN156" s="152"/>
      <c r="FO156" s="152"/>
      <c r="FP156" s="152"/>
      <c r="FQ156" s="152"/>
      <c r="FR156" s="152"/>
      <c r="FS156" s="152"/>
      <c r="FT156" s="152"/>
      <c r="FU156" s="152"/>
      <c r="FV156" s="152"/>
      <c r="FW156" s="152"/>
      <c r="FX156" s="152"/>
      <c r="FY156" s="152"/>
      <c r="FZ156" s="152"/>
      <c r="GA156" s="152"/>
      <c r="GB156" s="152"/>
      <c r="GC156" s="152"/>
      <c r="GD156" s="152"/>
      <c r="GE156" s="152"/>
      <c r="GF156" s="152"/>
      <c r="GG156" s="152"/>
      <c r="GH156" s="152"/>
      <c r="GI156" s="152"/>
      <c r="GJ156" s="152"/>
      <c r="GK156" s="152"/>
      <c r="GL156" s="152"/>
      <c r="GM156" s="152"/>
    </row>
    <row r="157" spans="1:195" s="157" customFormat="1" ht="13.8">
      <c r="A157" s="1437"/>
      <c r="B157" s="306"/>
      <c r="C157" s="307"/>
      <c r="D157" s="1108"/>
      <c r="E157" s="155" t="s">
        <v>351</v>
      </c>
      <c r="F157" s="147">
        <f>F189+F197+F203</f>
        <v>0</v>
      </c>
      <c r="G157" s="147">
        <f>G189+G197+G203</f>
        <v>0</v>
      </c>
      <c r="H157" s="158"/>
      <c r="I157" s="230" t="str">
        <f t="shared" si="12"/>
        <v>-</v>
      </c>
      <c r="J157" s="1417"/>
      <c r="K157" s="308"/>
      <c r="L157" s="274"/>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c r="DW157" s="152"/>
      <c r="DX157" s="152"/>
      <c r="DY157" s="152"/>
      <c r="DZ157" s="152"/>
      <c r="EA157" s="152"/>
      <c r="EB157" s="152"/>
      <c r="EC157" s="152"/>
      <c r="ED157" s="152"/>
      <c r="EE157" s="152"/>
      <c r="EF157" s="152"/>
      <c r="EG157" s="152"/>
      <c r="EH157" s="152"/>
      <c r="EI157" s="152"/>
      <c r="EJ157" s="152"/>
      <c r="EK157" s="152"/>
      <c r="EL157" s="152"/>
      <c r="EM157" s="152"/>
      <c r="EN157" s="152"/>
      <c r="EO157" s="152"/>
      <c r="EP157" s="152"/>
      <c r="EQ157" s="152"/>
      <c r="ER157" s="152"/>
      <c r="ES157" s="152"/>
      <c r="ET157" s="152"/>
      <c r="EU157" s="152"/>
      <c r="EV157" s="152"/>
      <c r="EW157" s="152"/>
      <c r="EX157" s="152"/>
      <c r="EY157" s="152"/>
      <c r="EZ157" s="152"/>
      <c r="FA157" s="152"/>
      <c r="FB157" s="152"/>
      <c r="FC157" s="152"/>
      <c r="FD157" s="152"/>
      <c r="FE157" s="152"/>
      <c r="FF157" s="152"/>
      <c r="FG157" s="152"/>
      <c r="FH157" s="152"/>
      <c r="FI157" s="152"/>
      <c r="FJ157" s="152"/>
      <c r="FK157" s="152"/>
      <c r="FL157" s="152"/>
      <c r="FM157" s="152"/>
      <c r="FN157" s="152"/>
      <c r="FO157" s="152"/>
      <c r="FP157" s="152"/>
      <c r="FQ157" s="152"/>
      <c r="FR157" s="152"/>
      <c r="FS157" s="152"/>
      <c r="FT157" s="152"/>
      <c r="FU157" s="152"/>
      <c r="FV157" s="152"/>
      <c r="FW157" s="152"/>
      <c r="FX157" s="152"/>
      <c r="FY157" s="152"/>
      <c r="FZ157" s="152"/>
      <c r="GA157" s="152"/>
      <c r="GB157" s="152"/>
      <c r="GC157" s="152"/>
      <c r="GD157" s="152"/>
      <c r="GE157" s="152"/>
      <c r="GF157" s="152"/>
      <c r="GG157" s="152"/>
      <c r="GH157" s="152"/>
      <c r="GI157" s="152"/>
      <c r="GJ157" s="152"/>
      <c r="GK157" s="152"/>
      <c r="GL157" s="152"/>
      <c r="GM157" s="152"/>
    </row>
    <row r="158" spans="1:195" ht="13.8">
      <c r="D158" s="36" t="s">
        <v>79</v>
      </c>
      <c r="E158" s="37" t="s">
        <v>373</v>
      </c>
      <c r="F158" s="87">
        <f>F159+F160+F161</f>
        <v>493585.46766759991</v>
      </c>
      <c r="G158" s="87">
        <f>G159+G160+G161</f>
        <v>505245.31177860021</v>
      </c>
      <c r="H158" s="31">
        <f t="shared" ref="H158:H170" si="14">G158-F158</f>
        <v>11659.844111000304</v>
      </c>
      <c r="I158" s="213">
        <f t="shared" si="12"/>
        <v>2.3622745957448867E-2</v>
      </c>
      <c r="J158" s="1414"/>
      <c r="K158" s="69"/>
      <c r="L158" s="276"/>
      <c r="M158" s="120"/>
      <c r="N158" s="120"/>
      <c r="O158" s="120"/>
    </row>
    <row r="159" spans="1:195" s="7" customFormat="1" ht="13.8" outlineLevel="1">
      <c r="A159" s="170" t="s">
        <v>1795</v>
      </c>
      <c r="B159" s="170" t="s">
        <v>422</v>
      </c>
      <c r="C159" s="239"/>
      <c r="D159" s="55"/>
      <c r="E159" s="62" t="s">
        <v>422</v>
      </c>
      <c r="F159" s="88">
        <f>SUMIFS(INPUT!$H:$H,INPUT!$E:$E,BAZE_2026!$A159,INPUT!$B:$B,BAZE_2026!$B159)</f>
        <v>393215.46766759991</v>
      </c>
      <c r="G159" s="88">
        <f>SUMIFS(INPUT!$L:$L,INPUT!$E:$E,BAZE_2026!$A159,INPUT!$B:$B,BAZE_2026!$B159)</f>
        <v>389046.31177860021</v>
      </c>
      <c r="H159" s="46">
        <f t="shared" si="14"/>
        <v>-4169.1558889996959</v>
      </c>
      <c r="I159" s="223">
        <f t="shared" si="12"/>
        <v>-1.060272606703265E-2</v>
      </c>
      <c r="J159" s="2636" t="s">
        <v>5060</v>
      </c>
      <c r="K159" s="69"/>
      <c r="L159" s="276"/>
      <c r="M159" s="120"/>
      <c r="N159" s="120"/>
      <c r="O159" s="120"/>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7" customFormat="1" ht="69" outlineLevel="1">
      <c r="A160" s="170" t="s">
        <v>1795</v>
      </c>
      <c r="B160" s="170" t="s">
        <v>756</v>
      </c>
      <c r="C160" s="239"/>
      <c r="D160" s="61"/>
      <c r="E160" s="56" t="s">
        <v>362</v>
      </c>
      <c r="F160" s="88">
        <f>SUMIFS(INPUT!$H:$H,INPUT!$E:$E,BAZE_2026!$A160,INPUT!$B:$B,BAZE_2026!$B160)</f>
        <v>89140</v>
      </c>
      <c r="G160" s="88">
        <f>SUMIFS(INPUT!$L:$L,INPUT!$E:$E,BAZE_2026!$A160,INPUT!$B:$B,BAZE_2026!$B160)</f>
        <v>96924</v>
      </c>
      <c r="H160" s="46">
        <f t="shared" si="14"/>
        <v>7784</v>
      </c>
      <c r="I160" s="223">
        <f t="shared" si="12"/>
        <v>8.7323311644603996E-2</v>
      </c>
      <c r="J160" s="2481" t="s">
        <v>5034</v>
      </c>
      <c r="K160" s="51"/>
      <c r="L160" s="126"/>
      <c r="M160" s="120"/>
      <c r="N160" s="120"/>
      <c r="O160" s="12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7" customFormat="1" ht="27.6" outlineLevel="1">
      <c r="A161" s="170" t="s">
        <v>1795</v>
      </c>
      <c r="B161" s="170" t="s">
        <v>758</v>
      </c>
      <c r="C161" s="239"/>
      <c r="D161" s="55"/>
      <c r="E161" s="56" t="s">
        <v>361</v>
      </c>
      <c r="F161" s="88">
        <f>SUMIFS(INPUT!$H:$H,INPUT!$E:$E,BAZE_2026!$A161,INPUT!$B:$B,BAZE_2026!$B161)</f>
        <v>11230</v>
      </c>
      <c r="G161" s="88">
        <f>SUMIFS(INPUT!$L:$L,INPUT!$E:$E,BAZE_2026!$A161,INPUT!$B:$B,BAZE_2026!$B161)</f>
        <v>19275</v>
      </c>
      <c r="H161" s="46">
        <f t="shared" si="14"/>
        <v>8045</v>
      </c>
      <c r="I161" s="223">
        <f t="shared" si="12"/>
        <v>0.71638468388245768</v>
      </c>
      <c r="J161" s="2481" t="s">
        <v>4915</v>
      </c>
      <c r="K161" s="69"/>
      <c r="L161" s="276"/>
      <c r="M161" s="120"/>
      <c r="N161" s="120"/>
      <c r="O161" s="120"/>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57" customFormat="1" ht="13.8" outlineLevel="1">
      <c r="A162" s="306" t="s">
        <v>1795</v>
      </c>
      <c r="B162" s="306" t="s">
        <v>672</v>
      </c>
      <c r="C162" s="307"/>
      <c r="D162" s="2829"/>
      <c r="E162" s="155" t="s">
        <v>672</v>
      </c>
      <c r="F162" s="145">
        <f>SUMIFS(INPUT!$H:$H,INPUT!$E:$E,BAZE_2026!$A162,INPUT!$B:$B,BAZE_2026!$B162)</f>
        <v>276250</v>
      </c>
      <c r="G162" s="145">
        <f>SUMIFS(INPUT!$L:$L,INPUT!$E:$E,BAZE_2026!$A162,INPUT!$B:$B,BAZE_2026!$B162)</f>
        <v>272800</v>
      </c>
      <c r="H162" s="149">
        <f t="shared" si="14"/>
        <v>-3450</v>
      </c>
      <c r="I162" s="221">
        <f>IFERROR(H162/F162,"-")</f>
        <v>-1.248868778280543E-2</v>
      </c>
      <c r="J162" s="2830"/>
      <c r="K162" s="308"/>
      <c r="L162" s="274"/>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c r="DW162" s="152"/>
      <c r="DX162" s="152"/>
      <c r="DY162" s="152"/>
      <c r="DZ162" s="152"/>
      <c r="EA162" s="152"/>
      <c r="EB162" s="152"/>
      <c r="EC162" s="152"/>
      <c r="ED162" s="152"/>
      <c r="EE162" s="152"/>
      <c r="EF162" s="152"/>
      <c r="EG162" s="152"/>
      <c r="EH162" s="152"/>
      <c r="EI162" s="152"/>
      <c r="EJ162" s="152"/>
      <c r="EK162" s="152"/>
      <c r="EL162" s="152"/>
      <c r="EM162" s="152"/>
      <c r="EN162" s="152"/>
      <c r="EO162" s="152"/>
      <c r="EP162" s="152"/>
      <c r="EQ162" s="152"/>
      <c r="ER162" s="152"/>
      <c r="ES162" s="152"/>
      <c r="ET162" s="152"/>
      <c r="EU162" s="152"/>
      <c r="EV162" s="152"/>
      <c r="EW162" s="152"/>
      <c r="EX162" s="152"/>
      <c r="EY162" s="152"/>
      <c r="EZ162" s="152"/>
      <c r="FA162" s="152"/>
      <c r="FB162" s="152"/>
      <c r="FC162" s="152"/>
      <c r="FD162" s="152"/>
      <c r="FE162" s="152"/>
      <c r="FF162" s="152"/>
      <c r="FG162" s="152"/>
      <c r="FH162" s="152"/>
      <c r="FI162" s="152"/>
      <c r="FJ162" s="152"/>
      <c r="FK162" s="152"/>
      <c r="FL162" s="152"/>
      <c r="FM162" s="152"/>
      <c r="FN162" s="152"/>
      <c r="FO162" s="152"/>
      <c r="FP162" s="152"/>
      <c r="FQ162" s="152"/>
      <c r="FR162" s="152"/>
      <c r="FS162" s="152"/>
      <c r="FT162" s="152"/>
      <c r="FU162" s="152"/>
      <c r="FV162" s="152"/>
      <c r="FW162" s="152"/>
      <c r="FX162" s="152"/>
      <c r="FY162" s="152"/>
      <c r="FZ162" s="152"/>
      <c r="GA162" s="152"/>
      <c r="GB162" s="152"/>
      <c r="GC162" s="152"/>
      <c r="GD162" s="152"/>
      <c r="GE162" s="152"/>
      <c r="GF162" s="152"/>
      <c r="GG162" s="152"/>
      <c r="GH162" s="152"/>
      <c r="GI162" s="152"/>
      <c r="GJ162" s="152"/>
      <c r="GK162" s="152"/>
      <c r="GL162" s="152"/>
      <c r="GM162" s="152"/>
    </row>
    <row r="163" spans="1:195" s="157" customFormat="1" ht="13.8" outlineLevel="1">
      <c r="A163" s="306" t="s">
        <v>1795</v>
      </c>
      <c r="B163" s="306" t="s">
        <v>312</v>
      </c>
      <c r="C163" s="307"/>
      <c r="D163" s="2836"/>
      <c r="E163" s="309" t="s">
        <v>257</v>
      </c>
      <c r="F163" s="145">
        <f>SUMIFS(INPUT!$H:$H,INPUT!$E:$E,BAZE_2026!$A163,INPUT!$B:$B,BAZE_2026!$B163)</f>
        <v>15310</v>
      </c>
      <c r="G163" s="145">
        <f>SUMIFS(INPUT!$L:$L,INPUT!$E:$E,BAZE_2026!$A163,INPUT!$B:$B,BAZE_2026!$B163)</f>
        <v>15228</v>
      </c>
      <c r="H163" s="149">
        <f t="shared" si="14"/>
        <v>-82</v>
      </c>
      <c r="I163" s="221">
        <f t="shared" si="12"/>
        <v>-5.3559764859568912E-3</v>
      </c>
      <c r="J163" s="2830"/>
      <c r="K163" s="308"/>
      <c r="L163" s="274"/>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c r="DW163" s="152"/>
      <c r="DX163" s="152"/>
      <c r="DY163" s="152"/>
      <c r="DZ163" s="152"/>
      <c r="EA163" s="152"/>
      <c r="EB163" s="152"/>
      <c r="EC163" s="152"/>
      <c r="ED163" s="152"/>
      <c r="EE163" s="152"/>
      <c r="EF163" s="152"/>
      <c r="EG163" s="152"/>
      <c r="EH163" s="152"/>
      <c r="EI163" s="152"/>
      <c r="EJ163" s="152"/>
      <c r="EK163" s="152"/>
      <c r="EL163" s="152"/>
      <c r="EM163" s="152"/>
      <c r="EN163" s="152"/>
      <c r="EO163" s="152"/>
      <c r="EP163" s="152"/>
      <c r="EQ163" s="152"/>
      <c r="ER163" s="152"/>
      <c r="ES163" s="152"/>
      <c r="ET163" s="152"/>
      <c r="EU163" s="152"/>
      <c r="EV163" s="152"/>
      <c r="EW163" s="152"/>
      <c r="EX163" s="152"/>
      <c r="EY163" s="152"/>
      <c r="EZ163" s="152"/>
      <c r="FA163" s="152"/>
      <c r="FB163" s="152"/>
      <c r="FC163" s="152"/>
      <c r="FD163" s="152"/>
      <c r="FE163" s="152"/>
      <c r="FF163" s="152"/>
      <c r="FG163" s="152"/>
      <c r="FH163" s="152"/>
      <c r="FI163" s="152"/>
      <c r="FJ163" s="152"/>
      <c r="FK163" s="152"/>
      <c r="FL163" s="152"/>
      <c r="FM163" s="152"/>
      <c r="FN163" s="152"/>
      <c r="FO163" s="152"/>
      <c r="FP163" s="152"/>
      <c r="FQ163" s="152"/>
      <c r="FR163" s="152"/>
      <c r="FS163" s="152"/>
      <c r="FT163" s="152"/>
      <c r="FU163" s="152"/>
      <c r="FV163" s="152"/>
      <c r="FW163" s="152"/>
      <c r="FX163" s="152"/>
      <c r="FY163" s="152"/>
      <c r="FZ163" s="152"/>
      <c r="GA163" s="152"/>
      <c r="GB163" s="152"/>
      <c r="GC163" s="152"/>
      <c r="GD163" s="152"/>
      <c r="GE163" s="152"/>
      <c r="GF163" s="152"/>
      <c r="GG163" s="152"/>
      <c r="GH163" s="152"/>
      <c r="GI163" s="152"/>
      <c r="GJ163" s="152"/>
      <c r="GK163" s="152"/>
      <c r="GL163" s="152"/>
      <c r="GM163" s="152"/>
    </row>
    <row r="164" spans="1:195" s="157" customFormat="1" ht="13.8" outlineLevel="1">
      <c r="A164" s="306" t="s">
        <v>1795</v>
      </c>
      <c r="B164" s="306" t="s">
        <v>757</v>
      </c>
      <c r="C164" s="307"/>
      <c r="D164" s="2836"/>
      <c r="E164" s="155" t="s">
        <v>757</v>
      </c>
      <c r="F164" s="145">
        <f>SUMIFS(INPUT!$H:$H,INPUT!$E:$E,BAZE_2026!$A164,INPUT!$B:$B,BAZE_2026!$B164)</f>
        <v>34235</v>
      </c>
      <c r="G164" s="145">
        <f>SUMIFS(INPUT!$L:$L,INPUT!$E:$E,BAZE_2026!$A164,INPUT!$B:$B,BAZE_2026!$B164)</f>
        <v>9840</v>
      </c>
      <c r="H164" s="149">
        <f t="shared" si="14"/>
        <v>-24395</v>
      </c>
      <c r="I164" s="221">
        <f t="shared" si="12"/>
        <v>-0.71257485029940115</v>
      </c>
      <c r="J164" s="2830"/>
      <c r="K164" s="308"/>
      <c r="L164" s="274"/>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c r="DW164" s="152"/>
      <c r="DX164" s="152"/>
      <c r="DY164" s="152"/>
      <c r="DZ164" s="152"/>
      <c r="EA164" s="152"/>
      <c r="EB164" s="152"/>
      <c r="EC164" s="152"/>
      <c r="ED164" s="152"/>
      <c r="EE164" s="152"/>
      <c r="EF164" s="152"/>
      <c r="EG164" s="152"/>
      <c r="EH164" s="152"/>
      <c r="EI164" s="152"/>
      <c r="EJ164" s="152"/>
      <c r="EK164" s="152"/>
      <c r="EL164" s="152"/>
      <c r="EM164" s="152"/>
      <c r="EN164" s="152"/>
      <c r="EO164" s="152"/>
      <c r="EP164" s="152"/>
      <c r="EQ164" s="152"/>
      <c r="ER164" s="152"/>
      <c r="ES164" s="152"/>
      <c r="ET164" s="152"/>
      <c r="EU164" s="152"/>
      <c r="EV164" s="152"/>
      <c r="EW164" s="152"/>
      <c r="EX164" s="152"/>
      <c r="EY164" s="152"/>
      <c r="EZ164" s="152"/>
      <c r="FA164" s="152"/>
      <c r="FB164" s="152"/>
      <c r="FC164" s="152"/>
      <c r="FD164" s="152"/>
      <c r="FE164" s="152"/>
      <c r="FF164" s="152"/>
      <c r="FG164" s="152"/>
      <c r="FH164" s="152"/>
      <c r="FI164" s="152"/>
      <c r="FJ164" s="152"/>
      <c r="FK164" s="152"/>
      <c r="FL164" s="152"/>
      <c r="FM164" s="152"/>
      <c r="FN164" s="152"/>
      <c r="FO164" s="152"/>
      <c r="FP164" s="152"/>
      <c r="FQ164" s="152"/>
      <c r="FR164" s="152"/>
      <c r="FS164" s="152"/>
      <c r="FT164" s="152"/>
      <c r="FU164" s="152"/>
      <c r="FV164" s="152"/>
      <c r="FW164" s="152"/>
      <c r="FX164" s="152"/>
      <c r="FY164" s="152"/>
      <c r="FZ164" s="152"/>
      <c r="GA164" s="152"/>
      <c r="GB164" s="152"/>
      <c r="GC164" s="152"/>
      <c r="GD164" s="152"/>
      <c r="GE164" s="152"/>
      <c r="GF164" s="152"/>
      <c r="GG164" s="152"/>
      <c r="GH164" s="152"/>
      <c r="GI164" s="152"/>
      <c r="GJ164" s="152"/>
      <c r="GK164" s="152"/>
      <c r="GL164" s="152"/>
      <c r="GM164" s="152"/>
    </row>
    <row r="165" spans="1:195" ht="13.8">
      <c r="D165" s="36" t="s">
        <v>80</v>
      </c>
      <c r="E165" s="37" t="s">
        <v>927</v>
      </c>
      <c r="F165" s="87">
        <f>F166+F167+F168</f>
        <v>285483.56755399995</v>
      </c>
      <c r="G165" s="87">
        <f>G166+G167+G168</f>
        <v>298403.48484048498</v>
      </c>
      <c r="H165" s="31">
        <f t="shared" si="14"/>
        <v>12919.917286485026</v>
      </c>
      <c r="I165" s="213">
        <f t="shared" si="12"/>
        <v>4.5256255542768464E-2</v>
      </c>
      <c r="J165" s="1414"/>
      <c r="K165" s="69"/>
      <c r="L165" s="276"/>
      <c r="M165" s="120"/>
      <c r="N165" s="120"/>
      <c r="O165" s="120"/>
    </row>
    <row r="166" spans="1:195" s="7" customFormat="1" ht="13.8" outlineLevel="1">
      <c r="A166" s="170" t="s">
        <v>1796</v>
      </c>
      <c r="B166" s="170" t="s">
        <v>422</v>
      </c>
      <c r="C166" s="239"/>
      <c r="D166" s="95"/>
      <c r="E166" s="62" t="s">
        <v>422</v>
      </c>
      <c r="F166" s="88">
        <f>SUMIFS(INPUT!$H:$H,INPUT!$E:$E,BAZE_2026!$A166,INPUT!$B:$B,BAZE_2026!$B166)</f>
        <v>239737.56755399998</v>
      </c>
      <c r="G166" s="88">
        <f>SUMIFS(INPUT!$L:$L,INPUT!$E:$E,BAZE_2026!$A166,INPUT!$B:$B,BAZE_2026!$B166)</f>
        <v>246726.48484048498</v>
      </c>
      <c r="H166" s="46">
        <f t="shared" si="14"/>
        <v>6988.917286484997</v>
      </c>
      <c r="I166" s="223">
        <f t="shared" si="12"/>
        <v>2.9152365888215539E-2</v>
      </c>
      <c r="J166" s="2478"/>
      <c r="K166" s="69"/>
      <c r="L166" s="276"/>
      <c r="M166" s="120"/>
      <c r="N166" s="120"/>
      <c r="O166" s="120"/>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7" customFormat="1" ht="55.2" outlineLevel="1">
      <c r="A167" s="170" t="s">
        <v>1796</v>
      </c>
      <c r="B167" s="170" t="s">
        <v>756</v>
      </c>
      <c r="C167" s="239"/>
      <c r="D167" s="97"/>
      <c r="E167" s="56" t="s">
        <v>362</v>
      </c>
      <c r="F167" s="1018">
        <f>SUMIFS(INPUT!$H:$H,INPUT!$E:$E,BAZE_2026!$A167,INPUT!$B:$B,BAZE_2026!$B167)</f>
        <v>44161</v>
      </c>
      <c r="G167" s="88">
        <f>SUMIFS(INPUT!$L:$L,INPUT!$E:$E,BAZE_2026!$A167,INPUT!$B:$B,BAZE_2026!$B167)</f>
        <v>46787</v>
      </c>
      <c r="H167" s="46">
        <f t="shared" si="14"/>
        <v>2626</v>
      </c>
      <c r="I167" s="223">
        <f t="shared" si="12"/>
        <v>5.9464233146894321E-2</v>
      </c>
      <c r="J167" s="2469" t="s">
        <v>5035</v>
      </c>
      <c r="K167" s="51"/>
      <c r="L167" s="126"/>
      <c r="M167" s="120"/>
      <c r="N167" s="120"/>
      <c r="O167" s="120"/>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7" customFormat="1" ht="13.8" outlineLevel="1">
      <c r="A168" s="170" t="s">
        <v>1796</v>
      </c>
      <c r="B168" s="170" t="s">
        <v>758</v>
      </c>
      <c r="C168" s="239"/>
      <c r="D168" s="95"/>
      <c r="E168" s="56" t="s">
        <v>361</v>
      </c>
      <c r="F168" s="88">
        <f>SUMIFS(INPUT!$H:$H,INPUT!$E:$E,BAZE_2026!$A168,INPUT!$B:$B,BAZE_2026!$B168)</f>
        <v>1585</v>
      </c>
      <c r="G168" s="88">
        <f>SUMIFS(INPUT!$L:$L,INPUT!$E:$E,BAZE_2026!$A168,INPUT!$B:$B,BAZE_2026!$B168)</f>
        <v>4890</v>
      </c>
      <c r="H168" s="46">
        <f t="shared" si="14"/>
        <v>3305</v>
      </c>
      <c r="I168" s="223">
        <f t="shared" si="12"/>
        <v>2.085173501577287</v>
      </c>
      <c r="J168" s="2472" t="s">
        <v>5036</v>
      </c>
      <c r="K168" s="69" t="s">
        <v>3748</v>
      </c>
      <c r="L168" s="276"/>
      <c r="M168" s="120"/>
      <c r="N168" s="120"/>
      <c r="O168" s="120"/>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57" customFormat="1" ht="13.8" outlineLevel="1">
      <c r="A169" s="306" t="s">
        <v>1796</v>
      </c>
      <c r="B169" s="306" t="s">
        <v>672</v>
      </c>
      <c r="C169" s="307"/>
      <c r="D169" s="2829"/>
      <c r="E169" s="155" t="s">
        <v>672</v>
      </c>
      <c r="F169" s="145">
        <f>SUMIFS(INPUT!$H:$H,INPUT!$E:$E,BAZE_2026!$A169,INPUT!$B:$B,BAZE_2026!$B169)</f>
        <v>219854</v>
      </c>
      <c r="G169" s="145">
        <f>SUMIFS(INPUT!$L:$L,INPUT!$E:$E,BAZE_2026!$A169,INPUT!$B:$B,BAZE_2026!$B169)</f>
        <v>235700</v>
      </c>
      <c r="H169" s="149">
        <f t="shared" si="14"/>
        <v>15846</v>
      </c>
      <c r="I169" s="221">
        <f t="shared" si="12"/>
        <v>7.2075104387457137E-2</v>
      </c>
      <c r="J169" s="2830"/>
      <c r="K169" s="308"/>
      <c r="L169" s="274"/>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c r="DW169" s="152"/>
      <c r="DX169" s="152"/>
      <c r="DY169" s="152"/>
      <c r="DZ169" s="152"/>
      <c r="EA169" s="152"/>
      <c r="EB169" s="152"/>
      <c r="EC169" s="152"/>
      <c r="ED169" s="152"/>
      <c r="EE169" s="152"/>
      <c r="EF169" s="152"/>
      <c r="EG169" s="152"/>
      <c r="EH169" s="152"/>
      <c r="EI169" s="152"/>
      <c r="EJ169" s="152"/>
      <c r="EK169" s="152"/>
      <c r="EL169" s="152"/>
      <c r="EM169" s="152"/>
      <c r="EN169" s="152"/>
      <c r="EO169" s="152"/>
      <c r="EP169" s="152"/>
      <c r="EQ169" s="152"/>
      <c r="ER169" s="152"/>
      <c r="ES169" s="152"/>
      <c r="ET169" s="152"/>
      <c r="EU169" s="152"/>
      <c r="EV169" s="152"/>
      <c r="EW169" s="152"/>
      <c r="EX169" s="152"/>
      <c r="EY169" s="152"/>
      <c r="EZ169" s="152"/>
      <c r="FA169" s="152"/>
      <c r="FB169" s="152"/>
      <c r="FC169" s="152"/>
      <c r="FD169" s="152"/>
      <c r="FE169" s="152"/>
      <c r="FF169" s="152"/>
      <c r="FG169" s="152"/>
      <c r="FH169" s="152"/>
      <c r="FI169" s="152"/>
      <c r="FJ169" s="152"/>
      <c r="FK169" s="152"/>
      <c r="FL169" s="152"/>
      <c r="FM169" s="152"/>
      <c r="FN169" s="152"/>
      <c r="FO169" s="152"/>
      <c r="FP169" s="152"/>
      <c r="FQ169" s="152"/>
      <c r="FR169" s="152"/>
      <c r="FS169" s="152"/>
      <c r="FT169" s="152"/>
      <c r="FU169" s="152"/>
      <c r="FV169" s="152"/>
      <c r="FW169" s="152"/>
      <c r="FX169" s="152"/>
      <c r="FY169" s="152"/>
      <c r="FZ169" s="152"/>
      <c r="GA169" s="152"/>
      <c r="GB169" s="152"/>
      <c r="GC169" s="152"/>
      <c r="GD169" s="152"/>
      <c r="GE169" s="152"/>
      <c r="GF169" s="152"/>
      <c r="GG169" s="152"/>
      <c r="GH169" s="152"/>
      <c r="GI169" s="152"/>
      <c r="GJ169" s="152"/>
      <c r="GK169" s="152"/>
      <c r="GL169" s="152"/>
      <c r="GM169" s="152"/>
    </row>
    <row r="170" spans="1:195" s="157" customFormat="1" ht="13.8" outlineLevel="1">
      <c r="A170" s="306" t="s">
        <v>1796</v>
      </c>
      <c r="B170" s="306" t="s">
        <v>312</v>
      </c>
      <c r="C170" s="307"/>
      <c r="D170" s="2836"/>
      <c r="E170" s="309" t="s">
        <v>257</v>
      </c>
      <c r="F170" s="145">
        <f>SUMIFS(INPUT!$H:$H,INPUT!$E:$E,BAZE_2026!$A170,INPUT!$B:$B,BAZE_2026!$B170)</f>
        <v>11050.1819</v>
      </c>
      <c r="G170" s="145">
        <f>SUMIFS(INPUT!$L:$L,INPUT!$E:$E,BAZE_2026!$A170,INPUT!$B:$B,BAZE_2026!$B170)</f>
        <v>10998</v>
      </c>
      <c r="H170" s="149">
        <f t="shared" si="14"/>
        <v>-52.181899999999587</v>
      </c>
      <c r="I170" s="221">
        <f t="shared" si="12"/>
        <v>-4.7222661556367311E-3</v>
      </c>
      <c r="J170" s="2830"/>
      <c r="K170" s="308"/>
      <c r="L170" s="274"/>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c r="DW170" s="152"/>
      <c r="DX170" s="152"/>
      <c r="DY170" s="152"/>
      <c r="DZ170" s="152"/>
      <c r="EA170" s="152"/>
      <c r="EB170" s="152"/>
      <c r="EC170" s="152"/>
      <c r="ED170" s="152"/>
      <c r="EE170" s="152"/>
      <c r="EF170" s="152"/>
      <c r="EG170" s="152"/>
      <c r="EH170" s="152"/>
      <c r="EI170" s="152"/>
      <c r="EJ170" s="152"/>
      <c r="EK170" s="152"/>
      <c r="EL170" s="152"/>
      <c r="EM170" s="152"/>
      <c r="EN170" s="152"/>
      <c r="EO170" s="152"/>
      <c r="EP170" s="152"/>
      <c r="EQ170" s="152"/>
      <c r="ER170" s="152"/>
      <c r="ES170" s="152"/>
      <c r="ET170" s="152"/>
      <c r="EU170" s="152"/>
      <c r="EV170" s="152"/>
      <c r="EW170" s="152"/>
      <c r="EX170" s="152"/>
      <c r="EY170" s="152"/>
      <c r="EZ170" s="152"/>
      <c r="FA170" s="152"/>
      <c r="FB170" s="152"/>
      <c r="FC170" s="152"/>
      <c r="FD170" s="152"/>
      <c r="FE170" s="152"/>
      <c r="FF170" s="152"/>
      <c r="FG170" s="152"/>
      <c r="FH170" s="152"/>
      <c r="FI170" s="152"/>
      <c r="FJ170" s="152"/>
      <c r="FK170" s="152"/>
      <c r="FL170" s="152"/>
      <c r="FM170" s="152"/>
      <c r="FN170" s="152"/>
      <c r="FO170" s="152"/>
      <c r="FP170" s="152"/>
      <c r="FQ170" s="152"/>
      <c r="FR170" s="152"/>
      <c r="FS170" s="152"/>
      <c r="FT170" s="152"/>
      <c r="FU170" s="152"/>
      <c r="FV170" s="152"/>
      <c r="FW170" s="152"/>
      <c r="FX170" s="152"/>
      <c r="FY170" s="152"/>
      <c r="FZ170" s="152"/>
      <c r="GA170" s="152"/>
      <c r="GB170" s="152"/>
      <c r="GC170" s="152"/>
      <c r="GD170" s="152"/>
      <c r="GE170" s="152"/>
      <c r="GF170" s="152"/>
      <c r="GG170" s="152"/>
      <c r="GH170" s="152"/>
      <c r="GI170" s="152"/>
      <c r="GJ170" s="152"/>
      <c r="GK170" s="152"/>
      <c r="GL170" s="152"/>
      <c r="GM170" s="152"/>
    </row>
    <row r="171" spans="1:195" s="157" customFormat="1" ht="13.8" outlineLevel="1">
      <c r="A171" s="306" t="s">
        <v>1796</v>
      </c>
      <c r="B171" s="306" t="s">
        <v>757</v>
      </c>
      <c r="C171" s="307"/>
      <c r="D171" s="2829"/>
      <c r="E171" s="155" t="s">
        <v>757</v>
      </c>
      <c r="F171" s="145">
        <f>SUMIFS(INPUT!$H:$H,INPUT!$E:$E,BAZE_2026!$A171,INPUT!$B:$B,BAZE_2026!$B171)</f>
        <v>9640</v>
      </c>
      <c r="G171" s="145">
        <f>SUMIFS(INPUT!$L:$L,INPUT!$E:$E,BAZE_2026!$A171,INPUT!$B:$B,BAZE_2026!$B171)</f>
        <v>11266</v>
      </c>
      <c r="H171" s="149">
        <f>G171-F171</f>
        <v>1626</v>
      </c>
      <c r="I171" s="221">
        <f t="shared" si="12"/>
        <v>0.16867219917012449</v>
      </c>
      <c r="J171" s="2830"/>
      <c r="K171" s="308"/>
      <c r="L171" s="274"/>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c r="DW171" s="152"/>
      <c r="DX171" s="152"/>
      <c r="DY171" s="152"/>
      <c r="DZ171" s="152"/>
      <c r="EA171" s="152"/>
      <c r="EB171" s="152"/>
      <c r="EC171" s="152"/>
      <c r="ED171" s="152"/>
      <c r="EE171" s="152"/>
      <c r="EF171" s="152"/>
      <c r="EG171" s="152"/>
      <c r="EH171" s="152"/>
      <c r="EI171" s="152"/>
      <c r="EJ171" s="152"/>
      <c r="EK171" s="152"/>
      <c r="EL171" s="152"/>
      <c r="EM171" s="152"/>
      <c r="EN171" s="152"/>
      <c r="EO171" s="152"/>
      <c r="EP171" s="152"/>
      <c r="EQ171" s="152"/>
      <c r="ER171" s="152"/>
      <c r="ES171" s="152"/>
      <c r="ET171" s="152"/>
      <c r="EU171" s="152"/>
      <c r="EV171" s="152"/>
      <c r="EW171" s="152"/>
      <c r="EX171" s="152"/>
      <c r="EY171" s="152"/>
      <c r="EZ171" s="152"/>
      <c r="FA171" s="152"/>
      <c r="FB171" s="152"/>
      <c r="FC171" s="152"/>
      <c r="FD171" s="152"/>
      <c r="FE171" s="152"/>
      <c r="FF171" s="152"/>
      <c r="FG171" s="152"/>
      <c r="FH171" s="152"/>
      <c r="FI171" s="152"/>
      <c r="FJ171" s="152"/>
      <c r="FK171" s="152"/>
      <c r="FL171" s="152"/>
      <c r="FM171" s="152"/>
      <c r="FN171" s="152"/>
      <c r="FO171" s="152"/>
      <c r="FP171" s="152"/>
      <c r="FQ171" s="152"/>
      <c r="FR171" s="152"/>
      <c r="FS171" s="152"/>
      <c r="FT171" s="152"/>
      <c r="FU171" s="152"/>
      <c r="FV171" s="152"/>
      <c r="FW171" s="152"/>
      <c r="FX171" s="152"/>
      <c r="FY171" s="152"/>
      <c r="FZ171" s="152"/>
      <c r="GA171" s="152"/>
      <c r="GB171" s="152"/>
      <c r="GC171" s="152"/>
      <c r="GD171" s="152"/>
      <c r="GE171" s="152"/>
      <c r="GF171" s="152"/>
      <c r="GG171" s="152"/>
      <c r="GH171" s="152"/>
      <c r="GI171" s="152"/>
      <c r="GJ171" s="152"/>
      <c r="GK171" s="152"/>
      <c r="GL171" s="152"/>
      <c r="GM171" s="152"/>
    </row>
    <row r="172" spans="1:195" ht="13.8">
      <c r="D172" s="36" t="s">
        <v>81</v>
      </c>
      <c r="E172" s="37" t="s">
        <v>924</v>
      </c>
      <c r="F172" s="87">
        <f>F173+F174+F175</f>
        <v>158076.37377760001</v>
      </c>
      <c r="G172" s="87">
        <f>G173+G174+G175</f>
        <v>162922.30499610002</v>
      </c>
      <c r="H172" s="31">
        <f>G172-F172</f>
        <v>4845.9312185000163</v>
      </c>
      <c r="I172" s="213">
        <f t="shared" si="12"/>
        <v>3.0655632481282932E-2</v>
      </c>
      <c r="J172" s="1414"/>
      <c r="K172" s="69"/>
      <c r="L172" s="276"/>
      <c r="M172" s="120"/>
      <c r="N172" s="120"/>
      <c r="O172" s="120"/>
    </row>
    <row r="173" spans="1:195" s="7" customFormat="1" ht="13.8" outlineLevel="1">
      <c r="A173" s="170" t="s">
        <v>854</v>
      </c>
      <c r="B173" s="170" t="s">
        <v>422</v>
      </c>
      <c r="C173" s="239"/>
      <c r="D173" s="55"/>
      <c r="E173" s="62" t="s">
        <v>422</v>
      </c>
      <c r="F173" s="88">
        <f>SUMIFS(INPUT!$H:$H,INPUT!$E:$E,BAZE_2026!$A173,INPUT!$B:$B,BAZE_2026!$B173)</f>
        <v>94983.625777599998</v>
      </c>
      <c r="G173" s="88">
        <f>SUMIFS(INPUT!$L:$L,INPUT!$E:$E,BAZE_2026!$A173,INPUT!$B:$B,BAZE_2026!$B173)</f>
        <v>100996.54499610001</v>
      </c>
      <c r="H173" s="46">
        <f>G173-F173</f>
        <v>6012.9192185000138</v>
      </c>
      <c r="I173" s="223">
        <f t="shared" si="12"/>
        <v>6.3304797740391605E-2</v>
      </c>
      <c r="J173" s="2472" t="s">
        <v>4653</v>
      </c>
      <c r="K173" s="69"/>
      <c r="L173" s="276"/>
      <c r="M173" s="120"/>
      <c r="N173" s="120"/>
      <c r="O173" s="120"/>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7" customFormat="1" ht="13.8" outlineLevel="1">
      <c r="A174" s="170" t="s">
        <v>854</v>
      </c>
      <c r="B174" s="170" t="s">
        <v>756</v>
      </c>
      <c r="C174" s="239"/>
      <c r="D174" s="61"/>
      <c r="E174" s="56" t="s">
        <v>362</v>
      </c>
      <c r="F174" s="88">
        <f>SUMIFS(INPUT!$H:$H,INPUT!$E:$E,BAZE_2026!$A174,INPUT!$B:$B,BAZE_2026!$B174)</f>
        <v>51388.748</v>
      </c>
      <c r="G174" s="88">
        <f>SUMIFS(INPUT!$L:$L,INPUT!$E:$E,BAZE_2026!$A174,INPUT!$B:$B,BAZE_2026!$B174)</f>
        <v>52325.759999999995</v>
      </c>
      <c r="H174" s="46">
        <f>G174-F174</f>
        <v>937.01199999999517</v>
      </c>
      <c r="I174" s="223">
        <f t="shared" si="12"/>
        <v>1.8233797017199078E-2</v>
      </c>
      <c r="J174" s="2636"/>
      <c r="K174" s="51"/>
      <c r="L174" s="126"/>
      <c r="M174" s="120"/>
      <c r="N174" s="120"/>
      <c r="O174" s="120"/>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7" customFormat="1" ht="13.8" outlineLevel="1">
      <c r="A175" s="170" t="s">
        <v>854</v>
      </c>
      <c r="B175" s="170" t="s">
        <v>758</v>
      </c>
      <c r="C175" s="239"/>
      <c r="D175" s="55"/>
      <c r="E175" s="56" t="s">
        <v>361</v>
      </c>
      <c r="F175" s="88">
        <f>SUMIFS(INPUT!$H:$H,INPUT!$E:$E,BAZE_2026!$A175,INPUT!$B:$B,BAZE_2026!$B175)</f>
        <v>11704</v>
      </c>
      <c r="G175" s="88">
        <f>SUMIFS(INPUT!$L:$L,INPUT!$E:$E,BAZE_2026!$A175,INPUT!$B:$B,BAZE_2026!$B175)</f>
        <v>9600</v>
      </c>
      <c r="H175" s="46">
        <f>G175-F175</f>
        <v>-2104</v>
      </c>
      <c r="I175" s="223">
        <f t="shared" si="12"/>
        <v>-0.17976760082023241</v>
      </c>
      <c r="J175" s="2471"/>
      <c r="K175" s="69"/>
      <c r="L175" s="276"/>
      <c r="M175" s="120"/>
      <c r="N175" s="120"/>
      <c r="O175" s="120"/>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57" customFormat="1" ht="13.8" outlineLevel="1">
      <c r="A176" s="306" t="s">
        <v>854</v>
      </c>
      <c r="B176" s="306" t="s">
        <v>757</v>
      </c>
      <c r="C176" s="307"/>
      <c r="D176" s="2829"/>
      <c r="E176" s="155" t="s">
        <v>757</v>
      </c>
      <c r="F176" s="145">
        <f>SUMIFS(INPUT!$H:$H,INPUT!$E:$E,BAZE_2026!$A176,INPUT!$B:$B,BAZE_2026!$B176)</f>
        <v>0</v>
      </c>
      <c r="G176" s="145">
        <f>SUMIFS(INPUT!$L:$L,INPUT!$E:$E,BAZE_2026!$A176,INPUT!$B:$B,BAZE_2026!$B176)</f>
        <v>0</v>
      </c>
      <c r="H176" s="149">
        <f t="shared" ref="H176:H244" si="15">G176-F176</f>
        <v>0</v>
      </c>
      <c r="I176" s="221" t="str">
        <f t="shared" si="12"/>
        <v>-</v>
      </c>
      <c r="J176" s="2830"/>
      <c r="K176" s="308"/>
      <c r="L176" s="274"/>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c r="DW176" s="152"/>
      <c r="DX176" s="152"/>
      <c r="DY176" s="152"/>
      <c r="DZ176" s="152"/>
      <c r="EA176" s="152"/>
      <c r="EB176" s="152"/>
      <c r="EC176" s="152"/>
      <c r="ED176" s="152"/>
      <c r="EE176" s="152"/>
      <c r="EF176" s="152"/>
      <c r="EG176" s="152"/>
      <c r="EH176" s="152"/>
      <c r="EI176" s="152"/>
      <c r="EJ176" s="152"/>
      <c r="EK176" s="152"/>
      <c r="EL176" s="152"/>
      <c r="EM176" s="152"/>
      <c r="EN176" s="152"/>
      <c r="EO176" s="152"/>
      <c r="EP176" s="152"/>
      <c r="EQ176" s="152"/>
      <c r="ER176" s="152"/>
      <c r="ES176" s="152"/>
      <c r="ET176" s="152"/>
      <c r="EU176" s="152"/>
      <c r="EV176" s="152"/>
      <c r="EW176" s="152"/>
      <c r="EX176" s="152"/>
      <c r="EY176" s="152"/>
      <c r="EZ176" s="152"/>
      <c r="FA176" s="152"/>
      <c r="FB176" s="152"/>
      <c r="FC176" s="152"/>
      <c r="FD176" s="152"/>
      <c r="FE176" s="152"/>
      <c r="FF176" s="152"/>
      <c r="FG176" s="152"/>
      <c r="FH176" s="152"/>
      <c r="FI176" s="152"/>
      <c r="FJ176" s="152"/>
      <c r="FK176" s="152"/>
      <c r="FL176" s="152"/>
      <c r="FM176" s="152"/>
      <c r="FN176" s="152"/>
      <c r="FO176" s="152"/>
      <c r="FP176" s="152"/>
      <c r="FQ176" s="152"/>
      <c r="FR176" s="152"/>
      <c r="FS176" s="152"/>
      <c r="FT176" s="152"/>
      <c r="FU176" s="152"/>
      <c r="FV176" s="152"/>
      <c r="FW176" s="152"/>
      <c r="FX176" s="152"/>
      <c r="FY176" s="152"/>
      <c r="FZ176" s="152"/>
      <c r="GA176" s="152"/>
      <c r="GB176" s="152"/>
      <c r="GC176" s="152"/>
      <c r="GD176" s="152"/>
      <c r="GE176" s="152"/>
      <c r="GF176" s="152"/>
      <c r="GG176" s="152"/>
      <c r="GH176" s="152"/>
      <c r="GI176" s="152"/>
      <c r="GJ176" s="152"/>
      <c r="GK176" s="152"/>
      <c r="GL176" s="152"/>
      <c r="GM176" s="152"/>
    </row>
    <row r="177" spans="1:195" ht="13.8">
      <c r="D177" s="36" t="s">
        <v>82</v>
      </c>
      <c r="E177" s="37" t="s">
        <v>925</v>
      </c>
      <c r="F177" s="87">
        <f>F178+F179+F180</f>
        <v>73071.201917600003</v>
      </c>
      <c r="G177" s="87">
        <f>G178+G179+G180</f>
        <v>77819.794303670002</v>
      </c>
      <c r="H177" s="31">
        <f t="shared" si="15"/>
        <v>4748.5923860699986</v>
      </c>
      <c r="I177" s="213">
        <f t="shared" si="12"/>
        <v>6.4985825625597765E-2</v>
      </c>
      <c r="J177" s="1414"/>
      <c r="K177" s="69"/>
      <c r="L177" s="276"/>
      <c r="M177" s="120"/>
      <c r="N177" s="120"/>
      <c r="O177" s="120"/>
    </row>
    <row r="178" spans="1:195" s="7" customFormat="1" ht="13.8" outlineLevel="1">
      <c r="A178" s="170" t="s">
        <v>855</v>
      </c>
      <c r="B178" s="170" t="s">
        <v>422</v>
      </c>
      <c r="C178" s="239"/>
      <c r="D178" s="55"/>
      <c r="E178" s="62" t="s">
        <v>422</v>
      </c>
      <c r="F178" s="88">
        <f>SUMIFS(INPUT!$H:$H,INPUT!$E:$E,BAZE_2026!$A178,INPUT!$B:$B,BAZE_2026!$B178)</f>
        <v>55595.201917600003</v>
      </c>
      <c r="G178" s="88">
        <f>SUMIFS(INPUT!$L:$L,INPUT!$E:$E,BAZE_2026!$A178,INPUT!$B:$B,BAZE_2026!$B178)</f>
        <v>58545.794303669994</v>
      </c>
      <c r="H178" s="46">
        <f t="shared" si="15"/>
        <v>2950.5923860699913</v>
      </c>
      <c r="I178" s="223">
        <f t="shared" si="12"/>
        <v>5.3072788375572208E-2</v>
      </c>
      <c r="J178" s="2472" t="s">
        <v>4653</v>
      </c>
      <c r="K178" s="69"/>
      <c r="L178" s="276"/>
      <c r="M178" s="120"/>
      <c r="N178" s="120"/>
      <c r="O178" s="120"/>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7" customFormat="1" ht="13.8" outlineLevel="1">
      <c r="A179" s="170" t="s">
        <v>855</v>
      </c>
      <c r="B179" s="170" t="s">
        <v>756</v>
      </c>
      <c r="C179" s="239"/>
      <c r="D179" s="61"/>
      <c r="E179" s="56" t="s">
        <v>362</v>
      </c>
      <c r="F179" s="88">
        <f>SUMIFS(INPUT!$H:$H,INPUT!$E:$E,BAZE_2026!$A179,INPUT!$B:$B,BAZE_2026!$B179)</f>
        <v>15495</v>
      </c>
      <c r="G179" s="88">
        <f>SUMIFS(INPUT!$L:$L,INPUT!$E:$E,BAZE_2026!$A179,INPUT!$B:$B,BAZE_2026!$B179)</f>
        <v>14574</v>
      </c>
      <c r="H179" s="46">
        <f t="shared" si="15"/>
        <v>-921</v>
      </c>
      <c r="I179" s="223">
        <f t="shared" si="12"/>
        <v>-5.9438528557599228E-2</v>
      </c>
      <c r="J179" s="2481"/>
      <c r="K179" s="51"/>
      <c r="L179" s="126"/>
      <c r="M179" s="120"/>
      <c r="N179" s="120"/>
      <c r="O179" s="120"/>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7" customFormat="1" ht="13.8" outlineLevel="1">
      <c r="A180" s="170" t="s">
        <v>855</v>
      </c>
      <c r="B180" s="170" t="s">
        <v>758</v>
      </c>
      <c r="C180" s="239"/>
      <c r="D180" s="55"/>
      <c r="E180" s="56" t="s">
        <v>361</v>
      </c>
      <c r="F180" s="88">
        <f>SUMIFS(INPUT!$H:$H,INPUT!$E:$E,BAZE_2026!$A180,INPUT!$B:$B,BAZE_2026!$B180)</f>
        <v>1981</v>
      </c>
      <c r="G180" s="88">
        <f>SUMIFS(INPUT!$L:$L,INPUT!$E:$E,BAZE_2026!$A180,INPUT!$B:$B,BAZE_2026!$B180)</f>
        <v>4700</v>
      </c>
      <c r="H180" s="46">
        <f t="shared" si="15"/>
        <v>2719</v>
      </c>
      <c r="I180" s="223">
        <f t="shared" si="12"/>
        <v>1.3725391216557294</v>
      </c>
      <c r="J180" s="2472" t="s">
        <v>4683</v>
      </c>
      <c r="K180" s="69"/>
      <c r="L180" s="276"/>
      <c r="M180" s="120"/>
      <c r="N180" s="120"/>
      <c r="O180" s="12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57" customFormat="1" ht="13.8" outlineLevel="1">
      <c r="A181" s="306" t="s">
        <v>855</v>
      </c>
      <c r="B181" s="306" t="s">
        <v>757</v>
      </c>
      <c r="C181" s="307"/>
      <c r="D181" s="2829"/>
      <c r="E181" s="155" t="s">
        <v>757</v>
      </c>
      <c r="F181" s="145">
        <f>SUMIFS(INPUT!$H:$H,INPUT!$E:$E,BAZE_2026!$A181,INPUT!$B:$B,BAZE_2026!$B181)</f>
        <v>0</v>
      </c>
      <c r="G181" s="145">
        <f>SUMIFS(INPUT!$L:$L,INPUT!$E:$E,BAZE_2026!$A181,INPUT!$B:$B,BAZE_2026!$B181)</f>
        <v>0</v>
      </c>
      <c r="H181" s="149">
        <f>G181-F181</f>
        <v>0</v>
      </c>
      <c r="I181" s="221" t="str">
        <f t="shared" si="12"/>
        <v>-</v>
      </c>
      <c r="J181" s="2830"/>
      <c r="K181" s="308"/>
      <c r="L181" s="274"/>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row>
    <row r="182" spans="1:195" ht="13.8">
      <c r="D182" s="36" t="s">
        <v>923</v>
      </c>
      <c r="E182" s="37" t="s">
        <v>372</v>
      </c>
      <c r="F182" s="87">
        <f>F183+F184+F185+F186</f>
        <v>532210.03501560003</v>
      </c>
      <c r="G182" s="87">
        <f>G183+G184+G185+G186</f>
        <v>616696.74413639004</v>
      </c>
      <c r="H182" s="31">
        <f t="shared" si="15"/>
        <v>84486.709120790008</v>
      </c>
      <c r="I182" s="213">
        <f t="shared" si="12"/>
        <v>0.15874692990017286</v>
      </c>
      <c r="J182" s="1414"/>
      <c r="K182" s="69"/>
      <c r="L182" s="276"/>
      <c r="M182" s="120"/>
      <c r="N182" s="120"/>
      <c r="O182" s="120"/>
    </row>
    <row r="183" spans="1:195" s="7" customFormat="1" ht="27.6" outlineLevel="1">
      <c r="A183" s="170" t="s">
        <v>1794</v>
      </c>
      <c r="B183" s="170" t="s">
        <v>422</v>
      </c>
      <c r="C183" s="239"/>
      <c r="D183" s="95"/>
      <c r="E183" s="62" t="s">
        <v>422</v>
      </c>
      <c r="F183" s="88">
        <f>SUMIFS(INPUT!$H:$H,INPUT!$E:$E,BAZE_2026!$A183,INPUT!$B:$B,BAZE_2026!$B183)</f>
        <v>190392.87501560003</v>
      </c>
      <c r="G183" s="88">
        <f>SUMIFS(INPUT!$L:$L,INPUT!$E:$E,BAZE_2026!$A183,INPUT!$B:$B,BAZE_2026!$B183)</f>
        <v>221772.22413639</v>
      </c>
      <c r="H183" s="70">
        <f t="shared" si="15"/>
        <v>31379.349120789964</v>
      </c>
      <c r="I183" s="211">
        <f t="shared" si="12"/>
        <v>0.16481367340148032</v>
      </c>
      <c r="J183" s="2898" t="s">
        <v>4843</v>
      </c>
      <c r="K183" s="69"/>
      <c r="L183" s="276"/>
      <c r="M183" s="120"/>
      <c r="N183" s="120"/>
      <c r="O183" s="120"/>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7" customFormat="1" ht="17.25" customHeight="1" outlineLevel="1">
      <c r="A184" s="170" t="s">
        <v>1794</v>
      </c>
      <c r="B184" s="170" t="s">
        <v>756</v>
      </c>
      <c r="C184" s="239"/>
      <c r="D184" s="97"/>
      <c r="E184" s="62" t="s">
        <v>756</v>
      </c>
      <c r="F184" s="88">
        <f>SUMIFS(INPUT!$H:$H,INPUT!$E:$E,BAZE_2026!$A184,INPUT!$B:$B,BAZE_2026!$B184)</f>
        <v>68700.36</v>
      </c>
      <c r="G184" s="88">
        <f>SUMIFS(INPUT!$L:$L,INPUT!$E:$E,BAZE_2026!$A184,INPUT!$B:$B,BAZE_2026!$B184)</f>
        <v>68474.52</v>
      </c>
      <c r="H184" s="46">
        <f t="shared" si="15"/>
        <v>-225.83999999999651</v>
      </c>
      <c r="I184" s="223">
        <f t="shared" si="12"/>
        <v>-3.2873190184155732E-3</v>
      </c>
      <c r="J184" s="2469" t="s">
        <v>4849</v>
      </c>
      <c r="K184" s="51"/>
      <c r="L184" s="126"/>
      <c r="M184" s="120"/>
      <c r="N184" s="120"/>
      <c r="O184" s="120"/>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7" customFormat="1" ht="27.6" outlineLevel="1">
      <c r="A185" s="170" t="s">
        <v>1794</v>
      </c>
      <c r="B185" s="170" t="s">
        <v>758</v>
      </c>
      <c r="C185" s="239"/>
      <c r="D185" s="95"/>
      <c r="E185" s="56" t="s">
        <v>361</v>
      </c>
      <c r="F185" s="88">
        <f>SUMIFS(INPUT!$H:$H,INPUT!$E:$E,BAZE_2026!$A185,INPUT!$B:$B,BAZE_2026!$B185)</f>
        <v>1580</v>
      </c>
      <c r="G185" s="88">
        <f>SUMIFS(INPUT!$L:$L,INPUT!$E:$E,BAZE_2026!$A185,INPUT!$B:$B,BAZE_2026!$B185)</f>
        <v>2200</v>
      </c>
      <c r="H185" s="57">
        <f t="shared" si="15"/>
        <v>620</v>
      </c>
      <c r="I185" s="228">
        <f t="shared" si="12"/>
        <v>0.39240506329113922</v>
      </c>
      <c r="J185" s="2474" t="s">
        <v>4684</v>
      </c>
      <c r="K185" s="69"/>
      <c r="L185" s="276"/>
      <c r="M185" s="120"/>
      <c r="N185" s="120"/>
      <c r="O185" s="120"/>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48" customFormat="1" ht="60" customHeight="1" outlineLevel="1">
      <c r="A186" s="170" t="s">
        <v>1794</v>
      </c>
      <c r="B186" s="363" t="s">
        <v>1203</v>
      </c>
      <c r="C186" s="239"/>
      <c r="D186" s="1105"/>
      <c r="E186" s="1049" t="s">
        <v>1203</v>
      </c>
      <c r="F186" s="88">
        <f>SUMIFS(INPUT!$H:$H,INPUT!$E:$E,BAZE_2026!$A186,INPUT!$B:$B,BAZE_2026!$B186)</f>
        <v>271536.8</v>
      </c>
      <c r="G186" s="88">
        <f>SUMIFS(INPUT!$L:$L,INPUT!$E:$E,BAZE_2026!$A186,INPUT!$B:$B,BAZE_2026!$B186)</f>
        <v>324250</v>
      </c>
      <c r="H186" s="46">
        <f>G186-F186</f>
        <v>52713.200000000012</v>
      </c>
      <c r="I186" s="223">
        <f>IFERROR(H186/F186,"-")</f>
        <v>0.19412911988356649</v>
      </c>
      <c r="J186" s="2474" t="s">
        <v>4916</v>
      </c>
      <c r="K186" s="300"/>
      <c r="L186" s="276"/>
      <c r="M186" s="120"/>
      <c r="N186" s="120"/>
      <c r="O186" s="120"/>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row>
    <row r="187" spans="1:195" s="157" customFormat="1" ht="13.8" outlineLevel="1">
      <c r="A187" s="306" t="s">
        <v>1794</v>
      </c>
      <c r="B187" s="306" t="s">
        <v>804</v>
      </c>
      <c r="C187" s="307"/>
      <c r="D187" s="2836"/>
      <c r="E187" s="315" t="s">
        <v>672</v>
      </c>
      <c r="F187" s="145">
        <f>SUMIFS(INPUT!$H:$H,INPUT!$E:$E,BAZE_2026!$A187,INPUT!$B:$B,BAZE_2026!$B187)</f>
        <v>53875</v>
      </c>
      <c r="G187" s="145">
        <f>SUMIFS(INPUT!$L:$L,INPUT!$E:$E,BAZE_2026!$A187,INPUT!$B:$B,BAZE_2026!$B187)</f>
        <v>77630</v>
      </c>
      <c r="H187" s="149">
        <f>G187-F187</f>
        <v>23755</v>
      </c>
      <c r="I187" s="221">
        <f t="shared" si="12"/>
        <v>0.44092807424593966</v>
      </c>
      <c r="J187" s="2841" t="s">
        <v>4848</v>
      </c>
      <c r="K187" s="308"/>
      <c r="L187" s="274"/>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c r="DW187" s="152"/>
      <c r="DX187" s="152"/>
      <c r="DY187" s="152"/>
      <c r="DZ187" s="152"/>
      <c r="EA187" s="152"/>
      <c r="EB187" s="152"/>
      <c r="EC187" s="152"/>
      <c r="ED187" s="152"/>
      <c r="EE187" s="152"/>
      <c r="EF187" s="152"/>
      <c r="EG187" s="152"/>
      <c r="EH187" s="152"/>
      <c r="EI187" s="152"/>
      <c r="EJ187" s="152"/>
      <c r="EK187" s="152"/>
      <c r="EL187" s="152"/>
      <c r="EM187" s="152"/>
      <c r="EN187" s="152"/>
      <c r="EO187" s="152"/>
      <c r="EP187" s="152"/>
      <c r="EQ187" s="152"/>
      <c r="ER187" s="152"/>
      <c r="ES187" s="152"/>
      <c r="ET187" s="152"/>
      <c r="EU187" s="152"/>
      <c r="EV187" s="152"/>
      <c r="EW187" s="152"/>
      <c r="EX187" s="152"/>
      <c r="EY187" s="152"/>
      <c r="EZ187" s="152"/>
      <c r="FA187" s="152"/>
      <c r="FB187" s="152"/>
      <c r="FC187" s="152"/>
      <c r="FD187" s="152"/>
      <c r="FE187" s="152"/>
      <c r="FF187" s="152"/>
      <c r="FG187" s="152"/>
      <c r="FH187" s="152"/>
      <c r="FI187" s="152"/>
      <c r="FJ187" s="152"/>
      <c r="FK187" s="152"/>
      <c r="FL187" s="152"/>
      <c r="FM187" s="152"/>
      <c r="FN187" s="152"/>
      <c r="FO187" s="152"/>
      <c r="FP187" s="152"/>
      <c r="FQ187" s="152"/>
      <c r="FR187" s="152"/>
      <c r="FS187" s="152"/>
      <c r="FT187" s="152"/>
      <c r="FU187" s="152"/>
      <c r="FV187" s="152"/>
      <c r="FW187" s="152"/>
      <c r="FX187" s="152"/>
      <c r="FY187" s="152"/>
      <c r="FZ187" s="152"/>
      <c r="GA187" s="152"/>
      <c r="GB187" s="152"/>
      <c r="GC187" s="152"/>
      <c r="GD187" s="152"/>
      <c r="GE187" s="152"/>
      <c r="GF187" s="152"/>
      <c r="GG187" s="152"/>
      <c r="GH187" s="152"/>
      <c r="GI187" s="152"/>
      <c r="GJ187" s="152"/>
      <c r="GK187" s="152"/>
      <c r="GL187" s="152"/>
      <c r="GM187" s="152"/>
    </row>
    <row r="188" spans="1:195" s="157" customFormat="1" ht="13.8" outlineLevel="1">
      <c r="A188" s="306" t="s">
        <v>1794</v>
      </c>
      <c r="B188" s="306" t="s">
        <v>757</v>
      </c>
      <c r="C188" s="307"/>
      <c r="D188" s="2829"/>
      <c r="E188" s="155" t="s">
        <v>757</v>
      </c>
      <c r="F188" s="145">
        <f>SUMIFS(INPUT!$H:$H,INPUT!$E:$E,BAZE_2026!$A188,INPUT!$B:$B,BAZE_2026!$B188)</f>
        <v>182343</v>
      </c>
      <c r="G188" s="145">
        <f>SUMIFS(INPUT!$L:$L,INPUT!$E:$E,BAZE_2026!$A188,INPUT!$B:$B,BAZE_2026!$B188)</f>
        <v>361188</v>
      </c>
      <c r="H188" s="149">
        <f t="shared" si="15"/>
        <v>178845</v>
      </c>
      <c r="I188" s="221">
        <f t="shared" si="12"/>
        <v>0.98081637353778317</v>
      </c>
      <c r="J188" s="2838"/>
      <c r="K188" s="308"/>
      <c r="L188" s="274"/>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c r="DW188" s="152"/>
      <c r="DX188" s="152"/>
      <c r="DY188" s="152"/>
      <c r="DZ188" s="152"/>
      <c r="EA188" s="152"/>
      <c r="EB188" s="152"/>
      <c r="EC188" s="152"/>
      <c r="ED188" s="152"/>
      <c r="EE188" s="152"/>
      <c r="EF188" s="152"/>
      <c r="EG188" s="152"/>
      <c r="EH188" s="152"/>
      <c r="EI188" s="152"/>
      <c r="EJ188" s="152"/>
      <c r="EK188" s="152"/>
      <c r="EL188" s="152"/>
      <c r="EM188" s="152"/>
      <c r="EN188" s="152"/>
      <c r="EO188" s="152"/>
      <c r="EP188" s="152"/>
      <c r="EQ188" s="152"/>
      <c r="ER188" s="152"/>
      <c r="ES188" s="152"/>
      <c r="ET188" s="152"/>
      <c r="EU188" s="152"/>
      <c r="EV188" s="152"/>
      <c r="EW188" s="152"/>
      <c r="EX188" s="152"/>
      <c r="EY188" s="152"/>
      <c r="EZ188" s="152"/>
      <c r="FA188" s="152"/>
      <c r="FB188" s="152"/>
      <c r="FC188" s="152"/>
      <c r="FD188" s="152"/>
      <c r="FE188" s="152"/>
      <c r="FF188" s="152"/>
      <c r="FG188" s="152"/>
      <c r="FH188" s="152"/>
      <c r="FI188" s="152"/>
      <c r="FJ188" s="152"/>
      <c r="FK188" s="152"/>
      <c r="FL188" s="152"/>
      <c r="FM188" s="152"/>
      <c r="FN188" s="152"/>
      <c r="FO188" s="152"/>
      <c r="FP188" s="152"/>
      <c r="FQ188" s="152"/>
      <c r="FR188" s="152"/>
      <c r="FS188" s="152"/>
      <c r="FT188" s="152"/>
      <c r="FU188" s="152"/>
      <c r="FV188" s="152"/>
      <c r="FW188" s="152"/>
      <c r="FX188" s="152"/>
      <c r="FY188" s="152"/>
      <c r="FZ188" s="152"/>
      <c r="GA188" s="152"/>
      <c r="GB188" s="152"/>
      <c r="GC188" s="152"/>
      <c r="GD188" s="152"/>
      <c r="GE188" s="152"/>
      <c r="GF188" s="152"/>
      <c r="GG188" s="152"/>
      <c r="GH188" s="152"/>
      <c r="GI188" s="152"/>
      <c r="GJ188" s="152"/>
      <c r="GK188" s="152"/>
      <c r="GL188" s="152"/>
      <c r="GM188" s="152"/>
    </row>
    <row r="189" spans="1:195" s="157" customFormat="1" ht="13.8" outlineLevel="1">
      <c r="A189" s="306" t="s">
        <v>1794</v>
      </c>
      <c r="B189" s="306" t="s">
        <v>351</v>
      </c>
      <c r="C189" s="307"/>
      <c r="D189" s="2836"/>
      <c r="E189" s="315" t="s">
        <v>351</v>
      </c>
      <c r="F189" s="145">
        <f>SUMIFS(INPUT!$H:$H,INPUT!$E:$E,BAZE_2026!$A189,INPUT!$B:$B,BAZE_2026!$B189)</f>
        <v>0</v>
      </c>
      <c r="G189" s="145">
        <f>SUMIFS(INPUT!$L:$L,INPUT!$E:$E,BAZE_2026!$A189,INPUT!$B:$B,BAZE_2026!$B189)</f>
        <v>0</v>
      </c>
      <c r="H189" s="158"/>
      <c r="I189" s="230" t="str">
        <f t="shared" si="12"/>
        <v>-</v>
      </c>
      <c r="J189" s="2841"/>
      <c r="K189" s="308"/>
      <c r="L189" s="274"/>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c r="DW189" s="152"/>
      <c r="DX189" s="152"/>
      <c r="DY189" s="152"/>
      <c r="DZ189" s="152"/>
      <c r="EA189" s="152"/>
      <c r="EB189" s="152"/>
      <c r="EC189" s="152"/>
      <c r="ED189" s="152"/>
      <c r="EE189" s="152"/>
      <c r="EF189" s="152"/>
      <c r="EG189" s="152"/>
      <c r="EH189" s="152"/>
      <c r="EI189" s="152"/>
      <c r="EJ189" s="152"/>
      <c r="EK189" s="152"/>
      <c r="EL189" s="152"/>
      <c r="EM189" s="152"/>
      <c r="EN189" s="152"/>
      <c r="EO189" s="152"/>
      <c r="EP189" s="152"/>
      <c r="EQ189" s="152"/>
      <c r="ER189" s="152"/>
      <c r="ES189" s="152"/>
      <c r="ET189" s="152"/>
      <c r="EU189" s="152"/>
      <c r="EV189" s="152"/>
      <c r="EW189" s="152"/>
      <c r="EX189" s="152"/>
      <c r="EY189" s="152"/>
      <c r="EZ189" s="152"/>
      <c r="FA189" s="152"/>
      <c r="FB189" s="152"/>
      <c r="FC189" s="152"/>
      <c r="FD189" s="152"/>
      <c r="FE189" s="152"/>
      <c r="FF189" s="152"/>
      <c r="FG189" s="152"/>
      <c r="FH189" s="152"/>
      <c r="FI189" s="152"/>
      <c r="FJ189" s="152"/>
      <c r="FK189" s="152"/>
      <c r="FL189" s="152"/>
      <c r="FM189" s="152"/>
      <c r="FN189" s="152"/>
      <c r="FO189" s="152"/>
      <c r="FP189" s="152"/>
      <c r="FQ189" s="152"/>
      <c r="FR189" s="152"/>
      <c r="FS189" s="152"/>
      <c r="FT189" s="152"/>
      <c r="FU189" s="152"/>
      <c r="FV189" s="152"/>
      <c r="FW189" s="152"/>
      <c r="FX189" s="152"/>
      <c r="FY189" s="152"/>
      <c r="FZ189" s="152"/>
      <c r="GA189" s="152"/>
      <c r="GB189" s="152"/>
      <c r="GC189" s="152"/>
      <c r="GD189" s="152"/>
      <c r="GE189" s="152"/>
      <c r="GF189" s="152"/>
      <c r="GG189" s="152"/>
      <c r="GH189" s="152"/>
      <c r="GI189" s="152"/>
      <c r="GJ189" s="152"/>
      <c r="GK189" s="152"/>
      <c r="GL189" s="152"/>
      <c r="GM189" s="152"/>
    </row>
    <row r="190" spans="1:195" ht="13.8">
      <c r="D190" s="36" t="s">
        <v>370</v>
      </c>
      <c r="E190" s="37" t="s">
        <v>87</v>
      </c>
      <c r="F190" s="139"/>
      <c r="G190" s="166"/>
      <c r="H190" s="43">
        <f t="shared" si="15"/>
        <v>0</v>
      </c>
      <c r="I190" s="232" t="str">
        <f t="shared" si="12"/>
        <v>-</v>
      </c>
      <c r="J190" s="1414"/>
      <c r="K190" s="69"/>
      <c r="L190" s="276"/>
      <c r="M190" s="120"/>
      <c r="N190" s="120"/>
      <c r="O190" s="120"/>
    </row>
    <row r="191" spans="1:195" s="63" customFormat="1" ht="13.8" outlineLevel="1">
      <c r="A191" s="170" t="s">
        <v>1833</v>
      </c>
      <c r="B191" s="170" t="s">
        <v>757</v>
      </c>
      <c r="C191" s="239"/>
      <c r="D191" s="1104"/>
      <c r="E191" s="59" t="s">
        <v>757</v>
      </c>
      <c r="F191" s="88"/>
      <c r="G191" s="144"/>
      <c r="H191" s="90">
        <f>G191-F191</f>
        <v>0</v>
      </c>
      <c r="I191" s="229" t="str">
        <f t="shared" si="12"/>
        <v>-</v>
      </c>
      <c r="J191" s="1126"/>
      <c r="K191" s="69"/>
      <c r="L191" s="276"/>
      <c r="M191" s="120"/>
      <c r="N191" s="120"/>
      <c r="O191" s="120"/>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8"/>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68"/>
      <c r="DW191" s="68"/>
      <c r="DX191" s="68"/>
      <c r="DY191" s="68"/>
      <c r="DZ191" s="68"/>
      <c r="EA191" s="68"/>
      <c r="EB191" s="68"/>
      <c r="EC191" s="68"/>
      <c r="ED191" s="68"/>
      <c r="EE191" s="68"/>
      <c r="EF191" s="68"/>
      <c r="EG191" s="68"/>
      <c r="EH191" s="68"/>
      <c r="EI191" s="68"/>
      <c r="EJ191" s="68"/>
      <c r="EK191" s="68"/>
      <c r="EL191" s="68"/>
      <c r="EM191" s="68"/>
      <c r="EN191" s="68"/>
      <c r="EO191" s="68"/>
      <c r="EP191" s="68"/>
      <c r="EQ191" s="68"/>
      <c r="ER191" s="68"/>
      <c r="ES191" s="68"/>
      <c r="ET191" s="68"/>
      <c r="EU191" s="68"/>
      <c r="EV191" s="68"/>
      <c r="EW191" s="68"/>
      <c r="EX191" s="68"/>
      <c r="EY191" s="68"/>
      <c r="EZ191" s="68"/>
      <c r="FA191" s="68"/>
      <c r="FB191" s="68"/>
      <c r="FC191" s="68"/>
      <c r="FD191" s="68"/>
      <c r="FE191" s="68"/>
      <c r="FF191" s="68"/>
      <c r="FG191" s="68"/>
      <c r="FH191" s="68"/>
      <c r="FI191" s="68"/>
      <c r="FJ191" s="68"/>
      <c r="FK191" s="68"/>
      <c r="FL191" s="68"/>
      <c r="FM191" s="68"/>
      <c r="FN191" s="68"/>
      <c r="FO191" s="68"/>
      <c r="FP191" s="68"/>
      <c r="FQ191" s="68"/>
      <c r="FR191" s="68"/>
      <c r="FS191" s="68"/>
      <c r="FT191" s="68"/>
      <c r="FU191" s="68"/>
      <c r="FV191" s="68"/>
      <c r="FW191" s="68"/>
      <c r="FX191" s="68"/>
      <c r="FY191" s="68"/>
      <c r="FZ191" s="68"/>
      <c r="GA191" s="68"/>
      <c r="GB191" s="68"/>
      <c r="GC191" s="68"/>
      <c r="GD191" s="68"/>
      <c r="GE191" s="68"/>
      <c r="GF191" s="68"/>
      <c r="GG191" s="68"/>
      <c r="GH191" s="68"/>
      <c r="GI191" s="68"/>
      <c r="GJ191" s="68"/>
      <c r="GK191" s="68"/>
      <c r="GL191" s="68"/>
      <c r="GM191" s="68"/>
    </row>
    <row r="192" spans="1:195" ht="27.6">
      <c r="D192" s="36" t="s">
        <v>371</v>
      </c>
      <c r="E192" s="37" t="s">
        <v>926</v>
      </c>
      <c r="F192" s="87">
        <f>F193+F194+F195</f>
        <v>179916.1063636</v>
      </c>
      <c r="G192" s="87">
        <f>G193+G194+G195</f>
        <v>190846.13068499998</v>
      </c>
      <c r="H192" s="31">
        <f t="shared" si="15"/>
        <v>10930.024321399978</v>
      </c>
      <c r="I192" s="213">
        <f t="shared" si="12"/>
        <v>6.0750671756485401E-2</v>
      </c>
      <c r="J192" s="1414"/>
      <c r="K192" s="69"/>
      <c r="L192" s="276"/>
      <c r="M192" s="120"/>
      <c r="N192" s="120"/>
      <c r="O192" s="120"/>
    </row>
    <row r="193" spans="1:195" s="7" customFormat="1" ht="13.8" outlineLevel="1">
      <c r="A193" s="170" t="s">
        <v>1797</v>
      </c>
      <c r="B193" s="170" t="s">
        <v>422</v>
      </c>
      <c r="C193" s="239"/>
      <c r="D193" s="55"/>
      <c r="E193" s="62" t="s">
        <v>422</v>
      </c>
      <c r="F193" s="88">
        <f>SUMIFS(INPUT!$H:$H,INPUT!$E:$E,BAZE_2026!$A193,INPUT!$B:$B,BAZE_2026!$B193)</f>
        <v>138324.98636360001</v>
      </c>
      <c r="G193" s="88">
        <f>SUMIFS(INPUT!$L:$L,INPUT!$E:$E,BAZE_2026!$A193,INPUT!$B:$B,BAZE_2026!$B193)</f>
        <v>146772.01068499999</v>
      </c>
      <c r="H193" s="46">
        <f t="shared" si="15"/>
        <v>8447.0243213999784</v>
      </c>
      <c r="I193" s="223">
        <f t="shared" si="12"/>
        <v>6.1066511144965481E-2</v>
      </c>
      <c r="J193" s="2472" t="s">
        <v>4653</v>
      </c>
      <c r="K193" s="69"/>
      <c r="L193" s="276"/>
      <c r="M193" s="120"/>
      <c r="N193" s="120"/>
      <c r="O193" s="120"/>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7" customFormat="1" ht="41.4" outlineLevel="1">
      <c r="A194" s="170" t="s">
        <v>1797</v>
      </c>
      <c r="B194" s="170" t="s">
        <v>756</v>
      </c>
      <c r="C194" s="239"/>
      <c r="D194" s="61"/>
      <c r="E194" s="62" t="s">
        <v>362</v>
      </c>
      <c r="F194" s="88">
        <f>SUMIFS(INPUT!$H:$H,INPUT!$E:$E,BAZE_2026!$A194,INPUT!$B:$B,BAZE_2026!$B194)</f>
        <v>38693.120000000003</v>
      </c>
      <c r="G194" s="88">
        <f>SUMIFS(INPUT!$L:$L,INPUT!$E:$E,BAZE_2026!$A194,INPUT!$B:$B,BAZE_2026!$B194)</f>
        <v>43774.12</v>
      </c>
      <c r="H194" s="46">
        <f t="shared" si="15"/>
        <v>5081</v>
      </c>
      <c r="I194" s="223">
        <f t="shared" si="12"/>
        <v>0.13131533461245823</v>
      </c>
      <c r="J194" s="2481" t="s">
        <v>4917</v>
      </c>
      <c r="K194" s="51"/>
      <c r="L194" s="126"/>
      <c r="M194" s="120"/>
      <c r="N194" s="120"/>
      <c r="O194" s="120"/>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7" customFormat="1" ht="13.8" outlineLevel="1">
      <c r="A195" s="170" t="s">
        <v>1797</v>
      </c>
      <c r="B195" s="170" t="s">
        <v>758</v>
      </c>
      <c r="C195" s="239"/>
      <c r="D195" s="55"/>
      <c r="E195" s="56" t="s">
        <v>361</v>
      </c>
      <c r="F195" s="88">
        <f>SUMIFS(INPUT!$H:$H,INPUT!$E:$E,BAZE_2026!$A195,INPUT!$B:$B,BAZE_2026!$B195)</f>
        <v>2898</v>
      </c>
      <c r="G195" s="88">
        <f>SUMIFS(INPUT!$L:$L,INPUT!$E:$E,BAZE_2026!$A195,INPUT!$B:$B,BAZE_2026!$B195)</f>
        <v>300</v>
      </c>
      <c r="H195" s="46">
        <f t="shared" si="15"/>
        <v>-2598</v>
      </c>
      <c r="I195" s="223">
        <f t="shared" si="12"/>
        <v>-0.89648033126293991</v>
      </c>
      <c r="J195" s="2472"/>
      <c r="K195" s="69"/>
      <c r="L195" s="276"/>
      <c r="M195" s="120"/>
      <c r="N195" s="120"/>
      <c r="O195" s="120"/>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57" customFormat="1" ht="13.8" outlineLevel="1">
      <c r="A196" s="306" t="s">
        <v>1797</v>
      </c>
      <c r="B196" s="306" t="s">
        <v>757</v>
      </c>
      <c r="C196" s="307"/>
      <c r="D196" s="2829"/>
      <c r="E196" s="155" t="s">
        <v>757</v>
      </c>
      <c r="F196" s="145">
        <f>SUMIFS(INPUT!$H:$H,INPUT!$E:$E,BAZE_2026!$A196,INPUT!$B:$B,BAZE_2026!$B196)</f>
        <v>0</v>
      </c>
      <c r="G196" s="145">
        <f>SUMIFS(INPUT!$L:$L,INPUT!$E:$E,BAZE_2026!$A196,INPUT!$B:$B,BAZE_2026!$B196)</f>
        <v>4000</v>
      </c>
      <c r="H196" s="149">
        <f t="shared" si="15"/>
        <v>4000</v>
      </c>
      <c r="I196" s="221" t="str">
        <f t="shared" si="12"/>
        <v>-</v>
      </c>
      <c r="J196" s="2830">
        <f>F196*$J$104</f>
        <v>0</v>
      </c>
      <c r="K196" s="308"/>
      <c r="L196" s="274"/>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c r="DW196" s="152"/>
      <c r="DX196" s="152"/>
      <c r="DY196" s="152"/>
      <c r="DZ196" s="152"/>
      <c r="EA196" s="152"/>
      <c r="EB196" s="152"/>
      <c r="EC196" s="152"/>
      <c r="ED196" s="152"/>
      <c r="EE196" s="152"/>
      <c r="EF196" s="152"/>
      <c r="EG196" s="152"/>
      <c r="EH196" s="152"/>
      <c r="EI196" s="152"/>
      <c r="EJ196" s="152"/>
      <c r="EK196" s="152"/>
      <c r="EL196" s="152"/>
      <c r="EM196" s="152"/>
      <c r="EN196" s="152"/>
      <c r="EO196" s="152"/>
      <c r="EP196" s="152"/>
      <c r="EQ196" s="152"/>
      <c r="ER196" s="152"/>
      <c r="ES196" s="152"/>
      <c r="ET196" s="152"/>
      <c r="EU196" s="152"/>
      <c r="EV196" s="152"/>
      <c r="EW196" s="152"/>
      <c r="EX196" s="152"/>
      <c r="EY196" s="152"/>
      <c r="EZ196" s="152"/>
      <c r="FA196" s="152"/>
      <c r="FB196" s="152"/>
      <c r="FC196" s="152"/>
      <c r="FD196" s="152"/>
      <c r="FE196" s="152"/>
      <c r="FF196" s="152"/>
      <c r="FG196" s="152"/>
      <c r="FH196" s="152"/>
      <c r="FI196" s="152"/>
      <c r="FJ196" s="152"/>
      <c r="FK196" s="152"/>
      <c r="FL196" s="152"/>
      <c r="FM196" s="152"/>
      <c r="FN196" s="152"/>
      <c r="FO196" s="152"/>
      <c r="FP196" s="152"/>
      <c r="FQ196" s="152"/>
      <c r="FR196" s="152"/>
      <c r="FS196" s="152"/>
      <c r="FT196" s="152"/>
      <c r="FU196" s="152"/>
      <c r="FV196" s="152"/>
      <c r="FW196" s="152"/>
      <c r="FX196" s="152"/>
      <c r="FY196" s="152"/>
      <c r="FZ196" s="152"/>
      <c r="GA196" s="152"/>
      <c r="GB196" s="152"/>
      <c r="GC196" s="152"/>
      <c r="GD196" s="152"/>
      <c r="GE196" s="152"/>
      <c r="GF196" s="152"/>
      <c r="GG196" s="152"/>
      <c r="GH196" s="152"/>
      <c r="GI196" s="152"/>
      <c r="GJ196" s="152"/>
      <c r="GK196" s="152"/>
      <c r="GL196" s="152"/>
      <c r="GM196" s="152"/>
    </row>
    <row r="197" spans="1:195" s="157" customFormat="1" ht="13.8" outlineLevel="1">
      <c r="A197" s="306" t="s">
        <v>1797</v>
      </c>
      <c r="B197" s="306" t="s">
        <v>351</v>
      </c>
      <c r="C197" s="307"/>
      <c r="D197" s="2836"/>
      <c r="E197" s="315" t="s">
        <v>41</v>
      </c>
      <c r="F197" s="145">
        <f>SUMIFS(INPUT!$H:$H,INPUT!$E:$E,BAZE_2026!$A197,INPUT!$B:$B,BAZE_2026!$B197)</f>
        <v>0</v>
      </c>
      <c r="G197" s="145">
        <f>SUMIFS(INPUT!$L:$L,INPUT!$E:$E,BAZE_2026!$A197,INPUT!$B:$B,BAZE_2026!$B197)</f>
        <v>0</v>
      </c>
      <c r="H197" s="149">
        <f t="shared" si="15"/>
        <v>0</v>
      </c>
      <c r="I197" s="221" t="str">
        <f t="shared" si="12"/>
        <v>-</v>
      </c>
      <c r="J197" s="2830"/>
      <c r="K197" s="308"/>
      <c r="L197" s="274"/>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c r="DW197" s="152"/>
      <c r="DX197" s="152"/>
      <c r="DY197" s="152"/>
      <c r="DZ197" s="152"/>
      <c r="EA197" s="152"/>
      <c r="EB197" s="152"/>
      <c r="EC197" s="152"/>
      <c r="ED197" s="152"/>
      <c r="EE197" s="152"/>
      <c r="EF197" s="152"/>
      <c r="EG197" s="152"/>
      <c r="EH197" s="152"/>
      <c r="EI197" s="152"/>
      <c r="EJ197" s="152"/>
      <c r="EK197" s="152"/>
      <c r="EL197" s="152"/>
      <c r="EM197" s="152"/>
      <c r="EN197" s="152"/>
      <c r="EO197" s="152"/>
      <c r="EP197" s="152"/>
      <c r="EQ197" s="152"/>
      <c r="ER197" s="152"/>
      <c r="ES197" s="152"/>
      <c r="ET197" s="152"/>
      <c r="EU197" s="152"/>
      <c r="EV197" s="152"/>
      <c r="EW197" s="152"/>
      <c r="EX197" s="152"/>
      <c r="EY197" s="152"/>
      <c r="EZ197" s="152"/>
      <c r="FA197" s="152"/>
      <c r="FB197" s="152"/>
      <c r="FC197" s="152"/>
      <c r="FD197" s="152"/>
      <c r="FE197" s="152"/>
      <c r="FF197" s="152"/>
      <c r="FG197" s="152"/>
      <c r="FH197" s="152"/>
      <c r="FI197" s="152"/>
      <c r="FJ197" s="152"/>
      <c r="FK197" s="152"/>
      <c r="FL197" s="152"/>
      <c r="FM197" s="152"/>
      <c r="FN197" s="152"/>
      <c r="FO197" s="152"/>
      <c r="FP197" s="152"/>
      <c r="FQ197" s="152"/>
      <c r="FR197" s="152"/>
      <c r="FS197" s="152"/>
      <c r="FT197" s="152"/>
      <c r="FU197" s="152"/>
      <c r="FV197" s="152"/>
      <c r="FW197" s="152"/>
      <c r="FX197" s="152"/>
      <c r="FY197" s="152"/>
      <c r="FZ197" s="152"/>
      <c r="GA197" s="152"/>
      <c r="GB197" s="152"/>
      <c r="GC197" s="152"/>
      <c r="GD197" s="152"/>
      <c r="GE197" s="152"/>
      <c r="GF197" s="152"/>
      <c r="GG197" s="152"/>
      <c r="GH197" s="152"/>
      <c r="GI197" s="152"/>
      <c r="GJ197" s="152"/>
      <c r="GK197" s="152"/>
      <c r="GL197" s="152"/>
      <c r="GM197" s="152"/>
    </row>
    <row r="198" spans="1:195" ht="13.8">
      <c r="D198" s="36" t="s">
        <v>1502</v>
      </c>
      <c r="E198" s="37" t="s">
        <v>1503</v>
      </c>
      <c r="F198" s="87">
        <f>F199+F200+F201</f>
        <v>25998.98</v>
      </c>
      <c r="G198" s="87">
        <f>G199+G200+G201</f>
        <v>38448.979999999996</v>
      </c>
      <c r="H198" s="31">
        <f t="shared" ref="H198:H203" si="16">G198-F198</f>
        <v>12449.999999999996</v>
      </c>
      <c r="I198" s="213">
        <f t="shared" ref="I198:I207" si="17">IFERROR(H198/F198,"-")</f>
        <v>0.47886494008611091</v>
      </c>
      <c r="J198" s="1414"/>
      <c r="K198" s="69"/>
      <c r="L198" s="276"/>
      <c r="M198" s="120"/>
      <c r="N198" s="120"/>
      <c r="O198" s="120"/>
    </row>
    <row r="199" spans="1:195" s="7" customFormat="1" ht="13.8" outlineLevel="1">
      <c r="A199" s="170" t="s">
        <v>1798</v>
      </c>
      <c r="B199" s="170" t="s">
        <v>422</v>
      </c>
      <c r="C199" s="239"/>
      <c r="D199" s="55"/>
      <c r="E199" s="62" t="s">
        <v>422</v>
      </c>
      <c r="F199" s="88">
        <f>SUMIFS(INPUT!$H:$H,INPUT!$E:$E,BAZE_2026!$A199,INPUT!$B:$B,BAZE_2026!$B199)</f>
        <v>0</v>
      </c>
      <c r="G199" s="88">
        <f>SUMIFS(INPUT!$L:$L,INPUT!$E:$E,BAZE_2026!$A199,INPUT!$B:$B,BAZE_2026!$B199)</f>
        <v>0</v>
      </c>
      <c r="H199" s="46">
        <f t="shared" si="16"/>
        <v>0</v>
      </c>
      <c r="I199" s="223" t="str">
        <f t="shared" si="17"/>
        <v>-</v>
      </c>
      <c r="J199" s="2482"/>
      <c r="K199" s="69"/>
      <c r="L199" s="276"/>
      <c r="M199" s="120"/>
      <c r="N199" s="120"/>
      <c r="O199" s="120"/>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7" customFormat="1" ht="27.6" outlineLevel="1">
      <c r="A200" s="170" t="s">
        <v>1798</v>
      </c>
      <c r="B200" s="170" t="s">
        <v>756</v>
      </c>
      <c r="C200" s="239"/>
      <c r="D200" s="61"/>
      <c r="E200" s="62" t="s">
        <v>362</v>
      </c>
      <c r="F200" s="88">
        <f>SUMIFS(INPUT!$H:$H,INPUT!$E:$E,BAZE_2026!$A200,INPUT!$B:$B,BAZE_2026!$B200)</f>
        <v>25198.98</v>
      </c>
      <c r="G200" s="88">
        <f>SUMIFS(INPUT!$L:$L,INPUT!$E:$E,BAZE_2026!$A200,INPUT!$B:$B,BAZE_2026!$B200)</f>
        <v>36148.979999999996</v>
      </c>
      <c r="H200" s="46">
        <f t="shared" si="16"/>
        <v>10949.999999999996</v>
      </c>
      <c r="I200" s="223">
        <f t="shared" si="17"/>
        <v>0.43454139810420883</v>
      </c>
      <c r="J200" s="2481" t="s">
        <v>5037</v>
      </c>
      <c r="K200" s="51"/>
      <c r="L200" s="126"/>
      <c r="M200" s="120"/>
      <c r="N200" s="120"/>
      <c r="O200" s="12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7" customFormat="1" ht="13.8" outlineLevel="1">
      <c r="A201" s="170" t="s">
        <v>1798</v>
      </c>
      <c r="B201" s="170" t="s">
        <v>758</v>
      </c>
      <c r="C201" s="239"/>
      <c r="D201" s="55"/>
      <c r="E201" s="56" t="s">
        <v>361</v>
      </c>
      <c r="F201" s="88">
        <f>SUMIFS(INPUT!$H:$H,INPUT!$E:$E,BAZE_2026!$A201,INPUT!$B:$B,BAZE_2026!$B201)</f>
        <v>800</v>
      </c>
      <c r="G201" s="88">
        <f>SUMIFS(INPUT!$L:$L,INPUT!$E:$E,BAZE_2026!$A201,INPUT!$B:$B,BAZE_2026!$B201)</f>
        <v>2300</v>
      </c>
      <c r="H201" s="46">
        <f t="shared" si="16"/>
        <v>1500</v>
      </c>
      <c r="I201" s="223">
        <f t="shared" si="17"/>
        <v>1.875</v>
      </c>
      <c r="J201" s="2739" t="s">
        <v>5038</v>
      </c>
      <c r="K201" s="69"/>
      <c r="L201" s="276"/>
      <c r="M201" s="120"/>
      <c r="N201" s="120"/>
      <c r="O201" s="120"/>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57" customFormat="1" ht="13.8" outlineLevel="1">
      <c r="A202" s="306" t="s">
        <v>1798</v>
      </c>
      <c r="B202" s="306" t="s">
        <v>757</v>
      </c>
      <c r="C202" s="307"/>
      <c r="D202" s="2829"/>
      <c r="E202" s="155" t="s">
        <v>757</v>
      </c>
      <c r="F202" s="145">
        <f>SUMIFS(INPUT!$H:$H,INPUT!$E:$E,BAZE_2026!$A202,INPUT!$B:$B,BAZE_2026!$B202)</f>
        <v>4500</v>
      </c>
      <c r="G202" s="145">
        <f>SUMIFS(INPUT!$L:$L,INPUT!$E:$E,BAZE_2026!$A202,INPUT!$B:$B,BAZE_2026!$B202)</f>
        <v>10223</v>
      </c>
      <c r="H202" s="149">
        <f t="shared" si="16"/>
        <v>5723</v>
      </c>
      <c r="I202" s="221">
        <f t="shared" si="17"/>
        <v>1.2717777777777777</v>
      </c>
      <c r="J202" s="2830">
        <f>F202*$J$104</f>
        <v>0</v>
      </c>
      <c r="K202" s="308"/>
      <c r="L202" s="274"/>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c r="DW202" s="152"/>
      <c r="DX202" s="152"/>
      <c r="DY202" s="152"/>
      <c r="DZ202" s="152"/>
      <c r="EA202" s="152"/>
      <c r="EB202" s="152"/>
      <c r="EC202" s="152"/>
      <c r="ED202" s="152"/>
      <c r="EE202" s="152"/>
      <c r="EF202" s="152"/>
      <c r="EG202" s="152"/>
      <c r="EH202" s="152"/>
      <c r="EI202" s="152"/>
      <c r="EJ202" s="152"/>
      <c r="EK202" s="152"/>
      <c r="EL202" s="152"/>
      <c r="EM202" s="152"/>
      <c r="EN202" s="152"/>
      <c r="EO202" s="152"/>
      <c r="EP202" s="152"/>
      <c r="EQ202" s="152"/>
      <c r="ER202" s="152"/>
      <c r="ES202" s="152"/>
      <c r="ET202" s="152"/>
      <c r="EU202" s="152"/>
      <c r="EV202" s="152"/>
      <c r="EW202" s="152"/>
      <c r="EX202" s="152"/>
      <c r="EY202" s="152"/>
      <c r="EZ202" s="152"/>
      <c r="FA202" s="152"/>
      <c r="FB202" s="152"/>
      <c r="FC202" s="152"/>
      <c r="FD202" s="152"/>
      <c r="FE202" s="152"/>
      <c r="FF202" s="152"/>
      <c r="FG202" s="152"/>
      <c r="FH202" s="152"/>
      <c r="FI202" s="152"/>
      <c r="FJ202" s="152"/>
      <c r="FK202" s="152"/>
      <c r="FL202" s="152"/>
      <c r="FM202" s="152"/>
      <c r="FN202" s="152"/>
      <c r="FO202" s="152"/>
      <c r="FP202" s="152"/>
      <c r="FQ202" s="152"/>
      <c r="FR202" s="152"/>
      <c r="FS202" s="152"/>
      <c r="FT202" s="152"/>
      <c r="FU202" s="152"/>
      <c r="FV202" s="152"/>
      <c r="FW202" s="152"/>
      <c r="FX202" s="152"/>
      <c r="FY202" s="152"/>
      <c r="FZ202" s="152"/>
      <c r="GA202" s="152"/>
      <c r="GB202" s="152"/>
      <c r="GC202" s="152"/>
      <c r="GD202" s="152"/>
      <c r="GE202" s="152"/>
      <c r="GF202" s="152"/>
      <c r="GG202" s="152"/>
      <c r="GH202" s="152"/>
      <c r="GI202" s="152"/>
      <c r="GJ202" s="152"/>
      <c r="GK202" s="152"/>
      <c r="GL202" s="152"/>
      <c r="GM202" s="152"/>
    </row>
    <row r="203" spans="1:195" s="157" customFormat="1" ht="13.8" outlineLevel="1">
      <c r="A203" s="306" t="s">
        <v>1798</v>
      </c>
      <c r="B203" s="306" t="s">
        <v>351</v>
      </c>
      <c r="C203" s="307"/>
      <c r="D203" s="2836"/>
      <c r="E203" s="315" t="s">
        <v>41</v>
      </c>
      <c r="F203" s="145">
        <f>SUMIFS(INPUT!$H:$H,INPUT!$E:$E,BAZE_2026!$A203,INPUT!$B:$B,BAZE_2026!$B203)</f>
        <v>0</v>
      </c>
      <c r="G203" s="145">
        <f>SUMIFS(INPUT!$L:$L,INPUT!$E:$E,BAZE_2026!$A203,INPUT!$B:$B,BAZE_2026!$B203)</f>
        <v>0</v>
      </c>
      <c r="H203" s="149">
        <f t="shared" si="16"/>
        <v>0</v>
      </c>
      <c r="I203" s="221" t="str">
        <f t="shared" si="17"/>
        <v>-</v>
      </c>
      <c r="J203" s="2830"/>
      <c r="K203" s="308"/>
      <c r="L203" s="274"/>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c r="DW203" s="152"/>
      <c r="DX203" s="152"/>
      <c r="DY203" s="152"/>
      <c r="DZ203" s="152"/>
      <c r="EA203" s="152"/>
      <c r="EB203" s="152"/>
      <c r="EC203" s="152"/>
      <c r="ED203" s="152"/>
      <c r="EE203" s="152"/>
      <c r="EF203" s="152"/>
      <c r="EG203" s="152"/>
      <c r="EH203" s="152"/>
      <c r="EI203" s="152"/>
      <c r="EJ203" s="152"/>
      <c r="EK203" s="152"/>
      <c r="EL203" s="152"/>
      <c r="EM203" s="152"/>
      <c r="EN203" s="152"/>
      <c r="EO203" s="152"/>
      <c r="EP203" s="152"/>
      <c r="EQ203" s="152"/>
      <c r="ER203" s="152"/>
      <c r="ES203" s="152"/>
      <c r="ET203" s="152"/>
      <c r="EU203" s="152"/>
      <c r="EV203" s="152"/>
      <c r="EW203" s="152"/>
      <c r="EX203" s="152"/>
      <c r="EY203" s="152"/>
      <c r="EZ203" s="152"/>
      <c r="FA203" s="152"/>
      <c r="FB203" s="152"/>
      <c r="FC203" s="152"/>
      <c r="FD203" s="152"/>
      <c r="FE203" s="152"/>
      <c r="FF203" s="152"/>
      <c r="FG203" s="152"/>
      <c r="FH203" s="152"/>
      <c r="FI203" s="152"/>
      <c r="FJ203" s="152"/>
      <c r="FK203" s="152"/>
      <c r="FL203" s="152"/>
      <c r="FM203" s="152"/>
      <c r="FN203" s="152"/>
      <c r="FO203" s="152"/>
      <c r="FP203" s="152"/>
      <c r="FQ203" s="152"/>
      <c r="FR203" s="152"/>
      <c r="FS203" s="152"/>
      <c r="FT203" s="152"/>
      <c r="FU203" s="152"/>
      <c r="FV203" s="152"/>
      <c r="FW203" s="152"/>
      <c r="FX203" s="152"/>
      <c r="FY203" s="152"/>
      <c r="FZ203" s="152"/>
      <c r="GA203" s="152"/>
      <c r="GB203" s="152"/>
      <c r="GC203" s="152"/>
      <c r="GD203" s="152"/>
      <c r="GE203" s="152"/>
      <c r="GF203" s="152"/>
      <c r="GG203" s="152"/>
      <c r="GH203" s="152"/>
      <c r="GI203" s="152"/>
      <c r="GJ203" s="152"/>
      <c r="GK203" s="152"/>
      <c r="GL203" s="152"/>
      <c r="GM203" s="152"/>
    </row>
    <row r="204" spans="1:195" s="157" customFormat="1" ht="13.8" outlineLevel="1">
      <c r="A204" s="363"/>
      <c r="B204" s="306"/>
      <c r="C204" s="307"/>
      <c r="D204" s="36" t="s">
        <v>2708</v>
      </c>
      <c r="E204" s="37" t="s">
        <v>400</v>
      </c>
      <c r="F204" s="87">
        <f>F205+F206</f>
        <v>19228.173900000002</v>
      </c>
      <c r="G204" s="87">
        <f>G205+G206</f>
        <v>19228.173900000002</v>
      </c>
      <c r="H204" s="31">
        <f>G204-F204</f>
        <v>0</v>
      </c>
      <c r="I204" s="213">
        <f t="shared" si="17"/>
        <v>0</v>
      </c>
      <c r="J204" s="1304"/>
      <c r="K204" s="308"/>
      <c r="L204" s="274"/>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c r="DW204" s="152"/>
      <c r="DX204" s="152"/>
      <c r="DY204" s="152"/>
      <c r="DZ204" s="152"/>
      <c r="EA204" s="152"/>
      <c r="EB204" s="152"/>
      <c r="EC204" s="152"/>
      <c r="ED204" s="152"/>
      <c r="EE204" s="152"/>
      <c r="EF204" s="152"/>
      <c r="EG204" s="152"/>
      <c r="EH204" s="152"/>
      <c r="EI204" s="152"/>
      <c r="EJ204" s="152"/>
      <c r="EK204" s="152"/>
      <c r="EL204" s="152"/>
      <c r="EM204" s="152"/>
      <c r="EN204" s="152"/>
      <c r="EO204" s="152"/>
      <c r="EP204" s="152"/>
      <c r="EQ204" s="152"/>
      <c r="ER204" s="152"/>
      <c r="ES204" s="152"/>
      <c r="ET204" s="152"/>
      <c r="EU204" s="152"/>
      <c r="EV204" s="152"/>
      <c r="EW204" s="152"/>
      <c r="EX204" s="152"/>
      <c r="EY204" s="152"/>
      <c r="EZ204" s="152"/>
      <c r="FA204" s="152"/>
      <c r="FB204" s="152"/>
      <c r="FC204" s="152"/>
      <c r="FD204" s="152"/>
      <c r="FE204" s="152"/>
      <c r="FF204" s="152"/>
      <c r="FG204" s="152"/>
      <c r="FH204" s="152"/>
      <c r="FI204" s="152"/>
      <c r="FJ204" s="152"/>
      <c r="FK204" s="152"/>
      <c r="FL204" s="152"/>
      <c r="FM204" s="152"/>
      <c r="FN204" s="152"/>
      <c r="FO204" s="152"/>
      <c r="FP204" s="152"/>
      <c r="FQ204" s="152"/>
      <c r="FR204" s="152"/>
      <c r="FS204" s="152"/>
      <c r="FT204" s="152"/>
      <c r="FU204" s="152"/>
      <c r="FV204" s="152"/>
      <c r="FW204" s="152"/>
      <c r="FX204" s="152"/>
      <c r="FY204" s="152"/>
      <c r="FZ204" s="152"/>
      <c r="GA204" s="152"/>
      <c r="GB204" s="152"/>
      <c r="GC204" s="152"/>
      <c r="GD204" s="152"/>
      <c r="GE204" s="152"/>
      <c r="GF204" s="152"/>
      <c r="GG204" s="152"/>
      <c r="GH204" s="152"/>
      <c r="GI204" s="152"/>
      <c r="GJ204" s="152"/>
      <c r="GK204" s="152"/>
      <c r="GL204" s="152"/>
      <c r="GM204" s="152"/>
    </row>
    <row r="205" spans="1:195" s="157" customFormat="1" ht="13.8" outlineLevel="1">
      <c r="A205" s="170" t="s">
        <v>1799</v>
      </c>
      <c r="B205" s="170" t="s">
        <v>756</v>
      </c>
      <c r="C205" s="307"/>
      <c r="D205" s="55"/>
      <c r="E205" s="56" t="s">
        <v>362</v>
      </c>
      <c r="F205" s="88">
        <f>SUMIFS(INPUT!$H:$H,INPUT!$E:$E,BAZE_2026!$A205,INPUT!$B:$B,BAZE_2026!$B205)</f>
        <v>19228.173900000002</v>
      </c>
      <c r="G205" s="88">
        <f>SUMIFS(INPUT!$L:$L,INPUT!$E:$E,BAZE_2026!$A205,INPUT!$B:$B,BAZE_2026!$B205)</f>
        <v>19228.173900000002</v>
      </c>
      <c r="H205" s="46">
        <f>G205-F205</f>
        <v>0</v>
      </c>
      <c r="I205" s="223">
        <f t="shared" si="17"/>
        <v>0</v>
      </c>
      <c r="J205" s="1419"/>
      <c r="K205" s="308"/>
      <c r="L205" s="274"/>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c r="DW205" s="152"/>
      <c r="DX205" s="152"/>
      <c r="DY205" s="152"/>
      <c r="DZ205" s="152"/>
      <c r="EA205" s="152"/>
      <c r="EB205" s="152"/>
      <c r="EC205" s="152"/>
      <c r="ED205" s="152"/>
      <c r="EE205" s="152"/>
      <c r="EF205" s="152"/>
      <c r="EG205" s="152"/>
      <c r="EH205" s="152"/>
      <c r="EI205" s="152"/>
      <c r="EJ205" s="152"/>
      <c r="EK205" s="152"/>
      <c r="EL205" s="152"/>
      <c r="EM205" s="152"/>
      <c r="EN205" s="152"/>
      <c r="EO205" s="152"/>
      <c r="EP205" s="152"/>
      <c r="EQ205" s="152"/>
      <c r="ER205" s="152"/>
      <c r="ES205" s="152"/>
      <c r="ET205" s="152"/>
      <c r="EU205" s="152"/>
      <c r="EV205" s="152"/>
      <c r="EW205" s="152"/>
      <c r="EX205" s="152"/>
      <c r="EY205" s="152"/>
      <c r="EZ205" s="152"/>
      <c r="FA205" s="152"/>
      <c r="FB205" s="152"/>
      <c r="FC205" s="152"/>
      <c r="FD205" s="152"/>
      <c r="FE205" s="152"/>
      <c r="FF205" s="152"/>
      <c r="FG205" s="152"/>
      <c r="FH205" s="152"/>
      <c r="FI205" s="152"/>
      <c r="FJ205" s="152"/>
      <c r="FK205" s="152"/>
      <c r="FL205" s="152"/>
      <c r="FM205" s="152"/>
      <c r="FN205" s="152"/>
      <c r="FO205" s="152"/>
      <c r="FP205" s="152"/>
      <c r="FQ205" s="152"/>
      <c r="FR205" s="152"/>
      <c r="FS205" s="152"/>
      <c r="FT205" s="152"/>
      <c r="FU205" s="152"/>
      <c r="FV205" s="152"/>
      <c r="FW205" s="152"/>
      <c r="FX205" s="152"/>
      <c r="FY205" s="152"/>
      <c r="FZ205" s="152"/>
      <c r="GA205" s="152"/>
      <c r="GB205" s="152"/>
      <c r="GC205" s="152"/>
      <c r="GD205" s="152"/>
      <c r="GE205" s="152"/>
      <c r="GF205" s="152"/>
      <c r="GG205" s="152"/>
      <c r="GH205" s="152"/>
      <c r="GI205" s="152"/>
      <c r="GJ205" s="152"/>
      <c r="GK205" s="152"/>
      <c r="GL205" s="152"/>
      <c r="GM205" s="152"/>
    </row>
    <row r="206" spans="1:195" s="157" customFormat="1" ht="13.8" outlineLevel="1">
      <c r="A206" s="170" t="s">
        <v>1799</v>
      </c>
      <c r="B206" s="170" t="s">
        <v>758</v>
      </c>
      <c r="C206" s="307"/>
      <c r="D206" s="55"/>
      <c r="E206" s="56" t="s">
        <v>361</v>
      </c>
      <c r="F206" s="88">
        <f>SUMIFS(INPUT!$H:$H,INPUT!$E:$E,BAZE_2026!$A206,INPUT!$B:$B,BAZE_2026!$B206)</f>
        <v>0</v>
      </c>
      <c r="G206" s="88">
        <f>SUMIFS(INPUT!$L:$L,INPUT!$E:$E,BAZE_2026!$A206,INPUT!$B:$B,BAZE_2026!$B206)</f>
        <v>0</v>
      </c>
      <c r="H206" s="46">
        <f>G206-F206</f>
        <v>0</v>
      </c>
      <c r="I206" s="223" t="str">
        <f t="shared" si="17"/>
        <v>-</v>
      </c>
      <c r="J206" s="1419"/>
      <c r="K206" s="308"/>
      <c r="L206" s="274"/>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c r="DW206" s="152"/>
      <c r="DX206" s="152"/>
      <c r="DY206" s="152"/>
      <c r="DZ206" s="152"/>
      <c r="EA206" s="152"/>
      <c r="EB206" s="152"/>
      <c r="EC206" s="152"/>
      <c r="ED206" s="152"/>
      <c r="EE206" s="152"/>
      <c r="EF206" s="152"/>
      <c r="EG206" s="152"/>
      <c r="EH206" s="152"/>
      <c r="EI206" s="152"/>
      <c r="EJ206" s="152"/>
      <c r="EK206" s="152"/>
      <c r="EL206" s="152"/>
      <c r="EM206" s="152"/>
      <c r="EN206" s="152"/>
      <c r="EO206" s="152"/>
      <c r="EP206" s="152"/>
      <c r="EQ206" s="152"/>
      <c r="ER206" s="152"/>
      <c r="ES206" s="152"/>
      <c r="ET206" s="152"/>
      <c r="EU206" s="152"/>
      <c r="EV206" s="152"/>
      <c r="EW206" s="152"/>
      <c r="EX206" s="152"/>
      <c r="EY206" s="152"/>
      <c r="EZ206" s="152"/>
      <c r="FA206" s="152"/>
      <c r="FB206" s="152"/>
      <c r="FC206" s="152"/>
      <c r="FD206" s="152"/>
      <c r="FE206" s="152"/>
      <c r="FF206" s="152"/>
      <c r="FG206" s="152"/>
      <c r="FH206" s="152"/>
      <c r="FI206" s="152"/>
      <c r="FJ206" s="152"/>
      <c r="FK206" s="152"/>
      <c r="FL206" s="152"/>
      <c r="FM206" s="152"/>
      <c r="FN206" s="152"/>
      <c r="FO206" s="152"/>
      <c r="FP206" s="152"/>
      <c r="FQ206" s="152"/>
      <c r="FR206" s="152"/>
      <c r="FS206" s="152"/>
      <c r="FT206" s="152"/>
      <c r="FU206" s="152"/>
      <c r="FV206" s="152"/>
      <c r="FW206" s="152"/>
      <c r="FX206" s="152"/>
      <c r="FY206" s="152"/>
      <c r="FZ206" s="152"/>
      <c r="GA206" s="152"/>
      <c r="GB206" s="152"/>
      <c r="GC206" s="152"/>
      <c r="GD206" s="152"/>
      <c r="GE206" s="152"/>
      <c r="GF206" s="152"/>
      <c r="GG206" s="152"/>
      <c r="GH206" s="152"/>
      <c r="GI206" s="152"/>
      <c r="GJ206" s="152"/>
      <c r="GK206" s="152"/>
      <c r="GL206" s="152"/>
      <c r="GM206" s="152"/>
    </row>
    <row r="207" spans="1:195" s="157" customFormat="1" ht="13.8" outlineLevel="1">
      <c r="A207" s="306" t="s">
        <v>1799</v>
      </c>
      <c r="B207" s="306" t="s">
        <v>757</v>
      </c>
      <c r="C207" s="307"/>
      <c r="D207" s="2829"/>
      <c r="E207" s="155" t="s">
        <v>757</v>
      </c>
      <c r="F207" s="145">
        <f>SUMIFS(INPUT!$H:$H,INPUT!$E:$E,BAZE_2026!$A207,INPUT!$B:$B,BAZE_2026!$B207)</f>
        <v>0</v>
      </c>
      <c r="G207" s="145">
        <f>SUMIFS(INPUT!$L:$L,INPUT!$E:$E,BAZE_2026!$A207,INPUT!$B:$B,BAZE_2026!$B207)</f>
        <v>0</v>
      </c>
      <c r="H207" s="149">
        <f>G207-F207</f>
        <v>0</v>
      </c>
      <c r="I207" s="221" t="str">
        <f t="shared" si="17"/>
        <v>-</v>
      </c>
      <c r="J207" s="2842"/>
      <c r="K207" s="308"/>
      <c r="L207" s="274"/>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c r="DW207" s="152"/>
      <c r="DX207" s="152"/>
      <c r="DY207" s="152"/>
      <c r="DZ207" s="152"/>
      <c r="EA207" s="152"/>
      <c r="EB207" s="152"/>
      <c r="EC207" s="152"/>
      <c r="ED207" s="152"/>
      <c r="EE207" s="152"/>
      <c r="EF207" s="152"/>
      <c r="EG207" s="152"/>
      <c r="EH207" s="152"/>
      <c r="EI207" s="152"/>
      <c r="EJ207" s="152"/>
      <c r="EK207" s="152"/>
      <c r="EL207" s="152"/>
      <c r="EM207" s="152"/>
      <c r="EN207" s="152"/>
      <c r="EO207" s="152"/>
      <c r="EP207" s="152"/>
      <c r="EQ207" s="152"/>
      <c r="ER207" s="152"/>
      <c r="ES207" s="152"/>
      <c r="ET207" s="152"/>
      <c r="EU207" s="152"/>
      <c r="EV207" s="152"/>
      <c r="EW207" s="152"/>
      <c r="EX207" s="152"/>
      <c r="EY207" s="152"/>
      <c r="EZ207" s="152"/>
      <c r="FA207" s="152"/>
      <c r="FB207" s="152"/>
      <c r="FC207" s="152"/>
      <c r="FD207" s="152"/>
      <c r="FE207" s="152"/>
      <c r="FF207" s="152"/>
      <c r="FG207" s="152"/>
      <c r="FH207" s="152"/>
      <c r="FI207" s="152"/>
      <c r="FJ207" s="152"/>
      <c r="FK207" s="152"/>
      <c r="FL207" s="152"/>
      <c r="FM207" s="152"/>
      <c r="FN207" s="152"/>
      <c r="FO207" s="152"/>
      <c r="FP207" s="152"/>
      <c r="FQ207" s="152"/>
      <c r="FR207" s="152"/>
      <c r="FS207" s="152"/>
      <c r="FT207" s="152"/>
      <c r="FU207" s="152"/>
      <c r="FV207" s="152"/>
      <c r="FW207" s="152"/>
      <c r="FX207" s="152"/>
      <c r="FY207" s="152"/>
      <c r="FZ207" s="152"/>
      <c r="GA207" s="152"/>
      <c r="GB207" s="152"/>
      <c r="GC207" s="152"/>
      <c r="GD207" s="152"/>
      <c r="GE207" s="152"/>
      <c r="GF207" s="152"/>
      <c r="GG207" s="152"/>
      <c r="GH207" s="152"/>
      <c r="GI207" s="152"/>
      <c r="GJ207" s="152"/>
      <c r="GK207" s="152"/>
      <c r="GL207" s="152"/>
      <c r="GM207" s="152"/>
    </row>
    <row r="208" spans="1:195" s="15" customFormat="1" ht="13.8">
      <c r="A208" s="363"/>
      <c r="B208" s="170"/>
      <c r="C208" s="239"/>
      <c r="D208" s="38" t="s">
        <v>25</v>
      </c>
      <c r="E208" s="39" t="s">
        <v>88</v>
      </c>
      <c r="F208" s="81">
        <f>F217+F229+F235+F238</f>
        <v>2295296.2043067403</v>
      </c>
      <c r="G208" s="81">
        <f>G217+G229+G235+G238</f>
        <v>2554097.3515422898</v>
      </c>
      <c r="H208" s="27">
        <f t="shared" si="15"/>
        <v>258801.14723554952</v>
      </c>
      <c r="I208" s="210">
        <f t="shared" si="12"/>
        <v>0.11275283196563143</v>
      </c>
      <c r="J208" s="1415"/>
      <c r="K208" s="69"/>
      <c r="L208" s="254"/>
    </row>
    <row r="209" spans="1:195" s="99" customFormat="1" ht="13.8">
      <c r="A209" s="363"/>
      <c r="B209" s="303"/>
      <c r="C209" s="301"/>
      <c r="D209" s="95"/>
      <c r="E209" s="105" t="s">
        <v>422</v>
      </c>
      <c r="F209" s="106">
        <f>F218+F230+F239</f>
        <v>1095545.2043067401</v>
      </c>
      <c r="G209" s="106">
        <f>G218+G230+G239</f>
        <v>1125206.9012422902</v>
      </c>
      <c r="H209" s="107">
        <f t="shared" si="15"/>
        <v>29661.696935550077</v>
      </c>
      <c r="I209" s="218">
        <f t="shared" ref="I209:I264" si="18">IFERROR(H209/F209,"-")</f>
        <v>2.7074827053183963E-2</v>
      </c>
      <c r="J209" s="1126"/>
      <c r="K209" s="132"/>
      <c r="L209" s="277"/>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c r="CO209" s="241"/>
      <c r="CP209" s="241"/>
      <c r="CQ209" s="241"/>
      <c r="CR209" s="241"/>
      <c r="CS209" s="241"/>
      <c r="CT209" s="241"/>
      <c r="CU209" s="241"/>
      <c r="CV209" s="241"/>
      <c r="CW209" s="241"/>
      <c r="CX209" s="241"/>
      <c r="CY209" s="241"/>
      <c r="CZ209" s="241"/>
      <c r="DA209" s="241"/>
      <c r="DB209" s="241"/>
      <c r="DC209" s="241"/>
      <c r="DD209" s="241"/>
      <c r="DE209" s="241"/>
      <c r="DF209" s="241"/>
      <c r="DG209" s="241"/>
      <c r="DH209" s="241"/>
      <c r="DI209" s="241"/>
      <c r="DJ209" s="241"/>
      <c r="DK209" s="241"/>
      <c r="DL209" s="241"/>
      <c r="DM209" s="241"/>
      <c r="DN209" s="241"/>
      <c r="DO209" s="241"/>
      <c r="DP209" s="241"/>
      <c r="DQ209" s="241"/>
      <c r="DR209" s="241"/>
      <c r="DS209" s="241"/>
      <c r="DT209" s="241"/>
      <c r="DU209" s="241"/>
      <c r="DV209" s="241"/>
      <c r="DW209" s="241"/>
      <c r="DX209" s="241"/>
      <c r="DY209" s="241"/>
      <c r="DZ209" s="241"/>
      <c r="EA209" s="241"/>
      <c r="EB209" s="241"/>
      <c r="EC209" s="241"/>
      <c r="ED209" s="241"/>
      <c r="EE209" s="241"/>
      <c r="EF209" s="241"/>
      <c r="EG209" s="241"/>
      <c r="EH209" s="241"/>
      <c r="EI209" s="241"/>
      <c r="EJ209" s="241"/>
      <c r="EK209" s="241"/>
      <c r="EL209" s="241"/>
      <c r="EM209" s="241"/>
      <c r="EN209" s="241"/>
      <c r="EO209" s="241"/>
      <c r="EP209" s="241"/>
      <c r="EQ209" s="241"/>
      <c r="ER209" s="241"/>
      <c r="ES209" s="241"/>
      <c r="ET209" s="241"/>
      <c r="EU209" s="241"/>
      <c r="EV209" s="241"/>
      <c r="EW209" s="241"/>
      <c r="EX209" s="241"/>
      <c r="EY209" s="241"/>
      <c r="EZ209" s="241"/>
      <c r="FA209" s="241"/>
      <c r="FB209" s="241"/>
      <c r="FC209" s="241"/>
      <c r="FD209" s="241"/>
      <c r="FE209" s="241"/>
      <c r="FF209" s="241"/>
      <c r="FG209" s="241"/>
      <c r="FH209" s="241"/>
      <c r="FI209" s="241"/>
      <c r="FJ209" s="241"/>
      <c r="FK209" s="241"/>
      <c r="FL209" s="241"/>
      <c r="FM209" s="241"/>
      <c r="FN209" s="241"/>
      <c r="FO209" s="241"/>
      <c r="FP209" s="241"/>
      <c r="FQ209" s="241"/>
      <c r="FR209" s="241"/>
      <c r="FS209" s="241"/>
      <c r="FT209" s="241"/>
      <c r="FU209" s="241"/>
      <c r="FV209" s="241"/>
      <c r="FW209" s="241"/>
      <c r="FX209" s="241"/>
      <c r="FY209" s="241"/>
      <c r="FZ209" s="241"/>
      <c r="GA209" s="241"/>
      <c r="GB209" s="241"/>
      <c r="GC209" s="241"/>
      <c r="GD209" s="241"/>
      <c r="GE209" s="241"/>
      <c r="GF209" s="241"/>
      <c r="GG209" s="241"/>
      <c r="GH209" s="241"/>
      <c r="GI209" s="241"/>
      <c r="GJ209" s="241"/>
      <c r="GK209" s="241"/>
      <c r="GL209" s="241"/>
      <c r="GM209" s="241"/>
    </row>
    <row r="210" spans="1:195" s="99" customFormat="1" ht="13.8">
      <c r="A210" s="363"/>
      <c r="B210" s="303"/>
      <c r="C210" s="301"/>
      <c r="D210" s="97"/>
      <c r="E210" s="110" t="s">
        <v>362</v>
      </c>
      <c r="F210" s="111">
        <f>F219+F231+F236+F240</f>
        <v>113041.99999999999</v>
      </c>
      <c r="G210" s="111">
        <f>G219+G231+G236+G240</f>
        <v>119868.4</v>
      </c>
      <c r="H210" s="107">
        <f t="shared" si="15"/>
        <v>6826.4000000000087</v>
      </c>
      <c r="I210" s="218">
        <f t="shared" si="18"/>
        <v>6.0388174306894866E-2</v>
      </c>
      <c r="J210" s="1126"/>
      <c r="K210" s="132"/>
      <c r="L210" s="277"/>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241"/>
      <c r="DL210" s="241"/>
      <c r="DM210" s="241"/>
      <c r="DN210" s="241"/>
      <c r="DO210" s="241"/>
      <c r="DP210" s="241"/>
      <c r="DQ210" s="241"/>
      <c r="DR210" s="241"/>
      <c r="DS210" s="241"/>
      <c r="DT210" s="241"/>
      <c r="DU210" s="241"/>
      <c r="DV210" s="241"/>
      <c r="DW210" s="241"/>
      <c r="DX210" s="241"/>
      <c r="DY210" s="241"/>
      <c r="DZ210" s="241"/>
      <c r="EA210" s="241"/>
      <c r="EB210" s="241"/>
      <c r="EC210" s="241"/>
      <c r="ED210" s="241"/>
      <c r="EE210" s="241"/>
      <c r="EF210" s="241"/>
      <c r="EG210" s="241"/>
      <c r="EH210" s="241"/>
      <c r="EI210" s="241"/>
      <c r="EJ210" s="241"/>
      <c r="EK210" s="241"/>
      <c r="EL210" s="241"/>
      <c r="EM210" s="241"/>
      <c r="EN210" s="241"/>
      <c r="EO210" s="241"/>
      <c r="EP210" s="241"/>
      <c r="EQ210" s="241"/>
      <c r="ER210" s="241"/>
      <c r="ES210" s="241"/>
      <c r="ET210" s="241"/>
      <c r="EU210" s="241"/>
      <c r="EV210" s="241"/>
      <c r="EW210" s="241"/>
      <c r="EX210" s="241"/>
      <c r="EY210" s="241"/>
      <c r="EZ210" s="241"/>
      <c r="FA210" s="241"/>
      <c r="FB210" s="241"/>
      <c r="FC210" s="241"/>
      <c r="FD210" s="241"/>
      <c r="FE210" s="241"/>
      <c r="FF210" s="241"/>
      <c r="FG210" s="241"/>
      <c r="FH210" s="241"/>
      <c r="FI210" s="241"/>
      <c r="FJ210" s="241"/>
      <c r="FK210" s="241"/>
      <c r="FL210" s="241"/>
      <c r="FM210" s="241"/>
      <c r="FN210" s="241"/>
      <c r="FO210" s="241"/>
      <c r="FP210" s="241"/>
      <c r="FQ210" s="241"/>
      <c r="FR210" s="241"/>
      <c r="FS210" s="241"/>
      <c r="FT210" s="241"/>
      <c r="FU210" s="241"/>
      <c r="FV210" s="241"/>
      <c r="FW210" s="241"/>
      <c r="FX210" s="241"/>
      <c r="FY210" s="241"/>
      <c r="FZ210" s="241"/>
      <c r="GA210" s="241"/>
      <c r="GB210" s="241"/>
      <c r="GC210" s="241"/>
      <c r="GD210" s="241"/>
      <c r="GE210" s="241"/>
      <c r="GF210" s="241"/>
      <c r="GG210" s="241"/>
      <c r="GH210" s="241"/>
      <c r="GI210" s="241"/>
      <c r="GJ210" s="241"/>
      <c r="GK210" s="241"/>
      <c r="GL210" s="241"/>
      <c r="GM210" s="241"/>
    </row>
    <row r="211" spans="1:195" s="99" customFormat="1" ht="13.8">
      <c r="A211" s="363"/>
      <c r="B211" s="303"/>
      <c r="C211" s="301"/>
      <c r="D211" s="95"/>
      <c r="E211" s="105" t="s">
        <v>324</v>
      </c>
      <c r="F211" s="106">
        <f>F220+F234</f>
        <v>1018073</v>
      </c>
      <c r="G211" s="106">
        <f>G220+G234</f>
        <v>1228999</v>
      </c>
      <c r="H211" s="107">
        <f t="shared" si="15"/>
        <v>210926</v>
      </c>
      <c r="I211" s="218">
        <f t="shared" si="18"/>
        <v>0.20718160681994316</v>
      </c>
      <c r="J211" s="1126"/>
      <c r="K211" s="132"/>
      <c r="L211" s="277"/>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c r="CO211" s="241"/>
      <c r="CP211" s="241"/>
      <c r="CQ211" s="241"/>
      <c r="CR211" s="241"/>
      <c r="CS211" s="241"/>
      <c r="CT211" s="241"/>
      <c r="CU211" s="241"/>
      <c r="CV211" s="241"/>
      <c r="CW211" s="241"/>
      <c r="CX211" s="241"/>
      <c r="CY211" s="241"/>
      <c r="CZ211" s="241"/>
      <c r="DA211" s="241"/>
      <c r="DB211" s="241"/>
      <c r="DC211" s="241"/>
      <c r="DD211" s="241"/>
      <c r="DE211" s="241"/>
      <c r="DF211" s="241"/>
      <c r="DG211" s="241"/>
      <c r="DH211" s="241"/>
      <c r="DI211" s="241"/>
      <c r="DJ211" s="241"/>
      <c r="DK211" s="241"/>
      <c r="DL211" s="241"/>
      <c r="DM211" s="241"/>
      <c r="DN211" s="241"/>
      <c r="DO211" s="241"/>
      <c r="DP211" s="241"/>
      <c r="DQ211" s="241"/>
      <c r="DR211" s="241"/>
      <c r="DS211" s="241"/>
      <c r="DT211" s="241"/>
      <c r="DU211" s="241"/>
      <c r="DV211" s="241"/>
      <c r="DW211" s="241"/>
      <c r="DX211" s="241"/>
      <c r="DY211" s="241"/>
      <c r="DZ211" s="241"/>
      <c r="EA211" s="241"/>
      <c r="EB211" s="241"/>
      <c r="EC211" s="241"/>
      <c r="ED211" s="241"/>
      <c r="EE211" s="241"/>
      <c r="EF211" s="241"/>
      <c r="EG211" s="241"/>
      <c r="EH211" s="241"/>
      <c r="EI211" s="241"/>
      <c r="EJ211" s="241"/>
      <c r="EK211" s="241"/>
      <c r="EL211" s="241"/>
      <c r="EM211" s="241"/>
      <c r="EN211" s="241"/>
      <c r="EO211" s="241"/>
      <c r="EP211" s="241"/>
      <c r="EQ211" s="241"/>
      <c r="ER211" s="241"/>
      <c r="ES211" s="241"/>
      <c r="ET211" s="241"/>
      <c r="EU211" s="241"/>
      <c r="EV211" s="241"/>
      <c r="EW211" s="241"/>
      <c r="EX211" s="241"/>
      <c r="EY211" s="241"/>
      <c r="EZ211" s="241"/>
      <c r="FA211" s="241"/>
      <c r="FB211" s="241"/>
      <c r="FC211" s="241"/>
      <c r="FD211" s="241"/>
      <c r="FE211" s="241"/>
      <c r="FF211" s="241"/>
      <c r="FG211" s="241"/>
      <c r="FH211" s="241"/>
      <c r="FI211" s="241"/>
      <c r="FJ211" s="241"/>
      <c r="FK211" s="241"/>
      <c r="FL211" s="241"/>
      <c r="FM211" s="241"/>
      <c r="FN211" s="241"/>
      <c r="FO211" s="241"/>
      <c r="FP211" s="241"/>
      <c r="FQ211" s="241"/>
      <c r="FR211" s="241"/>
      <c r="FS211" s="241"/>
      <c r="FT211" s="241"/>
      <c r="FU211" s="241"/>
      <c r="FV211" s="241"/>
      <c r="FW211" s="241"/>
      <c r="FX211" s="241"/>
      <c r="FY211" s="241"/>
      <c r="FZ211" s="241"/>
      <c r="GA211" s="241"/>
      <c r="GB211" s="241"/>
      <c r="GC211" s="241"/>
      <c r="GD211" s="241"/>
      <c r="GE211" s="241"/>
      <c r="GF211" s="241"/>
      <c r="GG211" s="241"/>
      <c r="GH211" s="241"/>
      <c r="GI211" s="241"/>
      <c r="GJ211" s="241"/>
      <c r="GK211" s="241"/>
      <c r="GL211" s="241"/>
      <c r="GM211" s="241"/>
    </row>
    <row r="212" spans="1:195" s="99" customFormat="1" ht="13.8">
      <c r="A212" s="363"/>
      <c r="B212" s="303"/>
      <c r="C212" s="301"/>
      <c r="D212" s="95"/>
      <c r="E212" s="105" t="s">
        <v>361</v>
      </c>
      <c r="F212" s="106">
        <f>F221+F233+F241</f>
        <v>1000</v>
      </c>
      <c r="G212" s="106">
        <f>G221+G233+G241</f>
        <v>1000</v>
      </c>
      <c r="H212" s="107">
        <f t="shared" si="15"/>
        <v>0</v>
      </c>
      <c r="I212" s="218">
        <f t="shared" si="18"/>
        <v>0</v>
      </c>
      <c r="J212" s="1126"/>
      <c r="K212" s="132"/>
      <c r="L212" s="277"/>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241"/>
      <c r="DL212" s="241"/>
      <c r="DM212" s="241"/>
      <c r="DN212" s="241"/>
      <c r="DO212" s="241"/>
      <c r="DP212" s="241"/>
      <c r="DQ212" s="241"/>
      <c r="DR212" s="241"/>
      <c r="DS212" s="241"/>
      <c r="DT212" s="241"/>
      <c r="DU212" s="241"/>
      <c r="DV212" s="241"/>
      <c r="DW212" s="241"/>
      <c r="DX212" s="241"/>
      <c r="DY212" s="241"/>
      <c r="DZ212" s="241"/>
      <c r="EA212" s="241"/>
      <c r="EB212" s="241"/>
      <c r="EC212" s="241"/>
      <c r="ED212" s="241"/>
      <c r="EE212" s="241"/>
      <c r="EF212" s="241"/>
      <c r="EG212" s="241"/>
      <c r="EH212" s="241"/>
      <c r="EI212" s="241"/>
      <c r="EJ212" s="241"/>
      <c r="EK212" s="241"/>
      <c r="EL212" s="241"/>
      <c r="EM212" s="241"/>
      <c r="EN212" s="241"/>
      <c r="EO212" s="241"/>
      <c r="EP212" s="241"/>
      <c r="EQ212" s="241"/>
      <c r="ER212" s="241"/>
      <c r="ES212" s="241"/>
      <c r="ET212" s="241"/>
      <c r="EU212" s="241"/>
      <c r="EV212" s="241"/>
      <c r="EW212" s="241"/>
      <c r="EX212" s="241"/>
      <c r="EY212" s="241"/>
      <c r="EZ212" s="241"/>
      <c r="FA212" s="241"/>
      <c r="FB212" s="241"/>
      <c r="FC212" s="241"/>
      <c r="FD212" s="241"/>
      <c r="FE212" s="241"/>
      <c r="FF212" s="241"/>
      <c r="FG212" s="241"/>
      <c r="FH212" s="241"/>
      <c r="FI212" s="241"/>
      <c r="FJ212" s="241"/>
      <c r="FK212" s="241"/>
      <c r="FL212" s="241"/>
      <c r="FM212" s="241"/>
      <c r="FN212" s="241"/>
      <c r="FO212" s="241"/>
      <c r="FP212" s="241"/>
      <c r="FQ212" s="241"/>
      <c r="FR212" s="241"/>
      <c r="FS212" s="241"/>
      <c r="FT212" s="241"/>
      <c r="FU212" s="241"/>
      <c r="FV212" s="241"/>
      <c r="FW212" s="241"/>
      <c r="FX212" s="241"/>
      <c r="FY212" s="241"/>
      <c r="FZ212" s="241"/>
      <c r="GA212" s="241"/>
      <c r="GB212" s="241"/>
      <c r="GC212" s="241"/>
      <c r="GD212" s="241"/>
      <c r="GE212" s="241"/>
      <c r="GF212" s="241"/>
      <c r="GG212" s="241"/>
      <c r="GH212" s="241"/>
      <c r="GI212" s="241"/>
      <c r="GJ212" s="241"/>
      <c r="GK212" s="241"/>
      <c r="GL212" s="241"/>
      <c r="GM212" s="241"/>
    </row>
    <row r="213" spans="1:195" s="99" customFormat="1" ht="13.8">
      <c r="A213" s="363"/>
      <c r="B213" s="303"/>
      <c r="C213" s="301"/>
      <c r="D213" s="989"/>
      <c r="E213" s="110" t="s">
        <v>1203</v>
      </c>
      <c r="F213" s="1434">
        <f>SUM(F222,F232,)</f>
        <v>14386</v>
      </c>
      <c r="G213" s="1434">
        <f>SUM(G222,G232,)</f>
        <v>13415</v>
      </c>
      <c r="H213" s="107">
        <f t="shared" ref="H213" si="19">G213-F213</f>
        <v>-971</v>
      </c>
      <c r="I213" s="218">
        <f t="shared" ref="I213" si="20">IFERROR(H213/F213,"-")</f>
        <v>-6.7496176838593075E-2</v>
      </c>
      <c r="J213" s="1420"/>
      <c r="K213" s="132"/>
      <c r="L213" s="277"/>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c r="CO213" s="241"/>
      <c r="CP213" s="241"/>
      <c r="CQ213" s="241"/>
      <c r="CR213" s="241"/>
      <c r="CS213" s="241"/>
      <c r="CT213" s="241"/>
      <c r="CU213" s="241"/>
      <c r="CV213" s="241"/>
      <c r="CW213" s="241"/>
      <c r="CX213" s="241"/>
      <c r="CY213" s="241"/>
      <c r="CZ213" s="241"/>
      <c r="DA213" s="241"/>
      <c r="DB213" s="241"/>
      <c r="DC213" s="241"/>
      <c r="DD213" s="241"/>
      <c r="DE213" s="241"/>
      <c r="DF213" s="241"/>
      <c r="DG213" s="241"/>
      <c r="DH213" s="241"/>
      <c r="DI213" s="241"/>
      <c r="DJ213" s="241"/>
      <c r="DK213" s="241"/>
      <c r="DL213" s="241"/>
      <c r="DM213" s="241"/>
      <c r="DN213" s="241"/>
      <c r="DO213" s="241"/>
      <c r="DP213" s="241"/>
      <c r="DQ213" s="241"/>
      <c r="DR213" s="241"/>
      <c r="DS213" s="241"/>
      <c r="DT213" s="241"/>
      <c r="DU213" s="241"/>
      <c r="DV213" s="241"/>
      <c r="DW213" s="241"/>
      <c r="DX213" s="241"/>
      <c r="DY213" s="241"/>
      <c r="DZ213" s="241"/>
      <c r="EA213" s="241"/>
      <c r="EB213" s="241"/>
      <c r="EC213" s="241"/>
      <c r="ED213" s="241"/>
      <c r="EE213" s="241"/>
      <c r="EF213" s="241"/>
      <c r="EG213" s="241"/>
      <c r="EH213" s="241"/>
      <c r="EI213" s="241"/>
      <c r="EJ213" s="241"/>
      <c r="EK213" s="241"/>
      <c r="EL213" s="241"/>
      <c r="EM213" s="241"/>
      <c r="EN213" s="241"/>
      <c r="EO213" s="241"/>
      <c r="EP213" s="241"/>
      <c r="EQ213" s="241"/>
      <c r="ER213" s="241"/>
      <c r="ES213" s="241"/>
      <c r="ET213" s="241"/>
      <c r="EU213" s="241"/>
      <c r="EV213" s="241"/>
      <c r="EW213" s="241"/>
      <c r="EX213" s="241"/>
      <c r="EY213" s="241"/>
      <c r="EZ213" s="241"/>
      <c r="FA213" s="241"/>
      <c r="FB213" s="241"/>
      <c r="FC213" s="241"/>
      <c r="FD213" s="241"/>
      <c r="FE213" s="241"/>
      <c r="FF213" s="241"/>
      <c r="FG213" s="241"/>
      <c r="FH213" s="241"/>
      <c r="FI213" s="241"/>
      <c r="FJ213" s="241"/>
      <c r="FK213" s="241"/>
      <c r="FL213" s="241"/>
      <c r="FM213" s="241"/>
      <c r="FN213" s="241"/>
      <c r="FO213" s="241"/>
      <c r="FP213" s="241"/>
      <c r="FQ213" s="241"/>
      <c r="FR213" s="241"/>
      <c r="FS213" s="241"/>
      <c r="FT213" s="241"/>
      <c r="FU213" s="241"/>
      <c r="FV213" s="241"/>
      <c r="FW213" s="241"/>
      <c r="FX213" s="241"/>
      <c r="FY213" s="241"/>
      <c r="FZ213" s="241"/>
      <c r="GA213" s="241"/>
      <c r="GB213" s="241"/>
      <c r="GC213" s="241"/>
      <c r="GD213" s="241"/>
      <c r="GE213" s="241"/>
      <c r="GF213" s="241"/>
      <c r="GG213" s="241"/>
      <c r="GH213" s="241"/>
      <c r="GI213" s="241"/>
      <c r="GJ213" s="241"/>
      <c r="GK213" s="241"/>
      <c r="GL213" s="241"/>
      <c r="GM213" s="241"/>
    </row>
    <row r="214" spans="1:195" s="153" customFormat="1" ht="13.8">
      <c r="A214" s="363"/>
      <c r="B214" s="170"/>
      <c r="C214" s="239"/>
      <c r="D214" s="97"/>
      <c r="E214" s="155" t="s">
        <v>257</v>
      </c>
      <c r="F214" s="156">
        <f>F223+F225+F237</f>
        <v>593476</v>
      </c>
      <c r="G214" s="156">
        <f>G223+G225+G237</f>
        <v>647868.995</v>
      </c>
      <c r="H214" s="149">
        <f>G214-F214</f>
        <v>54392.994999999995</v>
      </c>
      <c r="I214" s="221">
        <f t="shared" si="18"/>
        <v>9.165154951506041E-2</v>
      </c>
      <c r="J214" s="1421"/>
      <c r="K214" s="146"/>
      <c r="L214" s="119"/>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c r="AT214" s="118"/>
      <c r="AU214" s="118"/>
      <c r="AV214" s="118"/>
      <c r="AW214" s="118"/>
      <c r="AX214" s="118"/>
      <c r="AY214" s="118"/>
      <c r="AZ214" s="118"/>
      <c r="BA214" s="118"/>
      <c r="BB214" s="118"/>
      <c r="BC214" s="118"/>
      <c r="BD214" s="118"/>
      <c r="BE214" s="118"/>
      <c r="BF214" s="118"/>
      <c r="BG214" s="118"/>
      <c r="BH214" s="118"/>
      <c r="BI214" s="118"/>
      <c r="BJ214" s="118"/>
      <c r="BK214" s="118"/>
      <c r="BL214" s="118"/>
      <c r="BM214" s="118"/>
      <c r="BN214" s="118"/>
      <c r="BO214" s="118"/>
      <c r="BP214" s="118"/>
      <c r="BQ214" s="118"/>
      <c r="BR214" s="118"/>
      <c r="BS214" s="118"/>
      <c r="BT214" s="118"/>
      <c r="BU214" s="118"/>
      <c r="BV214" s="118"/>
      <c r="BW214" s="118"/>
      <c r="BX214" s="118"/>
      <c r="BY214" s="118"/>
      <c r="BZ214" s="118"/>
      <c r="CA214" s="118"/>
      <c r="CB214" s="118"/>
      <c r="CC214" s="118"/>
      <c r="CD214" s="118"/>
      <c r="CE214" s="118"/>
      <c r="CF214" s="118"/>
      <c r="CG214" s="118"/>
      <c r="CH214" s="118"/>
      <c r="CI214" s="118"/>
      <c r="CJ214" s="118"/>
      <c r="CK214" s="118"/>
      <c r="CL214" s="118"/>
      <c r="CM214" s="118"/>
      <c r="CN214" s="118"/>
      <c r="CO214" s="118"/>
      <c r="CP214" s="118"/>
      <c r="CQ214" s="118"/>
      <c r="CR214" s="118"/>
      <c r="CS214" s="118"/>
      <c r="CT214" s="118"/>
      <c r="CU214" s="118"/>
      <c r="CV214" s="118"/>
      <c r="CW214" s="118"/>
      <c r="CX214" s="118"/>
      <c r="CY214" s="118"/>
      <c r="CZ214" s="118"/>
      <c r="DA214" s="118"/>
      <c r="DB214" s="118"/>
      <c r="DC214" s="118"/>
      <c r="DD214" s="118"/>
      <c r="DE214" s="118"/>
      <c r="DF214" s="118"/>
      <c r="DG214" s="118"/>
      <c r="DH214" s="118"/>
      <c r="DI214" s="118"/>
      <c r="DJ214" s="118"/>
      <c r="DK214" s="118"/>
      <c r="DL214" s="118"/>
      <c r="DM214" s="118"/>
      <c r="DN214" s="118"/>
      <c r="DO214" s="118"/>
      <c r="DP214" s="118"/>
      <c r="DQ214" s="118"/>
      <c r="DR214" s="118"/>
      <c r="DS214" s="118"/>
      <c r="DT214" s="118"/>
      <c r="DU214" s="118"/>
      <c r="DV214" s="118"/>
      <c r="DW214" s="118"/>
      <c r="DX214" s="118"/>
      <c r="DY214" s="118"/>
      <c r="DZ214" s="118"/>
      <c r="EA214" s="118"/>
      <c r="EB214" s="118"/>
      <c r="EC214" s="118"/>
      <c r="ED214" s="118"/>
      <c r="EE214" s="118"/>
      <c r="EF214" s="118"/>
      <c r="EG214" s="118"/>
      <c r="EH214" s="118"/>
      <c r="EI214" s="118"/>
      <c r="EJ214" s="118"/>
      <c r="EK214" s="118"/>
      <c r="EL214" s="118"/>
      <c r="EM214" s="118"/>
      <c r="EN214" s="118"/>
      <c r="EO214" s="118"/>
      <c r="EP214" s="118"/>
      <c r="EQ214" s="118"/>
      <c r="ER214" s="118"/>
      <c r="ES214" s="118"/>
      <c r="ET214" s="118"/>
      <c r="EU214" s="118"/>
      <c r="EV214" s="118"/>
      <c r="EW214" s="118"/>
      <c r="EX214" s="118"/>
      <c r="EY214" s="118"/>
      <c r="EZ214" s="118"/>
      <c r="FA214" s="118"/>
      <c r="FB214" s="118"/>
      <c r="FC214" s="118"/>
      <c r="FD214" s="118"/>
      <c r="FE214" s="118"/>
      <c r="FF214" s="118"/>
      <c r="FG214" s="118"/>
      <c r="FH214" s="118"/>
      <c r="FI214" s="118"/>
      <c r="FJ214" s="118"/>
      <c r="FK214" s="118"/>
      <c r="FL214" s="118"/>
      <c r="FM214" s="118"/>
      <c r="FN214" s="118"/>
      <c r="FO214" s="118"/>
      <c r="FP214" s="118"/>
      <c r="FQ214" s="118"/>
      <c r="FR214" s="118"/>
      <c r="FS214" s="118"/>
      <c r="FT214" s="118"/>
      <c r="FU214" s="118"/>
      <c r="FV214" s="118"/>
      <c r="FW214" s="118"/>
      <c r="FX214" s="118"/>
      <c r="FY214" s="118"/>
      <c r="FZ214" s="118"/>
      <c r="GA214" s="118"/>
      <c r="GB214" s="118"/>
      <c r="GC214" s="118"/>
      <c r="GD214" s="118"/>
      <c r="GE214" s="118"/>
      <c r="GF214" s="118"/>
      <c r="GG214" s="118"/>
      <c r="GH214" s="118"/>
      <c r="GI214" s="118"/>
      <c r="GJ214" s="118"/>
      <c r="GK214" s="118"/>
      <c r="GL214" s="118"/>
      <c r="GM214" s="118"/>
    </row>
    <row r="215" spans="1:195" s="157" customFormat="1" ht="13.8">
      <c r="A215" s="363"/>
      <c r="B215" s="170"/>
      <c r="C215" s="239"/>
      <c r="D215" s="1104"/>
      <c r="E215" s="155" t="s">
        <v>757</v>
      </c>
      <c r="F215" s="145">
        <f>F224+F242</f>
        <v>366810</v>
      </c>
      <c r="G215" s="145">
        <f>G224+G242</f>
        <v>453430</v>
      </c>
      <c r="H215" s="149">
        <f t="shared" si="15"/>
        <v>86620</v>
      </c>
      <c r="I215" s="221">
        <f t="shared" si="18"/>
        <v>0.23614405277936806</v>
      </c>
      <c r="J215" s="1126"/>
      <c r="K215" s="146"/>
      <c r="L215" s="274"/>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152"/>
      <c r="DL215" s="152"/>
      <c r="DM215" s="152"/>
      <c r="DN215" s="152"/>
      <c r="DO215" s="152"/>
      <c r="DP215" s="152"/>
      <c r="DQ215" s="152"/>
      <c r="DR215" s="152"/>
      <c r="DS215" s="152"/>
      <c r="DT215" s="152"/>
      <c r="DU215" s="152"/>
      <c r="DV215" s="152"/>
      <c r="DW215" s="152"/>
      <c r="DX215" s="152"/>
      <c r="DY215" s="152"/>
      <c r="DZ215" s="152"/>
      <c r="EA215" s="152"/>
      <c r="EB215" s="152"/>
      <c r="EC215" s="152"/>
      <c r="ED215" s="152"/>
      <c r="EE215" s="152"/>
      <c r="EF215" s="152"/>
      <c r="EG215" s="152"/>
      <c r="EH215" s="152"/>
      <c r="EI215" s="152"/>
      <c r="EJ215" s="152"/>
      <c r="EK215" s="152"/>
      <c r="EL215" s="152"/>
      <c r="EM215" s="152"/>
      <c r="EN215" s="152"/>
      <c r="EO215" s="152"/>
      <c r="EP215" s="152"/>
      <c r="EQ215" s="152"/>
      <c r="ER215" s="152"/>
      <c r="ES215" s="152"/>
      <c r="ET215" s="152"/>
      <c r="EU215" s="152"/>
      <c r="EV215" s="152"/>
      <c r="EW215" s="152"/>
      <c r="EX215" s="152"/>
      <c r="EY215" s="152"/>
      <c r="EZ215" s="152"/>
      <c r="FA215" s="152"/>
      <c r="FB215" s="152"/>
      <c r="FC215" s="152"/>
      <c r="FD215" s="152"/>
      <c r="FE215" s="152"/>
      <c r="FF215" s="152"/>
      <c r="FG215" s="152"/>
      <c r="FH215" s="152"/>
      <c r="FI215" s="152"/>
      <c r="FJ215" s="152"/>
      <c r="FK215" s="152"/>
      <c r="FL215" s="152"/>
      <c r="FM215" s="152"/>
      <c r="FN215" s="152"/>
      <c r="FO215" s="152"/>
      <c r="FP215" s="152"/>
      <c r="FQ215" s="152"/>
      <c r="FR215" s="152"/>
      <c r="FS215" s="152"/>
      <c r="FT215" s="152"/>
      <c r="FU215" s="152"/>
      <c r="FV215" s="152"/>
      <c r="FW215" s="152"/>
      <c r="FX215" s="152"/>
      <c r="FY215" s="152"/>
      <c r="FZ215" s="152"/>
      <c r="GA215" s="152"/>
      <c r="GB215" s="152"/>
      <c r="GC215" s="152"/>
      <c r="GD215" s="152"/>
      <c r="GE215" s="152"/>
      <c r="GF215" s="152"/>
      <c r="GG215" s="152"/>
      <c r="GH215" s="152"/>
      <c r="GI215" s="152"/>
      <c r="GJ215" s="152"/>
      <c r="GK215" s="152"/>
      <c r="GL215" s="152"/>
      <c r="GM215" s="152"/>
    </row>
    <row r="216" spans="1:195" s="157" customFormat="1" ht="13.8">
      <c r="A216" s="363"/>
      <c r="B216" s="170"/>
      <c r="C216" s="239"/>
      <c r="D216" s="1104"/>
      <c r="E216" s="155" t="s">
        <v>671</v>
      </c>
      <c r="F216" s="145"/>
      <c r="G216" s="145"/>
      <c r="H216" s="149">
        <f>G216-F216</f>
        <v>0</v>
      </c>
      <c r="I216" s="221" t="str">
        <f t="shared" si="18"/>
        <v>-</v>
      </c>
      <c r="J216" s="1407"/>
      <c r="K216" s="146"/>
      <c r="L216" s="274"/>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152"/>
      <c r="DL216" s="152"/>
      <c r="DM216" s="152"/>
      <c r="DN216" s="152"/>
      <c r="DO216" s="152"/>
      <c r="DP216" s="152"/>
      <c r="DQ216" s="152"/>
      <c r="DR216" s="152"/>
      <c r="DS216" s="152"/>
      <c r="DT216" s="152"/>
      <c r="DU216" s="152"/>
      <c r="DV216" s="152"/>
      <c r="DW216" s="152"/>
      <c r="DX216" s="152"/>
      <c r="DY216" s="152"/>
      <c r="DZ216" s="152"/>
      <c r="EA216" s="152"/>
      <c r="EB216" s="152"/>
      <c r="EC216" s="152"/>
      <c r="ED216" s="152"/>
      <c r="EE216" s="152"/>
      <c r="EF216" s="152"/>
      <c r="EG216" s="152"/>
      <c r="EH216" s="152"/>
      <c r="EI216" s="152"/>
      <c r="EJ216" s="152"/>
      <c r="EK216" s="152"/>
      <c r="EL216" s="152"/>
      <c r="EM216" s="152"/>
      <c r="EN216" s="152"/>
      <c r="EO216" s="152"/>
      <c r="EP216" s="152"/>
      <c r="EQ216" s="152"/>
      <c r="ER216" s="152"/>
      <c r="ES216" s="152"/>
      <c r="ET216" s="152"/>
      <c r="EU216" s="152"/>
      <c r="EV216" s="152"/>
      <c r="EW216" s="152"/>
      <c r="EX216" s="152"/>
      <c r="EY216" s="152"/>
      <c r="EZ216" s="152"/>
      <c r="FA216" s="152"/>
      <c r="FB216" s="152"/>
      <c r="FC216" s="152"/>
      <c r="FD216" s="152"/>
      <c r="FE216" s="152"/>
      <c r="FF216" s="152"/>
      <c r="FG216" s="152"/>
      <c r="FH216" s="152"/>
      <c r="FI216" s="152"/>
      <c r="FJ216" s="152"/>
      <c r="FK216" s="152"/>
      <c r="FL216" s="152"/>
      <c r="FM216" s="152"/>
      <c r="FN216" s="152"/>
      <c r="FO216" s="152"/>
      <c r="FP216" s="152"/>
      <c r="FQ216" s="152"/>
      <c r="FR216" s="152"/>
      <c r="FS216" s="152"/>
      <c r="FT216" s="152"/>
      <c r="FU216" s="152"/>
      <c r="FV216" s="152"/>
      <c r="FW216" s="152"/>
      <c r="FX216" s="152"/>
      <c r="FY216" s="152"/>
      <c r="FZ216" s="152"/>
      <c r="GA216" s="152"/>
      <c r="GB216" s="152"/>
      <c r="GC216" s="152"/>
      <c r="GD216" s="152"/>
      <c r="GE216" s="152"/>
      <c r="GF216" s="152"/>
      <c r="GG216" s="152"/>
      <c r="GH216" s="152"/>
      <c r="GI216" s="152"/>
      <c r="GJ216" s="152"/>
      <c r="GK216" s="152"/>
      <c r="GL216" s="152"/>
      <c r="GM216" s="152"/>
    </row>
    <row r="217" spans="1:195" ht="13.8">
      <c r="D217" s="36" t="s">
        <v>27</v>
      </c>
      <c r="E217" s="37" t="s">
        <v>374</v>
      </c>
      <c r="F217" s="87">
        <f>F218+F219+F220+F221+F222+F226+F227+F228</f>
        <v>1712033.0341129601</v>
      </c>
      <c r="G217" s="87">
        <f>G218+G219+G220+G221+G222+G226+G227+G228</f>
        <v>1960814.87565216</v>
      </c>
      <c r="H217" s="31">
        <f t="shared" si="15"/>
        <v>248781.84153919993</v>
      </c>
      <c r="I217" s="213">
        <f t="shared" si="18"/>
        <v>0.14531369230740279</v>
      </c>
      <c r="J217" s="1414"/>
      <c r="K217" s="69"/>
    </row>
    <row r="218" spans="1:195" s="7" customFormat="1" ht="13.8" outlineLevel="1">
      <c r="A218" s="170" t="s">
        <v>416</v>
      </c>
      <c r="B218" s="170" t="s">
        <v>422</v>
      </c>
      <c r="C218" s="239"/>
      <c r="D218" s="95"/>
      <c r="E218" s="56" t="s">
        <v>422</v>
      </c>
      <c r="F218" s="88">
        <f>SUMIFS(INPUT!$H:$H,INPUT!$E:$E,BAZE_2026!$A218,INPUT!$B:$B,BAZE_2026!$B218)</f>
        <v>579114.83411296015</v>
      </c>
      <c r="G218" s="88">
        <f>SUMIFS(INPUT!$L:$L,INPUT!$E:$E,BAZE_2026!$A218,INPUT!$B:$B,BAZE_2026!$B218)</f>
        <v>602104.22535216005</v>
      </c>
      <c r="H218" s="46">
        <f t="shared" si="15"/>
        <v>22989.391239199904</v>
      </c>
      <c r="I218" s="223">
        <f t="shared" si="18"/>
        <v>3.9697465657934902E-2</v>
      </c>
      <c r="J218" s="1126"/>
      <c r="K218" s="69"/>
      <c r="L218" s="11"/>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7" customFormat="1" ht="41.4" outlineLevel="1">
      <c r="A219" s="170" t="s">
        <v>416</v>
      </c>
      <c r="B219" s="170" t="s">
        <v>756</v>
      </c>
      <c r="C219" s="239"/>
      <c r="D219" s="97"/>
      <c r="E219" s="62" t="s">
        <v>362</v>
      </c>
      <c r="F219" s="88">
        <f>SUMIFS(INPUT!$H:$H,INPUT!$E:$E,BAZE_2026!$A219,INPUT!$B:$B,BAZE_2026!$B219)</f>
        <v>59873.2</v>
      </c>
      <c r="G219" s="88">
        <f>SUMIFS(INPUT!$L:$L,INPUT!$E:$E,BAZE_2026!$A219,INPUT!$B:$B,BAZE_2026!$B219)</f>
        <v>62337.599999999999</v>
      </c>
      <c r="H219" s="46">
        <f t="shared" si="15"/>
        <v>2464.4000000000015</v>
      </c>
      <c r="I219" s="223">
        <f t="shared" si="18"/>
        <v>4.1160318807078988E-2</v>
      </c>
      <c r="J219" s="2510" t="s">
        <v>5039</v>
      </c>
      <c r="K219" s="51"/>
      <c r="L219" s="126"/>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7" customFormat="1" ht="13.8" outlineLevel="1">
      <c r="A220" s="170" t="s">
        <v>416</v>
      </c>
      <c r="B220" s="170" t="s">
        <v>324</v>
      </c>
      <c r="C220" s="239"/>
      <c r="D220" s="95"/>
      <c r="E220" s="56" t="s">
        <v>324</v>
      </c>
      <c r="F220" s="88">
        <f>SUMIFS(INPUT!$H:$H,INPUT!$E:$E,BAZE_2026!$A220,INPUT!$B:$B,BAZE_2026!$B220)</f>
        <v>1018073</v>
      </c>
      <c r="G220" s="88">
        <f>SUMIFS(INPUT!$L:$L,INPUT!$E:$E,BAZE_2026!$A220,INPUT!$B:$B,BAZE_2026!$B220)-53930</f>
        <v>1228999</v>
      </c>
      <c r="H220" s="46">
        <f>G220-F220</f>
        <v>210926</v>
      </c>
      <c r="I220" s="223">
        <f t="shared" si="18"/>
        <v>0.20718160681994316</v>
      </c>
      <c r="J220" s="2510" t="s">
        <v>5040</v>
      </c>
      <c r="K220" s="69"/>
      <c r="L220" s="11"/>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7" customFormat="1" ht="13.8" outlineLevel="1">
      <c r="A221" s="170" t="s">
        <v>416</v>
      </c>
      <c r="B221" s="170" t="s">
        <v>758</v>
      </c>
      <c r="C221" s="239"/>
      <c r="D221" s="95"/>
      <c r="E221" s="56" t="s">
        <v>361</v>
      </c>
      <c r="F221" s="88">
        <f>SUMIFS(INPUT!$H:$H,INPUT!$E:$E,BAZE_2026!$A221,INPUT!$B:$B,BAZE_2026!$B221)</f>
        <v>0</v>
      </c>
      <c r="G221" s="88">
        <f>SUMIFS(INPUT!$L:$L,INPUT!$E:$E,BAZE_2026!$A221,INPUT!$B:$B,BAZE_2026!$B221)</f>
        <v>0</v>
      </c>
      <c r="H221" s="46">
        <f t="shared" si="15"/>
        <v>0</v>
      </c>
      <c r="I221" s="223" t="str">
        <f t="shared" si="18"/>
        <v>-</v>
      </c>
      <c r="J221" s="1126"/>
      <c r="K221" s="69"/>
      <c r="L221" s="1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7" customFormat="1" ht="13.8" outlineLevel="1">
      <c r="A222" s="170" t="s">
        <v>416</v>
      </c>
      <c r="B222" s="363" t="s">
        <v>1203</v>
      </c>
      <c r="C222" s="239"/>
      <c r="D222" s="989"/>
      <c r="E222" s="1049" t="s">
        <v>1203</v>
      </c>
      <c r="F222" s="88">
        <f>SUMIFS(INPUT!$H:$H,INPUT!$E:$E,BAZE_2026!$A222,INPUT!$B:$B,BAZE_2026!$B222)</f>
        <v>1722</v>
      </c>
      <c r="G222" s="88">
        <f>SUMIFS(INPUT!$L:$L,INPUT!$E:$E,BAZE_2026!$A222,INPUT!$B:$B,BAZE_2026!$B222)</f>
        <v>1766</v>
      </c>
      <c r="H222" s="46">
        <f>G222-F222</f>
        <v>44</v>
      </c>
      <c r="I222" s="223">
        <f>IFERROR(H222/F222,"-")</f>
        <v>2.5551684088269456E-2</v>
      </c>
      <c r="J222" s="1420"/>
      <c r="K222" s="69"/>
      <c r="L222" s="11"/>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57" customFormat="1" ht="13.8" outlineLevel="1">
      <c r="A223" s="306" t="s">
        <v>416</v>
      </c>
      <c r="B223" s="306" t="s">
        <v>312</v>
      </c>
      <c r="C223" s="307"/>
      <c r="D223" s="2836"/>
      <c r="E223" s="155" t="s">
        <v>257</v>
      </c>
      <c r="F223" s="145">
        <f>SUMIFS(INPUT!$H:$H,INPUT!$E:$E,BAZE_2026!$A223,INPUT!$B:$B,BAZE_2026!$B223)</f>
        <v>0</v>
      </c>
      <c r="G223" s="145">
        <f>SUMIFS(INPUT!$L:$L,INPUT!$E:$E,BAZE_2026!$A223,INPUT!$B:$B,BAZE_2026!$B223)</f>
        <v>0</v>
      </c>
      <c r="H223" s="149">
        <f t="shared" si="15"/>
        <v>0</v>
      </c>
      <c r="I223" s="221" t="str">
        <f t="shared" si="18"/>
        <v>-</v>
      </c>
      <c r="J223" s="2846"/>
      <c r="K223" s="308"/>
      <c r="L223" s="274"/>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152"/>
      <c r="DL223" s="152"/>
      <c r="DM223" s="152"/>
      <c r="DN223" s="152"/>
      <c r="DO223" s="152"/>
      <c r="DP223" s="152"/>
      <c r="DQ223" s="152"/>
      <c r="DR223" s="152"/>
      <c r="DS223" s="152"/>
      <c r="DT223" s="152"/>
      <c r="DU223" s="152"/>
      <c r="DV223" s="152"/>
      <c r="DW223" s="152"/>
      <c r="DX223" s="152"/>
      <c r="DY223" s="152"/>
      <c r="DZ223" s="152"/>
      <c r="EA223" s="152"/>
      <c r="EB223" s="152"/>
      <c r="EC223" s="152"/>
      <c r="ED223" s="152"/>
      <c r="EE223" s="152"/>
      <c r="EF223" s="152"/>
      <c r="EG223" s="152"/>
      <c r="EH223" s="152"/>
      <c r="EI223" s="152"/>
      <c r="EJ223" s="152"/>
      <c r="EK223" s="152"/>
      <c r="EL223" s="152"/>
      <c r="EM223" s="152"/>
      <c r="EN223" s="152"/>
      <c r="EO223" s="152"/>
      <c r="EP223" s="152"/>
      <c r="EQ223" s="152"/>
      <c r="ER223" s="152"/>
      <c r="ES223" s="152"/>
      <c r="ET223" s="152"/>
      <c r="EU223" s="152"/>
      <c r="EV223" s="152"/>
      <c r="EW223" s="152"/>
      <c r="EX223" s="152"/>
      <c r="EY223" s="152"/>
      <c r="EZ223" s="152"/>
      <c r="FA223" s="152"/>
      <c r="FB223" s="152"/>
      <c r="FC223" s="152"/>
      <c r="FD223" s="152"/>
      <c r="FE223" s="152"/>
      <c r="FF223" s="152"/>
      <c r="FG223" s="152"/>
      <c r="FH223" s="152"/>
      <c r="FI223" s="152"/>
      <c r="FJ223" s="152"/>
      <c r="FK223" s="152"/>
      <c r="FL223" s="152"/>
      <c r="FM223" s="152"/>
      <c r="FN223" s="152"/>
      <c r="FO223" s="152"/>
      <c r="FP223" s="152"/>
      <c r="FQ223" s="152"/>
      <c r="FR223" s="152"/>
      <c r="FS223" s="152"/>
      <c r="FT223" s="152"/>
      <c r="FU223" s="152"/>
      <c r="FV223" s="152"/>
      <c r="FW223" s="152"/>
      <c r="FX223" s="152"/>
      <c r="FY223" s="152"/>
      <c r="FZ223" s="152"/>
      <c r="GA223" s="152"/>
      <c r="GB223" s="152"/>
      <c r="GC223" s="152"/>
      <c r="GD223" s="152"/>
      <c r="GE223" s="152"/>
      <c r="GF223" s="152"/>
      <c r="GG223" s="152"/>
      <c r="GH223" s="152"/>
      <c r="GI223" s="152"/>
      <c r="GJ223" s="152"/>
      <c r="GK223" s="152"/>
      <c r="GL223" s="152"/>
      <c r="GM223" s="152"/>
    </row>
    <row r="224" spans="1:195" s="157" customFormat="1" ht="13.8" outlineLevel="1">
      <c r="A224" s="306" t="s">
        <v>416</v>
      </c>
      <c r="B224" s="306" t="s">
        <v>757</v>
      </c>
      <c r="C224" s="307"/>
      <c r="D224" s="2829"/>
      <c r="E224" s="155" t="s">
        <v>757</v>
      </c>
      <c r="F224" s="145">
        <f>SUMIFS(INPUT!$H:$H,INPUT!$E:$E,BAZE_2026!$A224,INPUT!$B:$B,BAZE_2026!$B224)</f>
        <v>366810</v>
      </c>
      <c r="G224" s="145">
        <f>SUMIFS(INPUT!$L:$L,INPUT!$E:$E,BAZE_2026!$A224,INPUT!$B:$B,BAZE_2026!$B224)</f>
        <v>453430</v>
      </c>
      <c r="H224" s="149">
        <f t="shared" si="15"/>
        <v>86620</v>
      </c>
      <c r="I224" s="221">
        <f t="shared" si="18"/>
        <v>0.23614405277936806</v>
      </c>
      <c r="J224" s="2847"/>
      <c r="K224" s="308"/>
      <c r="L224" s="274"/>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152"/>
      <c r="DL224" s="152"/>
      <c r="DM224" s="152"/>
      <c r="DN224" s="152"/>
      <c r="DO224" s="152"/>
      <c r="DP224" s="152"/>
      <c r="DQ224" s="152"/>
      <c r="DR224" s="152"/>
      <c r="DS224" s="152"/>
      <c r="DT224" s="152"/>
      <c r="DU224" s="152"/>
      <c r="DV224" s="152"/>
      <c r="DW224" s="152"/>
      <c r="DX224" s="152"/>
      <c r="DY224" s="152"/>
      <c r="DZ224" s="152"/>
      <c r="EA224" s="152"/>
      <c r="EB224" s="152"/>
      <c r="EC224" s="152"/>
      <c r="ED224" s="152"/>
      <c r="EE224" s="152"/>
      <c r="EF224" s="152"/>
      <c r="EG224" s="152"/>
      <c r="EH224" s="152"/>
      <c r="EI224" s="152"/>
      <c r="EJ224" s="152"/>
      <c r="EK224" s="152"/>
      <c r="EL224" s="152"/>
      <c r="EM224" s="152"/>
      <c r="EN224" s="152"/>
      <c r="EO224" s="152"/>
      <c r="EP224" s="152"/>
      <c r="EQ224" s="152"/>
      <c r="ER224" s="152"/>
      <c r="ES224" s="152"/>
      <c r="ET224" s="152"/>
      <c r="EU224" s="152"/>
      <c r="EV224" s="152"/>
      <c r="EW224" s="152"/>
      <c r="EX224" s="152"/>
      <c r="EY224" s="152"/>
      <c r="EZ224" s="152"/>
      <c r="FA224" s="152"/>
      <c r="FB224" s="152"/>
      <c r="FC224" s="152"/>
      <c r="FD224" s="152"/>
      <c r="FE224" s="152"/>
      <c r="FF224" s="152"/>
      <c r="FG224" s="152"/>
      <c r="FH224" s="152"/>
      <c r="FI224" s="152"/>
      <c r="FJ224" s="152"/>
      <c r="FK224" s="152"/>
      <c r="FL224" s="152"/>
      <c r="FM224" s="152"/>
      <c r="FN224" s="152"/>
      <c r="FO224" s="152"/>
      <c r="FP224" s="152"/>
      <c r="FQ224" s="152"/>
      <c r="FR224" s="152"/>
      <c r="FS224" s="152"/>
      <c r="FT224" s="152"/>
      <c r="FU224" s="152"/>
      <c r="FV224" s="152"/>
      <c r="FW224" s="152"/>
      <c r="FX224" s="152"/>
      <c r="FY224" s="152"/>
      <c r="FZ224" s="152"/>
      <c r="GA224" s="152"/>
      <c r="GB224" s="152"/>
      <c r="GC224" s="152"/>
      <c r="GD224" s="152"/>
      <c r="GE224" s="152"/>
      <c r="GF224" s="152"/>
      <c r="GG224" s="152"/>
      <c r="GH224" s="152"/>
      <c r="GI224" s="152"/>
      <c r="GJ224" s="152"/>
      <c r="GK224" s="152"/>
      <c r="GL224" s="152"/>
      <c r="GM224" s="152"/>
    </row>
    <row r="225" spans="1:195" s="152" customFormat="1" ht="13.8" outlineLevel="1">
      <c r="A225" s="306" t="s">
        <v>1841</v>
      </c>
      <c r="B225" s="306" t="s">
        <v>312</v>
      </c>
      <c r="C225" s="307"/>
      <c r="D225" s="2829"/>
      <c r="E225" s="2843" t="s">
        <v>331</v>
      </c>
      <c r="F225" s="145">
        <f>SUMIFS(INPUT!$H:$H,INPUT!$E:$E,BAZE_2026!$A225,INPUT!$B:$B,BAZE_2026!$B225)</f>
        <v>580000</v>
      </c>
      <c r="G225" s="145">
        <f>SUMIFS(INPUT!$L:$L,INPUT!$E:$E,BAZE_2026!$A225,INPUT!$B:$B,BAZE_2026!$B225)</f>
        <v>641999.995</v>
      </c>
      <c r="H225" s="149">
        <f t="shared" si="15"/>
        <v>61999.994999999995</v>
      </c>
      <c r="I225" s="221">
        <f t="shared" si="18"/>
        <v>0.10689654310344827</v>
      </c>
      <c r="J225" s="2838"/>
      <c r="K225" s="308"/>
      <c r="L225" s="274"/>
    </row>
    <row r="226" spans="1:195" s="15" customFormat="1" ht="13.8" outlineLevel="1">
      <c r="A226" s="170" t="s">
        <v>3133</v>
      </c>
      <c r="B226" s="170" t="s">
        <v>324</v>
      </c>
      <c r="C226" s="237"/>
      <c r="D226" s="55"/>
      <c r="E226" s="2844" t="s">
        <v>3158</v>
      </c>
      <c r="F226" s="88">
        <f>SUMIFS(INPUT!$H:$H,INPUT!$E:$E,BAZE_2026!$A226,INPUT!$B:$B,BAZE_2026!$B226)</f>
        <v>42600</v>
      </c>
      <c r="G226" s="88">
        <f>SUMIFS(INPUT!$L:$L,INPUT!$E:$E,BAZE_2026!$A226,INPUT!$B:$B,BAZE_2026!$B226)</f>
        <v>51371.453300000001</v>
      </c>
      <c r="H226" s="46">
        <f t="shared" ref="H226" si="21">G226-F226</f>
        <v>8771.453300000001</v>
      </c>
      <c r="I226" s="223">
        <f t="shared" ref="I226" si="22">IFERROR(H226/F226,"-")</f>
        <v>0.20590265962441318</v>
      </c>
      <c r="J226" s="2845"/>
      <c r="K226" s="413"/>
      <c r="L226" s="254"/>
    </row>
    <row r="227" spans="1:195" s="15" customFormat="1" ht="13.8" outlineLevel="1">
      <c r="A227" s="170" t="s">
        <v>2794</v>
      </c>
      <c r="B227" s="170" t="s">
        <v>324</v>
      </c>
      <c r="C227" s="237"/>
      <c r="D227" s="55"/>
      <c r="E227" s="2844" t="s">
        <v>3159</v>
      </c>
      <c r="F227" s="88">
        <f>SUMIFS(INPUT!$H:$H,INPUT!$E:$E,BAZE_2026!$A227,INPUT!$B:$B,BAZE_2026!$B227)</f>
        <v>3150</v>
      </c>
      <c r="G227" s="88">
        <f>SUMIFS(INPUT!$L:$L,INPUT!$E:$E,BAZE_2026!$A227,INPUT!$B:$B,BAZE_2026!$B227)</f>
        <v>6617.5969999999998</v>
      </c>
      <c r="H227" s="46">
        <f t="shared" ref="H227" si="23">G227-F227</f>
        <v>3467.5969999999998</v>
      </c>
      <c r="I227" s="223">
        <f t="shared" ref="I227" si="24">IFERROR(H227/F227,"-")</f>
        <v>1.1008244444444444</v>
      </c>
      <c r="J227" s="2845"/>
      <c r="K227" s="413"/>
      <c r="L227" s="254"/>
    </row>
    <row r="228" spans="1:195" s="15" customFormat="1" ht="13.8" outlineLevel="1">
      <c r="A228" s="170" t="s">
        <v>3134</v>
      </c>
      <c r="B228" s="170" t="s">
        <v>351</v>
      </c>
      <c r="C228" s="237"/>
      <c r="D228" s="55"/>
      <c r="E228" s="2844" t="s">
        <v>4662</v>
      </c>
      <c r="F228" s="88">
        <f>SUMIFS(INPUT!$H:$H,INPUT!$E:$E,BAZE_2026!$A228,INPUT!$B:$B,BAZE_2026!$B228)</f>
        <v>7500</v>
      </c>
      <c r="G228" s="88">
        <f>SUMIFS(INPUT!$L:$L,INPUT!$E:$E,BAZE_2026!$A228,INPUT!$B:$B,BAZE_2026!$B228)</f>
        <v>7619</v>
      </c>
      <c r="H228" s="46">
        <f t="shared" ref="H228" si="25">G228-F228</f>
        <v>119</v>
      </c>
      <c r="I228" s="223">
        <f t="shared" ref="I228" si="26">IFERROR(H228/F228,"-")</f>
        <v>1.5866666666666668E-2</v>
      </c>
      <c r="J228" s="2845"/>
      <c r="K228" s="413"/>
      <c r="L228" s="254"/>
    </row>
    <row r="229" spans="1:195" ht="41.4">
      <c r="D229" s="36" t="s">
        <v>28</v>
      </c>
      <c r="E229" s="37" t="s">
        <v>739</v>
      </c>
      <c r="F229" s="87">
        <f>F230+F231+F232+F233+F234</f>
        <v>423438.13100799994</v>
      </c>
      <c r="G229" s="87">
        <f>G230+G231+G232+G233+G234</f>
        <v>424883.80452180997</v>
      </c>
      <c r="H229" s="31">
        <f t="shared" ref="H229:H234" si="27">G229-F229</f>
        <v>1445.6735138100339</v>
      </c>
      <c r="I229" s="213">
        <f t="shared" si="18"/>
        <v>3.4141316238303562E-3</v>
      </c>
      <c r="J229" s="1422"/>
      <c r="K229" s="69"/>
    </row>
    <row r="230" spans="1:195" s="7" customFormat="1" ht="16.2" customHeight="1" outlineLevel="1">
      <c r="A230" s="170" t="s">
        <v>1843</v>
      </c>
      <c r="B230" s="170" t="s">
        <v>422</v>
      </c>
      <c r="C230" s="239"/>
      <c r="D230" s="95"/>
      <c r="E230" s="56" t="s">
        <v>422</v>
      </c>
      <c r="F230" s="88">
        <f>SUMIFS(INPUT!$H:$H,INPUT!$E:$E,BAZE_2026!$A230,INPUT!$B:$B,BAZE_2026!$B230)</f>
        <v>366551.53100799996</v>
      </c>
      <c r="G230" s="88">
        <f>SUMIFS(INPUT!$L:$L,INPUT!$E:$E,BAZE_2026!$A230,INPUT!$B:$B,BAZE_2026!$B230)</f>
        <v>364499.20452181</v>
      </c>
      <c r="H230" s="46">
        <f t="shared" si="27"/>
        <v>-2052.3264861899661</v>
      </c>
      <c r="I230" s="223">
        <f t="shared" si="18"/>
        <v>-5.599012178577353E-3</v>
      </c>
      <c r="J230" s="2510"/>
      <c r="K230" s="69"/>
      <c r="L230" s="283"/>
      <c r="M230" s="51"/>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7" customFormat="1" ht="27.6" outlineLevel="1">
      <c r="A231" s="170" t="s">
        <v>1843</v>
      </c>
      <c r="B231" s="170" t="s">
        <v>756</v>
      </c>
      <c r="C231" s="239"/>
      <c r="D231" s="97"/>
      <c r="E231" s="62" t="s">
        <v>362</v>
      </c>
      <c r="F231" s="88">
        <f>SUMIFS(INPUT!$H:$H,INPUT!$E:$E,BAZE_2026!$A231,INPUT!$B:$B,BAZE_2026!$B231)</f>
        <v>43222.6</v>
      </c>
      <c r="G231" s="88">
        <f>SUMIFS(INPUT!$L:$L,INPUT!$E:$E,BAZE_2026!$A231,INPUT!$B:$B,BAZE_2026!$B231)</f>
        <v>47735.6</v>
      </c>
      <c r="H231" s="46">
        <f t="shared" si="27"/>
        <v>4513</v>
      </c>
      <c r="I231" s="223">
        <f t="shared" si="18"/>
        <v>0.10441296914114376</v>
      </c>
      <c r="J231" s="2510" t="s">
        <v>4918</v>
      </c>
      <c r="K231" s="51"/>
      <c r="L231" s="126"/>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7" customFormat="1" ht="13.8" outlineLevel="1">
      <c r="A232" s="170" t="s">
        <v>1843</v>
      </c>
      <c r="B232" s="363" t="s">
        <v>1203</v>
      </c>
      <c r="C232" s="239"/>
      <c r="D232" s="989"/>
      <c r="E232" s="1049" t="s">
        <v>1203</v>
      </c>
      <c r="F232" s="88">
        <f>SUMIFS(INPUT!$H:$H,INPUT!$E:$E,BAZE_2026!$A232,INPUT!$B:$B,BAZE_2026!$B232)</f>
        <v>12664</v>
      </c>
      <c r="G232" s="88">
        <f>SUMIFS(INPUT!$L:$L,INPUT!$E:$E,BAZE_2026!$A232,INPUT!$B:$B,BAZE_2026!$B232)</f>
        <v>11649</v>
      </c>
      <c r="H232" s="46">
        <f>G232-F232</f>
        <v>-1015</v>
      </c>
      <c r="I232" s="223">
        <f>IFERROR(H232/F232,"-")</f>
        <v>-8.0148452305748574E-2</v>
      </c>
      <c r="J232" s="2637"/>
      <c r="K232" s="51"/>
      <c r="L232" s="126"/>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7" customFormat="1" ht="13.8" outlineLevel="1">
      <c r="A233" s="170" t="s">
        <v>1843</v>
      </c>
      <c r="B233" s="170" t="s">
        <v>758</v>
      </c>
      <c r="C233" s="239"/>
      <c r="D233" s="97"/>
      <c r="E233" s="56" t="s">
        <v>361</v>
      </c>
      <c r="F233" s="88">
        <f>SUMIFS(INPUT!$H:$H,INPUT!$E:$E,BAZE_2026!$A233,INPUT!$B:$B,BAZE_2026!$B233)</f>
        <v>1000</v>
      </c>
      <c r="G233" s="88">
        <f>SUMIFS(INPUT!$L:$L,INPUT!$E:$E,BAZE_2026!$A233,INPUT!$B:$B,BAZE_2026!$B233)</f>
        <v>1000</v>
      </c>
      <c r="H233" s="46">
        <f t="shared" si="27"/>
        <v>0</v>
      </c>
      <c r="I233" s="223">
        <f t="shared" si="18"/>
        <v>0</v>
      </c>
      <c r="J233" s="2638"/>
      <c r="K233" s="69"/>
      <c r="L233" s="11"/>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57" customFormat="1" ht="13.8" outlineLevel="1">
      <c r="A234" s="306" t="s">
        <v>1843</v>
      </c>
      <c r="B234" s="306" t="s">
        <v>887</v>
      </c>
      <c r="C234" s="307"/>
      <c r="D234" s="2848"/>
      <c r="E234" s="155" t="s">
        <v>324</v>
      </c>
      <c r="F234" s="145">
        <f>SUMIFS(INPUT!$H:$H,INPUT!$E:$E,BAZE_2026!$A234,INPUT!$B:$B,BAZE_2026!$B234)</f>
        <v>0</v>
      </c>
      <c r="G234" s="145">
        <f>SUMIFS(INPUT!$L:$L,INPUT!$E:$E,BAZE_2026!$A234,INPUT!$B:$B,BAZE_2026!$B234)</f>
        <v>0</v>
      </c>
      <c r="H234" s="149">
        <f t="shared" si="27"/>
        <v>0</v>
      </c>
      <c r="I234" s="221" t="str">
        <f t="shared" si="18"/>
        <v>-</v>
      </c>
      <c r="J234" s="2828"/>
      <c r="K234" s="308"/>
      <c r="L234" s="274"/>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2"/>
      <c r="CG234" s="152"/>
      <c r="CH234" s="152"/>
      <c r="CI234" s="152"/>
      <c r="CJ234" s="152"/>
      <c r="CK234" s="152"/>
      <c r="CL234" s="152"/>
      <c r="CM234" s="152"/>
      <c r="CN234" s="152"/>
      <c r="CO234" s="152"/>
      <c r="CP234" s="152"/>
      <c r="CQ234" s="152"/>
      <c r="CR234" s="152"/>
      <c r="CS234" s="152"/>
      <c r="CT234" s="152"/>
      <c r="CU234" s="152"/>
      <c r="CV234" s="152"/>
      <c r="CW234" s="152"/>
      <c r="CX234" s="152"/>
      <c r="CY234" s="152"/>
      <c r="CZ234" s="152"/>
      <c r="DA234" s="152"/>
      <c r="DB234" s="152"/>
      <c r="DC234" s="152"/>
      <c r="DD234" s="152"/>
      <c r="DE234" s="152"/>
      <c r="DF234" s="152"/>
      <c r="DG234" s="152"/>
      <c r="DH234" s="152"/>
      <c r="DI234" s="152"/>
      <c r="DJ234" s="152"/>
      <c r="DK234" s="152"/>
      <c r="DL234" s="152"/>
      <c r="DM234" s="152"/>
      <c r="DN234" s="152"/>
      <c r="DO234" s="152"/>
      <c r="DP234" s="152"/>
      <c r="DQ234" s="152"/>
      <c r="DR234" s="152"/>
      <c r="DS234" s="152"/>
      <c r="DT234" s="152"/>
      <c r="DU234" s="152"/>
      <c r="DV234" s="152"/>
      <c r="DW234" s="152"/>
      <c r="DX234" s="152"/>
      <c r="DY234" s="152"/>
      <c r="DZ234" s="152"/>
      <c r="EA234" s="152"/>
      <c r="EB234" s="152"/>
      <c r="EC234" s="152"/>
      <c r="ED234" s="152"/>
      <c r="EE234" s="152"/>
      <c r="EF234" s="152"/>
      <c r="EG234" s="152"/>
      <c r="EH234" s="152"/>
      <c r="EI234" s="152"/>
      <c r="EJ234" s="152"/>
      <c r="EK234" s="152"/>
      <c r="EL234" s="152"/>
      <c r="EM234" s="152"/>
      <c r="EN234" s="152"/>
      <c r="EO234" s="152"/>
      <c r="EP234" s="152"/>
      <c r="EQ234" s="152"/>
      <c r="ER234" s="152"/>
      <c r="ES234" s="152"/>
      <c r="ET234" s="152"/>
      <c r="EU234" s="152"/>
      <c r="EV234" s="152"/>
      <c r="EW234" s="152"/>
      <c r="EX234" s="152"/>
      <c r="EY234" s="152"/>
      <c r="EZ234" s="152"/>
      <c r="FA234" s="152"/>
      <c r="FB234" s="152"/>
      <c r="FC234" s="152"/>
      <c r="FD234" s="152"/>
      <c r="FE234" s="152"/>
      <c r="FF234" s="152"/>
      <c r="FG234" s="152"/>
      <c r="FH234" s="152"/>
      <c r="FI234" s="152"/>
      <c r="FJ234" s="152"/>
      <c r="FK234" s="152"/>
      <c r="FL234" s="152"/>
      <c r="FM234" s="152"/>
      <c r="FN234" s="152"/>
      <c r="FO234" s="152"/>
      <c r="FP234" s="152"/>
      <c r="FQ234" s="152"/>
      <c r="FR234" s="152"/>
      <c r="FS234" s="152"/>
      <c r="FT234" s="152"/>
      <c r="FU234" s="152"/>
      <c r="FV234" s="152"/>
      <c r="FW234" s="152"/>
      <c r="FX234" s="152"/>
      <c r="FY234" s="152"/>
      <c r="FZ234" s="152"/>
      <c r="GA234" s="152"/>
      <c r="GB234" s="152"/>
      <c r="GC234" s="152"/>
      <c r="GD234" s="152"/>
      <c r="GE234" s="152"/>
      <c r="GF234" s="152"/>
      <c r="GG234" s="152"/>
      <c r="GH234" s="152"/>
      <c r="GI234" s="152"/>
      <c r="GJ234" s="152"/>
      <c r="GK234" s="152"/>
      <c r="GL234" s="152"/>
      <c r="GM234" s="152"/>
    </row>
    <row r="235" spans="1:195" ht="13.8">
      <c r="D235" s="36" t="s">
        <v>85</v>
      </c>
      <c r="E235" s="37" t="s">
        <v>929</v>
      </c>
      <c r="F235" s="87">
        <f>F236</f>
        <v>1407</v>
      </c>
      <c r="G235" s="87">
        <f>G236</f>
        <v>1000</v>
      </c>
      <c r="H235" s="31">
        <f t="shared" si="15"/>
        <v>-407</v>
      </c>
      <c r="I235" s="213">
        <f t="shared" si="18"/>
        <v>-0.28926794598436389</v>
      </c>
      <c r="J235" s="1414"/>
      <c r="K235" s="69"/>
    </row>
    <row r="236" spans="1:195" s="7" customFormat="1" ht="13.8" outlineLevel="1">
      <c r="A236" s="170" t="s">
        <v>1840</v>
      </c>
      <c r="B236" s="170" t="s">
        <v>756</v>
      </c>
      <c r="C236" s="239"/>
      <c r="D236" s="95"/>
      <c r="E236" s="56" t="s">
        <v>362</v>
      </c>
      <c r="F236" s="88">
        <f>SUMIFS(INPUT!$H:$H,INPUT!$E:$E,BAZE_2026!$A236,INPUT!$B:$B,BAZE_2026!$B236)</f>
        <v>1407</v>
      </c>
      <c r="G236" s="88">
        <f>SUMIFS(INPUT!$L:$L,INPUT!$E:$E,BAZE_2026!$A236,INPUT!$B:$B,BAZE_2026!$B236)</f>
        <v>1000</v>
      </c>
      <c r="H236" s="46">
        <f>G236-F236</f>
        <v>-407</v>
      </c>
      <c r="I236" s="223">
        <f t="shared" si="18"/>
        <v>-0.28926794598436389</v>
      </c>
      <c r="J236" s="1126"/>
      <c r="K236" s="69"/>
      <c r="L236" s="11"/>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57" customFormat="1" ht="13.8" outlineLevel="1">
      <c r="A237" s="306" t="s">
        <v>1840</v>
      </c>
      <c r="B237" s="306" t="s">
        <v>312</v>
      </c>
      <c r="C237" s="307"/>
      <c r="D237" s="2836"/>
      <c r="E237" s="155" t="s">
        <v>257</v>
      </c>
      <c r="F237" s="145">
        <f>SUMIFS(INPUT!$H:$H,INPUT!$E:$E,BAZE_2026!$A237,INPUT!$B:$B,BAZE_2026!$B237)</f>
        <v>13476</v>
      </c>
      <c r="G237" s="145">
        <f>SUMIFS(INPUT!$L:$L,INPUT!$E:$E,BAZE_2026!$A237,INPUT!$B:$B,BAZE_2026!$B237)</f>
        <v>5869</v>
      </c>
      <c r="H237" s="149"/>
      <c r="I237" s="221">
        <f t="shared" si="18"/>
        <v>0</v>
      </c>
      <c r="J237" s="2846"/>
      <c r="K237" s="308"/>
      <c r="L237" s="274"/>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152"/>
      <c r="CA237" s="152"/>
      <c r="CB237" s="152"/>
      <c r="CC237" s="152"/>
      <c r="CD237" s="152"/>
      <c r="CE237" s="152"/>
      <c r="CF237" s="152"/>
      <c r="CG237" s="152"/>
      <c r="CH237" s="152"/>
      <c r="CI237" s="152"/>
      <c r="CJ237" s="152"/>
      <c r="CK237" s="152"/>
      <c r="CL237" s="152"/>
      <c r="CM237" s="152"/>
      <c r="CN237" s="152"/>
      <c r="CO237" s="152"/>
      <c r="CP237" s="152"/>
      <c r="CQ237" s="152"/>
      <c r="CR237" s="152"/>
      <c r="CS237" s="152"/>
      <c r="CT237" s="152"/>
      <c r="CU237" s="152"/>
      <c r="CV237" s="152"/>
      <c r="CW237" s="152"/>
      <c r="CX237" s="152"/>
      <c r="CY237" s="152"/>
      <c r="CZ237" s="152"/>
      <c r="DA237" s="152"/>
      <c r="DB237" s="152"/>
      <c r="DC237" s="152"/>
      <c r="DD237" s="152"/>
      <c r="DE237" s="152"/>
      <c r="DF237" s="152"/>
      <c r="DG237" s="152"/>
      <c r="DH237" s="152"/>
      <c r="DI237" s="152"/>
      <c r="DJ237" s="152"/>
      <c r="DK237" s="152"/>
      <c r="DL237" s="152"/>
      <c r="DM237" s="152"/>
      <c r="DN237" s="152"/>
      <c r="DO237" s="152"/>
      <c r="DP237" s="152"/>
      <c r="DQ237" s="152"/>
      <c r="DR237" s="152"/>
      <c r="DS237" s="152"/>
      <c r="DT237" s="152"/>
      <c r="DU237" s="152"/>
      <c r="DV237" s="152"/>
      <c r="DW237" s="152"/>
      <c r="DX237" s="152"/>
      <c r="DY237" s="152"/>
      <c r="DZ237" s="152"/>
      <c r="EA237" s="152"/>
      <c r="EB237" s="152"/>
      <c r="EC237" s="152"/>
      <c r="ED237" s="152"/>
      <c r="EE237" s="152"/>
      <c r="EF237" s="152"/>
      <c r="EG237" s="152"/>
      <c r="EH237" s="152"/>
      <c r="EI237" s="152"/>
      <c r="EJ237" s="152"/>
      <c r="EK237" s="152"/>
      <c r="EL237" s="152"/>
      <c r="EM237" s="152"/>
      <c r="EN237" s="152"/>
      <c r="EO237" s="152"/>
      <c r="EP237" s="152"/>
      <c r="EQ237" s="152"/>
      <c r="ER237" s="152"/>
      <c r="ES237" s="152"/>
      <c r="ET237" s="152"/>
      <c r="EU237" s="152"/>
      <c r="EV237" s="152"/>
      <c r="EW237" s="152"/>
      <c r="EX237" s="152"/>
      <c r="EY237" s="152"/>
      <c r="EZ237" s="152"/>
      <c r="FA237" s="152"/>
      <c r="FB237" s="152"/>
      <c r="FC237" s="152"/>
      <c r="FD237" s="152"/>
      <c r="FE237" s="152"/>
      <c r="FF237" s="152"/>
      <c r="FG237" s="152"/>
      <c r="FH237" s="152"/>
      <c r="FI237" s="152"/>
      <c r="FJ237" s="152"/>
      <c r="FK237" s="152"/>
      <c r="FL237" s="152"/>
      <c r="FM237" s="152"/>
      <c r="FN237" s="152"/>
      <c r="FO237" s="152"/>
      <c r="FP237" s="152"/>
      <c r="FQ237" s="152"/>
      <c r="FR237" s="152"/>
      <c r="FS237" s="152"/>
      <c r="FT237" s="152"/>
      <c r="FU237" s="152"/>
      <c r="FV237" s="152"/>
      <c r="FW237" s="152"/>
      <c r="FX237" s="152"/>
      <c r="FY237" s="152"/>
      <c r="FZ237" s="152"/>
      <c r="GA237" s="152"/>
      <c r="GB237" s="152"/>
      <c r="GC237" s="152"/>
      <c r="GD237" s="152"/>
      <c r="GE237" s="152"/>
      <c r="GF237" s="152"/>
      <c r="GG237" s="152"/>
      <c r="GH237" s="152"/>
      <c r="GI237" s="152"/>
      <c r="GJ237" s="152"/>
      <c r="GK237" s="152"/>
      <c r="GL237" s="152"/>
      <c r="GM237" s="152"/>
    </row>
    <row r="238" spans="1:195" ht="13.8">
      <c r="D238" s="36" t="s">
        <v>86</v>
      </c>
      <c r="E238" s="37" t="s">
        <v>91</v>
      </c>
      <c r="F238" s="87">
        <f>F239+F240+F241</f>
        <v>158418.03918578001</v>
      </c>
      <c r="G238" s="87">
        <f>G239+G240+G241</f>
        <v>167398.67136832001</v>
      </c>
      <c r="H238" s="31">
        <f t="shared" si="15"/>
        <v>8980.6321825399937</v>
      </c>
      <c r="I238" s="213">
        <f t="shared" si="18"/>
        <v>5.6689454235752952E-2</v>
      </c>
      <c r="J238" s="1414"/>
      <c r="K238" s="69"/>
    </row>
    <row r="239" spans="1:195" s="7" customFormat="1" ht="13.8" outlineLevel="1">
      <c r="A239" s="170" t="s">
        <v>1036</v>
      </c>
      <c r="B239" s="170" t="s">
        <v>422</v>
      </c>
      <c r="C239" s="239"/>
      <c r="D239" s="95"/>
      <c r="E239" s="56" t="s">
        <v>422</v>
      </c>
      <c r="F239" s="88">
        <f>SUMIFS(INPUT!$H:$H,INPUT!$E:$E,BAZE_2026!$A239,INPUT!$B:$B,BAZE_2026!$B239)</f>
        <v>149878.83918578</v>
      </c>
      <c r="G239" s="88">
        <f>SUMIFS(INPUT!$L:$L,INPUT!$E:$E,BAZE_2026!$A239,INPUT!$B:$B,BAZE_2026!$B239)</f>
        <v>158603.47136832</v>
      </c>
      <c r="H239" s="57">
        <f t="shared" si="15"/>
        <v>8724.6321825399937</v>
      </c>
      <c r="I239" s="228">
        <f t="shared" si="18"/>
        <v>5.8211234020337656E-2</v>
      </c>
      <c r="J239" s="2639"/>
      <c r="K239" s="69"/>
      <c r="L239" s="11"/>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7" customFormat="1" ht="13.8" outlineLevel="1">
      <c r="A240" s="170" t="s">
        <v>1036</v>
      </c>
      <c r="B240" s="170" t="s">
        <v>756</v>
      </c>
      <c r="C240" s="239"/>
      <c r="D240" s="97"/>
      <c r="E240" s="62" t="s">
        <v>362</v>
      </c>
      <c r="F240" s="88">
        <f>SUMIFS(INPUT!$H:$H,INPUT!$E:$E,BAZE_2026!$A240,INPUT!$B:$B,BAZE_2026!$B240)</f>
        <v>8539.2000000000007</v>
      </c>
      <c r="G240" s="88">
        <f>SUMIFS(INPUT!$L:$L,INPUT!$E:$E,BAZE_2026!$A240,INPUT!$B:$B,BAZE_2026!$B240)</f>
        <v>8795.2000000000007</v>
      </c>
      <c r="H240" s="46">
        <f t="shared" si="15"/>
        <v>256</v>
      </c>
      <c r="I240" s="223">
        <f t="shared" si="18"/>
        <v>2.997938916994566E-2</v>
      </c>
      <c r="J240" s="2640"/>
      <c r="K240" s="51"/>
      <c r="L240" s="126"/>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7" customFormat="1" ht="13.8" outlineLevel="1">
      <c r="A241" s="170" t="s">
        <v>1036</v>
      </c>
      <c r="B241" s="170" t="s">
        <v>758</v>
      </c>
      <c r="C241" s="239"/>
      <c r="D241" s="97"/>
      <c r="E241" s="56" t="s">
        <v>361</v>
      </c>
      <c r="F241" s="88">
        <f>SUMIFS(INPUT!$H:$H,INPUT!$E:$E,BAZE_2026!$A241,INPUT!$B:$B,BAZE_2026!$B241)</f>
        <v>0</v>
      </c>
      <c r="G241" s="88">
        <f>SUMIFS(INPUT!$L:$L,INPUT!$E:$E,BAZE_2026!$A241,INPUT!$B:$B,BAZE_2026!$B241)</f>
        <v>0</v>
      </c>
      <c r="H241" s="77"/>
      <c r="I241" s="231" t="str">
        <f t="shared" si="18"/>
        <v>-</v>
      </c>
      <c r="J241" s="2638"/>
      <c r="K241" s="69"/>
      <c r="L241" s="1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57" customFormat="1" ht="13.8" outlineLevel="1">
      <c r="A242" s="306" t="s">
        <v>1036</v>
      </c>
      <c r="B242" s="306" t="s">
        <v>757</v>
      </c>
      <c r="C242" s="307"/>
      <c r="D242" s="2829"/>
      <c r="E242" s="155" t="s">
        <v>757</v>
      </c>
      <c r="F242" s="145">
        <f>SUMIFS(INPUT!$H:$H,INPUT!$E:$E,BAZE_2026!$A242,INPUT!$B:$B,BAZE_2026!$B242)</f>
        <v>0</v>
      </c>
      <c r="G242" s="145">
        <f>SUMIFS(INPUT!$L:$L,INPUT!$E:$E,BAZE_2026!$A242,INPUT!$B:$B,BAZE_2026!$B242)</f>
        <v>0</v>
      </c>
      <c r="H242" s="149">
        <f t="shared" si="15"/>
        <v>0</v>
      </c>
      <c r="I242" s="221" t="str">
        <f t="shared" si="18"/>
        <v>-</v>
      </c>
      <c r="J242" s="2838"/>
      <c r="K242" s="308"/>
      <c r="L242" s="274"/>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c r="BI242" s="152"/>
      <c r="BJ242" s="152"/>
      <c r="BK242" s="152"/>
      <c r="BL242" s="152"/>
      <c r="BM242" s="152"/>
      <c r="BN242" s="152"/>
      <c r="BO242" s="152"/>
      <c r="BP242" s="152"/>
      <c r="BQ242" s="152"/>
      <c r="BR242" s="152"/>
      <c r="BS242" s="152"/>
      <c r="BT242" s="152"/>
      <c r="BU242" s="152"/>
      <c r="BV242" s="152"/>
      <c r="BW242" s="152"/>
      <c r="BX242" s="152"/>
      <c r="BY242" s="152"/>
      <c r="BZ242" s="152"/>
      <c r="CA242" s="152"/>
      <c r="CB242" s="152"/>
      <c r="CC242" s="152"/>
      <c r="CD242" s="152"/>
      <c r="CE242" s="152"/>
      <c r="CF242" s="152"/>
      <c r="CG242" s="152"/>
      <c r="CH242" s="152"/>
      <c r="CI242" s="152"/>
      <c r="CJ242" s="152"/>
      <c r="CK242" s="152"/>
      <c r="CL242" s="152"/>
      <c r="CM242" s="152"/>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2"/>
      <c r="DL242" s="152"/>
      <c r="DM242" s="152"/>
      <c r="DN242" s="152"/>
      <c r="DO242" s="152"/>
      <c r="DP242" s="152"/>
      <c r="DQ242" s="152"/>
      <c r="DR242" s="152"/>
      <c r="DS242" s="152"/>
      <c r="DT242" s="152"/>
      <c r="DU242" s="152"/>
      <c r="DV242" s="152"/>
      <c r="DW242" s="152"/>
      <c r="DX242" s="152"/>
      <c r="DY242" s="152"/>
      <c r="DZ242" s="152"/>
      <c r="EA242" s="152"/>
      <c r="EB242" s="152"/>
      <c r="EC242" s="152"/>
      <c r="ED242" s="152"/>
      <c r="EE242" s="152"/>
      <c r="EF242" s="152"/>
      <c r="EG242" s="152"/>
      <c r="EH242" s="152"/>
      <c r="EI242" s="152"/>
      <c r="EJ242" s="152"/>
      <c r="EK242" s="152"/>
      <c r="EL242" s="152"/>
      <c r="EM242" s="152"/>
      <c r="EN242" s="152"/>
      <c r="EO242" s="152"/>
      <c r="EP242" s="152"/>
      <c r="EQ242" s="152"/>
      <c r="ER242" s="152"/>
      <c r="ES242" s="152"/>
      <c r="ET242" s="152"/>
      <c r="EU242" s="152"/>
      <c r="EV242" s="152"/>
      <c r="EW242" s="152"/>
      <c r="EX242" s="152"/>
      <c r="EY242" s="152"/>
      <c r="EZ242" s="152"/>
      <c r="FA242" s="152"/>
      <c r="FB242" s="152"/>
      <c r="FC242" s="152"/>
      <c r="FD242" s="152"/>
      <c r="FE242" s="152"/>
      <c r="FF242" s="152"/>
      <c r="FG242" s="152"/>
      <c r="FH242" s="152"/>
      <c r="FI242" s="152"/>
      <c r="FJ242" s="152"/>
      <c r="FK242" s="152"/>
      <c r="FL242" s="152"/>
      <c r="FM242" s="152"/>
      <c r="FN242" s="152"/>
      <c r="FO242" s="152"/>
      <c r="FP242" s="152"/>
      <c r="FQ242" s="152"/>
      <c r="FR242" s="152"/>
      <c r="FS242" s="152"/>
      <c r="FT242" s="152"/>
      <c r="FU242" s="152"/>
      <c r="FV242" s="152"/>
      <c r="FW242" s="152"/>
      <c r="FX242" s="152"/>
      <c r="FY242" s="152"/>
      <c r="FZ242" s="152"/>
      <c r="GA242" s="152"/>
      <c r="GB242" s="152"/>
      <c r="GC242" s="152"/>
      <c r="GD242" s="152"/>
      <c r="GE242" s="152"/>
      <c r="GF242" s="152"/>
      <c r="GG242" s="152"/>
      <c r="GH242" s="152"/>
      <c r="GI242" s="152"/>
      <c r="GJ242" s="152"/>
      <c r="GK242" s="152"/>
      <c r="GL242" s="152"/>
      <c r="GM242" s="152"/>
    </row>
    <row r="243" spans="1:195" s="241" customFormat="1" ht="13.8">
      <c r="A243" s="363"/>
      <c r="B243" s="302"/>
      <c r="C243" s="301"/>
      <c r="D243" s="38" t="s">
        <v>29</v>
      </c>
      <c r="E243" s="316" t="s">
        <v>92</v>
      </c>
      <c r="F243" s="317">
        <f>F250+F251+F259+F267+F275+F282+F289+F295+F303+F315+F327+F341+F335+F348</f>
        <v>16455810.374418572</v>
      </c>
      <c r="G243" s="317">
        <f>G250+G251+G259+G267+G275+G282+G289+G295+G303+G315+G327+G341+G335+G348</f>
        <v>16159918.535847159</v>
      </c>
      <c r="H243" s="114">
        <f>G243-F243</f>
        <v>-295891.83857141249</v>
      </c>
      <c r="I243" s="318">
        <f t="shared" si="18"/>
        <v>-1.7980994666260377E-2</v>
      </c>
      <c r="J243" s="1303"/>
      <c r="K243" s="132"/>
      <c r="L243" s="277"/>
    </row>
    <row r="244" spans="1:195" s="108" customFormat="1" ht="13.8">
      <c r="A244" s="363"/>
      <c r="B244" s="303"/>
      <c r="C244" s="301"/>
      <c r="D244" s="1122"/>
      <c r="E244" s="127" t="s">
        <v>422</v>
      </c>
      <c r="F244" s="128">
        <f>F252+F260+F268+F276+F283+F296+F304+F316+F328+F336+F342+F349</f>
        <v>7477294.9577985723</v>
      </c>
      <c r="G244" s="128">
        <f>G252+G260+G268+G276+G283+G296+G304+G316+G328+G336+G342+G349</f>
        <v>7652029.6858471585</v>
      </c>
      <c r="H244" s="129">
        <f t="shared" si="15"/>
        <v>174734.72804858629</v>
      </c>
      <c r="I244" s="233">
        <f t="shared" si="18"/>
        <v>2.3368708742236219E-2</v>
      </c>
      <c r="J244" s="1423"/>
      <c r="K244" s="132"/>
      <c r="L244" s="273"/>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0"/>
      <c r="DL244" s="240"/>
      <c r="DM244" s="240"/>
      <c r="DN244" s="240"/>
      <c r="DO244" s="240"/>
      <c r="DP244" s="240"/>
      <c r="DQ244" s="240"/>
      <c r="DR244" s="240"/>
      <c r="DS244" s="240"/>
      <c r="DT244" s="240"/>
      <c r="DU244" s="240"/>
      <c r="DV244" s="240"/>
      <c r="DW244" s="240"/>
      <c r="DX244" s="240"/>
      <c r="DY244" s="240"/>
      <c r="DZ244" s="240"/>
      <c r="EA244" s="240"/>
      <c r="EB244" s="240"/>
      <c r="EC244" s="240"/>
      <c r="ED244" s="240"/>
      <c r="EE244" s="240"/>
      <c r="EF244" s="240"/>
      <c r="EG244" s="240"/>
      <c r="EH244" s="240"/>
      <c r="EI244" s="240"/>
      <c r="EJ244" s="240"/>
      <c r="EK244" s="240"/>
      <c r="EL244" s="240"/>
      <c r="EM244" s="240"/>
      <c r="EN244" s="240"/>
      <c r="EO244" s="240"/>
      <c r="EP244" s="240"/>
      <c r="EQ244" s="240"/>
      <c r="ER244" s="240"/>
      <c r="ES244" s="240"/>
      <c r="ET244" s="240"/>
      <c r="EU244" s="240"/>
      <c r="EV244" s="240"/>
      <c r="EW244" s="240"/>
      <c r="EX244" s="240"/>
      <c r="EY244" s="240"/>
      <c r="EZ244" s="240"/>
      <c r="FA244" s="240"/>
      <c r="FB244" s="240"/>
      <c r="FC244" s="240"/>
      <c r="FD244" s="240"/>
      <c r="FE244" s="240"/>
      <c r="FF244" s="240"/>
      <c r="FG244" s="240"/>
      <c r="FH244" s="240"/>
      <c r="FI244" s="240"/>
      <c r="FJ244" s="240"/>
      <c r="FK244" s="240"/>
      <c r="FL244" s="240"/>
      <c r="FM244" s="240"/>
      <c r="FN244" s="240"/>
      <c r="FO244" s="240"/>
      <c r="FP244" s="240"/>
      <c r="FQ244" s="240"/>
      <c r="FR244" s="240"/>
      <c r="FS244" s="240"/>
      <c r="FT244" s="240"/>
      <c r="FU244" s="240"/>
      <c r="FV244" s="240"/>
      <c r="FW244" s="240"/>
      <c r="FX244" s="240"/>
      <c r="FY244" s="240"/>
      <c r="FZ244" s="240"/>
      <c r="GA244" s="240"/>
      <c r="GB244" s="240"/>
      <c r="GC244" s="240"/>
      <c r="GD244" s="240"/>
      <c r="GE244" s="240"/>
      <c r="GF244" s="240"/>
      <c r="GG244" s="240"/>
      <c r="GH244" s="240"/>
      <c r="GI244" s="240"/>
      <c r="GJ244" s="240"/>
      <c r="GK244" s="240"/>
      <c r="GL244" s="240"/>
      <c r="GM244" s="240"/>
    </row>
    <row r="245" spans="1:195" s="108" customFormat="1" ht="13.8">
      <c r="A245" s="363"/>
      <c r="B245" s="303"/>
      <c r="C245" s="301"/>
      <c r="D245" s="1123"/>
      <c r="E245" s="130" t="s">
        <v>362</v>
      </c>
      <c r="F245" s="128">
        <f>F250+F253+F261+F269+F277+F284+F290+F293+F294+F297+F305+F317+F329+F337+F343+F350</f>
        <v>6443355.5159999998</v>
      </c>
      <c r="G245" s="128">
        <f>G250+G253+G261+G269+G277+G284+G290+G293+G294+G297+G305+G317+G329+G337+G343+G350</f>
        <v>6046248.2699999996</v>
      </c>
      <c r="H245" s="129">
        <f>G245-F245</f>
        <v>-397107.24600000028</v>
      </c>
      <c r="I245" s="233">
        <f t="shared" si="18"/>
        <v>-6.1630503704771876E-2</v>
      </c>
      <c r="J245" s="1424"/>
      <c r="K245" s="132"/>
      <c r="L245" s="273"/>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40"/>
      <c r="AZ245" s="240"/>
      <c r="BA245" s="240"/>
      <c r="BB245" s="240"/>
      <c r="BC245" s="240"/>
      <c r="BD245" s="240"/>
      <c r="BE245" s="240"/>
      <c r="BF245" s="240"/>
      <c r="BG245" s="240"/>
      <c r="BH245" s="240"/>
      <c r="BI245" s="240"/>
      <c r="BJ245" s="240"/>
      <c r="BK245" s="240"/>
      <c r="BL245" s="240"/>
      <c r="BM245" s="240"/>
      <c r="BN245" s="240"/>
      <c r="BO245" s="240"/>
      <c r="BP245" s="240"/>
      <c r="BQ245" s="240"/>
      <c r="BR245" s="240"/>
      <c r="BS245" s="240"/>
      <c r="BT245" s="240"/>
      <c r="BU245" s="240"/>
      <c r="BV245" s="240"/>
      <c r="BW245" s="240"/>
      <c r="BX245" s="240"/>
      <c r="BY245" s="240"/>
      <c r="BZ245" s="240"/>
      <c r="CA245" s="240"/>
      <c r="CB245" s="240"/>
      <c r="CC245" s="240"/>
      <c r="CD245" s="240"/>
      <c r="CE245" s="240"/>
      <c r="CF245" s="240"/>
      <c r="CG245" s="240"/>
      <c r="CH245" s="240"/>
      <c r="CI245" s="240"/>
      <c r="CJ245" s="240"/>
      <c r="CK245" s="240"/>
      <c r="CL245" s="240"/>
      <c r="CM245" s="240"/>
      <c r="CN245" s="240"/>
      <c r="CO245" s="240"/>
      <c r="CP245" s="240"/>
      <c r="CQ245" s="240"/>
      <c r="CR245" s="240"/>
      <c r="CS245" s="240"/>
      <c r="CT245" s="240"/>
      <c r="CU245" s="240"/>
      <c r="CV245" s="240"/>
      <c r="CW245" s="240"/>
      <c r="CX245" s="240"/>
      <c r="CY245" s="240"/>
      <c r="CZ245" s="240"/>
      <c r="DA245" s="240"/>
      <c r="DB245" s="240"/>
      <c r="DC245" s="240"/>
      <c r="DD245" s="240"/>
      <c r="DE245" s="240"/>
      <c r="DF245" s="240"/>
      <c r="DG245" s="240"/>
      <c r="DH245" s="240"/>
      <c r="DI245" s="240"/>
      <c r="DJ245" s="240"/>
      <c r="DK245" s="240"/>
      <c r="DL245" s="240"/>
      <c r="DM245" s="240"/>
      <c r="DN245" s="240"/>
      <c r="DO245" s="240"/>
      <c r="DP245" s="240"/>
      <c r="DQ245" s="240"/>
      <c r="DR245" s="240"/>
      <c r="DS245" s="240"/>
      <c r="DT245" s="240"/>
      <c r="DU245" s="240"/>
      <c r="DV245" s="240"/>
      <c r="DW245" s="240"/>
      <c r="DX245" s="240"/>
      <c r="DY245" s="240"/>
      <c r="DZ245" s="240"/>
      <c r="EA245" s="240"/>
      <c r="EB245" s="240"/>
      <c r="EC245" s="240"/>
      <c r="ED245" s="240"/>
      <c r="EE245" s="240"/>
      <c r="EF245" s="240"/>
      <c r="EG245" s="240"/>
      <c r="EH245" s="240"/>
      <c r="EI245" s="240"/>
      <c r="EJ245" s="240"/>
      <c r="EK245" s="240"/>
      <c r="EL245" s="240"/>
      <c r="EM245" s="240"/>
      <c r="EN245" s="240"/>
      <c r="EO245" s="240"/>
      <c r="EP245" s="240"/>
      <c r="EQ245" s="240"/>
      <c r="ER245" s="240"/>
      <c r="ES245" s="240"/>
      <c r="ET245" s="240"/>
      <c r="EU245" s="240"/>
      <c r="EV245" s="240"/>
      <c r="EW245" s="240"/>
      <c r="EX245" s="240"/>
      <c r="EY245" s="240"/>
      <c r="EZ245" s="240"/>
      <c r="FA245" s="240"/>
      <c r="FB245" s="240"/>
      <c r="FC245" s="240"/>
      <c r="FD245" s="240"/>
      <c r="FE245" s="240"/>
      <c r="FF245" s="240"/>
      <c r="FG245" s="240"/>
      <c r="FH245" s="240"/>
      <c r="FI245" s="240"/>
      <c r="FJ245" s="240"/>
      <c r="FK245" s="240"/>
      <c r="FL245" s="240"/>
      <c r="FM245" s="240"/>
      <c r="FN245" s="240"/>
      <c r="FO245" s="240"/>
      <c r="FP245" s="240"/>
      <c r="FQ245" s="240"/>
      <c r="FR245" s="240"/>
      <c r="FS245" s="240"/>
      <c r="FT245" s="240"/>
      <c r="FU245" s="240"/>
      <c r="FV245" s="240"/>
      <c r="FW245" s="240"/>
      <c r="FX245" s="240"/>
      <c r="FY245" s="240"/>
      <c r="FZ245" s="240"/>
      <c r="GA245" s="240"/>
      <c r="GB245" s="240"/>
      <c r="GC245" s="240"/>
      <c r="GD245" s="240"/>
      <c r="GE245" s="240"/>
      <c r="GF245" s="240"/>
      <c r="GG245" s="240"/>
      <c r="GH245" s="240"/>
      <c r="GI245" s="240"/>
      <c r="GJ245" s="240"/>
      <c r="GK245" s="240"/>
      <c r="GL245" s="240"/>
      <c r="GM245" s="240"/>
    </row>
    <row r="246" spans="1:195" s="108" customFormat="1" ht="14.4">
      <c r="A246" s="363"/>
      <c r="B246" s="303"/>
      <c r="C246" s="301"/>
      <c r="D246" s="1124"/>
      <c r="E246" s="131" t="s">
        <v>1202</v>
      </c>
      <c r="F246" s="380">
        <f>SUM(F254,F262,F270,F278,F285,F298,F306,F318,F330,)</f>
        <v>2370037.3306200001</v>
      </c>
      <c r="G246" s="380">
        <f>SUM(G254,G262,G270,G278,G285,G298,G306,G318,G330,)</f>
        <v>2315079</v>
      </c>
      <c r="H246" s="129">
        <f>G246-F246</f>
        <v>-54958.330620000139</v>
      </c>
      <c r="I246" s="233">
        <f>IFERROR(H246/F246,"-")</f>
        <v>-2.3188803783788112E-2</v>
      </c>
      <c r="J246" s="1425"/>
      <c r="K246" s="132"/>
      <c r="L246" s="273"/>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40"/>
      <c r="AZ246" s="240"/>
      <c r="BA246" s="240"/>
      <c r="BB246" s="240"/>
      <c r="BC246" s="240"/>
      <c r="BD246" s="240"/>
      <c r="BE246" s="240"/>
      <c r="BF246" s="240"/>
      <c r="BG246" s="240"/>
      <c r="BH246" s="240"/>
      <c r="BI246" s="240"/>
      <c r="BJ246" s="240"/>
      <c r="BK246" s="240"/>
      <c r="BL246" s="240"/>
      <c r="BM246" s="240"/>
      <c r="BN246" s="240"/>
      <c r="BO246" s="240"/>
      <c r="BP246" s="240"/>
      <c r="BQ246" s="240"/>
      <c r="BR246" s="240"/>
      <c r="BS246" s="240"/>
      <c r="BT246" s="240"/>
      <c r="BU246" s="240"/>
      <c r="BV246" s="240"/>
      <c r="BW246" s="240"/>
      <c r="BX246" s="240"/>
      <c r="BY246" s="240"/>
      <c r="BZ246" s="240"/>
      <c r="CA246" s="240"/>
      <c r="CB246" s="240"/>
      <c r="CC246" s="240"/>
      <c r="CD246" s="240"/>
      <c r="CE246" s="240"/>
      <c r="CF246" s="240"/>
      <c r="CG246" s="240"/>
      <c r="CH246" s="240"/>
      <c r="CI246" s="240"/>
      <c r="CJ246" s="240"/>
      <c r="CK246" s="240"/>
      <c r="CL246" s="240"/>
      <c r="CM246" s="240"/>
      <c r="CN246" s="240"/>
      <c r="CO246" s="240"/>
      <c r="CP246" s="240"/>
      <c r="CQ246" s="240"/>
      <c r="CR246" s="240"/>
      <c r="CS246" s="240"/>
      <c r="CT246" s="240"/>
      <c r="CU246" s="240"/>
      <c r="CV246" s="240"/>
      <c r="CW246" s="240"/>
      <c r="CX246" s="240"/>
      <c r="CY246" s="240"/>
      <c r="CZ246" s="240"/>
      <c r="DA246" s="240"/>
      <c r="DB246" s="240"/>
      <c r="DC246" s="240"/>
      <c r="DD246" s="240"/>
      <c r="DE246" s="240"/>
      <c r="DF246" s="240"/>
      <c r="DG246" s="240"/>
      <c r="DH246" s="240"/>
      <c r="DI246" s="240"/>
      <c r="DJ246" s="240"/>
      <c r="DK246" s="240"/>
      <c r="DL246" s="240"/>
      <c r="DM246" s="240"/>
      <c r="DN246" s="240"/>
      <c r="DO246" s="240"/>
      <c r="DP246" s="240"/>
      <c r="DQ246" s="240"/>
      <c r="DR246" s="240"/>
      <c r="DS246" s="240"/>
      <c r="DT246" s="240"/>
      <c r="DU246" s="240"/>
      <c r="DV246" s="240"/>
      <c r="DW246" s="240"/>
      <c r="DX246" s="240"/>
      <c r="DY246" s="240"/>
      <c r="DZ246" s="240"/>
      <c r="EA246" s="240"/>
      <c r="EB246" s="240"/>
      <c r="EC246" s="240"/>
      <c r="ED246" s="240"/>
      <c r="EE246" s="240"/>
      <c r="EF246" s="240"/>
      <c r="EG246" s="240"/>
      <c r="EH246" s="240"/>
      <c r="EI246" s="240"/>
      <c r="EJ246" s="240"/>
      <c r="EK246" s="240"/>
      <c r="EL246" s="240"/>
      <c r="EM246" s="240"/>
      <c r="EN246" s="240"/>
      <c r="EO246" s="240"/>
      <c r="EP246" s="240"/>
      <c r="EQ246" s="240"/>
      <c r="ER246" s="240"/>
      <c r="ES246" s="240"/>
      <c r="ET246" s="240"/>
      <c r="EU246" s="240"/>
      <c r="EV246" s="240"/>
      <c r="EW246" s="240"/>
      <c r="EX246" s="240"/>
      <c r="EY246" s="240"/>
      <c r="EZ246" s="240"/>
      <c r="FA246" s="240"/>
      <c r="FB246" s="240"/>
      <c r="FC246" s="240"/>
      <c r="FD246" s="240"/>
      <c r="FE246" s="240"/>
      <c r="FF246" s="240"/>
      <c r="FG246" s="240"/>
      <c r="FH246" s="240"/>
      <c r="FI246" s="240"/>
      <c r="FJ246" s="240"/>
      <c r="FK246" s="240"/>
      <c r="FL246" s="240"/>
      <c r="FM246" s="240"/>
      <c r="FN246" s="240"/>
      <c r="FO246" s="240"/>
      <c r="FP246" s="240"/>
      <c r="FQ246" s="240"/>
      <c r="FR246" s="240"/>
      <c r="FS246" s="240"/>
      <c r="FT246" s="240"/>
      <c r="FU246" s="240"/>
      <c r="FV246" s="240"/>
      <c r="FW246" s="240"/>
      <c r="FX246" s="240"/>
      <c r="FY246" s="240"/>
      <c r="FZ246" s="240"/>
      <c r="GA246" s="240"/>
      <c r="GB246" s="240"/>
      <c r="GC246" s="240"/>
      <c r="GD246" s="240"/>
      <c r="GE246" s="240"/>
      <c r="GF246" s="240"/>
      <c r="GG246" s="240"/>
      <c r="GH246" s="240"/>
      <c r="GI246" s="240"/>
      <c r="GJ246" s="240"/>
      <c r="GK246" s="240"/>
      <c r="GL246" s="240"/>
      <c r="GM246" s="240"/>
    </row>
    <row r="247" spans="1:195" s="108" customFormat="1" ht="14.4">
      <c r="A247" s="363"/>
      <c r="B247" s="303"/>
      <c r="C247" s="301"/>
      <c r="D247" s="1123"/>
      <c r="E247" s="131" t="s">
        <v>361</v>
      </c>
      <c r="F247" s="113">
        <f>F255+F263+F271+F279+F286+F299+F307+F319+F331+F338+F344+F351</f>
        <v>165122.57</v>
      </c>
      <c r="G247" s="113">
        <f>G255+G263+G271+G279+G286+G299+G307+G319+G331+G338+G344+G351</f>
        <v>146561.58000000002</v>
      </c>
      <c r="H247" s="129">
        <f>G247-F247</f>
        <v>-18560.989999999991</v>
      </c>
      <c r="I247" s="233">
        <f t="shared" si="18"/>
        <v>-0.11240734685754945</v>
      </c>
      <c r="J247" s="1424"/>
      <c r="K247" s="132"/>
      <c r="L247" s="273"/>
      <c r="M247" s="240"/>
      <c r="N247" s="240"/>
      <c r="O247" s="240"/>
      <c r="P247" s="240"/>
      <c r="Q247" s="240"/>
      <c r="R247" s="240"/>
      <c r="S247" s="240"/>
      <c r="T247" s="240"/>
      <c r="U247" s="240"/>
      <c r="V247" s="240"/>
      <c r="W247" s="240"/>
      <c r="X247" s="240"/>
      <c r="Y247" s="240"/>
      <c r="Z247" s="240"/>
      <c r="AA247" s="240"/>
      <c r="AB247" s="240"/>
      <c r="AC247" s="240"/>
      <c r="AD247" s="240"/>
      <c r="AE247" s="240"/>
      <c r="AF247" s="240"/>
      <c r="AG247" s="240"/>
      <c r="AH247" s="240"/>
      <c r="AI247" s="240"/>
      <c r="AJ247" s="240"/>
      <c r="AK247" s="240"/>
      <c r="AL247" s="240"/>
      <c r="AM247" s="240"/>
      <c r="AN247" s="240"/>
      <c r="AO247" s="240"/>
      <c r="AP247" s="240"/>
      <c r="AQ247" s="240"/>
      <c r="AR247" s="240"/>
      <c r="AS247" s="240"/>
      <c r="AT247" s="240"/>
      <c r="AU247" s="240"/>
      <c r="AV247" s="240"/>
      <c r="AW247" s="240"/>
      <c r="AX247" s="240"/>
      <c r="AY247" s="240"/>
      <c r="AZ247" s="240"/>
      <c r="BA247" s="240"/>
      <c r="BB247" s="240"/>
      <c r="BC247" s="240"/>
      <c r="BD247" s="240"/>
      <c r="BE247" s="240"/>
      <c r="BF247" s="240"/>
      <c r="BG247" s="240"/>
      <c r="BH247" s="240"/>
      <c r="BI247" s="240"/>
      <c r="BJ247" s="240"/>
      <c r="BK247" s="240"/>
      <c r="BL247" s="240"/>
      <c r="BM247" s="240"/>
      <c r="BN247" s="240"/>
      <c r="BO247" s="240"/>
      <c r="BP247" s="240"/>
      <c r="BQ247" s="240"/>
      <c r="BR247" s="240"/>
      <c r="BS247" s="240"/>
      <c r="BT247" s="240"/>
      <c r="BU247" s="240"/>
      <c r="BV247" s="240"/>
      <c r="BW247" s="240"/>
      <c r="BX247" s="240"/>
      <c r="BY247" s="240"/>
      <c r="BZ247" s="240"/>
      <c r="CA247" s="240"/>
      <c r="CB247" s="240"/>
      <c r="CC247" s="240"/>
      <c r="CD247" s="240"/>
      <c r="CE247" s="240"/>
      <c r="CF247" s="240"/>
      <c r="CG247" s="240"/>
      <c r="CH247" s="240"/>
      <c r="CI247" s="240"/>
      <c r="CJ247" s="240"/>
      <c r="CK247" s="240"/>
      <c r="CL247" s="240"/>
      <c r="CM247" s="240"/>
      <c r="CN247" s="240"/>
      <c r="CO247" s="240"/>
      <c r="CP247" s="240"/>
      <c r="CQ247" s="240"/>
      <c r="CR247" s="240"/>
      <c r="CS247" s="240"/>
      <c r="CT247" s="240"/>
      <c r="CU247" s="240"/>
      <c r="CV247" s="240"/>
      <c r="CW247" s="240"/>
      <c r="CX247" s="240"/>
      <c r="CY247" s="240"/>
      <c r="CZ247" s="240"/>
      <c r="DA247" s="240"/>
      <c r="DB247" s="240"/>
      <c r="DC247" s="240"/>
      <c r="DD247" s="240"/>
      <c r="DE247" s="240"/>
      <c r="DF247" s="240"/>
      <c r="DG247" s="240"/>
      <c r="DH247" s="240"/>
      <c r="DI247" s="240"/>
      <c r="DJ247" s="240"/>
      <c r="DK247" s="240"/>
      <c r="DL247" s="240"/>
      <c r="DM247" s="240"/>
      <c r="DN247" s="240"/>
      <c r="DO247" s="240"/>
      <c r="DP247" s="240"/>
      <c r="DQ247" s="240"/>
      <c r="DR247" s="240"/>
      <c r="DS247" s="240"/>
      <c r="DT247" s="240"/>
      <c r="DU247" s="240"/>
      <c r="DV247" s="240"/>
      <c r="DW247" s="240"/>
      <c r="DX247" s="240"/>
      <c r="DY247" s="240"/>
      <c r="DZ247" s="240"/>
      <c r="EA247" s="240"/>
      <c r="EB247" s="240"/>
      <c r="EC247" s="240"/>
      <c r="ED247" s="240"/>
      <c r="EE247" s="240"/>
      <c r="EF247" s="240"/>
      <c r="EG247" s="240"/>
      <c r="EH247" s="240"/>
      <c r="EI247" s="240"/>
      <c r="EJ247" s="240"/>
      <c r="EK247" s="240"/>
      <c r="EL247" s="240"/>
      <c r="EM247" s="240"/>
      <c r="EN247" s="240"/>
      <c r="EO247" s="240"/>
      <c r="EP247" s="240"/>
      <c r="EQ247" s="240"/>
      <c r="ER247" s="240"/>
      <c r="ES247" s="240"/>
      <c r="ET247" s="240"/>
      <c r="EU247" s="240"/>
      <c r="EV247" s="240"/>
      <c r="EW247" s="240"/>
      <c r="EX247" s="240"/>
      <c r="EY247" s="240"/>
      <c r="EZ247" s="240"/>
      <c r="FA247" s="240"/>
      <c r="FB247" s="240"/>
      <c r="FC247" s="240"/>
      <c r="FD247" s="240"/>
      <c r="FE247" s="240"/>
      <c r="FF247" s="240"/>
      <c r="FG247" s="240"/>
      <c r="FH247" s="240"/>
      <c r="FI247" s="240"/>
      <c r="FJ247" s="240"/>
      <c r="FK247" s="240"/>
      <c r="FL247" s="240"/>
      <c r="FM247" s="240"/>
      <c r="FN247" s="240"/>
      <c r="FO247" s="240"/>
      <c r="FP247" s="240"/>
      <c r="FQ247" s="240"/>
      <c r="FR247" s="240"/>
      <c r="FS247" s="240"/>
      <c r="FT247" s="240"/>
      <c r="FU247" s="240"/>
      <c r="FV247" s="240"/>
      <c r="FW247" s="240"/>
      <c r="FX247" s="240"/>
      <c r="FY247" s="240"/>
      <c r="FZ247" s="240"/>
      <c r="GA247" s="240"/>
      <c r="GB247" s="240"/>
      <c r="GC247" s="240"/>
      <c r="GD247" s="240"/>
      <c r="GE247" s="240"/>
      <c r="GF247" s="240"/>
      <c r="GG247" s="240"/>
      <c r="GH247" s="240"/>
      <c r="GI247" s="240"/>
      <c r="GJ247" s="240"/>
      <c r="GK247" s="240"/>
      <c r="GL247" s="240"/>
      <c r="GM247" s="240"/>
    </row>
    <row r="248" spans="1:195" s="162" customFormat="1" ht="14.4">
      <c r="A248" s="1437"/>
      <c r="B248" s="304"/>
      <c r="C248" s="305"/>
      <c r="D248" s="1125"/>
      <c r="E248" s="319" t="s">
        <v>257</v>
      </c>
      <c r="F248" s="320">
        <f>F256+F264+F272+F280+F287+F291+F300+F308+F320+F332+F339+F309+F321</f>
        <v>8936919.2228526101</v>
      </c>
      <c r="G248" s="320">
        <f>G256+G264+G272+G280+G287+G291+G300+G308+G320+G332+G339+G309+G321</f>
        <v>9351774.0226119999</v>
      </c>
      <c r="H248" s="321">
        <f t="shared" ref="H248:H286" si="28">G248-F248</f>
        <v>414854.79975938983</v>
      </c>
      <c r="I248" s="322">
        <f t="shared" si="18"/>
        <v>4.6420336741834253E-2</v>
      </c>
      <c r="J248" s="1426"/>
      <c r="K248" s="308"/>
      <c r="L248" s="275"/>
      <c r="M248" s="242"/>
      <c r="N248" s="242"/>
      <c r="O248" s="242"/>
      <c r="P248" s="242"/>
      <c r="Q248" s="242"/>
      <c r="R248" s="242"/>
      <c r="S248" s="242"/>
      <c r="T248" s="242"/>
      <c r="U248" s="242"/>
      <c r="V248" s="242"/>
      <c r="W248" s="242"/>
      <c r="X248" s="242"/>
      <c r="Y248" s="242"/>
      <c r="Z248" s="242"/>
      <c r="AA248" s="242"/>
      <c r="AB248" s="242"/>
      <c r="AC248" s="242"/>
      <c r="AD248" s="242"/>
      <c r="AE248" s="242"/>
      <c r="AF248" s="242"/>
      <c r="AG248" s="242"/>
      <c r="AH248" s="242"/>
      <c r="AI248" s="242"/>
      <c r="AJ248" s="242"/>
      <c r="AK248" s="242"/>
      <c r="AL248" s="242"/>
      <c r="AM248" s="242"/>
      <c r="AN248" s="242"/>
      <c r="AO248" s="242"/>
      <c r="AP248" s="242"/>
      <c r="AQ248" s="242"/>
      <c r="AR248" s="242"/>
      <c r="AS248" s="242"/>
      <c r="AT248" s="242"/>
      <c r="AU248" s="242"/>
      <c r="AV248" s="242"/>
      <c r="AW248" s="242"/>
      <c r="AX248" s="242"/>
      <c r="AY248" s="242"/>
      <c r="AZ248" s="242"/>
      <c r="BA248" s="242"/>
      <c r="BB248" s="242"/>
      <c r="BC248" s="242"/>
      <c r="BD248" s="242"/>
      <c r="BE248" s="242"/>
      <c r="BF248" s="242"/>
      <c r="BG248" s="242"/>
      <c r="BH248" s="242"/>
      <c r="BI248" s="242"/>
      <c r="BJ248" s="242"/>
      <c r="BK248" s="242"/>
      <c r="BL248" s="242"/>
      <c r="BM248" s="242"/>
      <c r="BN248" s="242"/>
      <c r="BO248" s="242"/>
      <c r="BP248" s="242"/>
      <c r="BQ248" s="242"/>
      <c r="BR248" s="242"/>
      <c r="BS248" s="242"/>
      <c r="BT248" s="242"/>
      <c r="BU248" s="242"/>
      <c r="BV248" s="242"/>
      <c r="BW248" s="242"/>
      <c r="BX248" s="242"/>
      <c r="BY248" s="242"/>
      <c r="BZ248" s="242"/>
      <c r="CA248" s="242"/>
      <c r="CB248" s="242"/>
      <c r="CC248" s="242"/>
      <c r="CD248" s="242"/>
      <c r="CE248" s="242"/>
      <c r="CF248" s="242"/>
      <c r="CG248" s="242"/>
      <c r="CH248" s="242"/>
      <c r="CI248" s="242"/>
      <c r="CJ248" s="242"/>
      <c r="CK248" s="242"/>
      <c r="CL248" s="242"/>
      <c r="CM248" s="242"/>
      <c r="CN248" s="242"/>
      <c r="CO248" s="242"/>
      <c r="CP248" s="242"/>
      <c r="CQ248" s="242"/>
      <c r="CR248" s="242"/>
      <c r="CS248" s="242"/>
      <c r="CT248" s="242"/>
      <c r="CU248" s="242"/>
      <c r="CV248" s="242"/>
      <c r="CW248" s="242"/>
      <c r="CX248" s="242"/>
      <c r="CY248" s="242"/>
      <c r="CZ248" s="242"/>
      <c r="DA248" s="242"/>
      <c r="DB248" s="242"/>
      <c r="DC248" s="242"/>
      <c r="DD248" s="242"/>
      <c r="DE248" s="242"/>
      <c r="DF248" s="242"/>
      <c r="DG248" s="242"/>
      <c r="DH248" s="242"/>
      <c r="DI248" s="242"/>
      <c r="DJ248" s="242"/>
      <c r="DK248" s="242"/>
      <c r="DL248" s="242"/>
      <c r="DM248" s="242"/>
      <c r="DN248" s="242"/>
      <c r="DO248" s="242"/>
      <c r="DP248" s="242"/>
      <c r="DQ248" s="242"/>
      <c r="DR248" s="242"/>
      <c r="DS248" s="242"/>
      <c r="DT248" s="242"/>
      <c r="DU248" s="242"/>
      <c r="DV248" s="242"/>
      <c r="DW248" s="242"/>
      <c r="DX248" s="242"/>
      <c r="DY248" s="242"/>
      <c r="DZ248" s="242"/>
      <c r="EA248" s="242"/>
      <c r="EB248" s="242"/>
      <c r="EC248" s="242"/>
      <c r="ED248" s="242"/>
      <c r="EE248" s="242"/>
      <c r="EF248" s="242"/>
      <c r="EG248" s="242"/>
      <c r="EH248" s="242"/>
      <c r="EI248" s="242"/>
      <c r="EJ248" s="242"/>
      <c r="EK248" s="242"/>
      <c r="EL248" s="242"/>
      <c r="EM248" s="242"/>
      <c r="EN248" s="242"/>
      <c r="EO248" s="242"/>
      <c r="EP248" s="242"/>
      <c r="EQ248" s="242"/>
      <c r="ER248" s="242"/>
      <c r="ES248" s="242"/>
      <c r="ET248" s="242"/>
      <c r="EU248" s="242"/>
      <c r="EV248" s="242"/>
      <c r="EW248" s="242"/>
      <c r="EX248" s="242"/>
      <c r="EY248" s="242"/>
      <c r="EZ248" s="242"/>
      <c r="FA248" s="242"/>
      <c r="FB248" s="242"/>
      <c r="FC248" s="242"/>
      <c r="FD248" s="242"/>
      <c r="FE248" s="242"/>
      <c r="FF248" s="242"/>
      <c r="FG248" s="242"/>
      <c r="FH248" s="242"/>
      <c r="FI248" s="242"/>
      <c r="FJ248" s="242"/>
      <c r="FK248" s="242"/>
      <c r="FL248" s="242"/>
      <c r="FM248" s="242"/>
      <c r="FN248" s="242"/>
      <c r="FO248" s="242"/>
      <c r="FP248" s="242"/>
      <c r="FQ248" s="242"/>
      <c r="FR248" s="242"/>
      <c r="FS248" s="242"/>
      <c r="FT248" s="242"/>
      <c r="FU248" s="242"/>
      <c r="FV248" s="242"/>
      <c r="FW248" s="242"/>
      <c r="FX248" s="242"/>
      <c r="FY248" s="242"/>
      <c r="FZ248" s="242"/>
      <c r="GA248" s="242"/>
      <c r="GB248" s="242"/>
      <c r="GC248" s="242"/>
      <c r="GD248" s="242"/>
      <c r="GE248" s="242"/>
      <c r="GF248" s="242"/>
      <c r="GG248" s="242"/>
      <c r="GH248" s="242"/>
      <c r="GI248" s="242"/>
      <c r="GJ248" s="242"/>
      <c r="GK248" s="242"/>
      <c r="GL248" s="242"/>
      <c r="GM248" s="242"/>
    </row>
    <row r="249" spans="1:195" s="157" customFormat="1" ht="13.8">
      <c r="A249" s="1437"/>
      <c r="B249" s="304"/>
      <c r="C249" s="305"/>
      <c r="D249" s="58"/>
      <c r="E249" s="206" t="s">
        <v>757</v>
      </c>
      <c r="F249" s="154">
        <f>F257+F265+F273+F281+F288+F292+F301+F310+F322+F333+F340+F347+F352</f>
        <v>1091495.08</v>
      </c>
      <c r="G249" s="154">
        <f>G257+G265+G273+G281+G288+G292+G301+G310+G322+G333+G340+G347+G352</f>
        <v>653694.9933333334</v>
      </c>
      <c r="H249" s="151">
        <f t="shared" si="28"/>
        <v>-437800.08666666667</v>
      </c>
      <c r="I249" s="234">
        <f t="shared" si="18"/>
        <v>-0.40110129187817012</v>
      </c>
      <c r="J249" s="1427"/>
      <c r="K249" s="308"/>
      <c r="L249" s="274"/>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c r="BI249" s="152"/>
      <c r="BJ249" s="152"/>
      <c r="BK249" s="152"/>
      <c r="BL249" s="152"/>
      <c r="BM249" s="152"/>
      <c r="BN249" s="152"/>
      <c r="BO249" s="152"/>
      <c r="BP249" s="152"/>
      <c r="BQ249" s="152"/>
      <c r="BR249" s="152"/>
      <c r="BS249" s="152"/>
      <c r="BT249" s="152"/>
      <c r="BU249" s="152"/>
      <c r="BV249" s="152"/>
      <c r="BW249" s="152"/>
      <c r="BX249" s="152"/>
      <c r="BY249" s="152"/>
      <c r="BZ249" s="152"/>
      <c r="CA249" s="152"/>
      <c r="CB249" s="152"/>
      <c r="CC249" s="152"/>
      <c r="CD249" s="152"/>
      <c r="CE249" s="152"/>
      <c r="CF249" s="152"/>
      <c r="CG249" s="152"/>
      <c r="CH249" s="152"/>
      <c r="CI249" s="152"/>
      <c r="CJ249" s="152"/>
      <c r="CK249" s="152"/>
      <c r="CL249" s="152"/>
      <c r="CM249" s="152"/>
      <c r="CN249" s="152"/>
      <c r="CO249" s="152"/>
      <c r="CP249" s="152"/>
      <c r="CQ249" s="152"/>
      <c r="CR249" s="152"/>
      <c r="CS249" s="152"/>
      <c r="CT249" s="152"/>
      <c r="CU249" s="152"/>
      <c r="CV249" s="152"/>
      <c r="CW249" s="152"/>
      <c r="CX249" s="152"/>
      <c r="CY249" s="152"/>
      <c r="CZ249" s="152"/>
      <c r="DA249" s="152"/>
      <c r="DB249" s="152"/>
      <c r="DC249" s="152"/>
      <c r="DD249" s="152"/>
      <c r="DE249" s="152"/>
      <c r="DF249" s="152"/>
      <c r="DG249" s="152"/>
      <c r="DH249" s="152"/>
      <c r="DI249" s="152"/>
      <c r="DJ249" s="152"/>
      <c r="DK249" s="152"/>
      <c r="DL249" s="152"/>
      <c r="DM249" s="152"/>
      <c r="DN249" s="152"/>
      <c r="DO249" s="152"/>
      <c r="DP249" s="152"/>
      <c r="DQ249" s="152"/>
      <c r="DR249" s="152"/>
      <c r="DS249" s="152"/>
      <c r="DT249" s="152"/>
      <c r="DU249" s="152"/>
      <c r="DV249" s="152"/>
      <c r="DW249" s="152"/>
      <c r="DX249" s="152"/>
      <c r="DY249" s="152"/>
      <c r="DZ249" s="152"/>
      <c r="EA249" s="152"/>
      <c r="EB249" s="152"/>
      <c r="EC249" s="152"/>
      <c r="ED249" s="152"/>
      <c r="EE249" s="152"/>
      <c r="EF249" s="152"/>
      <c r="EG249" s="152"/>
      <c r="EH249" s="152"/>
      <c r="EI249" s="152"/>
      <c r="EJ249" s="152"/>
      <c r="EK249" s="152"/>
      <c r="EL249" s="152"/>
      <c r="EM249" s="152"/>
      <c r="EN249" s="152"/>
      <c r="EO249" s="152"/>
      <c r="EP249" s="152"/>
      <c r="EQ249" s="152"/>
      <c r="ER249" s="152"/>
      <c r="ES249" s="152"/>
      <c r="ET249" s="152"/>
      <c r="EU249" s="152"/>
      <c r="EV249" s="152"/>
      <c r="EW249" s="152"/>
      <c r="EX249" s="152"/>
      <c r="EY249" s="152"/>
      <c r="EZ249" s="152"/>
      <c r="FA249" s="152"/>
      <c r="FB249" s="152"/>
      <c r="FC249" s="152"/>
      <c r="FD249" s="152"/>
      <c r="FE249" s="152"/>
      <c r="FF249" s="152"/>
      <c r="FG249" s="152"/>
      <c r="FH249" s="152"/>
      <c r="FI249" s="152"/>
      <c r="FJ249" s="152"/>
      <c r="FK249" s="152"/>
      <c r="FL249" s="152"/>
      <c r="FM249" s="152"/>
      <c r="FN249" s="152"/>
      <c r="FO249" s="152"/>
      <c r="FP249" s="152"/>
      <c r="FQ249" s="152"/>
      <c r="FR249" s="152"/>
      <c r="FS249" s="152"/>
      <c r="FT249" s="152"/>
      <c r="FU249" s="152"/>
      <c r="FV249" s="152"/>
      <c r="FW249" s="152"/>
      <c r="FX249" s="152"/>
      <c r="FY249" s="152"/>
      <c r="FZ249" s="152"/>
      <c r="GA249" s="152"/>
      <c r="GB249" s="152"/>
      <c r="GC249" s="152"/>
      <c r="GD249" s="152"/>
      <c r="GE249" s="152"/>
      <c r="GF249" s="152"/>
      <c r="GG249" s="152"/>
      <c r="GH249" s="152"/>
      <c r="GI249" s="152"/>
      <c r="GJ249" s="152"/>
      <c r="GK249" s="152"/>
      <c r="GL249" s="152"/>
      <c r="GM249" s="152"/>
    </row>
    <row r="250" spans="1:195" ht="41.4">
      <c r="A250" s="170" t="s">
        <v>1812</v>
      </c>
      <c r="B250" s="170" t="s">
        <v>756</v>
      </c>
      <c r="D250" s="1118" t="s">
        <v>31</v>
      </c>
      <c r="E250" s="40" t="s">
        <v>93</v>
      </c>
      <c r="F250" s="87">
        <f>SUMIFS(INPUT!$H:$H,INPUT!$E:$E,BAZE_2026!$A250,INPUT!$B:$B,BAZE_2026!$B250)</f>
        <v>851975</v>
      </c>
      <c r="G250" s="87">
        <f>SUMIFS(INPUT!$L:$L,INPUT!$E:$E,BAZE_2026!$A250,INPUT!$B:$B,BAZE_2026!$B250)</f>
        <v>800000</v>
      </c>
      <c r="H250" s="87">
        <f t="shared" si="28"/>
        <v>-51975</v>
      </c>
      <c r="I250" s="213">
        <f t="shared" si="18"/>
        <v>-6.100531118870859E-2</v>
      </c>
      <c r="J250" s="2483" t="s">
        <v>2559</v>
      </c>
      <c r="K250" s="69"/>
    </row>
    <row r="251" spans="1:195" ht="27" customHeight="1">
      <c r="D251" s="1118" t="s">
        <v>32</v>
      </c>
      <c r="E251" s="40" t="s">
        <v>364</v>
      </c>
      <c r="F251" s="87">
        <f>F252+F253+F255+F254</f>
        <v>1953153.733549342</v>
      </c>
      <c r="G251" s="87">
        <f>G252+G253+G255+G254</f>
        <v>2028795.1654177664</v>
      </c>
      <c r="H251" s="31">
        <f t="shared" si="28"/>
        <v>75641.431868424406</v>
      </c>
      <c r="I251" s="213">
        <f t="shared" si="18"/>
        <v>3.8727843368973343E-2</v>
      </c>
      <c r="J251" s="1304"/>
      <c r="K251" s="69"/>
    </row>
    <row r="252" spans="1:195" s="7" customFormat="1" ht="13.8" outlineLevel="1">
      <c r="A252" s="170" t="s">
        <v>1805</v>
      </c>
      <c r="B252" s="170" t="s">
        <v>422</v>
      </c>
      <c r="C252" s="239"/>
      <c r="D252" s="55"/>
      <c r="E252" s="62" t="s">
        <v>422</v>
      </c>
      <c r="F252" s="88">
        <f>SUMIFS(INPUT!$H:$H,INPUT!$E:$E,BAZE_2026!$A252,INPUT!$B:$B,BAZE_2026!$B252)</f>
        <v>1473980.973549342</v>
      </c>
      <c r="G252" s="88">
        <f>SUMIFS(INPUT!$L:$L,INPUT!$E:$E,BAZE_2026!$A252,INPUT!$B:$B,BAZE_2026!$B252)</f>
        <v>1533388.2054177665</v>
      </c>
      <c r="H252" s="25">
        <f t="shared" si="28"/>
        <v>59407.231868424453</v>
      </c>
      <c r="I252" s="211">
        <f>IFERROR(H252/F252,"-")</f>
        <v>4.0303933995411087E-2</v>
      </c>
      <c r="J252" s="2636" t="s">
        <v>4788</v>
      </c>
      <c r="K252" s="69"/>
      <c r="L252" s="11"/>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7" customFormat="1" ht="82.8" outlineLevel="1">
      <c r="A253" s="170" t="s">
        <v>1805</v>
      </c>
      <c r="B253" s="170" t="s">
        <v>756</v>
      </c>
      <c r="C253" s="239"/>
      <c r="D253" s="61"/>
      <c r="E253" s="56" t="s">
        <v>362</v>
      </c>
      <c r="F253" s="88">
        <f>SUMIFS(INPUT!$H:$H,INPUT!$E:$E,BAZE_2026!$A253,INPUT!$B:$B,BAZE_2026!$B253)</f>
        <v>136624.76</v>
      </c>
      <c r="G253" s="88">
        <f>SUMIFS(INPUT!$L:$L,INPUT!$E:$E,BAZE_2026!$A253,INPUT!$B:$B,BAZE_2026!$B253)</f>
        <v>146751.96</v>
      </c>
      <c r="H253" s="25">
        <f t="shared" si="28"/>
        <v>10127.199999999983</v>
      </c>
      <c r="I253" s="211">
        <f t="shared" si="18"/>
        <v>7.4124192423100921E-2</v>
      </c>
      <c r="J253" s="2622" t="s">
        <v>4919</v>
      </c>
      <c r="K253" s="51"/>
      <c r="L253" s="126"/>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48" customFormat="1" ht="17.399999999999999" customHeight="1" outlineLevel="1">
      <c r="A254" s="170" t="s">
        <v>1805</v>
      </c>
      <c r="B254" s="363" t="s">
        <v>1203</v>
      </c>
      <c r="C254" s="239"/>
      <c r="D254" s="362"/>
      <c r="E254" s="56" t="s">
        <v>1202</v>
      </c>
      <c r="F254" s="88">
        <f>SUMIFS(INPUT!$H:$H,INPUT!$E:$E,BAZE_2026!$A254,INPUT!$B:$B,BAZE_2026!$B254)</f>
        <v>340779</v>
      </c>
      <c r="G254" s="88">
        <f>SUMIFS(INPUT!$L:$L,INPUT!$E:$E,BAZE_2026!$A254,INPUT!$B:$B,BAZE_2026!$B254)</f>
        <v>337000</v>
      </c>
      <c r="H254" s="25">
        <f>G254-F254</f>
        <v>-3779</v>
      </c>
      <c r="I254" s="211">
        <f>IFERROR(H254/F254,"-")</f>
        <v>-1.1089298342914323E-2</v>
      </c>
      <c r="J254" s="1430"/>
      <c r="K254" s="300"/>
      <c r="L254" s="66"/>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row>
    <row r="255" spans="1:195" s="7" customFormat="1" ht="13.8" outlineLevel="1">
      <c r="A255" s="170" t="s">
        <v>1805</v>
      </c>
      <c r="B255" s="170" t="s">
        <v>758</v>
      </c>
      <c r="C255" s="239"/>
      <c r="D255" s="55"/>
      <c r="E255" s="56" t="s">
        <v>361</v>
      </c>
      <c r="F255" s="88">
        <f>SUMIFS(INPUT!$H:$H,INPUT!$E:$E,BAZE_2026!$A255,INPUT!$B:$B,BAZE_2026!$B255)</f>
        <v>1769</v>
      </c>
      <c r="G255" s="88">
        <f>SUMIFS(INPUT!$L:$L,INPUT!$E:$E,BAZE_2026!$A255,INPUT!$B:$B,BAZE_2026!$B255)</f>
        <v>11655</v>
      </c>
      <c r="H255" s="25">
        <f t="shared" si="28"/>
        <v>9886</v>
      </c>
      <c r="I255" s="211">
        <f t="shared" si="18"/>
        <v>5.5884680610514419</v>
      </c>
      <c r="J255" s="2622" t="s">
        <v>4786</v>
      </c>
      <c r="K255" s="69"/>
      <c r="L255" s="11"/>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57" customFormat="1" ht="13.8" outlineLevel="1">
      <c r="A256" s="306" t="s">
        <v>1806</v>
      </c>
      <c r="B256" s="306" t="s">
        <v>312</v>
      </c>
      <c r="C256" s="307"/>
      <c r="D256" s="2829"/>
      <c r="E256" s="155" t="s">
        <v>257</v>
      </c>
      <c r="F256" s="145">
        <f>SUMIFS(INPUT!$H:$H,INPUT!$E:$E,BAZE_2026!$A256,INPUT!$B:$B,BAZE_2026!$B256)</f>
        <v>366284</v>
      </c>
      <c r="G256" s="145">
        <f>SUMIFS(INPUT!$L:$L,INPUT!$E:$E,BAZE_2026!$A256,INPUT!$B:$B,BAZE_2026!$B256)</f>
        <v>386470.12089200004</v>
      </c>
      <c r="H256" s="151">
        <f>G256-F256</f>
        <v>20186.120892000035</v>
      </c>
      <c r="I256" s="234">
        <f t="shared" si="18"/>
        <v>5.5110572375533837E-2</v>
      </c>
      <c r="J256" s="2842"/>
      <c r="K256" s="308"/>
      <c r="L256" s="274"/>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152"/>
      <c r="DL256" s="152"/>
      <c r="DM256" s="152"/>
      <c r="DN256" s="152"/>
      <c r="DO256" s="152"/>
      <c r="DP256" s="152"/>
      <c r="DQ256" s="152"/>
      <c r="DR256" s="152"/>
      <c r="DS256" s="152"/>
      <c r="DT256" s="152"/>
      <c r="DU256" s="152"/>
      <c r="DV256" s="152"/>
      <c r="DW256" s="152"/>
      <c r="DX256" s="152"/>
      <c r="DY256" s="152"/>
      <c r="DZ256" s="152"/>
      <c r="EA256" s="152"/>
      <c r="EB256" s="152"/>
      <c r="EC256" s="152"/>
      <c r="ED256" s="152"/>
      <c r="EE256" s="152"/>
      <c r="EF256" s="152"/>
      <c r="EG256" s="152"/>
      <c r="EH256" s="152"/>
      <c r="EI256" s="152"/>
      <c r="EJ256" s="152"/>
      <c r="EK256" s="152"/>
      <c r="EL256" s="152"/>
      <c r="EM256" s="152"/>
      <c r="EN256" s="152"/>
      <c r="EO256" s="152"/>
      <c r="EP256" s="152"/>
      <c r="EQ256" s="152"/>
      <c r="ER256" s="152"/>
      <c r="ES256" s="152"/>
      <c r="ET256" s="152"/>
      <c r="EU256" s="152"/>
      <c r="EV256" s="152"/>
      <c r="EW256" s="152"/>
      <c r="EX256" s="152"/>
      <c r="EY256" s="152"/>
      <c r="EZ256" s="152"/>
      <c r="FA256" s="152"/>
      <c r="FB256" s="152"/>
      <c r="FC256" s="152"/>
      <c r="FD256" s="152"/>
      <c r="FE256" s="152"/>
      <c r="FF256" s="152"/>
      <c r="FG256" s="152"/>
      <c r="FH256" s="152"/>
      <c r="FI256" s="152"/>
      <c r="FJ256" s="152"/>
      <c r="FK256" s="152"/>
      <c r="FL256" s="152"/>
      <c r="FM256" s="152"/>
      <c r="FN256" s="152"/>
      <c r="FO256" s="152"/>
      <c r="FP256" s="152"/>
      <c r="FQ256" s="152"/>
      <c r="FR256" s="152"/>
      <c r="FS256" s="152"/>
      <c r="FT256" s="152"/>
      <c r="FU256" s="152"/>
      <c r="FV256" s="152"/>
      <c r="FW256" s="152"/>
      <c r="FX256" s="152"/>
      <c r="FY256" s="152"/>
      <c r="FZ256" s="152"/>
      <c r="GA256" s="152"/>
      <c r="GB256" s="152"/>
      <c r="GC256" s="152"/>
      <c r="GD256" s="152"/>
      <c r="GE256" s="152"/>
      <c r="GF256" s="152"/>
      <c r="GG256" s="152"/>
      <c r="GH256" s="152"/>
      <c r="GI256" s="152"/>
      <c r="GJ256" s="152"/>
      <c r="GK256" s="152"/>
      <c r="GL256" s="152"/>
      <c r="GM256" s="152"/>
    </row>
    <row r="257" spans="1:195" s="157" customFormat="1" ht="13.8" outlineLevel="1">
      <c r="A257" s="306" t="s">
        <v>1805</v>
      </c>
      <c r="B257" s="306" t="s">
        <v>757</v>
      </c>
      <c r="C257" s="307"/>
      <c r="D257" s="2829"/>
      <c r="E257" s="155" t="s">
        <v>757</v>
      </c>
      <c r="F257" s="145">
        <f>SUMIFS(INPUT!$H:$H,INPUT!$E:$E,BAZE_2026!$A257,INPUT!$B:$B,BAZE_2026!$B257)</f>
        <v>57106</v>
      </c>
      <c r="G257" s="145">
        <f>SUMIFS(INPUT!$L:$L,INPUT!$E:$E,BAZE_2026!$A257,INPUT!$B:$B,BAZE_2026!$B257)</f>
        <v>0</v>
      </c>
      <c r="H257" s="151">
        <f t="shared" si="28"/>
        <v>-57106</v>
      </c>
      <c r="I257" s="234">
        <f t="shared" si="18"/>
        <v>-1</v>
      </c>
      <c r="J257" s="2842"/>
      <c r="K257" s="308"/>
      <c r="L257" s="274"/>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152"/>
      <c r="DL257" s="152"/>
      <c r="DM257" s="152"/>
      <c r="DN257" s="152"/>
      <c r="DO257" s="152"/>
      <c r="DP257" s="152"/>
      <c r="DQ257" s="152"/>
      <c r="DR257" s="152"/>
      <c r="DS257" s="152"/>
      <c r="DT257" s="152"/>
      <c r="DU257" s="152"/>
      <c r="DV257" s="152"/>
      <c r="DW257" s="152"/>
      <c r="DX257" s="152"/>
      <c r="DY257" s="152"/>
      <c r="DZ257" s="152"/>
      <c r="EA257" s="152"/>
      <c r="EB257" s="152"/>
      <c r="EC257" s="152"/>
      <c r="ED257" s="152"/>
      <c r="EE257" s="152"/>
      <c r="EF257" s="152"/>
      <c r="EG257" s="152"/>
      <c r="EH257" s="152"/>
      <c r="EI257" s="152"/>
      <c r="EJ257" s="152"/>
      <c r="EK257" s="152"/>
      <c r="EL257" s="152"/>
      <c r="EM257" s="152"/>
      <c r="EN257" s="152"/>
      <c r="EO257" s="152"/>
      <c r="EP257" s="152"/>
      <c r="EQ257" s="152"/>
      <c r="ER257" s="152"/>
      <c r="ES257" s="152"/>
      <c r="ET257" s="152"/>
      <c r="EU257" s="152"/>
      <c r="EV257" s="152"/>
      <c r="EW257" s="152"/>
      <c r="EX257" s="152"/>
      <c r="EY257" s="152"/>
      <c r="EZ257" s="152"/>
      <c r="FA257" s="152"/>
      <c r="FB257" s="152"/>
      <c r="FC257" s="152"/>
      <c r="FD257" s="152"/>
      <c r="FE257" s="152"/>
      <c r="FF257" s="152"/>
      <c r="FG257" s="152"/>
      <c r="FH257" s="152"/>
      <c r="FI257" s="152"/>
      <c r="FJ257" s="152"/>
      <c r="FK257" s="152"/>
      <c r="FL257" s="152"/>
      <c r="FM257" s="152"/>
      <c r="FN257" s="152"/>
      <c r="FO257" s="152"/>
      <c r="FP257" s="152"/>
      <c r="FQ257" s="152"/>
      <c r="FR257" s="152"/>
      <c r="FS257" s="152"/>
      <c r="FT257" s="152"/>
      <c r="FU257" s="152"/>
      <c r="FV257" s="152"/>
      <c r="FW257" s="152"/>
      <c r="FX257" s="152"/>
      <c r="FY257" s="152"/>
      <c r="FZ257" s="152"/>
      <c r="GA257" s="152"/>
      <c r="GB257" s="152"/>
      <c r="GC257" s="152"/>
      <c r="GD257" s="152"/>
      <c r="GE257" s="152"/>
      <c r="GF257" s="152"/>
      <c r="GG257" s="152"/>
      <c r="GH257" s="152"/>
      <c r="GI257" s="152"/>
      <c r="GJ257" s="152"/>
      <c r="GK257" s="152"/>
      <c r="GL257" s="152"/>
      <c r="GM257" s="152"/>
    </row>
    <row r="258" spans="1:195" s="157" customFormat="1" ht="13.8" outlineLevel="1">
      <c r="A258" s="306" t="s">
        <v>1805</v>
      </c>
      <c r="B258" s="306" t="s">
        <v>1730</v>
      </c>
      <c r="C258" s="307"/>
      <c r="D258" s="2849"/>
      <c r="E258" s="155" t="s">
        <v>1730</v>
      </c>
      <c r="F258" s="145">
        <f>SUMIFS(INPUT!$H:$H,INPUT!$E:$E,BAZE_2026!$A258,INPUT!$B:$B,BAZE_2026!$B258)</f>
        <v>173288</v>
      </c>
      <c r="G258" s="145">
        <f>SUMIFS(INPUT!$L:$L,INPUT!$E:$E,BAZE_2026!$A258,INPUT!$B:$B,BAZE_2026!$B258)</f>
        <v>250000</v>
      </c>
      <c r="H258" s="151">
        <f t="shared" ref="H258" si="29">G258-F258</f>
        <v>76712</v>
      </c>
      <c r="I258" s="234">
        <f t="shared" ref="I258" si="30">IFERROR(H258/F258,"-")</f>
        <v>0.44268500992567289</v>
      </c>
      <c r="J258" s="2850"/>
      <c r="K258" s="308"/>
      <c r="L258" s="274"/>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152"/>
      <c r="DL258" s="152"/>
      <c r="DM258" s="152"/>
      <c r="DN258" s="152"/>
      <c r="DO258" s="152"/>
      <c r="DP258" s="152"/>
      <c r="DQ258" s="152"/>
      <c r="DR258" s="152"/>
      <c r="DS258" s="152"/>
      <c r="DT258" s="152"/>
      <c r="DU258" s="152"/>
      <c r="DV258" s="152"/>
      <c r="DW258" s="152"/>
      <c r="DX258" s="152"/>
      <c r="DY258" s="152"/>
      <c r="DZ258" s="152"/>
      <c r="EA258" s="152"/>
      <c r="EB258" s="152"/>
      <c r="EC258" s="152"/>
      <c r="ED258" s="152"/>
      <c r="EE258" s="152"/>
      <c r="EF258" s="152"/>
      <c r="EG258" s="152"/>
      <c r="EH258" s="152"/>
      <c r="EI258" s="152"/>
      <c r="EJ258" s="152"/>
      <c r="EK258" s="152"/>
      <c r="EL258" s="152"/>
      <c r="EM258" s="152"/>
      <c r="EN258" s="152"/>
      <c r="EO258" s="152"/>
      <c r="EP258" s="152"/>
      <c r="EQ258" s="152"/>
      <c r="ER258" s="152"/>
      <c r="ES258" s="152"/>
      <c r="ET258" s="152"/>
      <c r="EU258" s="152"/>
      <c r="EV258" s="152"/>
      <c r="EW258" s="152"/>
      <c r="EX258" s="152"/>
      <c r="EY258" s="152"/>
      <c r="EZ258" s="152"/>
      <c r="FA258" s="152"/>
      <c r="FB258" s="152"/>
      <c r="FC258" s="152"/>
      <c r="FD258" s="152"/>
      <c r="FE258" s="152"/>
      <c r="FF258" s="152"/>
      <c r="FG258" s="152"/>
      <c r="FH258" s="152"/>
      <c r="FI258" s="152"/>
      <c r="FJ258" s="152"/>
      <c r="FK258" s="152"/>
      <c r="FL258" s="152"/>
      <c r="FM258" s="152"/>
      <c r="FN258" s="152"/>
      <c r="FO258" s="152"/>
      <c r="FP258" s="152"/>
      <c r="FQ258" s="152"/>
      <c r="FR258" s="152"/>
      <c r="FS258" s="152"/>
      <c r="FT258" s="152"/>
      <c r="FU258" s="152"/>
      <c r="FV258" s="152"/>
      <c r="FW258" s="152"/>
      <c r="FX258" s="152"/>
      <c r="FY258" s="152"/>
      <c r="FZ258" s="152"/>
      <c r="GA258" s="152"/>
      <c r="GB258" s="152"/>
      <c r="GC258" s="152"/>
      <c r="GD258" s="152"/>
      <c r="GE258" s="152"/>
      <c r="GF258" s="152"/>
      <c r="GG258" s="152"/>
      <c r="GH258" s="152"/>
      <c r="GI258" s="152"/>
      <c r="GJ258" s="152"/>
      <c r="GK258" s="152"/>
      <c r="GL258" s="152"/>
      <c r="GM258" s="152"/>
    </row>
    <row r="259" spans="1:195" ht="13.8">
      <c r="D259" s="1118" t="s">
        <v>90</v>
      </c>
      <c r="E259" s="40" t="s">
        <v>366</v>
      </c>
      <c r="F259" s="87">
        <f>F260+F261+F263+F262</f>
        <v>1335715.6616256402</v>
      </c>
      <c r="G259" s="87">
        <f>G260+G261+G263+G262</f>
        <v>1290852.60840098</v>
      </c>
      <c r="H259" s="31">
        <f t="shared" si="28"/>
        <v>-44863.053224660223</v>
      </c>
      <c r="I259" s="213">
        <f t="shared" si="18"/>
        <v>-3.3587277976556321E-2</v>
      </c>
      <c r="J259" s="1304"/>
      <c r="K259" s="69"/>
    </row>
    <row r="260" spans="1:195" s="7" customFormat="1" ht="27.6" outlineLevel="1">
      <c r="A260" s="170" t="s">
        <v>1807</v>
      </c>
      <c r="B260" s="170" t="s">
        <v>422</v>
      </c>
      <c r="C260" s="239"/>
      <c r="D260" s="55"/>
      <c r="E260" s="62" t="s">
        <v>422</v>
      </c>
      <c r="F260" s="88">
        <f>SUMIFS(INPUT!$H:$H,INPUT!$E:$E,BAZE_2026!$A260,INPUT!$B:$B,BAZE_2026!$B260)</f>
        <v>1001049.7616256402</v>
      </c>
      <c r="G260" s="88">
        <f>SUMIFS(INPUT!$L:$L,INPUT!$E:$E,BAZE_2026!$A260,INPUT!$B:$B,BAZE_2026!$B260)</f>
        <v>960172.70840097999</v>
      </c>
      <c r="H260" s="25">
        <f t="shared" si="28"/>
        <v>-40877.053224660223</v>
      </c>
      <c r="I260" s="223">
        <f t="shared" si="18"/>
        <v>-4.0834187062068247E-2</v>
      </c>
      <c r="J260" s="2899" t="s">
        <v>4954</v>
      </c>
      <c r="K260" s="69"/>
      <c r="L260" s="11"/>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7" customFormat="1" ht="13.8" outlineLevel="1">
      <c r="A261" s="170" t="s">
        <v>1807</v>
      </c>
      <c r="B261" s="170" t="s">
        <v>756</v>
      </c>
      <c r="C261" s="239"/>
      <c r="D261" s="61"/>
      <c r="E261" s="56" t="s">
        <v>362</v>
      </c>
      <c r="F261" s="88">
        <f>SUMIFS(INPUT!$H:$H,INPUT!$E:$E,BAZE_2026!$A261,INPUT!$B:$B,BAZE_2026!$B261)</f>
        <v>81159.899999999994</v>
      </c>
      <c r="G261" s="88">
        <f>SUMIFS(INPUT!$L:$L,INPUT!$E:$E,BAZE_2026!$A261,INPUT!$B:$B,BAZE_2026!$B261)</f>
        <v>82884.899999999994</v>
      </c>
      <c r="H261" s="46">
        <f t="shared" si="28"/>
        <v>1725</v>
      </c>
      <c r="I261" s="223">
        <f t="shared" si="18"/>
        <v>2.1254338657391153E-2</v>
      </c>
      <c r="J261" s="2622" t="s">
        <v>4835</v>
      </c>
      <c r="K261" s="51"/>
      <c r="L261" s="126"/>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48" customFormat="1" ht="17.399999999999999" customHeight="1" outlineLevel="1">
      <c r="A262" s="170" t="s">
        <v>1807</v>
      </c>
      <c r="B262" s="363" t="s">
        <v>1203</v>
      </c>
      <c r="C262" s="239"/>
      <c r="D262" s="362"/>
      <c r="E262" s="56" t="s">
        <v>1202</v>
      </c>
      <c r="F262" s="88">
        <f>SUMIFS(INPUT!$H:$H,INPUT!$E:$E,BAZE_2026!$A262,INPUT!$B:$B,BAZE_2026!$B262)</f>
        <v>238206</v>
      </c>
      <c r="G262" s="88">
        <f>SUMIFS(INPUT!$L:$L,INPUT!$E:$E,BAZE_2026!$A262,INPUT!$B:$B,BAZE_2026!$B262)</f>
        <v>229039</v>
      </c>
      <c r="H262" s="46">
        <f>G262-F262</f>
        <v>-9167</v>
      </c>
      <c r="I262" s="223">
        <f>IFERROR(H262/F262,"-")</f>
        <v>-3.8483497476973709E-2</v>
      </c>
      <c r="J262" s="1430"/>
      <c r="K262" s="300"/>
      <c r="L262" s="66"/>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row>
    <row r="263" spans="1:195" s="7" customFormat="1" ht="13.8" outlineLevel="1">
      <c r="A263" s="170" t="s">
        <v>1807</v>
      </c>
      <c r="B263" s="170" t="s">
        <v>758</v>
      </c>
      <c r="C263" s="239"/>
      <c r="D263" s="55"/>
      <c r="E263" s="56" t="s">
        <v>361</v>
      </c>
      <c r="F263" s="88">
        <f>SUMIFS(INPUT!$H:$H,INPUT!$E:$E,BAZE_2026!$A263,INPUT!$B:$B,BAZE_2026!$B263)</f>
        <v>15300</v>
      </c>
      <c r="G263" s="88">
        <f>SUMIFS(INPUT!$L:$L,INPUT!$E:$E,BAZE_2026!$A263,INPUT!$B:$B,BAZE_2026!$B263)</f>
        <v>18756</v>
      </c>
      <c r="H263" s="46">
        <f t="shared" si="28"/>
        <v>3456</v>
      </c>
      <c r="I263" s="223">
        <f t="shared" si="18"/>
        <v>0.22588235294117648</v>
      </c>
      <c r="J263" s="65" t="s">
        <v>4787</v>
      </c>
      <c r="K263" s="69"/>
      <c r="L263" s="11"/>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57" customFormat="1" ht="13.8" outlineLevel="1">
      <c r="A264" s="304" t="s">
        <v>1808</v>
      </c>
      <c r="B264" s="306" t="s">
        <v>312</v>
      </c>
      <c r="C264" s="307"/>
      <c r="D264" s="58"/>
      <c r="E264" s="155" t="s">
        <v>257</v>
      </c>
      <c r="F264" s="88">
        <f>SUMIFS(INPUT!$H:$H,INPUT!$E:$E,BAZE_2026!$A264,INPUT!$B:$B,BAZE_2026!$B264)</f>
        <v>147343</v>
      </c>
      <c r="G264" s="144">
        <f>SUMIFS(INPUT!$L:$L,INPUT!$E:$E,BAZE_2026!$A264,INPUT!$B:$B,BAZE_2026!$B264)</f>
        <v>167071.56286400004</v>
      </c>
      <c r="H264" s="149">
        <f t="shared" si="28"/>
        <v>19728.562864000036</v>
      </c>
      <c r="I264" s="221">
        <f t="shared" si="18"/>
        <v>0.13389548783450883</v>
      </c>
      <c r="J264" s="1427"/>
      <c r="K264" s="308"/>
      <c r="L264" s="274"/>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152"/>
      <c r="DL264" s="152"/>
      <c r="DM264" s="152"/>
      <c r="DN264" s="152"/>
      <c r="DO264" s="152"/>
      <c r="DP264" s="152"/>
      <c r="DQ264" s="152"/>
      <c r="DR264" s="152"/>
      <c r="DS264" s="152"/>
      <c r="DT264" s="152"/>
      <c r="DU264" s="152"/>
      <c r="DV264" s="152"/>
      <c r="DW264" s="152"/>
      <c r="DX264" s="152"/>
      <c r="DY264" s="152"/>
      <c r="DZ264" s="152"/>
      <c r="EA264" s="152"/>
      <c r="EB264" s="152"/>
      <c r="EC264" s="152"/>
      <c r="ED264" s="152"/>
      <c r="EE264" s="152"/>
      <c r="EF264" s="152"/>
      <c r="EG264" s="152"/>
      <c r="EH264" s="152"/>
      <c r="EI264" s="152"/>
      <c r="EJ264" s="152"/>
      <c r="EK264" s="152"/>
      <c r="EL264" s="152"/>
      <c r="EM264" s="152"/>
      <c r="EN264" s="152"/>
      <c r="EO264" s="152"/>
      <c r="EP264" s="152"/>
      <c r="EQ264" s="152"/>
      <c r="ER264" s="152"/>
      <c r="ES264" s="152"/>
      <c r="ET264" s="152"/>
      <c r="EU264" s="152"/>
      <c r="EV264" s="152"/>
      <c r="EW264" s="152"/>
      <c r="EX264" s="152"/>
      <c r="EY264" s="152"/>
      <c r="EZ264" s="152"/>
      <c r="FA264" s="152"/>
      <c r="FB264" s="152"/>
      <c r="FC264" s="152"/>
      <c r="FD264" s="152"/>
      <c r="FE264" s="152"/>
      <c r="FF264" s="152"/>
      <c r="FG264" s="152"/>
      <c r="FH264" s="152"/>
      <c r="FI264" s="152"/>
      <c r="FJ264" s="152"/>
      <c r="FK264" s="152"/>
      <c r="FL264" s="152"/>
      <c r="FM264" s="152"/>
      <c r="FN264" s="152"/>
      <c r="FO264" s="152"/>
      <c r="FP264" s="152"/>
      <c r="FQ264" s="152"/>
      <c r="FR264" s="152"/>
      <c r="FS264" s="152"/>
      <c r="FT264" s="152"/>
      <c r="FU264" s="152"/>
      <c r="FV264" s="152"/>
      <c r="FW264" s="152"/>
      <c r="FX264" s="152"/>
      <c r="FY264" s="152"/>
      <c r="FZ264" s="152"/>
      <c r="GA264" s="152"/>
      <c r="GB264" s="152"/>
      <c r="GC264" s="152"/>
      <c r="GD264" s="152"/>
      <c r="GE264" s="152"/>
      <c r="GF264" s="152"/>
      <c r="GG264" s="152"/>
      <c r="GH264" s="152"/>
      <c r="GI264" s="152"/>
      <c r="GJ264" s="152"/>
      <c r="GK264" s="152"/>
      <c r="GL264" s="152"/>
      <c r="GM264" s="152"/>
    </row>
    <row r="265" spans="1:195" s="157" customFormat="1" ht="13.8" outlineLevel="1">
      <c r="A265" s="170" t="s">
        <v>1807</v>
      </c>
      <c r="B265" s="306" t="s">
        <v>757</v>
      </c>
      <c r="C265" s="307"/>
      <c r="D265" s="58"/>
      <c r="E265" s="155" t="s">
        <v>757</v>
      </c>
      <c r="F265" s="88">
        <f>SUMIFS(INPUT!$H:$H,INPUT!$E:$E,BAZE_2026!$A265,INPUT!$B:$B,BAZE_2026!$B265)</f>
        <v>10000</v>
      </c>
      <c r="G265" s="144">
        <f>SUMIFS(INPUT!$L:$L,INPUT!$E:$E,BAZE_2026!$A265,INPUT!$B:$B,BAZE_2026!$B265)</f>
        <v>35000</v>
      </c>
      <c r="H265" s="149">
        <f t="shared" si="28"/>
        <v>25000</v>
      </c>
      <c r="I265" s="221">
        <f t="shared" ref="I265:I294" si="31">IFERROR(H265/F265,"-")</f>
        <v>2.5</v>
      </c>
      <c r="J265" s="1427"/>
      <c r="K265" s="308"/>
      <c r="L265" s="274"/>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152"/>
      <c r="DL265" s="152"/>
      <c r="DM265" s="152"/>
      <c r="DN265" s="152"/>
      <c r="DO265" s="152"/>
      <c r="DP265" s="152"/>
      <c r="DQ265" s="152"/>
      <c r="DR265" s="152"/>
      <c r="DS265" s="152"/>
      <c r="DT265" s="152"/>
      <c r="DU265" s="152"/>
      <c r="DV265" s="152"/>
      <c r="DW265" s="152"/>
      <c r="DX265" s="152"/>
      <c r="DY265" s="152"/>
      <c r="DZ265" s="152"/>
      <c r="EA265" s="152"/>
      <c r="EB265" s="152"/>
      <c r="EC265" s="152"/>
      <c r="ED265" s="152"/>
      <c r="EE265" s="152"/>
      <c r="EF265" s="152"/>
      <c r="EG265" s="152"/>
      <c r="EH265" s="152"/>
      <c r="EI265" s="152"/>
      <c r="EJ265" s="152"/>
      <c r="EK265" s="152"/>
      <c r="EL265" s="152"/>
      <c r="EM265" s="152"/>
      <c r="EN265" s="152"/>
      <c r="EO265" s="152"/>
      <c r="EP265" s="152"/>
      <c r="EQ265" s="152"/>
      <c r="ER265" s="152"/>
      <c r="ES265" s="152"/>
      <c r="ET265" s="152"/>
      <c r="EU265" s="152"/>
      <c r="EV265" s="152"/>
      <c r="EW265" s="152"/>
      <c r="EX265" s="152"/>
      <c r="EY265" s="152"/>
      <c r="EZ265" s="152"/>
      <c r="FA265" s="152"/>
      <c r="FB265" s="152"/>
      <c r="FC265" s="152"/>
      <c r="FD265" s="152"/>
      <c r="FE265" s="152"/>
      <c r="FF265" s="152"/>
      <c r="FG265" s="152"/>
      <c r="FH265" s="152"/>
      <c r="FI265" s="152"/>
      <c r="FJ265" s="152"/>
      <c r="FK265" s="152"/>
      <c r="FL265" s="152"/>
      <c r="FM265" s="152"/>
      <c r="FN265" s="152"/>
      <c r="FO265" s="152"/>
      <c r="FP265" s="152"/>
      <c r="FQ265" s="152"/>
      <c r="FR265" s="152"/>
      <c r="FS265" s="152"/>
      <c r="FT265" s="152"/>
      <c r="FU265" s="152"/>
      <c r="FV265" s="152"/>
      <c r="FW265" s="152"/>
      <c r="FX265" s="152"/>
      <c r="FY265" s="152"/>
      <c r="FZ265" s="152"/>
      <c r="GA265" s="152"/>
      <c r="GB265" s="152"/>
      <c r="GC265" s="152"/>
      <c r="GD265" s="152"/>
      <c r="GE265" s="152"/>
      <c r="GF265" s="152"/>
      <c r="GG265" s="152"/>
      <c r="GH265" s="152"/>
      <c r="GI265" s="152"/>
      <c r="GJ265" s="152"/>
      <c r="GK265" s="152"/>
      <c r="GL265" s="152"/>
      <c r="GM265" s="152"/>
    </row>
    <row r="266" spans="1:195" s="157" customFormat="1" ht="13.8" outlineLevel="1">
      <c r="A266" s="170" t="s">
        <v>1807</v>
      </c>
      <c r="B266" s="306" t="s">
        <v>1730</v>
      </c>
      <c r="C266" s="307"/>
      <c r="D266" s="1435"/>
      <c r="E266" s="155" t="s">
        <v>1730</v>
      </c>
      <c r="F266" s="88">
        <f>SUMIFS(INPUT!$H:$H,INPUT!$E:$E,BAZE_2026!$A266,INPUT!$B:$B,BAZE_2026!$B266)</f>
        <v>7647</v>
      </c>
      <c r="G266" s="144">
        <f>SUMIFS(INPUT!$L:$L,INPUT!$E:$E,BAZE_2026!$A266,INPUT!$B:$B,BAZE_2026!$B266)</f>
        <v>122031</v>
      </c>
      <c r="H266" s="149">
        <f t="shared" ref="H266" si="32">G266-F266</f>
        <v>114384</v>
      </c>
      <c r="I266" s="221">
        <f t="shared" ref="I266" si="33">IFERROR(H266/F266,"-")</f>
        <v>14.958022754021185</v>
      </c>
      <c r="J266" s="1438"/>
      <c r="K266" s="308"/>
      <c r="L266" s="274"/>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152"/>
      <c r="DL266" s="152"/>
      <c r="DM266" s="152"/>
      <c r="DN266" s="152"/>
      <c r="DO266" s="152"/>
      <c r="DP266" s="152"/>
      <c r="DQ266" s="152"/>
      <c r="DR266" s="152"/>
      <c r="DS266" s="152"/>
      <c r="DT266" s="152"/>
      <c r="DU266" s="152"/>
      <c r="DV266" s="152"/>
      <c r="DW266" s="152"/>
      <c r="DX266" s="152"/>
      <c r="DY266" s="152"/>
      <c r="DZ266" s="152"/>
      <c r="EA266" s="152"/>
      <c r="EB266" s="152"/>
      <c r="EC266" s="152"/>
      <c r="ED266" s="152"/>
      <c r="EE266" s="152"/>
      <c r="EF266" s="152"/>
      <c r="EG266" s="152"/>
      <c r="EH266" s="152"/>
      <c r="EI266" s="152"/>
      <c r="EJ266" s="152"/>
      <c r="EK266" s="152"/>
      <c r="EL266" s="152"/>
      <c r="EM266" s="152"/>
      <c r="EN266" s="152"/>
      <c r="EO266" s="152"/>
      <c r="EP266" s="152"/>
      <c r="EQ266" s="152"/>
      <c r="ER266" s="152"/>
      <c r="ES266" s="152"/>
      <c r="ET266" s="152"/>
      <c r="EU266" s="152"/>
      <c r="EV266" s="152"/>
      <c r="EW266" s="152"/>
      <c r="EX266" s="152"/>
      <c r="EY266" s="152"/>
      <c r="EZ266" s="152"/>
      <c r="FA266" s="152"/>
      <c r="FB266" s="152"/>
      <c r="FC266" s="152"/>
      <c r="FD266" s="152"/>
      <c r="FE266" s="152"/>
      <c r="FF266" s="152"/>
      <c r="FG266" s="152"/>
      <c r="FH266" s="152"/>
      <c r="FI266" s="152"/>
      <c r="FJ266" s="152"/>
      <c r="FK266" s="152"/>
      <c r="FL266" s="152"/>
      <c r="FM266" s="152"/>
      <c r="FN266" s="152"/>
      <c r="FO266" s="152"/>
      <c r="FP266" s="152"/>
      <c r="FQ266" s="152"/>
      <c r="FR266" s="152"/>
      <c r="FS266" s="152"/>
      <c r="FT266" s="152"/>
      <c r="FU266" s="152"/>
      <c r="FV266" s="152"/>
      <c r="FW266" s="152"/>
      <c r="FX266" s="152"/>
      <c r="FY266" s="152"/>
      <c r="FZ266" s="152"/>
      <c r="GA266" s="152"/>
      <c r="GB266" s="152"/>
      <c r="GC266" s="152"/>
      <c r="GD266" s="152"/>
      <c r="GE266" s="152"/>
      <c r="GF266" s="152"/>
      <c r="GG266" s="152"/>
      <c r="GH266" s="152"/>
      <c r="GI266" s="152"/>
      <c r="GJ266" s="152"/>
      <c r="GK266" s="152"/>
      <c r="GL266" s="152"/>
      <c r="GM266" s="152"/>
    </row>
    <row r="267" spans="1:195" ht="27.6">
      <c r="D267" s="1118" t="s">
        <v>493</v>
      </c>
      <c r="E267" s="40" t="s">
        <v>930</v>
      </c>
      <c r="F267" s="87">
        <f>F268+F269+F270+F271</f>
        <v>1543768.2277309799</v>
      </c>
      <c r="G267" s="87">
        <f>G268+G269+G270+G271</f>
        <v>1551392.5447528549</v>
      </c>
      <c r="H267" s="31">
        <f t="shared" si="28"/>
        <v>7624.3170218749437</v>
      </c>
      <c r="I267" s="213">
        <f t="shared" si="31"/>
        <v>4.9387705258587379E-3</v>
      </c>
      <c r="J267" s="1304"/>
      <c r="K267" s="69"/>
    </row>
    <row r="268" spans="1:195" s="7" customFormat="1" ht="13.8" outlineLevel="1">
      <c r="A268" s="170" t="s">
        <v>1800</v>
      </c>
      <c r="B268" s="170" t="s">
        <v>422</v>
      </c>
      <c r="C268" s="239"/>
      <c r="D268" s="55"/>
      <c r="E268" s="62" t="s">
        <v>422</v>
      </c>
      <c r="F268" s="88">
        <f>SUMIFS(INPUT!$H:$H,INPUT!$E:$E,BAZE_2026!$A268,INPUT!$B:$B,BAZE_2026!$B268)</f>
        <v>1201963.7477309799</v>
      </c>
      <c r="G268" s="3119">
        <f>SUMIFS(INPUT!$L:$L,INPUT!$E:$E,BAZE_2026!$A268,INPUT!$B:$B,BAZE_2026!$B268)</f>
        <v>1222504.0647528549</v>
      </c>
      <c r="H268" s="46">
        <f t="shared" si="28"/>
        <v>20540.317021874944</v>
      </c>
      <c r="I268" s="223">
        <f t="shared" si="31"/>
        <v>1.7088965503868275E-2</v>
      </c>
      <c r="J268" s="2472" t="s">
        <v>4794</v>
      </c>
      <c r="K268" s="69"/>
      <c r="L268" s="11"/>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7" customFormat="1" ht="31.5" customHeight="1" outlineLevel="1">
      <c r="A269" s="170" t="s">
        <v>1800</v>
      </c>
      <c r="B269" s="170" t="s">
        <v>756</v>
      </c>
      <c r="C269" s="239"/>
      <c r="D269" s="61"/>
      <c r="E269" s="56" t="s">
        <v>362</v>
      </c>
      <c r="F269" s="88">
        <f>SUMIFS(INPUT!$H:$H,INPUT!$E:$E,BAZE_2026!$A269,INPUT!$B:$B,BAZE_2026!$B269)</f>
        <v>98666.48</v>
      </c>
      <c r="G269" s="88">
        <f>SUMIFS(INPUT!$L:$L,INPUT!$E:$E,BAZE_2026!$A269,INPUT!$B:$B,BAZE_2026!$B269)</f>
        <v>97228.479999999996</v>
      </c>
      <c r="H269" s="46">
        <f t="shared" si="28"/>
        <v>-1438</v>
      </c>
      <c r="I269" s="223">
        <f t="shared" si="31"/>
        <v>-1.4574351897422509E-2</v>
      </c>
      <c r="J269" s="2622" t="s">
        <v>4836</v>
      </c>
      <c r="K269" s="51"/>
      <c r="L269" s="126"/>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7" customFormat="1" ht="14.25" customHeight="1" outlineLevel="1">
      <c r="A270" s="170" t="s">
        <v>1800</v>
      </c>
      <c r="B270" s="170" t="s">
        <v>1203</v>
      </c>
      <c r="C270" s="239"/>
      <c r="D270" s="1121"/>
      <c r="E270" s="56" t="s">
        <v>1202</v>
      </c>
      <c r="F270" s="88">
        <f>SUMIFS(INPUT!$H:$H,INPUT!$E:$E,BAZE_2026!$A270,INPUT!$B:$B,BAZE_2026!$B270)</f>
        <v>234374</v>
      </c>
      <c r="G270" s="88">
        <f>SUMIFS(INPUT!$L:$L,INPUT!$E:$E,BAZE_2026!$A270,INPUT!$B:$B,BAZE_2026!$B270)</f>
        <v>228960</v>
      </c>
      <c r="H270" s="46">
        <f>G270-F270</f>
        <v>-5414</v>
      </c>
      <c r="I270" s="223">
        <f>IFERROR(H270/F270,"-")</f>
        <v>-2.3099831892616076E-2</v>
      </c>
      <c r="J270" s="2484"/>
      <c r="K270" s="69"/>
      <c r="L270" s="11"/>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7" customFormat="1" ht="13.8" outlineLevel="1">
      <c r="A271" s="170" t="s">
        <v>1800</v>
      </c>
      <c r="B271" s="170" t="s">
        <v>758</v>
      </c>
      <c r="C271" s="239"/>
      <c r="D271" s="55"/>
      <c r="E271" s="56" t="s">
        <v>361</v>
      </c>
      <c r="F271" s="88">
        <f>SUMIFS(INPUT!$H:$H,INPUT!$E:$E,BAZE_2026!$A271,INPUT!$B:$B,BAZE_2026!$B271)</f>
        <v>8764</v>
      </c>
      <c r="G271" s="88">
        <f>SUMIFS(INPUT!$L:$L,INPUT!$E:$E,BAZE_2026!$A271,INPUT!$B:$B,BAZE_2026!$B271)</f>
        <v>2700</v>
      </c>
      <c r="H271" s="46">
        <f t="shared" si="28"/>
        <v>-6064</v>
      </c>
      <c r="I271" s="223">
        <f t="shared" si="31"/>
        <v>-0.69192149703331807</v>
      </c>
      <c r="J271" s="65"/>
      <c r="K271" s="69"/>
      <c r="L271" s="1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57" customFormat="1" ht="13.8" outlineLevel="1">
      <c r="A272" s="306" t="s">
        <v>1801</v>
      </c>
      <c r="B272" s="306" t="s">
        <v>312</v>
      </c>
      <c r="C272" s="307"/>
      <c r="D272" s="2829"/>
      <c r="E272" s="155" t="s">
        <v>257</v>
      </c>
      <c r="F272" s="145">
        <f>SUMIFS(INPUT!$H:$H,INPUT!$E:$E,BAZE_2026!$A272,INPUT!$B:$B,BAZE_2026!$B272)</f>
        <v>202607</v>
      </c>
      <c r="G272" s="145">
        <f>SUMIFS(INPUT!$L:$L,INPUT!$E:$E,BAZE_2026!$A272,INPUT!$B:$B,BAZE_2026!$B272)</f>
        <v>201670.74703200001</v>
      </c>
      <c r="H272" s="149">
        <f t="shared" si="28"/>
        <v>-936.25296799998614</v>
      </c>
      <c r="I272" s="221">
        <f t="shared" si="31"/>
        <v>-4.621029717630616E-3</v>
      </c>
      <c r="J272" s="2842"/>
      <c r="K272" s="308"/>
      <c r="L272" s="274"/>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152"/>
      <c r="DL272" s="152"/>
      <c r="DM272" s="152"/>
      <c r="DN272" s="152"/>
      <c r="DO272" s="152"/>
      <c r="DP272" s="152"/>
      <c r="DQ272" s="152"/>
      <c r="DR272" s="152"/>
      <c r="DS272" s="152"/>
      <c r="DT272" s="152"/>
      <c r="DU272" s="152"/>
      <c r="DV272" s="152"/>
      <c r="DW272" s="152"/>
      <c r="DX272" s="152"/>
      <c r="DY272" s="152"/>
      <c r="DZ272" s="152"/>
      <c r="EA272" s="152"/>
      <c r="EB272" s="152"/>
      <c r="EC272" s="152"/>
      <c r="ED272" s="152"/>
      <c r="EE272" s="152"/>
      <c r="EF272" s="152"/>
      <c r="EG272" s="152"/>
      <c r="EH272" s="152"/>
      <c r="EI272" s="152"/>
      <c r="EJ272" s="152"/>
      <c r="EK272" s="152"/>
      <c r="EL272" s="152"/>
      <c r="EM272" s="152"/>
      <c r="EN272" s="152"/>
      <c r="EO272" s="152"/>
      <c r="EP272" s="152"/>
      <c r="EQ272" s="152"/>
      <c r="ER272" s="152"/>
      <c r="ES272" s="152"/>
      <c r="ET272" s="152"/>
      <c r="EU272" s="152"/>
      <c r="EV272" s="152"/>
      <c r="EW272" s="152"/>
      <c r="EX272" s="152"/>
      <c r="EY272" s="152"/>
      <c r="EZ272" s="152"/>
      <c r="FA272" s="152"/>
      <c r="FB272" s="152"/>
      <c r="FC272" s="152"/>
      <c r="FD272" s="152"/>
      <c r="FE272" s="152"/>
      <c r="FF272" s="152"/>
      <c r="FG272" s="152"/>
      <c r="FH272" s="152"/>
      <c r="FI272" s="152"/>
      <c r="FJ272" s="152"/>
      <c r="FK272" s="152"/>
      <c r="FL272" s="152"/>
      <c r="FM272" s="152"/>
      <c r="FN272" s="152"/>
      <c r="FO272" s="152"/>
      <c r="FP272" s="152"/>
      <c r="FQ272" s="152"/>
      <c r="FR272" s="152"/>
      <c r="FS272" s="152"/>
      <c r="FT272" s="152"/>
      <c r="FU272" s="152"/>
      <c r="FV272" s="152"/>
      <c r="FW272" s="152"/>
      <c r="FX272" s="152"/>
      <c r="FY272" s="152"/>
      <c r="FZ272" s="152"/>
      <c r="GA272" s="152"/>
      <c r="GB272" s="152"/>
      <c r="GC272" s="152"/>
      <c r="GD272" s="152"/>
      <c r="GE272" s="152"/>
      <c r="GF272" s="152"/>
      <c r="GG272" s="152"/>
      <c r="GH272" s="152"/>
      <c r="GI272" s="152"/>
      <c r="GJ272" s="152"/>
      <c r="GK272" s="152"/>
      <c r="GL272" s="152"/>
      <c r="GM272" s="152"/>
    </row>
    <row r="273" spans="1:195" s="157" customFormat="1" ht="13.8" outlineLevel="1">
      <c r="A273" s="306" t="s">
        <v>1800</v>
      </c>
      <c r="B273" s="306" t="s">
        <v>757</v>
      </c>
      <c r="C273" s="307"/>
      <c r="D273" s="2829"/>
      <c r="E273" s="155" t="s">
        <v>757</v>
      </c>
      <c r="F273" s="145">
        <f>SUMIFS(INPUT!$H:$H,INPUT!$E:$E,BAZE_2026!$A273,INPUT!$B:$B,BAZE_2026!$B273)</f>
        <v>96000</v>
      </c>
      <c r="G273" s="145">
        <f>SUMIFS(INPUT!$L:$L,INPUT!$E:$E,BAZE_2026!$A273,INPUT!$B:$B,BAZE_2026!$B273)</f>
        <v>89000</v>
      </c>
      <c r="H273" s="149">
        <f t="shared" si="28"/>
        <v>-7000</v>
      </c>
      <c r="I273" s="221">
        <f t="shared" si="31"/>
        <v>-7.2916666666666671E-2</v>
      </c>
      <c r="J273" s="2842"/>
      <c r="K273" s="308"/>
      <c r="L273" s="274"/>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152"/>
      <c r="DL273" s="152"/>
      <c r="DM273" s="152"/>
      <c r="DN273" s="152"/>
      <c r="DO273" s="152"/>
      <c r="DP273" s="152"/>
      <c r="DQ273" s="152"/>
      <c r="DR273" s="152"/>
      <c r="DS273" s="152"/>
      <c r="DT273" s="152"/>
      <c r="DU273" s="152"/>
      <c r="DV273" s="152"/>
      <c r="DW273" s="152"/>
      <c r="DX273" s="152"/>
      <c r="DY273" s="152"/>
      <c r="DZ273" s="152"/>
      <c r="EA273" s="152"/>
      <c r="EB273" s="152"/>
      <c r="EC273" s="152"/>
      <c r="ED273" s="152"/>
      <c r="EE273" s="152"/>
      <c r="EF273" s="152"/>
      <c r="EG273" s="152"/>
      <c r="EH273" s="152"/>
      <c r="EI273" s="152"/>
      <c r="EJ273" s="152"/>
      <c r="EK273" s="152"/>
      <c r="EL273" s="152"/>
      <c r="EM273" s="152"/>
      <c r="EN273" s="152"/>
      <c r="EO273" s="152"/>
      <c r="EP273" s="152"/>
      <c r="EQ273" s="152"/>
      <c r="ER273" s="152"/>
      <c r="ES273" s="152"/>
      <c r="ET273" s="152"/>
      <c r="EU273" s="152"/>
      <c r="EV273" s="152"/>
      <c r="EW273" s="152"/>
      <c r="EX273" s="152"/>
      <c r="EY273" s="152"/>
      <c r="EZ273" s="152"/>
      <c r="FA273" s="152"/>
      <c r="FB273" s="152"/>
      <c r="FC273" s="152"/>
      <c r="FD273" s="152"/>
      <c r="FE273" s="152"/>
      <c r="FF273" s="152"/>
      <c r="FG273" s="152"/>
      <c r="FH273" s="152"/>
      <c r="FI273" s="152"/>
      <c r="FJ273" s="152"/>
      <c r="FK273" s="152"/>
      <c r="FL273" s="152"/>
      <c r="FM273" s="152"/>
      <c r="FN273" s="152"/>
      <c r="FO273" s="152"/>
      <c r="FP273" s="152"/>
      <c r="FQ273" s="152"/>
      <c r="FR273" s="152"/>
      <c r="FS273" s="152"/>
      <c r="FT273" s="152"/>
      <c r="FU273" s="152"/>
      <c r="FV273" s="152"/>
      <c r="FW273" s="152"/>
      <c r="FX273" s="152"/>
      <c r="FY273" s="152"/>
      <c r="FZ273" s="152"/>
      <c r="GA273" s="152"/>
      <c r="GB273" s="152"/>
      <c r="GC273" s="152"/>
      <c r="GD273" s="152"/>
      <c r="GE273" s="152"/>
      <c r="GF273" s="152"/>
      <c r="GG273" s="152"/>
      <c r="GH273" s="152"/>
      <c r="GI273" s="152"/>
      <c r="GJ273" s="152"/>
      <c r="GK273" s="152"/>
      <c r="GL273" s="152"/>
      <c r="GM273" s="152"/>
    </row>
    <row r="274" spans="1:195" s="157" customFormat="1" ht="13.8" outlineLevel="1">
      <c r="A274" s="306" t="s">
        <v>1800</v>
      </c>
      <c r="B274" s="306" t="s">
        <v>1730</v>
      </c>
      <c r="C274" s="307"/>
      <c r="D274" s="2849"/>
      <c r="E274" s="155" t="s">
        <v>1730</v>
      </c>
      <c r="F274" s="145">
        <f>SUMIFS(INPUT!$H:$H,INPUT!$E:$E,BAZE_2026!$A274,INPUT!$B:$B,BAZE_2026!$B274)</f>
        <v>9300</v>
      </c>
      <c r="G274" s="145">
        <f>SUMIFS(INPUT!$L:$L,INPUT!$E:$E,BAZE_2026!$A274,INPUT!$B:$B,BAZE_2026!$B274)</f>
        <v>25300</v>
      </c>
      <c r="H274" s="149">
        <f t="shared" ref="H274" si="34">G274-F274</f>
        <v>16000</v>
      </c>
      <c r="I274" s="221">
        <f t="shared" ref="I274" si="35">IFERROR(H274/F274,"-")</f>
        <v>1.7204301075268817</v>
      </c>
      <c r="J274" s="2850"/>
      <c r="K274" s="308"/>
      <c r="L274" s="274"/>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152"/>
      <c r="DL274" s="152"/>
      <c r="DM274" s="152"/>
      <c r="DN274" s="152"/>
      <c r="DO274" s="152"/>
      <c r="DP274" s="152"/>
      <c r="DQ274" s="152"/>
      <c r="DR274" s="152"/>
      <c r="DS274" s="152"/>
      <c r="DT274" s="152"/>
      <c r="DU274" s="152"/>
      <c r="DV274" s="152"/>
      <c r="DW274" s="152"/>
      <c r="DX274" s="152"/>
      <c r="DY274" s="152"/>
      <c r="DZ274" s="152"/>
      <c r="EA274" s="152"/>
      <c r="EB274" s="152"/>
      <c r="EC274" s="152"/>
      <c r="ED274" s="152"/>
      <c r="EE274" s="152"/>
      <c r="EF274" s="152"/>
      <c r="EG274" s="152"/>
      <c r="EH274" s="152"/>
      <c r="EI274" s="152"/>
      <c r="EJ274" s="152"/>
      <c r="EK274" s="152"/>
      <c r="EL274" s="152"/>
      <c r="EM274" s="152"/>
      <c r="EN274" s="152"/>
      <c r="EO274" s="152"/>
      <c r="EP274" s="152"/>
      <c r="EQ274" s="152"/>
      <c r="ER274" s="152"/>
      <c r="ES274" s="152"/>
      <c r="ET274" s="152"/>
      <c r="EU274" s="152"/>
      <c r="EV274" s="152"/>
      <c r="EW274" s="152"/>
      <c r="EX274" s="152"/>
      <c r="EY274" s="152"/>
      <c r="EZ274" s="152"/>
      <c r="FA274" s="152"/>
      <c r="FB274" s="152"/>
      <c r="FC274" s="152"/>
      <c r="FD274" s="152"/>
      <c r="FE274" s="152"/>
      <c r="FF274" s="152"/>
      <c r="FG274" s="152"/>
      <c r="FH274" s="152"/>
      <c r="FI274" s="152"/>
      <c r="FJ274" s="152"/>
      <c r="FK274" s="152"/>
      <c r="FL274" s="152"/>
      <c r="FM274" s="152"/>
      <c r="FN274" s="152"/>
      <c r="FO274" s="152"/>
      <c r="FP274" s="152"/>
      <c r="FQ274" s="152"/>
      <c r="FR274" s="152"/>
      <c r="FS274" s="152"/>
      <c r="FT274" s="152"/>
      <c r="FU274" s="152"/>
      <c r="FV274" s="152"/>
      <c r="FW274" s="152"/>
      <c r="FX274" s="152"/>
      <c r="FY274" s="152"/>
      <c r="FZ274" s="152"/>
      <c r="GA274" s="152"/>
      <c r="GB274" s="152"/>
      <c r="GC274" s="152"/>
      <c r="GD274" s="152"/>
      <c r="GE274" s="152"/>
      <c r="GF274" s="152"/>
      <c r="GG274" s="152"/>
      <c r="GH274" s="152"/>
      <c r="GI274" s="152"/>
      <c r="GJ274" s="152"/>
      <c r="GK274" s="152"/>
      <c r="GL274" s="152"/>
      <c r="GM274" s="152"/>
    </row>
    <row r="275" spans="1:195" ht="28.95" customHeight="1">
      <c r="D275" s="1118" t="s">
        <v>928</v>
      </c>
      <c r="E275" s="40" t="s">
        <v>931</v>
      </c>
      <c r="F275" s="87">
        <f>F276+F277+F278+F279</f>
        <v>1306515.1843767567</v>
      </c>
      <c r="G275" s="87">
        <f>G276+G277+G278+G279</f>
        <v>1378286.1722946241</v>
      </c>
      <c r="H275" s="31">
        <f t="shared" si="28"/>
        <v>71770.987917867489</v>
      </c>
      <c r="I275" s="213">
        <f t="shared" si="31"/>
        <v>5.4933144885035687E-2</v>
      </c>
      <c r="J275" s="1304"/>
      <c r="K275" s="69"/>
    </row>
    <row r="276" spans="1:195" s="7" customFormat="1" ht="13.8" outlineLevel="1">
      <c r="A276" s="170" t="s">
        <v>1802</v>
      </c>
      <c r="B276" s="170" t="s">
        <v>422</v>
      </c>
      <c r="C276" s="239"/>
      <c r="D276" s="55"/>
      <c r="E276" s="62" t="s">
        <v>422</v>
      </c>
      <c r="F276" s="88">
        <f>SUMIFS(INPUT!$H:$H,INPUT!$E:$E,BAZE_2026!$A276,INPUT!$B:$B,BAZE_2026!$B276)</f>
        <v>1049789.2277567568</v>
      </c>
      <c r="G276" s="88">
        <f>SUMIFS(INPUT!$L:$L,INPUT!$E:$E,BAZE_2026!$A276,INPUT!$B:$B,BAZE_2026!$B276)</f>
        <v>1101160.0022946242</v>
      </c>
      <c r="H276" s="25">
        <f t="shared" si="28"/>
        <v>51370.774537867401</v>
      </c>
      <c r="I276" s="223">
        <f t="shared" si="31"/>
        <v>4.8934370042679039E-2</v>
      </c>
      <c r="J276" s="2472" t="s">
        <v>4789</v>
      </c>
      <c r="K276" s="69"/>
      <c r="L276" s="11"/>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7" customFormat="1" ht="27.6" outlineLevel="1">
      <c r="A277" s="170" t="s">
        <v>1802</v>
      </c>
      <c r="B277" s="170" t="s">
        <v>756</v>
      </c>
      <c r="C277" s="239"/>
      <c r="D277" s="61"/>
      <c r="E277" s="56" t="s">
        <v>362</v>
      </c>
      <c r="F277" s="88">
        <f>SUMIFS(INPUT!$H:$H,INPUT!$E:$E,BAZE_2026!$A277,INPUT!$B:$B,BAZE_2026!$B277)</f>
        <v>86301.626000000004</v>
      </c>
      <c r="G277" s="88">
        <f>SUMIFS(INPUT!$L:$L,INPUT!$E:$E,BAZE_2026!$A277,INPUT!$B:$B,BAZE_2026!$B277)</f>
        <v>99474.17</v>
      </c>
      <c r="H277" s="46">
        <f t="shared" si="28"/>
        <v>13172.543999999994</v>
      </c>
      <c r="I277" s="223">
        <f t="shared" si="31"/>
        <v>0.15263378699261118</v>
      </c>
      <c r="J277" s="2622" t="s">
        <v>4920</v>
      </c>
      <c r="K277" s="51"/>
      <c r="L277" s="126"/>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7" customFormat="1" ht="19.95" customHeight="1" outlineLevel="1">
      <c r="A278" s="170" t="s">
        <v>1802</v>
      </c>
      <c r="B278" s="170" t="s">
        <v>1203</v>
      </c>
      <c r="C278" s="239"/>
      <c r="D278" s="1121"/>
      <c r="E278" s="56" t="s">
        <v>1202</v>
      </c>
      <c r="F278" s="88">
        <f>SUMIFS(INPUT!$H:$H,INPUT!$E:$E,BAZE_2026!$A278,INPUT!$B:$B,BAZE_2026!$B278)</f>
        <v>165990.33061999999</v>
      </c>
      <c r="G278" s="88">
        <f>SUMIFS(INPUT!$L:$L,INPUT!$E:$E,BAZE_2026!$A278,INPUT!$B:$B,BAZE_2026!$B278)</f>
        <v>176322</v>
      </c>
      <c r="H278" s="46">
        <f>G278-F278</f>
        <v>10331.669380000007</v>
      </c>
      <c r="I278" s="223">
        <f>IFERROR(H278/F278,"-")</f>
        <v>6.2242597754999324E-2</v>
      </c>
      <c r="J278" s="2892" t="s">
        <v>5059</v>
      </c>
      <c r="K278" s="69"/>
      <c r="L278" s="11"/>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7" customFormat="1" ht="13.8" outlineLevel="1">
      <c r="A279" s="170" t="s">
        <v>1802</v>
      </c>
      <c r="B279" s="170" t="s">
        <v>758</v>
      </c>
      <c r="C279" s="239"/>
      <c r="D279" s="55"/>
      <c r="E279" s="56" t="s">
        <v>361</v>
      </c>
      <c r="F279" s="88">
        <f>SUMIFS(INPUT!$H:$H,INPUT!$E:$E,BAZE_2026!$A279,INPUT!$B:$B,BAZE_2026!$B279)</f>
        <v>4434</v>
      </c>
      <c r="G279" s="88">
        <f>SUMIFS(INPUT!$L:$L,INPUT!$E:$E,BAZE_2026!$A279,INPUT!$B:$B,BAZE_2026!$B279)</f>
        <v>1330</v>
      </c>
      <c r="H279" s="46">
        <f t="shared" si="28"/>
        <v>-3104</v>
      </c>
      <c r="I279" s="223">
        <f t="shared" si="31"/>
        <v>-0.70004510599909786</v>
      </c>
      <c r="J279" s="1429"/>
      <c r="K279" s="69"/>
      <c r="L279" s="11"/>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57" customFormat="1" ht="13.8" outlineLevel="1">
      <c r="A280" s="306" t="s">
        <v>1803</v>
      </c>
      <c r="B280" s="306" t="s">
        <v>312</v>
      </c>
      <c r="C280" s="307"/>
      <c r="D280" s="2829"/>
      <c r="E280" s="155" t="s">
        <v>257</v>
      </c>
      <c r="F280" s="145">
        <f>SUMIFS(INPUT!$H:$H,INPUT!$E:$E,BAZE_2026!$A280,INPUT!$B:$B,BAZE_2026!$B280)</f>
        <v>267164</v>
      </c>
      <c r="G280" s="145">
        <f>SUMIFS(INPUT!$L:$L,INPUT!$E:$E,BAZE_2026!$A280,INPUT!$B:$B,BAZE_2026!$B280)</f>
        <v>213377.74106000003</v>
      </c>
      <c r="H280" s="149">
        <f t="shared" si="28"/>
        <v>-53786.258939999971</v>
      </c>
      <c r="I280" s="221">
        <f t="shared" si="31"/>
        <v>-0.20132300362324254</v>
      </c>
      <c r="J280" s="2842"/>
      <c r="K280" s="308"/>
      <c r="L280" s="274"/>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152"/>
      <c r="DL280" s="152"/>
      <c r="DM280" s="152"/>
      <c r="DN280" s="152"/>
      <c r="DO280" s="152"/>
      <c r="DP280" s="152"/>
      <c r="DQ280" s="152"/>
      <c r="DR280" s="152"/>
      <c r="DS280" s="152"/>
      <c r="DT280" s="152"/>
      <c r="DU280" s="152"/>
      <c r="DV280" s="152"/>
      <c r="DW280" s="152"/>
      <c r="DX280" s="152"/>
      <c r="DY280" s="152"/>
      <c r="DZ280" s="152"/>
      <c r="EA280" s="152"/>
      <c r="EB280" s="152"/>
      <c r="EC280" s="152"/>
      <c r="ED280" s="152"/>
      <c r="EE280" s="152"/>
      <c r="EF280" s="152"/>
      <c r="EG280" s="152"/>
      <c r="EH280" s="152"/>
      <c r="EI280" s="152"/>
      <c r="EJ280" s="152"/>
      <c r="EK280" s="152"/>
      <c r="EL280" s="152"/>
      <c r="EM280" s="152"/>
      <c r="EN280" s="152"/>
      <c r="EO280" s="152"/>
      <c r="EP280" s="152"/>
      <c r="EQ280" s="152"/>
      <c r="ER280" s="152"/>
      <c r="ES280" s="152"/>
      <c r="ET280" s="152"/>
      <c r="EU280" s="152"/>
      <c r="EV280" s="152"/>
      <c r="EW280" s="152"/>
      <c r="EX280" s="152"/>
      <c r="EY280" s="152"/>
      <c r="EZ280" s="152"/>
      <c r="FA280" s="152"/>
      <c r="FB280" s="152"/>
      <c r="FC280" s="152"/>
      <c r="FD280" s="152"/>
      <c r="FE280" s="152"/>
      <c r="FF280" s="152"/>
      <c r="FG280" s="152"/>
      <c r="FH280" s="152"/>
      <c r="FI280" s="152"/>
      <c r="FJ280" s="152"/>
      <c r="FK280" s="152"/>
      <c r="FL280" s="152"/>
      <c r="FM280" s="152"/>
      <c r="FN280" s="152"/>
      <c r="FO280" s="152"/>
      <c r="FP280" s="152"/>
      <c r="FQ280" s="152"/>
      <c r="FR280" s="152"/>
      <c r="FS280" s="152"/>
      <c r="FT280" s="152"/>
      <c r="FU280" s="152"/>
      <c r="FV280" s="152"/>
      <c r="FW280" s="152"/>
      <c r="FX280" s="152"/>
      <c r="FY280" s="152"/>
      <c r="FZ280" s="152"/>
      <c r="GA280" s="152"/>
      <c r="GB280" s="152"/>
      <c r="GC280" s="152"/>
      <c r="GD280" s="152"/>
      <c r="GE280" s="152"/>
      <c r="GF280" s="152"/>
      <c r="GG280" s="152"/>
      <c r="GH280" s="152"/>
      <c r="GI280" s="152"/>
      <c r="GJ280" s="152"/>
      <c r="GK280" s="152"/>
      <c r="GL280" s="152"/>
      <c r="GM280" s="152"/>
    </row>
    <row r="281" spans="1:195" s="157" customFormat="1" ht="13.8" outlineLevel="1">
      <c r="A281" s="306" t="s">
        <v>1802</v>
      </c>
      <c r="B281" s="306" t="s">
        <v>757</v>
      </c>
      <c r="C281" s="307"/>
      <c r="D281" s="2829"/>
      <c r="E281" s="155" t="s">
        <v>757</v>
      </c>
      <c r="F281" s="145">
        <f>SUMIFS(INPUT!$H:$H,INPUT!$E:$E,BAZE_2026!$A281,INPUT!$B:$B,BAZE_2026!$B281)</f>
        <v>0</v>
      </c>
      <c r="G281" s="145">
        <f>SUMIFS(INPUT!$L:$L,INPUT!$E:$E,BAZE_2026!$A281,INPUT!$B:$B,BAZE_2026!$B281)</f>
        <v>10083.44</v>
      </c>
      <c r="H281" s="149">
        <f t="shared" si="28"/>
        <v>10083.44</v>
      </c>
      <c r="I281" s="221" t="str">
        <f t="shared" si="31"/>
        <v>-</v>
      </c>
      <c r="J281" s="2842"/>
      <c r="K281" s="308"/>
      <c r="L281" s="274"/>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152"/>
      <c r="DL281" s="152"/>
      <c r="DM281" s="152"/>
      <c r="DN281" s="152"/>
      <c r="DO281" s="152"/>
      <c r="DP281" s="152"/>
      <c r="DQ281" s="152"/>
      <c r="DR281" s="152"/>
      <c r="DS281" s="152"/>
      <c r="DT281" s="152"/>
      <c r="DU281" s="152"/>
      <c r="DV281" s="152"/>
      <c r="DW281" s="152"/>
      <c r="DX281" s="152"/>
      <c r="DY281" s="152"/>
      <c r="DZ281" s="152"/>
      <c r="EA281" s="152"/>
      <c r="EB281" s="152"/>
      <c r="EC281" s="152"/>
      <c r="ED281" s="152"/>
      <c r="EE281" s="152"/>
      <c r="EF281" s="152"/>
      <c r="EG281" s="152"/>
      <c r="EH281" s="152"/>
      <c r="EI281" s="152"/>
      <c r="EJ281" s="152"/>
      <c r="EK281" s="152"/>
      <c r="EL281" s="152"/>
      <c r="EM281" s="152"/>
      <c r="EN281" s="152"/>
      <c r="EO281" s="152"/>
      <c r="EP281" s="152"/>
      <c r="EQ281" s="152"/>
      <c r="ER281" s="152"/>
      <c r="ES281" s="152"/>
      <c r="ET281" s="152"/>
      <c r="EU281" s="152"/>
      <c r="EV281" s="152"/>
      <c r="EW281" s="152"/>
      <c r="EX281" s="152"/>
      <c r="EY281" s="152"/>
      <c r="EZ281" s="152"/>
      <c r="FA281" s="152"/>
      <c r="FB281" s="152"/>
      <c r="FC281" s="152"/>
      <c r="FD281" s="152"/>
      <c r="FE281" s="152"/>
      <c r="FF281" s="152"/>
      <c r="FG281" s="152"/>
      <c r="FH281" s="152"/>
      <c r="FI281" s="152"/>
      <c r="FJ281" s="152"/>
      <c r="FK281" s="152"/>
      <c r="FL281" s="152"/>
      <c r="FM281" s="152"/>
      <c r="FN281" s="152"/>
      <c r="FO281" s="152"/>
      <c r="FP281" s="152"/>
      <c r="FQ281" s="152"/>
      <c r="FR281" s="152"/>
      <c r="FS281" s="152"/>
      <c r="FT281" s="152"/>
      <c r="FU281" s="152"/>
      <c r="FV281" s="152"/>
      <c r="FW281" s="152"/>
      <c r="FX281" s="152"/>
      <c r="FY281" s="152"/>
      <c r="FZ281" s="152"/>
      <c r="GA281" s="152"/>
      <c r="GB281" s="152"/>
      <c r="GC281" s="152"/>
      <c r="GD281" s="152"/>
      <c r="GE281" s="152"/>
      <c r="GF281" s="152"/>
      <c r="GG281" s="152"/>
      <c r="GH281" s="152"/>
      <c r="GI281" s="152"/>
      <c r="GJ281" s="152"/>
      <c r="GK281" s="152"/>
      <c r="GL281" s="152"/>
      <c r="GM281" s="152"/>
    </row>
    <row r="282" spans="1:195" ht="44.4" customHeight="1">
      <c r="D282" s="1118" t="s">
        <v>971</v>
      </c>
      <c r="E282" s="40" t="s">
        <v>2710</v>
      </c>
      <c r="F282" s="87">
        <f>F283+F284+F286+F285</f>
        <v>247644.76737800005</v>
      </c>
      <c r="G282" s="87">
        <f>G283+G284+G286+G285</f>
        <v>188192.33701575996</v>
      </c>
      <c r="H282" s="31">
        <f t="shared" si="28"/>
        <v>-59452.430362240091</v>
      </c>
      <c r="I282" s="213">
        <f t="shared" si="31"/>
        <v>-0.24007141758619549</v>
      </c>
      <c r="J282" s="1428"/>
      <c r="K282" s="69"/>
    </row>
    <row r="283" spans="1:195" s="7" customFormat="1" ht="13.8" outlineLevel="1">
      <c r="A283" s="170" t="s">
        <v>1816</v>
      </c>
      <c r="B283" s="170" t="s">
        <v>422</v>
      </c>
      <c r="C283" s="239"/>
      <c r="D283" s="55"/>
      <c r="E283" s="62" t="s">
        <v>422</v>
      </c>
      <c r="F283" s="88">
        <f>SUMIFS(INPUT!$H:$H,INPUT!$E:$E,BAZE_2026!$A283,INPUT!$B:$B,BAZE_2026!$B283)</f>
        <v>223438.76737800005</v>
      </c>
      <c r="G283" s="88">
        <f>SUMIFS(INPUT!$L:$L,INPUT!$E:$E,BAZE_2026!$A283,INPUT!$B:$B,BAZE_2026!$B283)</f>
        <v>163221.33701575996</v>
      </c>
      <c r="H283" s="46">
        <f t="shared" si="28"/>
        <v>-60217.430362240091</v>
      </c>
      <c r="I283" s="223">
        <f t="shared" si="31"/>
        <v>-0.26950305476921971</v>
      </c>
      <c r="J283" s="65" t="s">
        <v>2614</v>
      </c>
      <c r="K283" s="69"/>
      <c r="L283" s="11"/>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7" customFormat="1" ht="13.8" outlineLevel="1">
      <c r="A284" s="170" t="s">
        <v>1816</v>
      </c>
      <c r="B284" s="170" t="s">
        <v>756</v>
      </c>
      <c r="C284" s="239"/>
      <c r="D284" s="61"/>
      <c r="E284" s="56" t="s">
        <v>362</v>
      </c>
      <c r="F284" s="88">
        <f>SUMIFS(INPUT!$H:$H,INPUT!$E:$E,BAZE_2026!$A284,INPUT!$B:$B,BAZE_2026!$B284)</f>
        <v>8250</v>
      </c>
      <c r="G284" s="88">
        <f>SUMIFS(INPUT!$L:$L,INPUT!$E:$E,BAZE_2026!$A284,INPUT!$B:$B,BAZE_2026!$B284)</f>
        <v>6800</v>
      </c>
      <c r="H284" s="46">
        <f t="shared" si="28"/>
        <v>-1450</v>
      </c>
      <c r="I284" s="223">
        <f t="shared" si="31"/>
        <v>-0.17575757575757575</v>
      </c>
      <c r="J284" s="1419"/>
      <c r="K284" s="51"/>
      <c r="L284" s="126"/>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48" customFormat="1" ht="13.8" outlineLevel="1">
      <c r="A285" s="170" t="s">
        <v>1816</v>
      </c>
      <c r="B285" s="363" t="s">
        <v>1203</v>
      </c>
      <c r="C285" s="239"/>
      <c r="D285" s="362"/>
      <c r="E285" s="56" t="s">
        <v>1202</v>
      </c>
      <c r="F285" s="88">
        <f>SUMIFS(INPUT!$H:$H,INPUT!$E:$E,BAZE_2026!$A285,INPUT!$B:$B,BAZE_2026!$B285)</f>
        <v>15656</v>
      </c>
      <c r="G285" s="88">
        <f>SUMIFS(INPUT!$L:$L,INPUT!$E:$E,BAZE_2026!$A285,INPUT!$B:$B,BAZE_2026!$B285)</f>
        <v>17871</v>
      </c>
      <c r="H285" s="46">
        <f>G285-F285</f>
        <v>2215</v>
      </c>
      <c r="I285" s="223">
        <f>IFERROR(H285/F285,"-")</f>
        <v>0.14147930505876341</v>
      </c>
      <c r="J285" s="1431"/>
      <c r="K285" s="300"/>
      <c r="L285" s="66"/>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row>
    <row r="286" spans="1:195" s="7" customFormat="1" ht="13.8" outlineLevel="1">
      <c r="A286" s="170" t="s">
        <v>1816</v>
      </c>
      <c r="B286" s="170" t="s">
        <v>758</v>
      </c>
      <c r="C286" s="239"/>
      <c r="D286" s="55"/>
      <c r="E286" s="56" t="s">
        <v>361</v>
      </c>
      <c r="F286" s="88">
        <f>SUMIFS(INPUT!$H:$H,INPUT!$E:$E,BAZE_2026!$A286,INPUT!$B:$B,BAZE_2026!$B286)</f>
        <v>300</v>
      </c>
      <c r="G286" s="88">
        <f>SUMIFS(INPUT!$L:$L,INPUT!$E:$E,BAZE_2026!$A286,INPUT!$B:$B,BAZE_2026!$B286)</f>
        <v>300</v>
      </c>
      <c r="H286" s="46">
        <f t="shared" si="28"/>
        <v>0</v>
      </c>
      <c r="I286" s="223">
        <f t="shared" si="31"/>
        <v>0</v>
      </c>
      <c r="J286" s="1419"/>
      <c r="K286" s="69"/>
      <c r="L286" s="11"/>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57" customFormat="1" ht="13.8" outlineLevel="1">
      <c r="A287" s="306" t="s">
        <v>1817</v>
      </c>
      <c r="B287" s="306" t="s">
        <v>312</v>
      </c>
      <c r="C287" s="307"/>
      <c r="D287" s="2829"/>
      <c r="E287" s="155" t="s">
        <v>257</v>
      </c>
      <c r="F287" s="145">
        <f>SUMIFS(INPUT!$H:$H,INPUT!$E:$E,BAZE_2026!$A287,INPUT!$B:$B,BAZE_2026!$B287)</f>
        <v>103045</v>
      </c>
      <c r="G287" s="145">
        <f>SUMIFS(INPUT!$L:$L,INPUT!$E:$E,BAZE_2026!$A287,INPUT!$B:$B,BAZE_2026!$B287)</f>
        <v>49111.085143999997</v>
      </c>
      <c r="H287" s="149">
        <f>G287-F287</f>
        <v>-53933.914856000003</v>
      </c>
      <c r="I287" s="221">
        <f t="shared" si="31"/>
        <v>-0.52340157073123394</v>
      </c>
      <c r="J287" s="2842"/>
      <c r="K287" s="308"/>
      <c r="L287" s="274"/>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c r="CG287" s="152"/>
      <c r="CH287" s="152"/>
      <c r="CI287" s="152"/>
      <c r="CJ287" s="152"/>
      <c r="CK287" s="152"/>
      <c r="CL287" s="152"/>
      <c r="CM287" s="152"/>
      <c r="CN287" s="152"/>
      <c r="CO287" s="152"/>
      <c r="CP287" s="152"/>
      <c r="CQ287" s="152"/>
      <c r="CR287" s="152"/>
      <c r="CS287" s="152"/>
      <c r="CT287" s="152"/>
      <c r="CU287" s="152"/>
      <c r="CV287" s="152"/>
      <c r="CW287" s="152"/>
      <c r="CX287" s="152"/>
      <c r="CY287" s="152"/>
      <c r="CZ287" s="152"/>
      <c r="DA287" s="152"/>
      <c r="DB287" s="152"/>
      <c r="DC287" s="152"/>
      <c r="DD287" s="152"/>
      <c r="DE287" s="152"/>
      <c r="DF287" s="152"/>
      <c r="DG287" s="152"/>
      <c r="DH287" s="152"/>
      <c r="DI287" s="152"/>
      <c r="DJ287" s="152"/>
      <c r="DK287" s="152"/>
      <c r="DL287" s="152"/>
      <c r="DM287" s="152"/>
      <c r="DN287" s="152"/>
      <c r="DO287" s="152"/>
      <c r="DP287" s="152"/>
      <c r="DQ287" s="152"/>
      <c r="DR287" s="152"/>
      <c r="DS287" s="152"/>
      <c r="DT287" s="152"/>
      <c r="DU287" s="152"/>
      <c r="DV287" s="152"/>
      <c r="DW287" s="152"/>
      <c r="DX287" s="152"/>
      <c r="DY287" s="152"/>
      <c r="DZ287" s="152"/>
      <c r="EA287" s="152"/>
      <c r="EB287" s="152"/>
      <c r="EC287" s="152"/>
      <c r="ED287" s="152"/>
      <c r="EE287" s="152"/>
      <c r="EF287" s="152"/>
      <c r="EG287" s="152"/>
      <c r="EH287" s="152"/>
      <c r="EI287" s="152"/>
      <c r="EJ287" s="152"/>
      <c r="EK287" s="152"/>
      <c r="EL287" s="152"/>
      <c r="EM287" s="152"/>
      <c r="EN287" s="152"/>
      <c r="EO287" s="152"/>
      <c r="EP287" s="152"/>
      <c r="EQ287" s="152"/>
      <c r="ER287" s="152"/>
      <c r="ES287" s="152"/>
      <c r="ET287" s="152"/>
      <c r="EU287" s="152"/>
      <c r="EV287" s="152"/>
      <c r="EW287" s="152"/>
      <c r="EX287" s="152"/>
      <c r="EY287" s="152"/>
      <c r="EZ287" s="152"/>
      <c r="FA287" s="152"/>
      <c r="FB287" s="152"/>
      <c r="FC287" s="152"/>
      <c r="FD287" s="152"/>
      <c r="FE287" s="152"/>
      <c r="FF287" s="152"/>
      <c r="FG287" s="152"/>
      <c r="FH287" s="152"/>
      <c r="FI287" s="152"/>
      <c r="FJ287" s="152"/>
      <c r="FK287" s="152"/>
      <c r="FL287" s="152"/>
      <c r="FM287" s="152"/>
      <c r="FN287" s="152"/>
      <c r="FO287" s="152"/>
      <c r="FP287" s="152"/>
      <c r="FQ287" s="152"/>
      <c r="FR287" s="152"/>
      <c r="FS287" s="152"/>
      <c r="FT287" s="152"/>
      <c r="FU287" s="152"/>
      <c r="FV287" s="152"/>
      <c r="FW287" s="152"/>
      <c r="FX287" s="152"/>
      <c r="FY287" s="152"/>
      <c r="FZ287" s="152"/>
      <c r="GA287" s="152"/>
      <c r="GB287" s="152"/>
      <c r="GC287" s="152"/>
      <c r="GD287" s="152"/>
      <c r="GE287" s="152"/>
      <c r="GF287" s="152"/>
      <c r="GG287" s="152"/>
      <c r="GH287" s="152"/>
      <c r="GI287" s="152"/>
      <c r="GJ287" s="152"/>
      <c r="GK287" s="152"/>
      <c r="GL287" s="152"/>
      <c r="GM287" s="152"/>
    </row>
    <row r="288" spans="1:195" s="157" customFormat="1" ht="13.8" outlineLevel="1">
      <c r="A288" s="306" t="s">
        <v>1816</v>
      </c>
      <c r="B288" s="306" t="s">
        <v>757</v>
      </c>
      <c r="C288" s="307"/>
      <c r="D288" s="2829"/>
      <c r="E288" s="155" t="s">
        <v>757</v>
      </c>
      <c r="F288" s="145">
        <f>SUMIFS(INPUT!$H:$H,INPUT!$E:$E,BAZE_2026!$A288,INPUT!$B:$B,BAZE_2026!$B288)</f>
        <v>0</v>
      </c>
      <c r="G288" s="145">
        <f>SUMIFS(INPUT!$L:$L,INPUT!$E:$E,BAZE_2026!$A288,INPUT!$B:$B,BAZE_2026!$B288)</f>
        <v>0</v>
      </c>
      <c r="H288" s="149">
        <f>G288-F288</f>
        <v>0</v>
      </c>
      <c r="I288" s="221" t="str">
        <f t="shared" si="31"/>
        <v>-</v>
      </c>
      <c r="J288" s="2842"/>
      <c r="K288" s="308"/>
      <c r="L288" s="274"/>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152"/>
      <c r="DL288" s="152"/>
      <c r="DM288" s="152"/>
      <c r="DN288" s="152"/>
      <c r="DO288" s="152"/>
      <c r="DP288" s="152"/>
      <c r="DQ288" s="152"/>
      <c r="DR288" s="152"/>
      <c r="DS288" s="152"/>
      <c r="DT288" s="152"/>
      <c r="DU288" s="152"/>
      <c r="DV288" s="152"/>
      <c r="DW288" s="152"/>
      <c r="DX288" s="152"/>
      <c r="DY288" s="152"/>
      <c r="DZ288" s="152"/>
      <c r="EA288" s="152"/>
      <c r="EB288" s="152"/>
      <c r="EC288" s="152"/>
      <c r="ED288" s="152"/>
      <c r="EE288" s="152"/>
      <c r="EF288" s="152"/>
      <c r="EG288" s="152"/>
      <c r="EH288" s="152"/>
      <c r="EI288" s="152"/>
      <c r="EJ288" s="152"/>
      <c r="EK288" s="152"/>
      <c r="EL288" s="152"/>
      <c r="EM288" s="152"/>
      <c r="EN288" s="152"/>
      <c r="EO288" s="152"/>
      <c r="EP288" s="152"/>
      <c r="EQ288" s="152"/>
      <c r="ER288" s="152"/>
      <c r="ES288" s="152"/>
      <c r="ET288" s="152"/>
      <c r="EU288" s="152"/>
      <c r="EV288" s="152"/>
      <c r="EW288" s="152"/>
      <c r="EX288" s="152"/>
      <c r="EY288" s="152"/>
      <c r="EZ288" s="152"/>
      <c r="FA288" s="152"/>
      <c r="FB288" s="152"/>
      <c r="FC288" s="152"/>
      <c r="FD288" s="152"/>
      <c r="FE288" s="152"/>
      <c r="FF288" s="152"/>
      <c r="FG288" s="152"/>
      <c r="FH288" s="152"/>
      <c r="FI288" s="152"/>
      <c r="FJ288" s="152"/>
      <c r="FK288" s="152"/>
      <c r="FL288" s="152"/>
      <c r="FM288" s="152"/>
      <c r="FN288" s="152"/>
      <c r="FO288" s="152"/>
      <c r="FP288" s="152"/>
      <c r="FQ288" s="152"/>
      <c r="FR288" s="152"/>
      <c r="FS288" s="152"/>
      <c r="FT288" s="152"/>
      <c r="FU288" s="152"/>
      <c r="FV288" s="152"/>
      <c r="FW288" s="152"/>
      <c r="FX288" s="152"/>
      <c r="FY288" s="152"/>
      <c r="FZ288" s="152"/>
      <c r="GA288" s="152"/>
      <c r="GB288" s="152"/>
      <c r="GC288" s="152"/>
      <c r="GD288" s="152"/>
      <c r="GE288" s="152"/>
      <c r="GF288" s="152"/>
      <c r="GG288" s="152"/>
      <c r="GH288" s="152"/>
      <c r="GI288" s="152"/>
      <c r="GJ288" s="152"/>
      <c r="GK288" s="152"/>
      <c r="GL288" s="152"/>
      <c r="GM288" s="152"/>
    </row>
    <row r="289" spans="1:195" ht="13.8">
      <c r="D289" s="1118" t="s">
        <v>972</v>
      </c>
      <c r="E289" s="40" t="s">
        <v>94</v>
      </c>
      <c r="F289" s="87">
        <f>F290+F293+F294</f>
        <v>3736800.0750000002</v>
      </c>
      <c r="G289" s="87">
        <f>G290+G293+G294</f>
        <v>3297848.16</v>
      </c>
      <c r="H289" s="31">
        <f>G289-F289</f>
        <v>-438951.91500000004</v>
      </c>
      <c r="I289" s="213">
        <f t="shared" si="31"/>
        <v>-0.11746732664042778</v>
      </c>
      <c r="J289" s="1304"/>
      <c r="K289" s="69"/>
    </row>
    <row r="290" spans="1:195" ht="13.8" outlineLevel="1">
      <c r="A290" s="170" t="s">
        <v>1837</v>
      </c>
      <c r="B290" s="170" t="s">
        <v>756</v>
      </c>
      <c r="D290" s="1119" t="s">
        <v>31</v>
      </c>
      <c r="E290" s="44" t="s">
        <v>95</v>
      </c>
      <c r="F290" s="88">
        <f>SUMIFS(INPUT!$H:$H,INPUT!$E:$E,BAZE_2026!$A290,INPUT!$B:$B,BAZE_2026!$B290)</f>
        <v>636783.07500000007</v>
      </c>
      <c r="G290" s="88">
        <f>SUMIFS(INPUT!$L:$L,INPUT!$E:$E,BAZE_2026!$A290,INPUT!$B:$B,BAZE_2026!$B290)</f>
        <v>631048.16</v>
      </c>
      <c r="H290" s="25">
        <f>G290-F290</f>
        <v>-5734.9150000000373</v>
      </c>
      <c r="I290" s="211">
        <f t="shared" si="31"/>
        <v>-9.0060732220309664E-3</v>
      </c>
      <c r="J290" s="1432"/>
      <c r="K290" s="69"/>
    </row>
    <row r="291" spans="1:195" s="157" customFormat="1" ht="13.8" outlineLevel="1">
      <c r="A291" s="306" t="s">
        <v>1837</v>
      </c>
      <c r="B291" s="306" t="s">
        <v>312</v>
      </c>
      <c r="C291" s="307"/>
      <c r="D291" s="2829"/>
      <c r="E291" s="155" t="s">
        <v>257</v>
      </c>
      <c r="F291" s="145">
        <f>SUMIFS(INPUT!$H:$H,INPUT!$E:$E,BAZE_2026!$A291,INPUT!$B:$B,BAZE_2026!$B291)</f>
        <v>91873.915000000008</v>
      </c>
      <c r="G291" s="145">
        <f>SUMIFS(INPUT!$L:$L,INPUT!$E:$E,BAZE_2026!$A291,INPUT!$B:$B,BAZE_2026!$B291)</f>
        <v>69621</v>
      </c>
      <c r="H291" s="151">
        <f>G291-F291</f>
        <v>-22252.915000000008</v>
      </c>
      <c r="I291" s="234">
        <f t="shared" si="31"/>
        <v>-0.24221145904144833</v>
      </c>
      <c r="J291" s="2842"/>
      <c r="K291" s="308"/>
      <c r="L291" s="274"/>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152"/>
      <c r="DL291" s="152"/>
      <c r="DM291" s="152"/>
      <c r="DN291" s="152"/>
      <c r="DO291" s="152"/>
      <c r="DP291" s="152"/>
      <c r="DQ291" s="152"/>
      <c r="DR291" s="152"/>
      <c r="DS291" s="152"/>
      <c r="DT291" s="152"/>
      <c r="DU291" s="152"/>
      <c r="DV291" s="152"/>
      <c r="DW291" s="152"/>
      <c r="DX291" s="152"/>
      <c r="DY291" s="152"/>
      <c r="DZ291" s="152"/>
      <c r="EA291" s="152"/>
      <c r="EB291" s="152"/>
      <c r="EC291" s="152"/>
      <c r="ED291" s="152"/>
      <c r="EE291" s="152"/>
      <c r="EF291" s="152"/>
      <c r="EG291" s="152"/>
      <c r="EH291" s="152"/>
      <c r="EI291" s="152"/>
      <c r="EJ291" s="152"/>
      <c r="EK291" s="152"/>
      <c r="EL291" s="152"/>
      <c r="EM291" s="152"/>
      <c r="EN291" s="152"/>
      <c r="EO291" s="152"/>
      <c r="EP291" s="152"/>
      <c r="EQ291" s="152"/>
      <c r="ER291" s="152"/>
      <c r="ES291" s="152"/>
      <c r="ET291" s="152"/>
      <c r="EU291" s="152"/>
      <c r="EV291" s="152"/>
      <c r="EW291" s="152"/>
      <c r="EX291" s="152"/>
      <c r="EY291" s="152"/>
      <c r="EZ291" s="152"/>
      <c r="FA291" s="152"/>
      <c r="FB291" s="152"/>
      <c r="FC291" s="152"/>
      <c r="FD291" s="152"/>
      <c r="FE291" s="152"/>
      <c r="FF291" s="152"/>
      <c r="FG291" s="152"/>
      <c r="FH291" s="152"/>
      <c r="FI291" s="152"/>
      <c r="FJ291" s="152"/>
      <c r="FK291" s="152"/>
      <c r="FL291" s="152"/>
      <c r="FM291" s="152"/>
      <c r="FN291" s="152"/>
      <c r="FO291" s="152"/>
      <c r="FP291" s="152"/>
      <c r="FQ291" s="152"/>
      <c r="FR291" s="152"/>
      <c r="FS291" s="152"/>
      <c r="FT291" s="152"/>
      <c r="FU291" s="152"/>
      <c r="FV291" s="152"/>
      <c r="FW291" s="152"/>
      <c r="FX291" s="152"/>
      <c r="FY291" s="152"/>
      <c r="FZ291" s="152"/>
      <c r="GA291" s="152"/>
      <c r="GB291" s="152"/>
      <c r="GC291" s="152"/>
      <c r="GD291" s="152"/>
      <c r="GE291" s="152"/>
      <c r="GF291" s="152"/>
      <c r="GG291" s="152"/>
      <c r="GH291" s="152"/>
      <c r="GI291" s="152"/>
      <c r="GJ291" s="152"/>
      <c r="GK291" s="152"/>
      <c r="GL291" s="152"/>
      <c r="GM291" s="152"/>
    </row>
    <row r="292" spans="1:195" s="157" customFormat="1" ht="13.8" outlineLevel="1">
      <c r="A292" s="306" t="s">
        <v>1837</v>
      </c>
      <c r="B292" s="306" t="s">
        <v>757</v>
      </c>
      <c r="C292" s="307"/>
      <c r="D292" s="2837"/>
      <c r="E292" s="155" t="s">
        <v>757</v>
      </c>
      <c r="F292" s="145">
        <f>SUMIFS(INPUT!$H:$H,INPUT!$E:$E,BAZE_2026!$A292,INPUT!$B:$B,BAZE_2026!$B292)</f>
        <v>0</v>
      </c>
      <c r="G292" s="145">
        <f>SUMIFS(INPUT!$L:$L,INPUT!$E:$E,BAZE_2026!$A292,INPUT!$B:$B,BAZE_2026!$B292)</f>
        <v>0</v>
      </c>
      <c r="H292" s="2851"/>
      <c r="I292" s="323" t="str">
        <f t="shared" si="31"/>
        <v>-</v>
      </c>
      <c r="J292" s="2852"/>
      <c r="K292" s="308"/>
      <c r="L292" s="274"/>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152"/>
      <c r="DL292" s="152"/>
      <c r="DM292" s="152"/>
      <c r="DN292" s="152"/>
      <c r="DO292" s="152"/>
      <c r="DP292" s="152"/>
      <c r="DQ292" s="152"/>
      <c r="DR292" s="152"/>
      <c r="DS292" s="152"/>
      <c r="DT292" s="152"/>
      <c r="DU292" s="152"/>
      <c r="DV292" s="152"/>
      <c r="DW292" s="152"/>
      <c r="DX292" s="152"/>
      <c r="DY292" s="152"/>
      <c r="DZ292" s="152"/>
      <c r="EA292" s="152"/>
      <c r="EB292" s="152"/>
      <c r="EC292" s="152"/>
      <c r="ED292" s="152"/>
      <c r="EE292" s="152"/>
      <c r="EF292" s="152"/>
      <c r="EG292" s="152"/>
      <c r="EH292" s="152"/>
      <c r="EI292" s="152"/>
      <c r="EJ292" s="152"/>
      <c r="EK292" s="152"/>
      <c r="EL292" s="152"/>
      <c r="EM292" s="152"/>
      <c r="EN292" s="152"/>
      <c r="EO292" s="152"/>
      <c r="EP292" s="152"/>
      <c r="EQ292" s="152"/>
      <c r="ER292" s="152"/>
      <c r="ES292" s="152"/>
      <c r="ET292" s="152"/>
      <c r="EU292" s="152"/>
      <c r="EV292" s="152"/>
      <c r="EW292" s="152"/>
      <c r="EX292" s="152"/>
      <c r="EY292" s="152"/>
      <c r="EZ292" s="152"/>
      <c r="FA292" s="152"/>
      <c r="FB292" s="152"/>
      <c r="FC292" s="152"/>
      <c r="FD292" s="152"/>
      <c r="FE292" s="152"/>
      <c r="FF292" s="152"/>
      <c r="FG292" s="152"/>
      <c r="FH292" s="152"/>
      <c r="FI292" s="152"/>
      <c r="FJ292" s="152"/>
      <c r="FK292" s="152"/>
      <c r="FL292" s="152"/>
      <c r="FM292" s="152"/>
      <c r="FN292" s="152"/>
      <c r="FO292" s="152"/>
      <c r="FP292" s="152"/>
      <c r="FQ292" s="152"/>
      <c r="FR292" s="152"/>
      <c r="FS292" s="152"/>
      <c r="FT292" s="152"/>
      <c r="FU292" s="152"/>
      <c r="FV292" s="152"/>
      <c r="FW292" s="152"/>
      <c r="FX292" s="152"/>
      <c r="FY292" s="152"/>
      <c r="FZ292" s="152"/>
      <c r="GA292" s="152"/>
      <c r="GB292" s="152"/>
      <c r="GC292" s="152"/>
      <c r="GD292" s="152"/>
      <c r="GE292" s="152"/>
      <c r="GF292" s="152"/>
      <c r="GG292" s="152"/>
      <c r="GH292" s="152"/>
      <c r="GI292" s="152"/>
      <c r="GJ292" s="152"/>
      <c r="GK292" s="152"/>
      <c r="GL292" s="152"/>
      <c r="GM292" s="152"/>
    </row>
    <row r="293" spans="1:195" ht="13.8" outlineLevel="1">
      <c r="A293" s="170" t="s">
        <v>1813</v>
      </c>
      <c r="B293" s="170" t="s">
        <v>756</v>
      </c>
      <c r="D293" s="42" t="s">
        <v>32</v>
      </c>
      <c r="E293" s="44" t="s">
        <v>1663</v>
      </c>
      <c r="F293" s="88">
        <f>SUMIFS(INPUT!$H:$H,INPUT!$E:$E,BAZE_2026!$A293,INPUT!$B:$B,BAZE_2026!$B293)</f>
        <v>2846110</v>
      </c>
      <c r="G293" s="88">
        <f>SUMIFS(INPUT!$L:$L,INPUT!$E:$E,BAZE_2026!$A293,INPUT!$B:$B,BAZE_2026!$B293)</f>
        <v>2381500</v>
      </c>
      <c r="H293" s="25">
        <f>G293-F293</f>
        <v>-464610</v>
      </c>
      <c r="I293" s="211">
        <f t="shared" si="31"/>
        <v>-0.16324386618928993</v>
      </c>
      <c r="J293" s="2853" t="s">
        <v>5041</v>
      </c>
      <c r="K293" s="69"/>
    </row>
    <row r="294" spans="1:195" ht="27.6" outlineLevel="1">
      <c r="A294" s="170" t="s">
        <v>1814</v>
      </c>
      <c r="B294" s="170" t="s">
        <v>756</v>
      </c>
      <c r="D294" s="42" t="s">
        <v>90</v>
      </c>
      <c r="E294" s="33" t="s">
        <v>600</v>
      </c>
      <c r="F294" s="88">
        <f>SUMIFS(INPUT!$H:$H,INPUT!$E:$E,BAZE_2026!$A294,INPUT!$B:$B,BAZE_2026!$B294)</f>
        <v>253907</v>
      </c>
      <c r="G294" s="88">
        <f>SUMIFS(INPUT!$L:$L,INPUT!$E:$E,BAZE_2026!$A294,INPUT!$B:$B,BAZE_2026!$B294)</f>
        <v>285300</v>
      </c>
      <c r="H294" s="25">
        <f>G294-F294</f>
        <v>31393</v>
      </c>
      <c r="I294" s="211">
        <f t="shared" si="31"/>
        <v>0.12363975786409985</v>
      </c>
      <c r="J294" s="2853" t="s">
        <v>5042</v>
      </c>
      <c r="K294" s="69"/>
    </row>
    <row r="295" spans="1:195" ht="13.8">
      <c r="D295" s="1118" t="s">
        <v>973</v>
      </c>
      <c r="E295" s="40" t="s">
        <v>552</v>
      </c>
      <c r="F295" s="87">
        <f>F296+F297+F299+F298</f>
        <v>844250</v>
      </c>
      <c r="G295" s="87">
        <f>G296+G297+G299+G298</f>
        <v>805390.33000000007</v>
      </c>
      <c r="H295" s="31">
        <f t="shared" ref="H295:H347" si="36">G295-F295</f>
        <v>-38859.669999999925</v>
      </c>
      <c r="I295" s="213">
        <f t="shared" ref="I295:I353" si="37">IFERROR(H295/F295,"-")</f>
        <v>-4.6028628960615846E-2</v>
      </c>
      <c r="J295" s="64"/>
      <c r="K295" s="69" t="s">
        <v>1667</v>
      </c>
    </row>
    <row r="296" spans="1:195" s="7" customFormat="1" ht="13.8" outlineLevel="1">
      <c r="A296" s="170" t="s">
        <v>1838</v>
      </c>
      <c r="B296" s="170" t="s">
        <v>422</v>
      </c>
      <c r="C296" s="239"/>
      <c r="D296" s="55"/>
      <c r="E296" s="62" t="s">
        <v>422</v>
      </c>
      <c r="F296" s="88"/>
      <c r="G296" s="88"/>
      <c r="H296" s="25">
        <f t="shared" si="36"/>
        <v>0</v>
      </c>
      <c r="I296" s="211" t="str">
        <f t="shared" si="37"/>
        <v>-</v>
      </c>
      <c r="J296" s="2485" t="s">
        <v>5043</v>
      </c>
      <c r="K296" s="69"/>
      <c r="L296" s="69"/>
      <c r="M296" s="25"/>
      <c r="N296" s="211"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7" customFormat="1" ht="74.25" customHeight="1" outlineLevel="1">
      <c r="A297" s="170" t="s">
        <v>1838</v>
      </c>
      <c r="B297" s="170" t="s">
        <v>756</v>
      </c>
      <c r="C297" s="239"/>
      <c r="D297" s="61"/>
      <c r="E297" s="56" t="s">
        <v>362</v>
      </c>
      <c r="F297" s="88">
        <f>SUMIFS(INPUT!$H:$H,INPUT!$E:$E,BAZE_2026!$A297,INPUT!$B:$B,BAZE_2026!$B297)</f>
        <v>422971</v>
      </c>
      <c r="G297" s="88">
        <f>SUMIFS(INPUT!$L:$L,INPUT!$E:$E,BAZE_2026!$A297,INPUT!$B:$B,BAZE_2026!$B297)</f>
        <v>414076.75</v>
      </c>
      <c r="H297" s="46">
        <f t="shared" si="36"/>
        <v>-8894.25</v>
      </c>
      <c r="I297" s="223">
        <f t="shared" si="37"/>
        <v>-2.1028037383177569E-2</v>
      </c>
      <c r="J297" s="2484" t="s">
        <v>5044</v>
      </c>
      <c r="K297" s="51"/>
      <c r="L297" s="126"/>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48" customFormat="1" ht="13.8" outlineLevel="1">
      <c r="A298" s="170" t="s">
        <v>1838</v>
      </c>
      <c r="B298" s="363" t="s">
        <v>1203</v>
      </c>
      <c r="C298" s="239"/>
      <c r="D298" s="362"/>
      <c r="E298" s="56" t="s">
        <v>1202</v>
      </c>
      <c r="F298" s="88">
        <f>SUMIFS(INPUT!$H:$H,INPUT!$E:$E,BAZE_2026!$A298,INPUT!$B:$B,BAZE_2026!$B298)</f>
        <v>401813</v>
      </c>
      <c r="G298" s="88">
        <f>SUMIFS(INPUT!$L:$L,INPUT!$E:$E,BAZE_2026!$A298,INPUT!$B:$B,BAZE_2026!$B298)</f>
        <v>385101</v>
      </c>
      <c r="H298" s="46">
        <f>G298-F298</f>
        <v>-16712</v>
      </c>
      <c r="I298" s="223">
        <f>IFERROR(H298/F298,"-")</f>
        <v>-4.1591486587044223E-2</v>
      </c>
      <c r="J298" s="2484"/>
      <c r="K298" s="300"/>
      <c r="L298" s="66"/>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row>
    <row r="299" spans="1:195" s="7" customFormat="1" ht="13.8" outlineLevel="1">
      <c r="A299" s="170" t="s">
        <v>1838</v>
      </c>
      <c r="B299" s="170" t="s">
        <v>758</v>
      </c>
      <c r="C299" s="239"/>
      <c r="D299" s="55"/>
      <c r="E299" s="56" t="s">
        <v>361</v>
      </c>
      <c r="F299" s="88">
        <f>SUMIFS(INPUT!$H:$H,INPUT!$E:$E,BAZE_2026!$A299,INPUT!$B:$B,BAZE_2026!$B299)</f>
        <v>19466</v>
      </c>
      <c r="G299" s="88">
        <f>SUMIFS(INPUT!$L:$L,INPUT!$E:$E,BAZE_2026!$A299,INPUT!$B:$B,BAZE_2026!$B299)</f>
        <v>6212.58</v>
      </c>
      <c r="H299" s="46">
        <f t="shared" si="36"/>
        <v>-13253.42</v>
      </c>
      <c r="I299" s="223">
        <f t="shared" si="37"/>
        <v>-0.68084968663310386</v>
      </c>
      <c r="J299" s="65"/>
      <c r="K299" s="69"/>
      <c r="L299" s="11"/>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57" customFormat="1" ht="13.8" outlineLevel="1">
      <c r="A300" s="306" t="s">
        <v>1838</v>
      </c>
      <c r="B300" s="306" t="s">
        <v>312</v>
      </c>
      <c r="C300" s="307"/>
      <c r="D300" s="2829"/>
      <c r="E300" s="155" t="s">
        <v>257</v>
      </c>
      <c r="F300" s="145">
        <f>SUMIFS(INPUT!$H:$H,INPUT!$E:$E,BAZE_2026!$A300,INPUT!$B:$B,BAZE_2026!$B300)</f>
        <v>0</v>
      </c>
      <c r="G300" s="145">
        <f>SUMIFS(INPUT!$L:$L,INPUT!$E:$E,BAZE_2026!$A300,INPUT!$B:$B,BAZE_2026!$B300)</f>
        <v>0</v>
      </c>
      <c r="H300" s="149">
        <f t="shared" si="36"/>
        <v>0</v>
      </c>
      <c r="I300" s="221" t="str">
        <f t="shared" si="37"/>
        <v>-</v>
      </c>
      <c r="J300" s="2842"/>
      <c r="K300" s="308"/>
      <c r="L300" s="274"/>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152"/>
      <c r="DL300" s="152"/>
      <c r="DM300" s="152"/>
      <c r="DN300" s="152"/>
      <c r="DO300" s="152"/>
      <c r="DP300" s="152"/>
      <c r="DQ300" s="152"/>
      <c r="DR300" s="152"/>
      <c r="DS300" s="152"/>
      <c r="DT300" s="152"/>
      <c r="DU300" s="152"/>
      <c r="DV300" s="152"/>
      <c r="DW300" s="152"/>
      <c r="DX300" s="152"/>
      <c r="DY300" s="152"/>
      <c r="DZ300" s="152"/>
      <c r="EA300" s="152"/>
      <c r="EB300" s="152"/>
      <c r="EC300" s="152"/>
      <c r="ED300" s="152"/>
      <c r="EE300" s="152"/>
      <c r="EF300" s="152"/>
      <c r="EG300" s="152"/>
      <c r="EH300" s="152"/>
      <c r="EI300" s="152"/>
      <c r="EJ300" s="152"/>
      <c r="EK300" s="152"/>
      <c r="EL300" s="152"/>
      <c r="EM300" s="152"/>
      <c r="EN300" s="152"/>
      <c r="EO300" s="152"/>
      <c r="EP300" s="152"/>
      <c r="EQ300" s="152"/>
      <c r="ER300" s="152"/>
      <c r="ES300" s="152"/>
      <c r="ET300" s="152"/>
      <c r="EU300" s="152"/>
      <c r="EV300" s="152"/>
      <c r="EW300" s="152"/>
      <c r="EX300" s="152"/>
      <c r="EY300" s="152"/>
      <c r="EZ300" s="152"/>
      <c r="FA300" s="152"/>
      <c r="FB300" s="152"/>
      <c r="FC300" s="152"/>
      <c r="FD300" s="152"/>
      <c r="FE300" s="152"/>
      <c r="FF300" s="152"/>
      <c r="FG300" s="152"/>
      <c r="FH300" s="152"/>
      <c r="FI300" s="152"/>
      <c r="FJ300" s="152"/>
      <c r="FK300" s="152"/>
      <c r="FL300" s="152"/>
      <c r="FM300" s="152"/>
      <c r="FN300" s="152"/>
      <c r="FO300" s="152"/>
      <c r="FP300" s="152"/>
      <c r="FQ300" s="152"/>
      <c r="FR300" s="152"/>
      <c r="FS300" s="152"/>
      <c r="FT300" s="152"/>
      <c r="FU300" s="152"/>
      <c r="FV300" s="152"/>
      <c r="FW300" s="152"/>
      <c r="FX300" s="152"/>
      <c r="FY300" s="152"/>
      <c r="FZ300" s="152"/>
      <c r="GA300" s="152"/>
      <c r="GB300" s="152"/>
      <c r="GC300" s="152"/>
      <c r="GD300" s="152"/>
      <c r="GE300" s="152"/>
      <c r="GF300" s="152"/>
      <c r="GG300" s="152"/>
      <c r="GH300" s="152"/>
      <c r="GI300" s="152"/>
      <c r="GJ300" s="152"/>
      <c r="GK300" s="152"/>
      <c r="GL300" s="152"/>
      <c r="GM300" s="152"/>
    </row>
    <row r="301" spans="1:195" s="157" customFormat="1" ht="13.8" outlineLevel="1">
      <c r="A301" s="306" t="s">
        <v>1838</v>
      </c>
      <c r="B301" s="306" t="s">
        <v>757</v>
      </c>
      <c r="C301" s="307"/>
      <c r="D301" s="2829"/>
      <c r="E301" s="155" t="s">
        <v>757</v>
      </c>
      <c r="F301" s="145">
        <f>SUMIFS(INPUT!$H:$H,INPUT!$E:$E,BAZE_2026!$A301,INPUT!$B:$B,BAZE_2026!$B301)</f>
        <v>79530</v>
      </c>
      <c r="G301" s="145">
        <f>SUMIFS(INPUT!$L:$L,INPUT!$E:$E,BAZE_2026!$A301,INPUT!$B:$B,BAZE_2026!$B301)</f>
        <v>8900</v>
      </c>
      <c r="H301" s="149">
        <f>G301-F301</f>
        <v>-70630</v>
      </c>
      <c r="I301" s="221">
        <f t="shared" si="37"/>
        <v>-0.88809254369420343</v>
      </c>
      <c r="J301" s="2842"/>
      <c r="K301" s="308"/>
      <c r="L301" s="274"/>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152"/>
      <c r="DL301" s="152"/>
      <c r="DM301" s="152"/>
      <c r="DN301" s="152"/>
      <c r="DO301" s="152"/>
      <c r="DP301" s="152"/>
      <c r="DQ301" s="152"/>
      <c r="DR301" s="152"/>
      <c r="DS301" s="152"/>
      <c r="DT301" s="152"/>
      <c r="DU301" s="152"/>
      <c r="DV301" s="152"/>
      <c r="DW301" s="152"/>
      <c r="DX301" s="152"/>
      <c r="DY301" s="152"/>
      <c r="DZ301" s="152"/>
      <c r="EA301" s="152"/>
      <c r="EB301" s="152"/>
      <c r="EC301" s="152"/>
      <c r="ED301" s="152"/>
      <c r="EE301" s="152"/>
      <c r="EF301" s="152"/>
      <c r="EG301" s="152"/>
      <c r="EH301" s="152"/>
      <c r="EI301" s="152"/>
      <c r="EJ301" s="152"/>
      <c r="EK301" s="152"/>
      <c r="EL301" s="152"/>
      <c r="EM301" s="152"/>
      <c r="EN301" s="152"/>
      <c r="EO301" s="152"/>
      <c r="EP301" s="152"/>
      <c r="EQ301" s="152"/>
      <c r="ER301" s="152"/>
      <c r="ES301" s="152"/>
      <c r="ET301" s="152"/>
      <c r="EU301" s="152"/>
      <c r="EV301" s="152"/>
      <c r="EW301" s="152"/>
      <c r="EX301" s="152"/>
      <c r="EY301" s="152"/>
      <c r="EZ301" s="152"/>
      <c r="FA301" s="152"/>
      <c r="FB301" s="152"/>
      <c r="FC301" s="152"/>
      <c r="FD301" s="152"/>
      <c r="FE301" s="152"/>
      <c r="FF301" s="152"/>
      <c r="FG301" s="152"/>
      <c r="FH301" s="152"/>
      <c r="FI301" s="152"/>
      <c r="FJ301" s="152"/>
      <c r="FK301" s="152"/>
      <c r="FL301" s="152"/>
      <c r="FM301" s="152"/>
      <c r="FN301" s="152"/>
      <c r="FO301" s="152"/>
      <c r="FP301" s="152"/>
      <c r="FQ301" s="152"/>
      <c r="FR301" s="152"/>
      <c r="FS301" s="152"/>
      <c r="FT301" s="152"/>
      <c r="FU301" s="152"/>
      <c r="FV301" s="152"/>
      <c r="FW301" s="152"/>
      <c r="FX301" s="152"/>
      <c r="FY301" s="152"/>
      <c r="FZ301" s="152"/>
      <c r="GA301" s="152"/>
      <c r="GB301" s="152"/>
      <c r="GC301" s="152"/>
      <c r="GD301" s="152"/>
      <c r="GE301" s="152"/>
      <c r="GF301" s="152"/>
      <c r="GG301" s="152"/>
      <c r="GH301" s="152"/>
      <c r="GI301" s="152"/>
      <c r="GJ301" s="152"/>
      <c r="GK301" s="152"/>
      <c r="GL301" s="152"/>
      <c r="GM301" s="152"/>
    </row>
    <row r="302" spans="1:195" s="157" customFormat="1" ht="13.8" outlineLevel="1">
      <c r="A302" s="306" t="s">
        <v>1838</v>
      </c>
      <c r="B302" s="306" t="s">
        <v>1730</v>
      </c>
      <c r="C302" s="307"/>
      <c r="D302" s="2849"/>
      <c r="E302" s="155" t="s">
        <v>1730</v>
      </c>
      <c r="F302" s="145">
        <f>SUMIFS(INPUT!$H:$H,INPUT!$E:$E,BAZE_2026!$A302,INPUT!$B:$B,BAZE_2026!$B302)</f>
        <v>26620</v>
      </c>
      <c r="G302" s="145">
        <f>SUMIFS(INPUT!$L:$L,INPUT!$E:$E,BAZE_2026!$A302,INPUT!$B:$B,BAZE_2026!$B302)</f>
        <v>28100</v>
      </c>
      <c r="H302" s="149">
        <f>G302-F302</f>
        <v>1480</v>
      </c>
      <c r="I302" s="221">
        <f t="shared" ref="I302" si="38">IFERROR(H302/F302,"-")</f>
        <v>5.5597295266716758E-2</v>
      </c>
      <c r="J302" s="2850"/>
      <c r="K302" s="308"/>
      <c r="L302" s="274"/>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152"/>
      <c r="DL302" s="152"/>
      <c r="DM302" s="152"/>
      <c r="DN302" s="152"/>
      <c r="DO302" s="152"/>
      <c r="DP302" s="152"/>
      <c r="DQ302" s="152"/>
      <c r="DR302" s="152"/>
      <c r="DS302" s="152"/>
      <c r="DT302" s="152"/>
      <c r="DU302" s="152"/>
      <c r="DV302" s="152"/>
      <c r="DW302" s="152"/>
      <c r="DX302" s="152"/>
      <c r="DY302" s="152"/>
      <c r="DZ302" s="152"/>
      <c r="EA302" s="152"/>
      <c r="EB302" s="152"/>
      <c r="EC302" s="152"/>
      <c r="ED302" s="152"/>
      <c r="EE302" s="152"/>
      <c r="EF302" s="152"/>
      <c r="EG302" s="152"/>
      <c r="EH302" s="152"/>
      <c r="EI302" s="152"/>
      <c r="EJ302" s="152"/>
      <c r="EK302" s="152"/>
      <c r="EL302" s="152"/>
      <c r="EM302" s="152"/>
      <c r="EN302" s="152"/>
      <c r="EO302" s="152"/>
      <c r="EP302" s="152"/>
      <c r="EQ302" s="152"/>
      <c r="ER302" s="152"/>
      <c r="ES302" s="152"/>
      <c r="ET302" s="152"/>
      <c r="EU302" s="152"/>
      <c r="EV302" s="152"/>
      <c r="EW302" s="152"/>
      <c r="EX302" s="152"/>
      <c r="EY302" s="152"/>
      <c r="EZ302" s="152"/>
      <c r="FA302" s="152"/>
      <c r="FB302" s="152"/>
      <c r="FC302" s="152"/>
      <c r="FD302" s="152"/>
      <c r="FE302" s="152"/>
      <c r="FF302" s="152"/>
      <c r="FG302" s="152"/>
      <c r="FH302" s="152"/>
      <c r="FI302" s="152"/>
      <c r="FJ302" s="152"/>
      <c r="FK302" s="152"/>
      <c r="FL302" s="152"/>
      <c r="FM302" s="152"/>
      <c r="FN302" s="152"/>
      <c r="FO302" s="152"/>
      <c r="FP302" s="152"/>
      <c r="FQ302" s="152"/>
      <c r="FR302" s="152"/>
      <c r="FS302" s="152"/>
      <c r="FT302" s="152"/>
      <c r="FU302" s="152"/>
      <c r="FV302" s="152"/>
      <c r="FW302" s="152"/>
      <c r="FX302" s="152"/>
      <c r="FY302" s="152"/>
      <c r="FZ302" s="152"/>
      <c r="GA302" s="152"/>
      <c r="GB302" s="152"/>
      <c r="GC302" s="152"/>
      <c r="GD302" s="152"/>
      <c r="GE302" s="152"/>
      <c r="GF302" s="152"/>
      <c r="GG302" s="152"/>
      <c r="GH302" s="152"/>
      <c r="GI302" s="152"/>
      <c r="GJ302" s="152"/>
      <c r="GK302" s="152"/>
      <c r="GL302" s="152"/>
      <c r="GM302" s="152"/>
    </row>
    <row r="303" spans="1:195" ht="13.8">
      <c r="D303" s="1118" t="s">
        <v>974</v>
      </c>
      <c r="E303" s="40" t="s">
        <v>2622</v>
      </c>
      <c r="F303" s="87">
        <f>F304+F305+F307+F306</f>
        <v>1038226.2148682734</v>
      </c>
      <c r="G303" s="87">
        <f>G304+G305+G307+G306</f>
        <v>1038752.1955473166</v>
      </c>
      <c r="H303" s="87">
        <f t="shared" si="36"/>
        <v>525.98067904321942</v>
      </c>
      <c r="I303" s="213">
        <f t="shared" si="37"/>
        <v>5.0661471605198687E-4</v>
      </c>
      <c r="J303" s="1304"/>
      <c r="K303" s="69"/>
    </row>
    <row r="304" spans="1:195" s="7" customFormat="1" ht="13.8" outlineLevel="1">
      <c r="A304" s="170" t="s">
        <v>2511</v>
      </c>
      <c r="B304" s="170" t="s">
        <v>422</v>
      </c>
      <c r="C304" s="239"/>
      <c r="D304" s="61"/>
      <c r="E304" s="56" t="s">
        <v>422</v>
      </c>
      <c r="F304" s="88">
        <f>SUMIFS(INPUT!$H:$H,INPUT!$E:$E,BAZE_2026!$A304,INPUT!$B:$B,BAZE_2026!$B304)</f>
        <v>405786.71486827329</v>
      </c>
      <c r="G304" s="88">
        <f>SUMIFS(INPUT!$L:$L,INPUT!$E:$E,BAZE_2026!$A304,INPUT!$B:$B,BAZE_2026!$B304)</f>
        <v>423588.05554731656</v>
      </c>
      <c r="H304" s="122">
        <f t="shared" si="36"/>
        <v>17801.340679043264</v>
      </c>
      <c r="I304" s="235">
        <f t="shared" si="37"/>
        <v>4.3868712372266659E-2</v>
      </c>
      <c r="J304" s="2472" t="s">
        <v>4653</v>
      </c>
      <c r="K304" s="69"/>
      <c r="L304" s="11"/>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7" customFormat="1" ht="19.5" customHeight="1" outlineLevel="1">
      <c r="A305" s="170" t="s">
        <v>2511</v>
      </c>
      <c r="B305" s="170" t="s">
        <v>756</v>
      </c>
      <c r="C305" s="239"/>
      <c r="D305" s="61"/>
      <c r="E305" s="56" t="s">
        <v>362</v>
      </c>
      <c r="F305" s="88">
        <f>SUMIFS(INPUT!$H:$H,INPUT!$E:$E,BAZE_2026!$A305,INPUT!$B:$B,BAZE_2026!$B305)</f>
        <v>265138.5</v>
      </c>
      <c r="G305" s="88">
        <f>SUMIFS(INPUT!$L:$L,INPUT!$E:$E,BAZE_2026!$A305,INPUT!$B:$B,BAZE_2026!$B305)</f>
        <v>266682.14</v>
      </c>
      <c r="H305" s="122">
        <f t="shared" si="36"/>
        <v>1543.640000000014</v>
      </c>
      <c r="I305" s="235">
        <f t="shared" si="37"/>
        <v>5.8220137777049126E-3</v>
      </c>
      <c r="J305" s="2622" t="s">
        <v>5045</v>
      </c>
      <c r="K305" s="51"/>
      <c r="L305" s="126"/>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7" customFormat="1" ht="13.8" outlineLevel="1">
      <c r="A306" s="170" t="s">
        <v>2511</v>
      </c>
      <c r="B306" s="170" t="s">
        <v>1203</v>
      </c>
      <c r="C306" s="239"/>
      <c r="D306" s="1121"/>
      <c r="E306" s="450" t="s">
        <v>1203</v>
      </c>
      <c r="F306" s="88">
        <f>SUMIFS(INPUT!$H:$H,INPUT!$E:$E,BAZE_2026!$A306,INPUT!$B:$B,BAZE_2026!$B306)</f>
        <v>342547</v>
      </c>
      <c r="G306" s="88">
        <f>SUMIFS(INPUT!$L:$L,INPUT!$E:$E,BAZE_2026!$A306,INPUT!$B:$B,BAZE_2026!$B306)</f>
        <v>329532</v>
      </c>
      <c r="H306" s="122">
        <f>G306-F306</f>
        <v>-13015</v>
      </c>
      <c r="I306" s="451">
        <f>IFERROR(H306/F306,"-")</f>
        <v>-3.7994786116941619E-2</v>
      </c>
      <c r="J306" s="1433"/>
      <c r="K306" s="51"/>
      <c r="L306" s="12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3" customFormat="1" ht="13.8" outlineLevel="1">
      <c r="A307" s="170" t="s">
        <v>2511</v>
      </c>
      <c r="B307" s="170" t="s">
        <v>758</v>
      </c>
      <c r="C307" s="239"/>
      <c r="D307" s="58"/>
      <c r="E307" s="59" t="s">
        <v>361</v>
      </c>
      <c r="F307" s="88">
        <f>SUMIFS(INPUT!$H:$H,INPUT!$E:$E,BAZE_2026!$A307,INPUT!$B:$B,BAZE_2026!$B307)</f>
        <v>24754</v>
      </c>
      <c r="G307" s="88">
        <f>SUMIFS(INPUT!$L:$L,INPUT!$E:$E,BAZE_2026!$A307,INPUT!$B:$B,BAZE_2026!$B307)</f>
        <v>18950</v>
      </c>
      <c r="H307" s="122">
        <f t="shared" si="36"/>
        <v>-5804</v>
      </c>
      <c r="I307" s="235">
        <f t="shared" si="37"/>
        <v>-0.23446715682313971</v>
      </c>
      <c r="J307" s="1419"/>
      <c r="K307" s="69"/>
      <c r="L307" s="272"/>
      <c r="M307" s="68"/>
      <c r="N307" s="68"/>
      <c r="O307" s="68"/>
      <c r="P307" s="68"/>
      <c r="Q307" s="68"/>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c r="AU307" s="68"/>
      <c r="AV307" s="68"/>
      <c r="AW307" s="68"/>
      <c r="AX307" s="68"/>
      <c r="AY307" s="68"/>
      <c r="AZ307" s="68"/>
      <c r="BA307" s="68"/>
      <c r="BB307" s="68"/>
      <c r="BC307" s="68"/>
      <c r="BD307" s="68"/>
      <c r="BE307" s="68"/>
      <c r="BF307" s="68"/>
      <c r="BG307" s="68"/>
      <c r="BH307" s="68"/>
      <c r="BI307" s="68"/>
      <c r="BJ307" s="68"/>
      <c r="BK307" s="68"/>
      <c r="BL307" s="68"/>
      <c r="BM307" s="68"/>
      <c r="BN307" s="68"/>
      <c r="BO307" s="68"/>
      <c r="BP307" s="68"/>
      <c r="BQ307" s="68"/>
      <c r="BR307" s="68"/>
      <c r="BS307" s="68"/>
      <c r="BT307" s="68"/>
      <c r="BU307" s="68"/>
      <c r="BV307" s="68"/>
      <c r="BW307" s="68"/>
      <c r="BX307" s="68"/>
      <c r="BY307" s="68"/>
      <c r="BZ307" s="68"/>
      <c r="CA307" s="68"/>
      <c r="CB307" s="68"/>
      <c r="CC307" s="68"/>
      <c r="CD307" s="68"/>
      <c r="CE307" s="68"/>
      <c r="CF307" s="68"/>
      <c r="CG307" s="68"/>
      <c r="CH307" s="68"/>
      <c r="CI307" s="68"/>
      <c r="CJ307" s="68"/>
      <c r="CK307" s="68"/>
      <c r="CL307" s="68"/>
      <c r="CM307" s="68"/>
      <c r="CN307" s="68"/>
      <c r="CO307" s="68"/>
      <c r="CP307" s="68"/>
      <c r="CQ307" s="68"/>
      <c r="CR307" s="68"/>
      <c r="CS307" s="68"/>
      <c r="CT307" s="68"/>
      <c r="CU307" s="68"/>
      <c r="CV307" s="68"/>
      <c r="CW307" s="68"/>
      <c r="CX307" s="68"/>
      <c r="CY307" s="68"/>
      <c r="CZ307" s="68"/>
      <c r="DA307" s="68"/>
      <c r="DB307" s="68"/>
      <c r="DC307" s="68"/>
      <c r="DD307" s="68"/>
      <c r="DE307" s="68"/>
      <c r="DF307" s="68"/>
      <c r="DG307" s="68"/>
      <c r="DH307" s="68"/>
      <c r="DI307" s="68"/>
      <c r="DJ307" s="68"/>
      <c r="DK307" s="68"/>
      <c r="DL307" s="68"/>
      <c r="DM307" s="68"/>
      <c r="DN307" s="68"/>
      <c r="DO307" s="68"/>
      <c r="DP307" s="68"/>
      <c r="DQ307" s="68"/>
      <c r="DR307" s="68"/>
      <c r="DS307" s="68"/>
      <c r="DT307" s="68"/>
      <c r="DU307" s="68"/>
      <c r="DV307" s="68"/>
      <c r="DW307" s="68"/>
      <c r="DX307" s="68"/>
      <c r="DY307" s="68"/>
      <c r="DZ307" s="68"/>
      <c r="EA307" s="68"/>
      <c r="EB307" s="68"/>
      <c r="EC307" s="68"/>
      <c r="ED307" s="68"/>
      <c r="EE307" s="68"/>
      <c r="EF307" s="68"/>
      <c r="EG307" s="68"/>
      <c r="EH307" s="68"/>
      <c r="EI307" s="68"/>
      <c r="EJ307" s="68"/>
      <c r="EK307" s="68"/>
      <c r="EL307" s="68"/>
      <c r="EM307" s="68"/>
      <c r="EN307" s="68"/>
      <c r="EO307" s="68"/>
      <c r="EP307" s="68"/>
      <c r="EQ307" s="68"/>
      <c r="ER307" s="68"/>
      <c r="ES307" s="68"/>
      <c r="ET307" s="68"/>
      <c r="EU307" s="68"/>
      <c r="EV307" s="68"/>
      <c r="EW307" s="68"/>
      <c r="EX307" s="68"/>
      <c r="EY307" s="68"/>
      <c r="EZ307" s="68"/>
      <c r="FA307" s="68"/>
      <c r="FB307" s="68"/>
      <c r="FC307" s="68"/>
      <c r="FD307" s="68"/>
      <c r="FE307" s="68"/>
      <c r="FF307" s="68"/>
      <c r="FG307" s="68"/>
      <c r="FH307" s="68"/>
      <c r="FI307" s="68"/>
      <c r="FJ307" s="68"/>
      <c r="FK307" s="68"/>
      <c r="FL307" s="68"/>
      <c r="FM307" s="68"/>
      <c r="FN307" s="68"/>
      <c r="FO307" s="68"/>
      <c r="FP307" s="68"/>
      <c r="FQ307" s="68"/>
      <c r="FR307" s="68"/>
      <c r="FS307" s="68"/>
      <c r="FT307" s="68"/>
      <c r="FU307" s="68"/>
      <c r="FV307" s="68"/>
      <c r="FW307" s="68"/>
      <c r="FX307" s="68"/>
      <c r="FY307" s="68"/>
      <c r="FZ307" s="68"/>
      <c r="GA307" s="68"/>
      <c r="GB307" s="68"/>
      <c r="GC307" s="68"/>
      <c r="GD307" s="68"/>
      <c r="GE307" s="68"/>
      <c r="GF307" s="68"/>
      <c r="GG307" s="68"/>
      <c r="GH307" s="68"/>
      <c r="GI307" s="68"/>
      <c r="GJ307" s="68"/>
      <c r="GK307" s="68"/>
      <c r="GL307" s="68"/>
      <c r="GM307" s="68"/>
    </row>
    <row r="308" spans="1:195" s="157" customFormat="1" ht="13.8" outlineLevel="1">
      <c r="A308" s="306" t="s">
        <v>3145</v>
      </c>
      <c r="B308" s="306" t="s">
        <v>312</v>
      </c>
      <c r="C308" s="307"/>
      <c r="D308" s="2829"/>
      <c r="E308" s="155" t="s">
        <v>257</v>
      </c>
      <c r="F308" s="145">
        <f>SUMIFS(INPUT!$H:$H,INPUT!$E:$E,BAZE_2026!$A308,INPUT!$B:$B,BAZE_2026!$B308)</f>
        <v>1521411.328044391</v>
      </c>
      <c r="G308" s="145">
        <f>SUMIFS(INPUT!$L:$L,INPUT!$E:$E,BAZE_2026!$A308,INPUT!$B:$B,BAZE_2026!$B308)</f>
        <v>1796521.27</v>
      </c>
      <c r="H308" s="151">
        <f t="shared" si="36"/>
        <v>275109.94195560901</v>
      </c>
      <c r="I308" s="234">
        <f t="shared" si="37"/>
        <v>0.18082548544530228</v>
      </c>
      <c r="J308" s="2842"/>
      <c r="K308" s="308"/>
      <c r="L308" s="274"/>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c r="CG308" s="152"/>
      <c r="CH308" s="152"/>
      <c r="CI308" s="152"/>
      <c r="CJ308" s="152"/>
      <c r="CK308" s="152"/>
      <c r="CL308" s="152"/>
      <c r="CM308" s="152"/>
      <c r="CN308" s="152"/>
      <c r="CO308" s="152"/>
      <c r="CP308" s="152"/>
      <c r="CQ308" s="152"/>
      <c r="CR308" s="152"/>
      <c r="CS308" s="152"/>
      <c r="CT308" s="152"/>
      <c r="CU308" s="152"/>
      <c r="CV308" s="152"/>
      <c r="CW308" s="152"/>
      <c r="CX308" s="152"/>
      <c r="CY308" s="152"/>
      <c r="CZ308" s="152"/>
      <c r="DA308" s="152"/>
      <c r="DB308" s="152"/>
      <c r="DC308" s="152"/>
      <c r="DD308" s="152"/>
      <c r="DE308" s="152"/>
      <c r="DF308" s="152"/>
      <c r="DG308" s="152"/>
      <c r="DH308" s="152"/>
      <c r="DI308" s="152"/>
      <c r="DJ308" s="152"/>
      <c r="DK308" s="152"/>
      <c r="DL308" s="152"/>
      <c r="DM308" s="152"/>
      <c r="DN308" s="152"/>
      <c r="DO308" s="152"/>
      <c r="DP308" s="152"/>
      <c r="DQ308" s="152"/>
      <c r="DR308" s="152"/>
      <c r="DS308" s="152"/>
      <c r="DT308" s="152"/>
      <c r="DU308" s="152"/>
      <c r="DV308" s="152"/>
      <c r="DW308" s="152"/>
      <c r="DX308" s="152"/>
      <c r="DY308" s="152"/>
      <c r="DZ308" s="152"/>
      <c r="EA308" s="152"/>
      <c r="EB308" s="152"/>
      <c r="EC308" s="152"/>
      <c r="ED308" s="152"/>
      <c r="EE308" s="152"/>
      <c r="EF308" s="152"/>
      <c r="EG308" s="152"/>
      <c r="EH308" s="152"/>
      <c r="EI308" s="152"/>
      <c r="EJ308" s="152"/>
      <c r="EK308" s="152"/>
      <c r="EL308" s="152"/>
      <c r="EM308" s="152"/>
      <c r="EN308" s="152"/>
      <c r="EO308" s="152"/>
      <c r="EP308" s="152"/>
      <c r="EQ308" s="152"/>
      <c r="ER308" s="152"/>
      <c r="ES308" s="152"/>
      <c r="ET308" s="152"/>
      <c r="EU308" s="152"/>
      <c r="EV308" s="152"/>
      <c r="EW308" s="152"/>
      <c r="EX308" s="152"/>
      <c r="EY308" s="152"/>
      <c r="EZ308" s="152"/>
      <c r="FA308" s="152"/>
      <c r="FB308" s="152"/>
      <c r="FC308" s="152"/>
      <c r="FD308" s="152"/>
      <c r="FE308" s="152"/>
      <c r="FF308" s="152"/>
      <c r="FG308" s="152"/>
      <c r="FH308" s="152"/>
      <c r="FI308" s="152"/>
      <c r="FJ308" s="152"/>
      <c r="FK308" s="152"/>
      <c r="FL308" s="152"/>
      <c r="FM308" s="152"/>
      <c r="FN308" s="152"/>
      <c r="FO308" s="152"/>
      <c r="FP308" s="152"/>
      <c r="FQ308" s="152"/>
      <c r="FR308" s="152"/>
      <c r="FS308" s="152"/>
      <c r="FT308" s="152"/>
      <c r="FU308" s="152"/>
      <c r="FV308" s="152"/>
      <c r="FW308" s="152"/>
      <c r="FX308" s="152"/>
      <c r="FY308" s="152"/>
      <c r="FZ308" s="152"/>
      <c r="GA308" s="152"/>
      <c r="GB308" s="152"/>
      <c r="GC308" s="152"/>
      <c r="GD308" s="152"/>
      <c r="GE308" s="152"/>
      <c r="GF308" s="152"/>
      <c r="GG308" s="152"/>
      <c r="GH308" s="152"/>
      <c r="GI308" s="152"/>
      <c r="GJ308" s="152"/>
      <c r="GK308" s="152"/>
      <c r="GL308" s="152"/>
      <c r="GM308" s="152"/>
    </row>
    <row r="309" spans="1:195" s="152" customFormat="1" ht="13.8" outlineLevel="1">
      <c r="A309" s="306" t="s">
        <v>3146</v>
      </c>
      <c r="B309" s="306" t="s">
        <v>312</v>
      </c>
      <c r="C309" s="312"/>
      <c r="D309" s="2839"/>
      <c r="E309" s="206" t="s">
        <v>2493</v>
      </c>
      <c r="F309" s="154">
        <f>SUMIFS(INPUT!$H:$H,INPUT!$E:$E,BAZE_2026!$A309,INPUT!$B:$B,BAZE_2026!$B309)</f>
        <v>126969</v>
      </c>
      <c r="G309" s="154">
        <f>SUMIFS(INPUT!$L:$L,INPUT!$E:$E,BAZE_2026!$A309,INPUT!$B:$B,BAZE_2026!$B309)</f>
        <v>137869</v>
      </c>
      <c r="H309" s="1151">
        <f>G309-F309</f>
        <v>10900</v>
      </c>
      <c r="I309" s="1152">
        <f>IFERROR(H309/F309,"-")</f>
        <v>8.5847726610432468E-2</v>
      </c>
      <c r="J309" s="2854"/>
      <c r="K309" s="308"/>
      <c r="L309" s="274"/>
    </row>
    <row r="310" spans="1:195" s="157" customFormat="1" ht="13.8" outlineLevel="1">
      <c r="A310" s="306" t="s">
        <v>2511</v>
      </c>
      <c r="B310" s="306" t="s">
        <v>757</v>
      </c>
      <c r="C310" s="307"/>
      <c r="D310" s="2829"/>
      <c r="E310" s="155" t="s">
        <v>757</v>
      </c>
      <c r="F310" s="145">
        <f>SUMIFS(INPUT!$H:$H,INPUT!$E:$E,BAZE_2026!$A310,INPUT!$B:$B,BAZE_2026!$B310)</f>
        <v>20555</v>
      </c>
      <c r="G310" s="145">
        <f>SUMIFS(INPUT!$L:$L,INPUT!$E:$E,BAZE_2026!$A310,INPUT!$B:$B,BAZE_2026!$B310)</f>
        <v>117101.6</v>
      </c>
      <c r="H310" s="151">
        <f t="shared" si="36"/>
        <v>96546.6</v>
      </c>
      <c r="I310" s="234">
        <f t="shared" si="37"/>
        <v>4.6969885672585745</v>
      </c>
      <c r="J310" s="2842"/>
      <c r="K310" s="308"/>
      <c r="L310" s="274"/>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152"/>
      <c r="DL310" s="152"/>
      <c r="DM310" s="152"/>
      <c r="DN310" s="152"/>
      <c r="DO310" s="152"/>
      <c r="DP310" s="152"/>
      <c r="DQ310" s="152"/>
      <c r="DR310" s="152"/>
      <c r="DS310" s="152"/>
      <c r="DT310" s="152"/>
      <c r="DU310" s="152"/>
      <c r="DV310" s="152"/>
      <c r="DW310" s="152"/>
      <c r="DX310" s="152"/>
      <c r="DY310" s="152"/>
      <c r="DZ310" s="152"/>
      <c r="EA310" s="152"/>
      <c r="EB310" s="152"/>
      <c r="EC310" s="152"/>
      <c r="ED310" s="152"/>
      <c r="EE310" s="152"/>
      <c r="EF310" s="152"/>
      <c r="EG310" s="152"/>
      <c r="EH310" s="152"/>
      <c r="EI310" s="152"/>
      <c r="EJ310" s="152"/>
      <c r="EK310" s="152"/>
      <c r="EL310" s="152"/>
      <c r="EM310" s="152"/>
      <c r="EN310" s="152"/>
      <c r="EO310" s="152"/>
      <c r="EP310" s="152"/>
      <c r="EQ310" s="152"/>
      <c r="ER310" s="152"/>
      <c r="ES310" s="152"/>
      <c r="ET310" s="152"/>
      <c r="EU310" s="152"/>
      <c r="EV310" s="152"/>
      <c r="EW310" s="152"/>
      <c r="EX310" s="152"/>
      <c r="EY310" s="152"/>
      <c r="EZ310" s="152"/>
      <c r="FA310" s="152"/>
      <c r="FB310" s="152"/>
      <c r="FC310" s="152"/>
      <c r="FD310" s="152"/>
      <c r="FE310" s="152"/>
      <c r="FF310" s="152"/>
      <c r="FG310" s="152"/>
      <c r="FH310" s="152"/>
      <c r="FI310" s="152"/>
      <c r="FJ310" s="152"/>
      <c r="FK310" s="152"/>
      <c r="FL310" s="152"/>
      <c r="FM310" s="152"/>
      <c r="FN310" s="152"/>
      <c r="FO310" s="152"/>
      <c r="FP310" s="152"/>
      <c r="FQ310" s="152"/>
      <c r="FR310" s="152"/>
      <c r="FS310" s="152"/>
      <c r="FT310" s="152"/>
      <c r="FU310" s="152"/>
      <c r="FV310" s="152"/>
      <c r="FW310" s="152"/>
      <c r="FX310" s="152"/>
      <c r="FY310" s="152"/>
      <c r="FZ310" s="152"/>
      <c r="GA310" s="152"/>
      <c r="GB310" s="152"/>
      <c r="GC310" s="152"/>
      <c r="GD310" s="152"/>
      <c r="GE310" s="152"/>
      <c r="GF310" s="152"/>
      <c r="GG310" s="152"/>
      <c r="GH310" s="152"/>
      <c r="GI310" s="152"/>
      <c r="GJ310" s="152"/>
      <c r="GK310" s="152"/>
      <c r="GL310" s="152"/>
      <c r="GM310" s="152"/>
    </row>
    <row r="311" spans="1:195" s="157" customFormat="1" ht="16.2" customHeight="1" outlineLevel="1">
      <c r="A311" s="306" t="s">
        <v>2511</v>
      </c>
      <c r="B311" s="306" t="s">
        <v>351</v>
      </c>
      <c r="C311" s="307"/>
      <c r="D311" s="2836"/>
      <c r="E311" s="267" t="s">
        <v>41</v>
      </c>
      <c r="F311" s="145">
        <f>SUMIFS(INPUT!$H:$H,INPUT!$E:$E,BAZE_2026!$A311,INPUT!$B:$B,BAZE_2026!$B311)</f>
        <v>0</v>
      </c>
      <c r="G311" s="145">
        <f>SUMIFS(INPUT!$L:$L,INPUT!$E:$E,BAZE_2026!$A311,INPUT!$B:$B,BAZE_2026!$B311)</f>
        <v>0</v>
      </c>
      <c r="H311" s="151">
        <f t="shared" si="36"/>
        <v>0</v>
      </c>
      <c r="I311" s="234" t="str">
        <f t="shared" si="37"/>
        <v>-</v>
      </c>
      <c r="J311" s="2842"/>
      <c r="K311" s="308"/>
      <c r="L311" s="274"/>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152"/>
      <c r="DL311" s="152"/>
      <c r="DM311" s="152"/>
      <c r="DN311" s="152"/>
      <c r="DO311" s="152"/>
      <c r="DP311" s="152"/>
      <c r="DQ311" s="152"/>
      <c r="DR311" s="152"/>
      <c r="DS311" s="152"/>
      <c r="DT311" s="152"/>
      <c r="DU311" s="152"/>
      <c r="DV311" s="152"/>
      <c r="DW311" s="152"/>
      <c r="DX311" s="152"/>
      <c r="DY311" s="152"/>
      <c r="DZ311" s="152"/>
      <c r="EA311" s="152"/>
      <c r="EB311" s="152"/>
      <c r="EC311" s="152"/>
      <c r="ED311" s="152"/>
      <c r="EE311" s="152"/>
      <c r="EF311" s="152"/>
      <c r="EG311" s="152"/>
      <c r="EH311" s="152"/>
      <c r="EI311" s="152"/>
      <c r="EJ311" s="152"/>
      <c r="EK311" s="152"/>
      <c r="EL311" s="152"/>
      <c r="EM311" s="152"/>
      <c r="EN311" s="152"/>
      <c r="EO311" s="152"/>
      <c r="EP311" s="152"/>
      <c r="EQ311" s="152"/>
      <c r="ER311" s="152"/>
      <c r="ES311" s="152"/>
      <c r="ET311" s="152"/>
      <c r="EU311" s="152"/>
      <c r="EV311" s="152"/>
      <c r="EW311" s="152"/>
      <c r="EX311" s="152"/>
      <c r="EY311" s="152"/>
      <c r="EZ311" s="152"/>
      <c r="FA311" s="152"/>
      <c r="FB311" s="152"/>
      <c r="FC311" s="152"/>
      <c r="FD311" s="152"/>
      <c r="FE311" s="152"/>
      <c r="FF311" s="152"/>
      <c r="FG311" s="152"/>
      <c r="FH311" s="152"/>
      <c r="FI311" s="152"/>
      <c r="FJ311" s="152"/>
      <c r="FK311" s="152"/>
      <c r="FL311" s="152"/>
      <c r="FM311" s="152"/>
      <c r="FN311" s="152"/>
      <c r="FO311" s="152"/>
      <c r="FP311" s="152"/>
      <c r="FQ311" s="152"/>
      <c r="FR311" s="152"/>
      <c r="FS311" s="152"/>
      <c r="FT311" s="152"/>
      <c r="FU311" s="152"/>
      <c r="FV311" s="152"/>
      <c r="FW311" s="152"/>
      <c r="FX311" s="152"/>
      <c r="FY311" s="152"/>
      <c r="FZ311" s="152"/>
      <c r="GA311" s="152"/>
      <c r="GB311" s="152"/>
      <c r="GC311" s="152"/>
      <c r="GD311" s="152"/>
      <c r="GE311" s="152"/>
      <c r="GF311" s="152"/>
      <c r="GG311" s="152"/>
      <c r="GH311" s="152"/>
      <c r="GI311" s="152"/>
      <c r="GJ311" s="152"/>
      <c r="GK311" s="152"/>
      <c r="GL311" s="152"/>
      <c r="GM311" s="152"/>
    </row>
    <row r="312" spans="1:195" s="157" customFormat="1" ht="16.2" customHeight="1" outlineLevel="1">
      <c r="A312" s="306" t="s">
        <v>3144</v>
      </c>
      <c r="B312" s="306" t="s">
        <v>351</v>
      </c>
      <c r="C312" s="307"/>
      <c r="D312" s="2855"/>
      <c r="E312" s="267" t="s">
        <v>958</v>
      </c>
      <c r="F312" s="145">
        <f>SUMIFS(INPUT!$H:$H,INPUT!$E:$E,BAZE_2026!$A312,INPUT!$B:$B,BAZE_2026!$B312)</f>
        <v>11200</v>
      </c>
      <c r="G312" s="145">
        <f>SUMIFS(INPUT!$L:$L,INPUT!$E:$E,BAZE_2026!$A312,INPUT!$B:$B,BAZE_2026!$B312)</f>
        <v>17776</v>
      </c>
      <c r="H312" s="151">
        <f>G312-F312</f>
        <v>6576</v>
      </c>
      <c r="I312" s="234">
        <f t="shared" si="37"/>
        <v>0.58714285714285719</v>
      </c>
      <c r="J312" s="2856"/>
      <c r="K312" s="308"/>
      <c r="L312" s="274"/>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2"/>
      <c r="BG312" s="152"/>
      <c r="BH312" s="152"/>
      <c r="BI312" s="152"/>
      <c r="BJ312" s="152"/>
      <c r="BK312" s="152"/>
      <c r="BL312" s="152"/>
      <c r="BM312" s="152"/>
      <c r="BN312" s="152"/>
      <c r="BO312" s="152"/>
      <c r="BP312" s="152"/>
      <c r="BQ312" s="152"/>
      <c r="BR312" s="152"/>
      <c r="BS312" s="152"/>
      <c r="BT312" s="152"/>
      <c r="BU312" s="152"/>
      <c r="BV312" s="152"/>
      <c r="BW312" s="152"/>
      <c r="BX312" s="152"/>
      <c r="BY312" s="152"/>
      <c r="BZ312" s="152"/>
      <c r="CA312" s="152"/>
      <c r="CB312" s="152"/>
      <c r="CC312" s="152"/>
      <c r="CD312" s="152"/>
      <c r="CE312" s="152"/>
      <c r="CF312" s="152"/>
      <c r="CG312" s="152"/>
      <c r="CH312" s="152"/>
      <c r="CI312" s="152"/>
      <c r="CJ312" s="152"/>
      <c r="CK312" s="152"/>
      <c r="CL312" s="152"/>
      <c r="CM312" s="152"/>
      <c r="CN312" s="152"/>
      <c r="CO312" s="152"/>
      <c r="CP312" s="152"/>
      <c r="CQ312" s="152"/>
      <c r="CR312" s="152"/>
      <c r="CS312" s="152"/>
      <c r="CT312" s="152"/>
      <c r="CU312" s="152"/>
      <c r="CV312" s="152"/>
      <c r="CW312" s="152"/>
      <c r="CX312" s="152"/>
      <c r="CY312" s="152"/>
      <c r="CZ312" s="152"/>
      <c r="DA312" s="152"/>
      <c r="DB312" s="152"/>
      <c r="DC312" s="152"/>
      <c r="DD312" s="152"/>
      <c r="DE312" s="152"/>
      <c r="DF312" s="152"/>
      <c r="DG312" s="152"/>
      <c r="DH312" s="152"/>
      <c r="DI312" s="152"/>
      <c r="DJ312" s="152"/>
      <c r="DK312" s="152"/>
      <c r="DL312" s="152"/>
      <c r="DM312" s="152"/>
      <c r="DN312" s="152"/>
      <c r="DO312" s="152"/>
      <c r="DP312" s="152"/>
      <c r="DQ312" s="152"/>
      <c r="DR312" s="152"/>
      <c r="DS312" s="152"/>
      <c r="DT312" s="152"/>
      <c r="DU312" s="152"/>
      <c r="DV312" s="152"/>
      <c r="DW312" s="152"/>
      <c r="DX312" s="152"/>
      <c r="DY312" s="152"/>
      <c r="DZ312" s="152"/>
      <c r="EA312" s="152"/>
      <c r="EB312" s="152"/>
      <c r="EC312" s="152"/>
      <c r="ED312" s="152"/>
      <c r="EE312" s="152"/>
      <c r="EF312" s="152"/>
      <c r="EG312" s="152"/>
      <c r="EH312" s="152"/>
      <c r="EI312" s="152"/>
      <c r="EJ312" s="152"/>
      <c r="EK312" s="152"/>
      <c r="EL312" s="152"/>
      <c r="EM312" s="152"/>
      <c r="EN312" s="152"/>
      <c r="EO312" s="152"/>
      <c r="EP312" s="152"/>
      <c r="EQ312" s="152"/>
      <c r="ER312" s="152"/>
      <c r="ES312" s="152"/>
      <c r="ET312" s="152"/>
      <c r="EU312" s="152"/>
      <c r="EV312" s="152"/>
      <c r="EW312" s="152"/>
      <c r="EX312" s="152"/>
      <c r="EY312" s="152"/>
      <c r="EZ312" s="152"/>
      <c r="FA312" s="152"/>
      <c r="FB312" s="152"/>
      <c r="FC312" s="152"/>
      <c r="FD312" s="152"/>
      <c r="FE312" s="152"/>
      <c r="FF312" s="152"/>
      <c r="FG312" s="152"/>
      <c r="FH312" s="152"/>
      <c r="FI312" s="152"/>
      <c r="FJ312" s="152"/>
      <c r="FK312" s="152"/>
      <c r="FL312" s="152"/>
      <c r="FM312" s="152"/>
      <c r="FN312" s="152"/>
      <c r="FO312" s="152"/>
      <c r="FP312" s="152"/>
      <c r="FQ312" s="152"/>
      <c r="FR312" s="152"/>
      <c r="FS312" s="152"/>
      <c r="FT312" s="152"/>
      <c r="FU312" s="152"/>
      <c r="FV312" s="152"/>
      <c r="FW312" s="152"/>
      <c r="FX312" s="152"/>
      <c r="FY312" s="152"/>
      <c r="FZ312" s="152"/>
      <c r="GA312" s="152"/>
      <c r="GB312" s="152"/>
      <c r="GC312" s="152"/>
      <c r="GD312" s="152"/>
      <c r="GE312" s="152"/>
      <c r="GF312" s="152"/>
      <c r="GG312" s="152"/>
      <c r="GH312" s="152"/>
      <c r="GI312" s="152"/>
      <c r="GJ312" s="152"/>
      <c r="GK312" s="152"/>
      <c r="GL312" s="152"/>
      <c r="GM312" s="152"/>
    </row>
    <row r="313" spans="1:195" s="157" customFormat="1" ht="16.2" customHeight="1" outlineLevel="1">
      <c r="A313" s="306" t="s">
        <v>3147</v>
      </c>
      <c r="B313" s="306" t="s">
        <v>351</v>
      </c>
      <c r="C313" s="307"/>
      <c r="D313" s="2848"/>
      <c r="E313" s="311" t="s">
        <v>1138</v>
      </c>
      <c r="F313" s="145">
        <f>SUMIFS(INPUT!$H:$H,INPUT!$E:$E,BAZE_2026!$A313,INPUT!$B:$B,BAZE_2026!$B313)</f>
        <v>39754</v>
      </c>
      <c r="G313" s="145">
        <f>SUMIFS(INPUT!$L:$L,INPUT!$E:$E,BAZE_2026!$A313,INPUT!$B:$B,BAZE_2026!$B313)</f>
        <v>32100</v>
      </c>
      <c r="H313" s="151">
        <f>G313-F313</f>
        <v>-7654</v>
      </c>
      <c r="I313" s="234">
        <f>IFERROR(H313/F313,"-")</f>
        <v>-0.19253408462041555</v>
      </c>
      <c r="J313" s="2857"/>
      <c r="K313" s="308"/>
      <c r="L313" s="274"/>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2"/>
      <c r="BG313" s="152"/>
      <c r="BH313" s="152"/>
      <c r="BI313" s="152"/>
      <c r="BJ313" s="152"/>
      <c r="BK313" s="152"/>
      <c r="BL313" s="152"/>
      <c r="BM313" s="152"/>
      <c r="BN313" s="152"/>
      <c r="BO313" s="152"/>
      <c r="BP313" s="152"/>
      <c r="BQ313" s="152"/>
      <c r="BR313" s="152"/>
      <c r="BS313" s="152"/>
      <c r="BT313" s="152"/>
      <c r="BU313" s="152"/>
      <c r="BV313" s="152"/>
      <c r="BW313" s="152"/>
      <c r="BX313" s="152"/>
      <c r="BY313" s="152"/>
      <c r="BZ313" s="152"/>
      <c r="CA313" s="152"/>
      <c r="CB313" s="152"/>
      <c r="CC313" s="152"/>
      <c r="CD313" s="152"/>
      <c r="CE313" s="152"/>
      <c r="CF313" s="152"/>
      <c r="CG313" s="152"/>
      <c r="CH313" s="152"/>
      <c r="CI313" s="152"/>
      <c r="CJ313" s="152"/>
      <c r="CK313" s="152"/>
      <c r="CL313" s="152"/>
      <c r="CM313" s="152"/>
      <c r="CN313" s="152"/>
      <c r="CO313" s="152"/>
      <c r="CP313" s="152"/>
      <c r="CQ313" s="152"/>
      <c r="CR313" s="152"/>
      <c r="CS313" s="152"/>
      <c r="CT313" s="152"/>
      <c r="CU313" s="152"/>
      <c r="CV313" s="152"/>
      <c r="CW313" s="152"/>
      <c r="CX313" s="152"/>
      <c r="CY313" s="152"/>
      <c r="CZ313" s="152"/>
      <c r="DA313" s="152"/>
      <c r="DB313" s="152"/>
      <c r="DC313" s="152"/>
      <c r="DD313" s="152"/>
      <c r="DE313" s="152"/>
      <c r="DF313" s="152"/>
      <c r="DG313" s="152"/>
      <c r="DH313" s="152"/>
      <c r="DI313" s="152"/>
      <c r="DJ313" s="152"/>
      <c r="DK313" s="152"/>
      <c r="DL313" s="152"/>
      <c r="DM313" s="152"/>
      <c r="DN313" s="152"/>
      <c r="DO313" s="152"/>
      <c r="DP313" s="152"/>
      <c r="DQ313" s="152"/>
      <c r="DR313" s="152"/>
      <c r="DS313" s="152"/>
      <c r="DT313" s="152"/>
      <c r="DU313" s="152"/>
      <c r="DV313" s="152"/>
      <c r="DW313" s="152"/>
      <c r="DX313" s="152"/>
      <c r="DY313" s="152"/>
      <c r="DZ313" s="152"/>
      <c r="EA313" s="152"/>
      <c r="EB313" s="152"/>
      <c r="EC313" s="152"/>
      <c r="ED313" s="152"/>
      <c r="EE313" s="152"/>
      <c r="EF313" s="152"/>
      <c r="EG313" s="152"/>
      <c r="EH313" s="152"/>
      <c r="EI313" s="152"/>
      <c r="EJ313" s="152"/>
      <c r="EK313" s="152"/>
      <c r="EL313" s="152"/>
      <c r="EM313" s="152"/>
      <c r="EN313" s="152"/>
      <c r="EO313" s="152"/>
      <c r="EP313" s="152"/>
      <c r="EQ313" s="152"/>
      <c r="ER313" s="152"/>
      <c r="ES313" s="152"/>
      <c r="ET313" s="152"/>
      <c r="EU313" s="152"/>
      <c r="EV313" s="152"/>
      <c r="EW313" s="152"/>
      <c r="EX313" s="152"/>
      <c r="EY313" s="152"/>
      <c r="EZ313" s="152"/>
      <c r="FA313" s="152"/>
      <c r="FB313" s="152"/>
      <c r="FC313" s="152"/>
      <c r="FD313" s="152"/>
      <c r="FE313" s="152"/>
      <c r="FF313" s="152"/>
      <c r="FG313" s="152"/>
      <c r="FH313" s="152"/>
      <c r="FI313" s="152"/>
      <c r="FJ313" s="152"/>
      <c r="FK313" s="152"/>
      <c r="FL313" s="152"/>
      <c r="FM313" s="152"/>
      <c r="FN313" s="152"/>
      <c r="FO313" s="152"/>
      <c r="FP313" s="152"/>
      <c r="FQ313" s="152"/>
      <c r="FR313" s="152"/>
      <c r="FS313" s="152"/>
      <c r="FT313" s="152"/>
      <c r="FU313" s="152"/>
      <c r="FV313" s="152"/>
      <c r="FW313" s="152"/>
      <c r="FX313" s="152"/>
      <c r="FY313" s="152"/>
      <c r="FZ313" s="152"/>
      <c r="GA313" s="152"/>
      <c r="GB313" s="152"/>
      <c r="GC313" s="152"/>
      <c r="GD313" s="152"/>
      <c r="GE313" s="152"/>
      <c r="GF313" s="152"/>
      <c r="GG313" s="152"/>
      <c r="GH313" s="152"/>
      <c r="GI313" s="152"/>
      <c r="GJ313" s="152"/>
      <c r="GK313" s="152"/>
      <c r="GL313" s="152"/>
      <c r="GM313" s="152"/>
    </row>
    <row r="314" spans="1:195" s="157" customFormat="1" ht="16.2" customHeight="1" outlineLevel="1">
      <c r="A314" s="306" t="s">
        <v>1839</v>
      </c>
      <c r="B314" s="306" t="s">
        <v>351</v>
      </c>
      <c r="C314" s="307"/>
      <c r="D314" s="2858"/>
      <c r="E314" s="373" t="s">
        <v>1561</v>
      </c>
      <c r="F314" s="145">
        <f>SUMIFS(INPUT!$H:$H,INPUT!$E:$E,BAZE_2026!$A314,INPUT!$B:$B,BAZE_2026!$B314)</f>
        <v>73908</v>
      </c>
      <c r="G314" s="145">
        <f>SUMIFS(INPUT!$L:$L,INPUT!$E:$E,BAZE_2026!$A314,INPUT!$B:$B,BAZE_2026!$B314)</f>
        <v>21340</v>
      </c>
      <c r="H314" s="151">
        <f>G314-F314</f>
        <v>-52568</v>
      </c>
      <c r="I314" s="234">
        <f>IFERROR(H314/F314,"-")</f>
        <v>-0.71126265086323537</v>
      </c>
      <c r="J314" s="2859"/>
      <c r="K314" s="308"/>
      <c r="L314" s="274"/>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2"/>
      <c r="CG314" s="152"/>
      <c r="CH314" s="152"/>
      <c r="CI314" s="152"/>
      <c r="CJ314" s="152"/>
      <c r="CK314" s="152"/>
      <c r="CL314" s="152"/>
      <c r="CM314" s="152"/>
      <c r="CN314" s="152"/>
      <c r="CO314" s="152"/>
      <c r="CP314" s="152"/>
      <c r="CQ314" s="152"/>
      <c r="CR314" s="152"/>
      <c r="CS314" s="152"/>
      <c r="CT314" s="152"/>
      <c r="CU314" s="152"/>
      <c r="CV314" s="152"/>
      <c r="CW314" s="152"/>
      <c r="CX314" s="152"/>
      <c r="CY314" s="152"/>
      <c r="CZ314" s="152"/>
      <c r="DA314" s="152"/>
      <c r="DB314" s="152"/>
      <c r="DC314" s="152"/>
      <c r="DD314" s="152"/>
      <c r="DE314" s="152"/>
      <c r="DF314" s="152"/>
      <c r="DG314" s="152"/>
      <c r="DH314" s="152"/>
      <c r="DI314" s="152"/>
      <c r="DJ314" s="152"/>
      <c r="DK314" s="152"/>
      <c r="DL314" s="152"/>
      <c r="DM314" s="152"/>
      <c r="DN314" s="152"/>
      <c r="DO314" s="152"/>
      <c r="DP314" s="152"/>
      <c r="DQ314" s="152"/>
      <c r="DR314" s="152"/>
      <c r="DS314" s="152"/>
      <c r="DT314" s="152"/>
      <c r="DU314" s="152"/>
      <c r="DV314" s="152"/>
      <c r="DW314" s="152"/>
      <c r="DX314" s="152"/>
      <c r="DY314" s="152"/>
      <c r="DZ314" s="152"/>
      <c r="EA314" s="152"/>
      <c r="EB314" s="152"/>
      <c r="EC314" s="152"/>
      <c r="ED314" s="152"/>
      <c r="EE314" s="152"/>
      <c r="EF314" s="152"/>
      <c r="EG314" s="152"/>
      <c r="EH314" s="152"/>
      <c r="EI314" s="152"/>
      <c r="EJ314" s="152"/>
      <c r="EK314" s="152"/>
      <c r="EL314" s="152"/>
      <c r="EM314" s="152"/>
      <c r="EN314" s="152"/>
      <c r="EO314" s="152"/>
      <c r="EP314" s="152"/>
      <c r="EQ314" s="152"/>
      <c r="ER314" s="152"/>
      <c r="ES314" s="152"/>
      <c r="ET314" s="152"/>
      <c r="EU314" s="152"/>
      <c r="EV314" s="152"/>
      <c r="EW314" s="152"/>
      <c r="EX314" s="152"/>
      <c r="EY314" s="152"/>
      <c r="EZ314" s="152"/>
      <c r="FA314" s="152"/>
      <c r="FB314" s="152"/>
      <c r="FC314" s="152"/>
      <c r="FD314" s="152"/>
      <c r="FE314" s="152"/>
      <c r="FF314" s="152"/>
      <c r="FG314" s="152"/>
      <c r="FH314" s="152"/>
      <c r="FI314" s="152"/>
      <c r="FJ314" s="152"/>
      <c r="FK314" s="152"/>
      <c r="FL314" s="152"/>
      <c r="FM314" s="152"/>
      <c r="FN314" s="152"/>
      <c r="FO314" s="152"/>
      <c r="FP314" s="152"/>
      <c r="FQ314" s="152"/>
      <c r="FR314" s="152"/>
      <c r="FS314" s="152"/>
      <c r="FT314" s="152"/>
      <c r="FU314" s="152"/>
      <c r="FV314" s="152"/>
      <c r="FW314" s="152"/>
      <c r="FX314" s="152"/>
      <c r="FY314" s="152"/>
      <c r="FZ314" s="152"/>
      <c r="GA314" s="152"/>
      <c r="GB314" s="152"/>
      <c r="GC314" s="152"/>
      <c r="GD314" s="152"/>
      <c r="GE314" s="152"/>
      <c r="GF314" s="152"/>
      <c r="GG314" s="152"/>
      <c r="GH314" s="152"/>
      <c r="GI314" s="152"/>
      <c r="GJ314" s="152"/>
      <c r="GK314" s="152"/>
      <c r="GL314" s="152"/>
      <c r="GM314" s="152"/>
    </row>
    <row r="315" spans="1:195" ht="13.8">
      <c r="D315" s="1118" t="s">
        <v>1161</v>
      </c>
      <c r="E315" s="1075" t="s">
        <v>365</v>
      </c>
      <c r="F315" s="1076">
        <f>F316+F317+F319+F318</f>
        <v>1716616.98490572</v>
      </c>
      <c r="G315" s="1076">
        <f>G316+G317+G319+G318</f>
        <v>1760475.2350305999</v>
      </c>
      <c r="H315" s="1076">
        <f t="shared" si="36"/>
        <v>43858.25012487988</v>
      </c>
      <c r="I315" s="1077">
        <f t="shared" si="37"/>
        <v>2.5549234634474189E-2</v>
      </c>
      <c r="J315" s="1304"/>
      <c r="K315" s="69"/>
    </row>
    <row r="316" spans="1:195" s="7" customFormat="1" ht="13.8" outlineLevel="1">
      <c r="A316" s="170" t="s">
        <v>406</v>
      </c>
      <c r="B316" s="170" t="s">
        <v>422</v>
      </c>
      <c r="C316" s="239"/>
      <c r="D316" s="55"/>
      <c r="E316" s="1078" t="s">
        <v>422</v>
      </c>
      <c r="F316" s="1079">
        <f>SUMIFS(INPUT!$H:$H,INPUT!$E:$E,BAZE_2026!$A316,INPUT!$B:$B,BAZE_2026!$B316)+SUMIFS(INPUT!$H:$H,INPUT!$E:$E,BAZE_2026!$A296,INPUT!$B:$B,BAZE_2026!$B296)</f>
        <v>667087.41490571992</v>
      </c>
      <c r="G316" s="1079">
        <f>SUMIFS(INPUT!$L:$L,INPUT!$E:$E,BAZE_2026!$A316,INPUT!$B:$B,BAZE_2026!$B316)+SUMIFS(INPUT!$L:$L,INPUT!$E:$E,BAZE_2026!$A296,INPUT!$B:$B,BAZE_2026!$B296)</f>
        <v>697310.23503059999</v>
      </c>
      <c r="H316" s="122">
        <f t="shared" si="36"/>
        <v>30222.820124880061</v>
      </c>
      <c r="I316" s="235">
        <f t="shared" si="37"/>
        <v>4.5305636786974135E-2</v>
      </c>
      <c r="J316" s="2485" t="s">
        <v>2595</v>
      </c>
      <c r="K316" s="69"/>
      <c r="L316" s="11"/>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7" customFormat="1" ht="18" customHeight="1" outlineLevel="1">
      <c r="A317" s="170" t="s">
        <v>406</v>
      </c>
      <c r="B317" s="170" t="s">
        <v>756</v>
      </c>
      <c r="C317" s="239"/>
      <c r="D317" s="61"/>
      <c r="E317" s="455" t="s">
        <v>362</v>
      </c>
      <c r="F317" s="1079">
        <f>SUMIFS(INPUT!$H:$H,INPUT!$E:$E,BAZE_2026!$A317,INPUT!$B:$B,BAZE_2026!$B317)</f>
        <v>370212</v>
      </c>
      <c r="G317" s="1079">
        <f>SUMIFS(INPUT!$L:$L,INPUT!$E:$E,BAZE_2026!$A317,INPUT!$B:$B,BAZE_2026!$B317)</f>
        <v>415441</v>
      </c>
      <c r="H317" s="122">
        <f t="shared" si="36"/>
        <v>45229</v>
      </c>
      <c r="I317" s="235">
        <f t="shared" si="37"/>
        <v>0.12217054012295657</v>
      </c>
      <c r="J317" s="2860" t="s">
        <v>5046</v>
      </c>
      <c r="K317" s="51"/>
      <c r="L317" s="126"/>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48" customFormat="1" ht="13.8" outlineLevel="1">
      <c r="A318" s="170" t="s">
        <v>406</v>
      </c>
      <c r="B318" s="363" t="s">
        <v>1203</v>
      </c>
      <c r="C318" s="239"/>
      <c r="D318" s="362"/>
      <c r="E318" s="455" t="s">
        <v>1202</v>
      </c>
      <c r="F318" s="1079">
        <f>SUMIFS(INPUT!$H:$H,INPUT!$E:$E,BAZE_2026!$A318,INPUT!$B:$B,BAZE_2026!$B318)</f>
        <v>630672</v>
      </c>
      <c r="G318" s="1079">
        <f>SUMIFS(INPUT!$L:$L,INPUT!$E:$E,BAZE_2026!$A318,INPUT!$B:$B,BAZE_2026!$B318)</f>
        <v>611254</v>
      </c>
      <c r="H318" s="122">
        <f>G318-F318</f>
        <v>-19418</v>
      </c>
      <c r="I318" s="235">
        <f>IFERROR(H318/F318,"-")</f>
        <v>-3.0789380216657787E-2</v>
      </c>
      <c r="J318" s="1430"/>
      <c r="K318" s="300"/>
      <c r="L318" s="45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row>
    <row r="319" spans="1:195" s="7" customFormat="1" ht="13.8" outlineLevel="1">
      <c r="A319" s="170" t="s">
        <v>406</v>
      </c>
      <c r="B319" s="170" t="s">
        <v>758</v>
      </c>
      <c r="C319" s="239"/>
      <c r="D319" s="55"/>
      <c r="E319" s="455" t="s">
        <v>361</v>
      </c>
      <c r="F319" s="1079">
        <f>SUMIFS(INPUT!$H:$H,INPUT!$E:$E,BAZE_2026!$A319,INPUT!$B:$B,BAZE_2026!$B319)</f>
        <v>48645.57</v>
      </c>
      <c r="G319" s="1079">
        <f>SUMIFS(INPUT!$L:$L,INPUT!$E:$E,BAZE_2026!$A319,INPUT!$B:$B,BAZE_2026!$B319)</f>
        <v>36470</v>
      </c>
      <c r="H319" s="122">
        <f t="shared" si="36"/>
        <v>-12175.57</v>
      </c>
      <c r="I319" s="235">
        <f t="shared" si="37"/>
        <v>-0.25029144483248938</v>
      </c>
      <c r="J319" s="1429"/>
      <c r="K319" s="69"/>
      <c r="L319" s="452"/>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57" customFormat="1" ht="13.8" outlineLevel="1">
      <c r="A320" s="306" t="s">
        <v>1818</v>
      </c>
      <c r="B320" s="306" t="s">
        <v>312</v>
      </c>
      <c r="C320" s="307"/>
      <c r="D320" s="2829"/>
      <c r="E320" s="155" t="s">
        <v>257</v>
      </c>
      <c r="F320" s="145">
        <f>SUMIFS(INPUT!$H:$H,INPUT!$E:$E,BAZE_2026!$A320,INPUT!$B:$B,BAZE_2026!$B320)</f>
        <v>4555951.0109762195</v>
      </c>
      <c r="G320" s="145">
        <f>SUMIFS(INPUT!$L:$L,INPUT!$E:$E,BAZE_2026!$A320,INPUT!$B:$B,BAZE_2026!$B320)</f>
        <v>4774760</v>
      </c>
      <c r="H320" s="151">
        <f t="shared" si="36"/>
        <v>218808.98902378045</v>
      </c>
      <c r="I320" s="234">
        <f t="shared" si="37"/>
        <v>4.8027072393145749E-2</v>
      </c>
      <c r="J320" s="2842"/>
      <c r="K320" s="308"/>
      <c r="L320" s="454"/>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c r="BF320" s="152"/>
      <c r="BG320" s="152"/>
      <c r="BH320" s="152"/>
      <c r="BI320" s="152"/>
      <c r="BJ320" s="152"/>
      <c r="BK320" s="152"/>
      <c r="BL320" s="152"/>
      <c r="BM320" s="152"/>
      <c r="BN320" s="152"/>
      <c r="BO320" s="152"/>
      <c r="BP320" s="152"/>
      <c r="BQ320" s="152"/>
      <c r="BR320" s="152"/>
      <c r="BS320" s="152"/>
      <c r="BT320" s="152"/>
      <c r="BU320" s="152"/>
      <c r="BV320" s="152"/>
      <c r="BW320" s="152"/>
      <c r="BX320" s="152"/>
      <c r="BY320" s="152"/>
      <c r="BZ320" s="152"/>
      <c r="CA320" s="152"/>
      <c r="CB320" s="152"/>
      <c r="CC320" s="152"/>
      <c r="CD320" s="152"/>
      <c r="CE320" s="152"/>
      <c r="CF320" s="152"/>
      <c r="CG320" s="152"/>
      <c r="CH320" s="152"/>
      <c r="CI320" s="152"/>
      <c r="CJ320" s="152"/>
      <c r="CK320" s="152"/>
      <c r="CL320" s="152"/>
      <c r="CM320" s="152"/>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2"/>
      <c r="DL320" s="152"/>
      <c r="DM320" s="152"/>
      <c r="DN320" s="152"/>
      <c r="DO320" s="152"/>
      <c r="DP320" s="152"/>
      <c r="DQ320" s="152"/>
      <c r="DR320" s="152"/>
      <c r="DS320" s="152"/>
      <c r="DT320" s="152"/>
      <c r="DU320" s="152"/>
      <c r="DV320" s="152"/>
      <c r="DW320" s="152"/>
      <c r="DX320" s="152"/>
      <c r="DY320" s="152"/>
      <c r="DZ320" s="152"/>
      <c r="EA320" s="152"/>
      <c r="EB320" s="152"/>
      <c r="EC320" s="152"/>
      <c r="ED320" s="152"/>
      <c r="EE320" s="152"/>
      <c r="EF320" s="152"/>
      <c r="EG320" s="152"/>
      <c r="EH320" s="152"/>
      <c r="EI320" s="152"/>
      <c r="EJ320" s="152"/>
      <c r="EK320" s="152"/>
      <c r="EL320" s="152"/>
      <c r="EM320" s="152"/>
      <c r="EN320" s="152"/>
      <c r="EO320" s="152"/>
      <c r="EP320" s="152"/>
      <c r="EQ320" s="152"/>
      <c r="ER320" s="152"/>
      <c r="ES320" s="152"/>
      <c r="ET320" s="152"/>
      <c r="EU320" s="152"/>
      <c r="EV320" s="152"/>
      <c r="EW320" s="152"/>
      <c r="EX320" s="152"/>
      <c r="EY320" s="152"/>
      <c r="EZ320" s="152"/>
      <c r="FA320" s="152"/>
      <c r="FB320" s="152"/>
      <c r="FC320" s="152"/>
      <c r="FD320" s="152"/>
      <c r="FE320" s="152"/>
      <c r="FF320" s="152"/>
      <c r="FG320" s="152"/>
      <c r="FH320" s="152"/>
      <c r="FI320" s="152"/>
      <c r="FJ320" s="152"/>
      <c r="FK320" s="152"/>
      <c r="FL320" s="152"/>
      <c r="FM320" s="152"/>
      <c r="FN320" s="152"/>
      <c r="FO320" s="152"/>
      <c r="FP320" s="152"/>
      <c r="FQ320" s="152"/>
      <c r="FR320" s="152"/>
      <c r="FS320" s="152"/>
      <c r="FT320" s="152"/>
      <c r="FU320" s="152"/>
      <c r="FV320" s="152"/>
      <c r="FW320" s="152"/>
      <c r="FX320" s="152"/>
      <c r="FY320" s="152"/>
      <c r="FZ320" s="152"/>
      <c r="GA320" s="152"/>
      <c r="GB320" s="152"/>
      <c r="GC320" s="152"/>
      <c r="GD320" s="152"/>
      <c r="GE320" s="152"/>
      <c r="GF320" s="152"/>
      <c r="GG320" s="152"/>
      <c r="GH320" s="152"/>
      <c r="GI320" s="152"/>
      <c r="GJ320" s="152"/>
      <c r="GK320" s="152"/>
      <c r="GL320" s="152"/>
      <c r="GM320" s="152"/>
    </row>
    <row r="321" spans="1:195" s="152" customFormat="1" ht="13.8" outlineLevel="1">
      <c r="A321" s="306" t="s">
        <v>1819</v>
      </c>
      <c r="B321" s="306" t="s">
        <v>312</v>
      </c>
      <c r="C321" s="312"/>
      <c r="D321" s="2839"/>
      <c r="E321" s="206" t="s">
        <v>2493</v>
      </c>
      <c r="F321" s="154">
        <f>SUMIFS(INPUT!$H:$H,INPUT!$E:$E,BAZE_2026!$A321,INPUT!$B:$B,BAZE_2026!$B321)</f>
        <v>391157</v>
      </c>
      <c r="G321" s="154">
        <f>SUMIFS(INPUT!$L:$L,INPUT!$E:$E,BAZE_2026!$A321,INPUT!$B:$B,BAZE_2026!$B321)</f>
        <v>423575</v>
      </c>
      <c r="H321" s="151">
        <f>G321-F321</f>
        <v>32418</v>
      </c>
      <c r="I321" s="314">
        <f>IFERROR(H321/F321,"-")</f>
        <v>8.2877207873053527E-2</v>
      </c>
      <c r="J321" s="2854"/>
      <c r="K321" s="308"/>
      <c r="L321" s="454"/>
    </row>
    <row r="322" spans="1:195" s="157" customFormat="1" ht="13.8" outlineLevel="1">
      <c r="A322" s="306" t="s">
        <v>406</v>
      </c>
      <c r="B322" s="306" t="s">
        <v>757</v>
      </c>
      <c r="C322" s="307"/>
      <c r="D322" s="2829"/>
      <c r="E322" s="155" t="s">
        <v>757</v>
      </c>
      <c r="F322" s="145">
        <f>SUMIFS(INPUT!$H:$H,INPUT!$E:$E,BAZE_2026!$A322,INPUT!$B:$B,BAZE_2026!$B322)</f>
        <v>649407.07999999996</v>
      </c>
      <c r="G322" s="145">
        <f>SUMIFS(INPUT!$L:$L,INPUT!$E:$E,BAZE_2026!$A322,INPUT!$B:$B,BAZE_2026!$B322)</f>
        <v>114091.93333333333</v>
      </c>
      <c r="H322" s="151">
        <f>G322-F322</f>
        <v>-535315.14666666661</v>
      </c>
      <c r="I322" s="234">
        <f t="shared" si="37"/>
        <v>-0.82431369036916979</v>
      </c>
      <c r="J322" s="2842"/>
      <c r="K322" s="308"/>
      <c r="L322" s="454"/>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2"/>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c r="BF322" s="152"/>
      <c r="BG322" s="152"/>
      <c r="BH322" s="152"/>
      <c r="BI322" s="152"/>
      <c r="BJ322" s="152"/>
      <c r="BK322" s="152"/>
      <c r="BL322" s="152"/>
      <c r="BM322" s="152"/>
      <c r="BN322" s="152"/>
      <c r="BO322" s="152"/>
      <c r="BP322" s="152"/>
      <c r="BQ322" s="152"/>
      <c r="BR322" s="152"/>
      <c r="BS322" s="152"/>
      <c r="BT322" s="152"/>
      <c r="BU322" s="152"/>
      <c r="BV322" s="152"/>
      <c r="BW322" s="152"/>
      <c r="BX322" s="152"/>
      <c r="BY322" s="152"/>
      <c r="BZ322" s="152"/>
      <c r="CA322" s="152"/>
      <c r="CB322" s="152"/>
      <c r="CC322" s="152"/>
      <c r="CD322" s="152"/>
      <c r="CE322" s="152"/>
      <c r="CF322" s="152"/>
      <c r="CG322" s="152"/>
      <c r="CH322" s="152"/>
      <c r="CI322" s="152"/>
      <c r="CJ322" s="152"/>
      <c r="CK322" s="152"/>
      <c r="CL322" s="152"/>
      <c r="CM322" s="152"/>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2"/>
      <c r="DL322" s="152"/>
      <c r="DM322" s="152"/>
      <c r="DN322" s="152"/>
      <c r="DO322" s="152"/>
      <c r="DP322" s="152"/>
      <c r="DQ322" s="152"/>
      <c r="DR322" s="152"/>
      <c r="DS322" s="152"/>
      <c r="DT322" s="152"/>
      <c r="DU322" s="152"/>
      <c r="DV322" s="152"/>
      <c r="DW322" s="152"/>
      <c r="DX322" s="152"/>
      <c r="DY322" s="152"/>
      <c r="DZ322" s="152"/>
      <c r="EA322" s="152"/>
      <c r="EB322" s="152"/>
      <c r="EC322" s="152"/>
      <c r="ED322" s="152"/>
      <c r="EE322" s="152"/>
      <c r="EF322" s="152"/>
      <c r="EG322" s="152"/>
      <c r="EH322" s="152"/>
      <c r="EI322" s="152"/>
      <c r="EJ322" s="152"/>
      <c r="EK322" s="152"/>
      <c r="EL322" s="152"/>
      <c r="EM322" s="152"/>
      <c r="EN322" s="152"/>
      <c r="EO322" s="152"/>
      <c r="EP322" s="152"/>
      <c r="EQ322" s="152"/>
      <c r="ER322" s="152"/>
      <c r="ES322" s="152"/>
      <c r="ET322" s="152"/>
      <c r="EU322" s="152"/>
      <c r="EV322" s="152"/>
      <c r="EW322" s="152"/>
      <c r="EX322" s="152"/>
      <c r="EY322" s="152"/>
      <c r="EZ322" s="152"/>
      <c r="FA322" s="152"/>
      <c r="FB322" s="152"/>
      <c r="FC322" s="152"/>
      <c r="FD322" s="152"/>
      <c r="FE322" s="152"/>
      <c r="FF322" s="152"/>
      <c r="FG322" s="152"/>
      <c r="FH322" s="152"/>
      <c r="FI322" s="152"/>
      <c r="FJ322" s="152"/>
      <c r="FK322" s="152"/>
      <c r="FL322" s="152"/>
      <c r="FM322" s="152"/>
      <c r="FN322" s="152"/>
      <c r="FO322" s="152"/>
      <c r="FP322" s="152"/>
      <c r="FQ322" s="152"/>
      <c r="FR322" s="152"/>
      <c r="FS322" s="152"/>
      <c r="FT322" s="152"/>
      <c r="FU322" s="152"/>
      <c r="FV322" s="152"/>
      <c r="FW322" s="152"/>
      <c r="FX322" s="152"/>
      <c r="FY322" s="152"/>
      <c r="FZ322" s="152"/>
      <c r="GA322" s="152"/>
      <c r="GB322" s="152"/>
      <c r="GC322" s="152"/>
      <c r="GD322" s="152"/>
      <c r="GE322" s="152"/>
      <c r="GF322" s="152"/>
      <c r="GG322" s="152"/>
      <c r="GH322" s="152"/>
      <c r="GI322" s="152"/>
      <c r="GJ322" s="152"/>
      <c r="GK322" s="152"/>
      <c r="GL322" s="152"/>
      <c r="GM322" s="152"/>
    </row>
    <row r="323" spans="1:195" s="157" customFormat="1" ht="13.8" outlineLevel="1">
      <c r="A323" s="306" t="s">
        <v>406</v>
      </c>
      <c r="B323" s="306" t="s">
        <v>1730</v>
      </c>
      <c r="C323" s="307"/>
      <c r="D323" s="2849"/>
      <c r="E323" s="155" t="s">
        <v>1730</v>
      </c>
      <c r="F323" s="145">
        <f>SUMIFS(INPUT!$H:$H,INPUT!$E:$E,BAZE_2026!$A323,INPUT!$B:$B,BAZE_2026!$B323)</f>
        <v>443604</v>
      </c>
      <c r="G323" s="145">
        <f>SUMIFS(INPUT!$L:$L,INPUT!$E:$E,BAZE_2026!$A323,INPUT!$B:$B,BAZE_2026!$B323)</f>
        <v>1139284</v>
      </c>
      <c r="H323" s="151">
        <f>G323-F323</f>
        <v>695680</v>
      </c>
      <c r="I323" s="234">
        <f t="shared" ref="I323" si="39">IFERROR(H323/F323,"-")</f>
        <v>1.568245552339474</v>
      </c>
      <c r="J323" s="2850"/>
      <c r="K323" s="308"/>
      <c r="L323" s="454"/>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c r="BD323" s="152"/>
      <c r="BE323" s="152"/>
      <c r="BF323" s="152"/>
      <c r="BG323" s="152"/>
      <c r="BH323" s="152"/>
      <c r="BI323" s="152"/>
      <c r="BJ323" s="152"/>
      <c r="BK323" s="152"/>
      <c r="BL323" s="152"/>
      <c r="BM323" s="152"/>
      <c r="BN323" s="152"/>
      <c r="BO323" s="152"/>
      <c r="BP323" s="152"/>
      <c r="BQ323" s="152"/>
      <c r="BR323" s="152"/>
      <c r="BS323" s="152"/>
      <c r="BT323" s="152"/>
      <c r="BU323" s="152"/>
      <c r="BV323" s="152"/>
      <c r="BW323" s="152"/>
      <c r="BX323" s="152"/>
      <c r="BY323" s="152"/>
      <c r="BZ323" s="152"/>
      <c r="CA323" s="152"/>
      <c r="CB323" s="152"/>
      <c r="CC323" s="152"/>
      <c r="CD323" s="152"/>
      <c r="CE323" s="152"/>
      <c r="CF323" s="152"/>
      <c r="CG323" s="152"/>
      <c r="CH323" s="152"/>
      <c r="CI323" s="152"/>
      <c r="CJ323" s="152"/>
      <c r="CK323" s="152"/>
      <c r="CL323" s="152"/>
      <c r="CM323" s="152"/>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2"/>
      <c r="DL323" s="152"/>
      <c r="DM323" s="152"/>
      <c r="DN323" s="152"/>
      <c r="DO323" s="152"/>
      <c r="DP323" s="152"/>
      <c r="DQ323" s="152"/>
      <c r="DR323" s="152"/>
      <c r="DS323" s="152"/>
      <c r="DT323" s="152"/>
      <c r="DU323" s="152"/>
      <c r="DV323" s="152"/>
      <c r="DW323" s="152"/>
      <c r="DX323" s="152"/>
      <c r="DY323" s="152"/>
      <c r="DZ323" s="152"/>
      <c r="EA323" s="152"/>
      <c r="EB323" s="152"/>
      <c r="EC323" s="152"/>
      <c r="ED323" s="152"/>
      <c r="EE323" s="152"/>
      <c r="EF323" s="152"/>
      <c r="EG323" s="152"/>
      <c r="EH323" s="152"/>
      <c r="EI323" s="152"/>
      <c r="EJ323" s="152"/>
      <c r="EK323" s="152"/>
      <c r="EL323" s="152"/>
      <c r="EM323" s="152"/>
      <c r="EN323" s="152"/>
      <c r="EO323" s="152"/>
      <c r="EP323" s="152"/>
      <c r="EQ323" s="152"/>
      <c r="ER323" s="152"/>
      <c r="ES323" s="152"/>
      <c r="ET323" s="152"/>
      <c r="EU323" s="152"/>
      <c r="EV323" s="152"/>
      <c r="EW323" s="152"/>
      <c r="EX323" s="152"/>
      <c r="EY323" s="152"/>
      <c r="EZ323" s="152"/>
      <c r="FA323" s="152"/>
      <c r="FB323" s="152"/>
      <c r="FC323" s="152"/>
      <c r="FD323" s="152"/>
      <c r="FE323" s="152"/>
      <c r="FF323" s="152"/>
      <c r="FG323" s="152"/>
      <c r="FH323" s="152"/>
      <c r="FI323" s="152"/>
      <c r="FJ323" s="152"/>
      <c r="FK323" s="152"/>
      <c r="FL323" s="152"/>
      <c r="FM323" s="152"/>
      <c r="FN323" s="152"/>
      <c r="FO323" s="152"/>
      <c r="FP323" s="152"/>
      <c r="FQ323" s="152"/>
      <c r="FR323" s="152"/>
      <c r="FS323" s="152"/>
      <c r="FT323" s="152"/>
      <c r="FU323" s="152"/>
      <c r="FV323" s="152"/>
      <c r="FW323" s="152"/>
      <c r="FX323" s="152"/>
      <c r="FY323" s="152"/>
      <c r="FZ323" s="152"/>
      <c r="GA323" s="152"/>
      <c r="GB323" s="152"/>
      <c r="GC323" s="152"/>
      <c r="GD323" s="152"/>
      <c r="GE323" s="152"/>
      <c r="GF323" s="152"/>
      <c r="GG323" s="152"/>
      <c r="GH323" s="152"/>
      <c r="GI323" s="152"/>
      <c r="GJ323" s="152"/>
      <c r="GK323" s="152"/>
      <c r="GL323" s="152"/>
      <c r="GM323" s="152"/>
    </row>
    <row r="324" spans="1:195" s="157" customFormat="1" ht="13.8" outlineLevel="1">
      <c r="A324" s="306" t="s">
        <v>406</v>
      </c>
      <c r="B324" s="306" t="s">
        <v>351</v>
      </c>
      <c r="C324" s="307"/>
      <c r="D324" s="2836"/>
      <c r="E324" s="267" t="s">
        <v>41</v>
      </c>
      <c r="F324" s="145">
        <f>SUMIFS(INPUT!$H:$H,INPUT!$E:$E,BAZE_2026!$A324,INPUT!$B:$B,BAZE_2026!$B324)</f>
        <v>0</v>
      </c>
      <c r="G324" s="145">
        <f>SUMIFS(INPUT!$L:$L,INPUT!$E:$E,BAZE_2026!$A324,INPUT!$B:$B,BAZE_2026!$B324)</f>
        <v>0</v>
      </c>
      <c r="H324" s="151">
        <f t="shared" si="36"/>
        <v>0</v>
      </c>
      <c r="I324" s="234" t="str">
        <f t="shared" si="37"/>
        <v>-</v>
      </c>
      <c r="J324" s="2842"/>
      <c r="K324" s="308"/>
      <c r="L324" s="454"/>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c r="BF324" s="152"/>
      <c r="BG324" s="152"/>
      <c r="BH324" s="152"/>
      <c r="BI324" s="152"/>
      <c r="BJ324" s="152"/>
      <c r="BK324" s="152"/>
      <c r="BL324" s="152"/>
      <c r="BM324" s="152"/>
      <c r="BN324" s="152"/>
      <c r="BO324" s="152"/>
      <c r="BP324" s="152"/>
      <c r="BQ324" s="152"/>
      <c r="BR324" s="152"/>
      <c r="BS324" s="152"/>
      <c r="BT324" s="152"/>
      <c r="BU324" s="152"/>
      <c r="BV324" s="152"/>
      <c r="BW324" s="152"/>
      <c r="BX324" s="152"/>
      <c r="BY324" s="152"/>
      <c r="BZ324" s="152"/>
      <c r="CA324" s="152"/>
      <c r="CB324" s="152"/>
      <c r="CC324" s="152"/>
      <c r="CD324" s="152"/>
      <c r="CE324" s="152"/>
      <c r="CF324" s="152"/>
      <c r="CG324" s="152"/>
      <c r="CH324" s="152"/>
      <c r="CI324" s="152"/>
      <c r="CJ324" s="152"/>
      <c r="CK324" s="152"/>
      <c r="CL324" s="152"/>
      <c r="CM324" s="152"/>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2"/>
      <c r="DL324" s="152"/>
      <c r="DM324" s="152"/>
      <c r="DN324" s="152"/>
      <c r="DO324" s="152"/>
      <c r="DP324" s="152"/>
      <c r="DQ324" s="152"/>
      <c r="DR324" s="152"/>
      <c r="DS324" s="152"/>
      <c r="DT324" s="152"/>
      <c r="DU324" s="152"/>
      <c r="DV324" s="152"/>
      <c r="DW324" s="152"/>
      <c r="DX324" s="152"/>
      <c r="DY324" s="152"/>
      <c r="DZ324" s="152"/>
      <c r="EA324" s="152"/>
      <c r="EB324" s="152"/>
      <c r="EC324" s="152"/>
      <c r="ED324" s="152"/>
      <c r="EE324" s="152"/>
      <c r="EF324" s="152"/>
      <c r="EG324" s="152"/>
      <c r="EH324" s="152"/>
      <c r="EI324" s="152"/>
      <c r="EJ324" s="152"/>
      <c r="EK324" s="152"/>
      <c r="EL324" s="152"/>
      <c r="EM324" s="152"/>
      <c r="EN324" s="152"/>
      <c r="EO324" s="152"/>
      <c r="EP324" s="152"/>
      <c r="EQ324" s="152"/>
      <c r="ER324" s="152"/>
      <c r="ES324" s="152"/>
      <c r="ET324" s="152"/>
      <c r="EU324" s="152"/>
      <c r="EV324" s="152"/>
      <c r="EW324" s="152"/>
      <c r="EX324" s="152"/>
      <c r="EY324" s="152"/>
      <c r="EZ324" s="152"/>
      <c r="FA324" s="152"/>
      <c r="FB324" s="152"/>
      <c r="FC324" s="152"/>
      <c r="FD324" s="152"/>
      <c r="FE324" s="152"/>
      <c r="FF324" s="152"/>
      <c r="FG324" s="152"/>
      <c r="FH324" s="152"/>
      <c r="FI324" s="152"/>
      <c r="FJ324" s="152"/>
      <c r="FK324" s="152"/>
      <c r="FL324" s="152"/>
      <c r="FM324" s="152"/>
      <c r="FN324" s="152"/>
      <c r="FO324" s="152"/>
      <c r="FP324" s="152"/>
      <c r="FQ324" s="152"/>
      <c r="FR324" s="152"/>
      <c r="FS324" s="152"/>
      <c r="FT324" s="152"/>
      <c r="FU324" s="152"/>
      <c r="FV324" s="152"/>
      <c r="FW324" s="152"/>
      <c r="FX324" s="152"/>
      <c r="FY324" s="152"/>
      <c r="FZ324" s="152"/>
      <c r="GA324" s="152"/>
      <c r="GB324" s="152"/>
      <c r="GC324" s="152"/>
      <c r="GD324" s="152"/>
      <c r="GE324" s="152"/>
      <c r="GF324" s="152"/>
      <c r="GG324" s="152"/>
      <c r="GH324" s="152"/>
      <c r="GI324" s="152"/>
      <c r="GJ324" s="152"/>
      <c r="GK324" s="152"/>
      <c r="GL324" s="152"/>
      <c r="GM324" s="152"/>
    </row>
    <row r="325" spans="1:195" s="157" customFormat="1" ht="13.8" outlineLevel="1">
      <c r="A325" s="306" t="s">
        <v>1815</v>
      </c>
      <c r="B325" s="306" t="s">
        <v>351</v>
      </c>
      <c r="C325" s="307"/>
      <c r="D325" s="2855"/>
      <c r="E325" s="267" t="s">
        <v>958</v>
      </c>
      <c r="F325" s="145">
        <f>SUMIFS(INPUT!$H:$H,INPUT!$E:$E,BAZE_2026!$A325,INPUT!$B:$B,BAZE_2026!$B325)</f>
        <v>41000</v>
      </c>
      <c r="G325" s="145">
        <f>SUMIFS(INPUT!$L:$L,INPUT!$E:$E,BAZE_2026!$A325,INPUT!$B:$B,BAZE_2026!$B325)</f>
        <v>42102</v>
      </c>
      <c r="H325" s="151">
        <f>G325-F325</f>
        <v>1102</v>
      </c>
      <c r="I325" s="234">
        <f>IFERROR(H325/F325,"-")</f>
        <v>2.6878048780487804E-2</v>
      </c>
      <c r="J325" s="2856"/>
      <c r="K325" s="308"/>
      <c r="L325" s="454"/>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c r="BD325" s="152"/>
      <c r="BE325" s="152"/>
      <c r="BF325" s="152"/>
      <c r="BG325" s="152"/>
      <c r="BH325" s="152"/>
      <c r="BI325" s="152"/>
      <c r="BJ325" s="152"/>
      <c r="BK325" s="152"/>
      <c r="BL325" s="152"/>
      <c r="BM325" s="152"/>
      <c r="BN325" s="152"/>
      <c r="BO325" s="152"/>
      <c r="BP325" s="152"/>
      <c r="BQ325" s="152"/>
      <c r="BR325" s="152"/>
      <c r="BS325" s="152"/>
      <c r="BT325" s="152"/>
      <c r="BU325" s="152"/>
      <c r="BV325" s="152"/>
      <c r="BW325" s="152"/>
      <c r="BX325" s="152"/>
      <c r="BY325" s="152"/>
      <c r="BZ325" s="152"/>
      <c r="CA325" s="152"/>
      <c r="CB325" s="152"/>
      <c r="CC325" s="152"/>
      <c r="CD325" s="152"/>
      <c r="CE325" s="152"/>
      <c r="CF325" s="152"/>
      <c r="CG325" s="152"/>
      <c r="CH325" s="152"/>
      <c r="CI325" s="152"/>
      <c r="CJ325" s="152"/>
      <c r="CK325" s="152"/>
      <c r="CL325" s="152"/>
      <c r="CM325" s="152"/>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2"/>
      <c r="DL325" s="152"/>
      <c r="DM325" s="152"/>
      <c r="DN325" s="152"/>
      <c r="DO325" s="152"/>
      <c r="DP325" s="152"/>
      <c r="DQ325" s="152"/>
      <c r="DR325" s="152"/>
      <c r="DS325" s="152"/>
      <c r="DT325" s="152"/>
      <c r="DU325" s="152"/>
      <c r="DV325" s="152"/>
      <c r="DW325" s="152"/>
      <c r="DX325" s="152"/>
      <c r="DY325" s="152"/>
      <c r="DZ325" s="152"/>
      <c r="EA325" s="152"/>
      <c r="EB325" s="152"/>
      <c r="EC325" s="152"/>
      <c r="ED325" s="152"/>
      <c r="EE325" s="152"/>
      <c r="EF325" s="152"/>
      <c r="EG325" s="152"/>
      <c r="EH325" s="152"/>
      <c r="EI325" s="152"/>
      <c r="EJ325" s="152"/>
      <c r="EK325" s="152"/>
      <c r="EL325" s="152"/>
      <c r="EM325" s="152"/>
      <c r="EN325" s="152"/>
      <c r="EO325" s="152"/>
      <c r="EP325" s="152"/>
      <c r="EQ325" s="152"/>
      <c r="ER325" s="152"/>
      <c r="ES325" s="152"/>
      <c r="ET325" s="152"/>
      <c r="EU325" s="152"/>
      <c r="EV325" s="152"/>
      <c r="EW325" s="152"/>
      <c r="EX325" s="152"/>
      <c r="EY325" s="152"/>
      <c r="EZ325" s="152"/>
      <c r="FA325" s="152"/>
      <c r="FB325" s="152"/>
      <c r="FC325" s="152"/>
      <c r="FD325" s="152"/>
      <c r="FE325" s="152"/>
      <c r="FF325" s="152"/>
      <c r="FG325" s="152"/>
      <c r="FH325" s="152"/>
      <c r="FI325" s="152"/>
      <c r="FJ325" s="152"/>
      <c r="FK325" s="152"/>
      <c r="FL325" s="152"/>
      <c r="FM325" s="152"/>
      <c r="FN325" s="152"/>
      <c r="FO325" s="152"/>
      <c r="FP325" s="152"/>
      <c r="FQ325" s="152"/>
      <c r="FR325" s="152"/>
      <c r="FS325" s="152"/>
      <c r="FT325" s="152"/>
      <c r="FU325" s="152"/>
      <c r="FV325" s="152"/>
      <c r="FW325" s="152"/>
      <c r="FX325" s="152"/>
      <c r="FY325" s="152"/>
      <c r="FZ325" s="152"/>
      <c r="GA325" s="152"/>
      <c r="GB325" s="152"/>
      <c r="GC325" s="152"/>
      <c r="GD325" s="152"/>
      <c r="GE325" s="152"/>
      <c r="GF325" s="152"/>
      <c r="GG325" s="152"/>
      <c r="GH325" s="152"/>
      <c r="GI325" s="152"/>
      <c r="GJ325" s="152"/>
      <c r="GK325" s="152"/>
      <c r="GL325" s="152"/>
      <c r="GM325" s="152"/>
    </row>
    <row r="326" spans="1:195" s="157" customFormat="1" ht="13.8" outlineLevel="1">
      <c r="A326" s="306" t="s">
        <v>1820</v>
      </c>
      <c r="B326" s="306" t="s">
        <v>351</v>
      </c>
      <c r="C326" s="307"/>
      <c r="D326" s="2848"/>
      <c r="E326" s="311" t="s">
        <v>1139</v>
      </c>
      <c r="F326" s="145">
        <f>SUMIFS(INPUT!$H:$H,INPUT!$E:$E,BAZE_2026!$A326,INPUT!$B:$B,BAZE_2026!$B326)</f>
        <v>51949</v>
      </c>
      <c r="G326" s="145">
        <f>SUMIFS(INPUT!$L:$L,INPUT!$E:$E,BAZE_2026!$A326,INPUT!$B:$B,BAZE_2026!$B326)</f>
        <v>70991</v>
      </c>
      <c r="H326" s="151">
        <f>G326-F326</f>
        <v>19042</v>
      </c>
      <c r="I326" s="234">
        <f>IFERROR(H326/F326,"-")</f>
        <v>0.36655181042945967</v>
      </c>
      <c r="J326" s="2857"/>
      <c r="K326" s="308"/>
      <c r="L326" s="274"/>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2"/>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c r="BD326" s="152"/>
      <c r="BE326" s="152"/>
      <c r="BF326" s="152"/>
      <c r="BG326" s="152"/>
      <c r="BH326" s="152"/>
      <c r="BI326" s="152"/>
      <c r="BJ326" s="152"/>
      <c r="BK326" s="152"/>
      <c r="BL326" s="152"/>
      <c r="BM326" s="152"/>
      <c r="BN326" s="152"/>
      <c r="BO326" s="152"/>
      <c r="BP326" s="152"/>
      <c r="BQ326" s="152"/>
      <c r="BR326" s="152"/>
      <c r="BS326" s="152"/>
      <c r="BT326" s="152"/>
      <c r="BU326" s="152"/>
      <c r="BV326" s="152"/>
      <c r="BW326" s="152"/>
      <c r="BX326" s="152"/>
      <c r="BY326" s="152"/>
      <c r="BZ326" s="152"/>
      <c r="CA326" s="152"/>
      <c r="CB326" s="152"/>
      <c r="CC326" s="152"/>
      <c r="CD326" s="152"/>
      <c r="CE326" s="152"/>
      <c r="CF326" s="152"/>
      <c r="CG326" s="152"/>
      <c r="CH326" s="152"/>
      <c r="CI326" s="152"/>
      <c r="CJ326" s="152"/>
      <c r="CK326" s="152"/>
      <c r="CL326" s="152"/>
      <c r="CM326" s="152"/>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2"/>
      <c r="DL326" s="152"/>
      <c r="DM326" s="152"/>
      <c r="DN326" s="152"/>
      <c r="DO326" s="152"/>
      <c r="DP326" s="152"/>
      <c r="DQ326" s="152"/>
      <c r="DR326" s="152"/>
      <c r="DS326" s="152"/>
      <c r="DT326" s="152"/>
      <c r="DU326" s="152"/>
      <c r="DV326" s="152"/>
      <c r="DW326" s="152"/>
      <c r="DX326" s="152"/>
      <c r="DY326" s="152"/>
      <c r="DZ326" s="152"/>
      <c r="EA326" s="152"/>
      <c r="EB326" s="152"/>
      <c r="EC326" s="152"/>
      <c r="ED326" s="152"/>
      <c r="EE326" s="152"/>
      <c r="EF326" s="152"/>
      <c r="EG326" s="152"/>
      <c r="EH326" s="152"/>
      <c r="EI326" s="152"/>
      <c r="EJ326" s="152"/>
      <c r="EK326" s="152"/>
      <c r="EL326" s="152"/>
      <c r="EM326" s="152"/>
      <c r="EN326" s="152"/>
      <c r="EO326" s="152"/>
      <c r="EP326" s="152"/>
      <c r="EQ326" s="152"/>
      <c r="ER326" s="152"/>
      <c r="ES326" s="152"/>
      <c r="ET326" s="152"/>
      <c r="EU326" s="152"/>
      <c r="EV326" s="152"/>
      <c r="EW326" s="152"/>
      <c r="EX326" s="152"/>
      <c r="EY326" s="152"/>
      <c r="EZ326" s="152"/>
      <c r="FA326" s="152"/>
      <c r="FB326" s="152"/>
      <c r="FC326" s="152"/>
      <c r="FD326" s="152"/>
      <c r="FE326" s="152"/>
      <c r="FF326" s="152"/>
      <c r="FG326" s="152"/>
      <c r="FH326" s="152"/>
      <c r="FI326" s="152"/>
      <c r="FJ326" s="152"/>
      <c r="FK326" s="152"/>
      <c r="FL326" s="152"/>
      <c r="FM326" s="152"/>
      <c r="FN326" s="152"/>
      <c r="FO326" s="152"/>
      <c r="FP326" s="152"/>
      <c r="FQ326" s="152"/>
      <c r="FR326" s="152"/>
      <c r="FS326" s="152"/>
      <c r="FT326" s="152"/>
      <c r="FU326" s="152"/>
      <c r="FV326" s="152"/>
      <c r="FW326" s="152"/>
      <c r="FX326" s="152"/>
      <c r="FY326" s="152"/>
      <c r="FZ326" s="152"/>
      <c r="GA326" s="152"/>
      <c r="GB326" s="152"/>
      <c r="GC326" s="152"/>
      <c r="GD326" s="152"/>
      <c r="GE326" s="152"/>
      <c r="GF326" s="152"/>
      <c r="GG326" s="152"/>
      <c r="GH326" s="152"/>
      <c r="GI326" s="152"/>
      <c r="GJ326" s="152"/>
      <c r="GK326" s="152"/>
      <c r="GL326" s="152"/>
      <c r="GM326" s="152"/>
    </row>
    <row r="327" spans="1:195" ht="18" customHeight="1">
      <c r="D327" s="1118" t="s">
        <v>1162</v>
      </c>
      <c r="E327" s="40" t="s">
        <v>2771</v>
      </c>
      <c r="F327" s="87">
        <f>F328+F329+F331+F330</f>
        <v>1002769.6153053599</v>
      </c>
      <c r="G327" s="87">
        <f>G328+G329+G331+G330</f>
        <v>1102719.2991771204</v>
      </c>
      <c r="H327" s="31">
        <f t="shared" si="36"/>
        <v>99949.683871760499</v>
      </c>
      <c r="I327" s="213">
        <f t="shared" si="37"/>
        <v>9.9673626270899887E-2</v>
      </c>
      <c r="J327" s="1304"/>
      <c r="K327" s="69"/>
    </row>
    <row r="328" spans="1:195" s="7" customFormat="1" ht="13.8" outlineLevel="1">
      <c r="A328" s="170" t="s">
        <v>1821</v>
      </c>
      <c r="B328" s="170" t="s">
        <v>422</v>
      </c>
      <c r="C328" s="239"/>
      <c r="D328" s="55"/>
      <c r="E328" s="62" t="s">
        <v>422</v>
      </c>
      <c r="F328" s="88">
        <f>SUMIFS(INPUT!$H:$H,INPUT!$E:$E,BAZE_2026!$A328,INPUT!$B:$B,BAZE_2026!$B328)</f>
        <v>868688.25530535995</v>
      </c>
      <c r="G328" s="88">
        <f>SUMIFS(INPUT!$L:$L,INPUT!$E:$E,BAZE_2026!$A328,INPUT!$B:$B,BAZE_2026!$B328)</f>
        <v>944833.42917712033</v>
      </c>
      <c r="H328" s="46">
        <f t="shared" si="36"/>
        <v>76145.173871760373</v>
      </c>
      <c r="I328" s="223">
        <f t="shared" si="37"/>
        <v>8.7655350934834425E-2</v>
      </c>
      <c r="J328" s="1419"/>
      <c r="L328" s="11"/>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7" customFormat="1" ht="15.6" customHeight="1" outlineLevel="1">
      <c r="A329" s="170" t="s">
        <v>1821</v>
      </c>
      <c r="B329" s="170" t="s">
        <v>756</v>
      </c>
      <c r="C329" s="239"/>
      <c r="D329" s="61"/>
      <c r="E329" s="56" t="s">
        <v>362</v>
      </c>
      <c r="F329" s="88">
        <f>SUMIFS(INPUT!$H:$H,INPUT!$E:$E,BAZE_2026!$A329,INPUT!$B:$B,BAZE_2026!$B329)</f>
        <v>103761.36</v>
      </c>
      <c r="G329" s="88">
        <f>SUMIFS(INPUT!$L:$L,INPUT!$E:$E,BAZE_2026!$A329,INPUT!$B:$B,BAZE_2026!$B329)</f>
        <v>112545.87</v>
      </c>
      <c r="H329" s="25">
        <f t="shared" si="36"/>
        <v>8784.5099999999948</v>
      </c>
      <c r="I329" s="211">
        <f t="shared" si="37"/>
        <v>8.4660706066304395E-2</v>
      </c>
      <c r="J329" s="2622" t="s">
        <v>4790</v>
      </c>
      <c r="K329" s="51"/>
      <c r="L329" s="126"/>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7" customFormat="1" ht="13.8" outlineLevel="1">
      <c r="A330" s="170" t="s">
        <v>1821</v>
      </c>
      <c r="B330" s="170" t="s">
        <v>1203</v>
      </c>
      <c r="C330" s="239"/>
      <c r="D330" s="362"/>
      <c r="E330" s="245" t="s">
        <v>1203</v>
      </c>
      <c r="F330" s="88">
        <f>SUMIFS(INPUT!$H:$H,INPUT!$E:$E,BAZE_2026!$A330,INPUT!$B:$B,BAZE_2026!$B330)</f>
        <v>0</v>
      </c>
      <c r="G330" s="88">
        <f>SUMIFS(INPUT!$L:$L,INPUT!$E:$E,BAZE_2026!$A330,INPUT!$B:$B,BAZE_2026!$B330)</f>
        <v>0</v>
      </c>
      <c r="H330" s="25">
        <f>G330-F330</f>
        <v>0</v>
      </c>
      <c r="I330" s="211" t="str">
        <f>IFERROR(H330/F330,"-")</f>
        <v>-</v>
      </c>
      <c r="J330" s="1419"/>
      <c r="K330" s="69"/>
      <c r="L330" s="11"/>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7" customFormat="1" ht="15" customHeight="1" outlineLevel="1">
      <c r="A331" s="170" t="s">
        <v>1821</v>
      </c>
      <c r="B331" s="170" t="s">
        <v>758</v>
      </c>
      <c r="C331" s="239"/>
      <c r="D331" s="55"/>
      <c r="E331" s="56" t="s">
        <v>361</v>
      </c>
      <c r="F331" s="88">
        <f>SUMIFS(INPUT!$H:$H,INPUT!$E:$E,BAZE_2026!$A331,INPUT!$B:$B,BAZE_2026!$B331)</f>
        <v>30320</v>
      </c>
      <c r="G331" s="88">
        <f>SUMIFS(INPUT!$L:$L,INPUT!$E:$E,BAZE_2026!$A331,INPUT!$B:$B,BAZE_2026!$B331)</f>
        <v>45340</v>
      </c>
      <c r="H331" s="46">
        <f t="shared" si="36"/>
        <v>15020</v>
      </c>
      <c r="I331" s="223">
        <f t="shared" si="37"/>
        <v>0.49538258575197891</v>
      </c>
      <c r="J331" s="2622" t="s">
        <v>4791</v>
      </c>
      <c r="K331" s="69"/>
      <c r="L331" s="1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57" customFormat="1" ht="13.8" outlineLevel="1">
      <c r="A332" s="306" t="s">
        <v>1834</v>
      </c>
      <c r="B332" s="306" t="s">
        <v>312</v>
      </c>
      <c r="C332" s="307"/>
      <c r="D332" s="2829"/>
      <c r="E332" s="155" t="s">
        <v>257</v>
      </c>
      <c r="F332" s="145">
        <f>SUMIFS(INPUT!$H:$H,INPUT!$E:$E,BAZE_2026!$A332,INPUT!$B:$B,BAZE_2026!$B332)</f>
        <v>849831.11579199985</v>
      </c>
      <c r="G332" s="145">
        <f>SUMIFS(INPUT!$L:$L,INPUT!$E:$E,BAZE_2026!$A332,INPUT!$B:$B,BAZE_2026!$B332)</f>
        <v>792241.31442000007</v>
      </c>
      <c r="H332" s="149">
        <f t="shared" si="36"/>
        <v>-57589.801371999783</v>
      </c>
      <c r="I332" s="221">
        <f t="shared" si="37"/>
        <v>-6.7766171774410716E-2</v>
      </c>
      <c r="J332" s="2842"/>
      <c r="K332" s="308"/>
      <c r="L332" s="274"/>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152"/>
      <c r="DL332" s="152"/>
      <c r="DM332" s="152"/>
      <c r="DN332" s="152"/>
      <c r="DO332" s="152"/>
      <c r="DP332" s="152"/>
      <c r="DQ332" s="152"/>
      <c r="DR332" s="152"/>
      <c r="DS332" s="152"/>
      <c r="DT332" s="152"/>
      <c r="DU332" s="152"/>
      <c r="DV332" s="152"/>
      <c r="DW332" s="152"/>
      <c r="DX332" s="152"/>
      <c r="DY332" s="152"/>
      <c r="DZ332" s="152"/>
      <c r="EA332" s="152"/>
      <c r="EB332" s="152"/>
      <c r="EC332" s="152"/>
      <c r="ED332" s="152"/>
      <c r="EE332" s="152"/>
      <c r="EF332" s="152"/>
      <c r="EG332" s="152"/>
      <c r="EH332" s="152"/>
      <c r="EI332" s="152"/>
      <c r="EJ332" s="152"/>
      <c r="EK332" s="152"/>
      <c r="EL332" s="152"/>
      <c r="EM332" s="152"/>
      <c r="EN332" s="152"/>
      <c r="EO332" s="152"/>
      <c r="EP332" s="152"/>
      <c r="EQ332" s="152"/>
      <c r="ER332" s="152"/>
      <c r="ES332" s="152"/>
      <c r="ET332" s="152"/>
      <c r="EU332" s="152"/>
      <c r="EV332" s="152"/>
      <c r="EW332" s="152"/>
      <c r="EX332" s="152"/>
      <c r="EY332" s="152"/>
      <c r="EZ332" s="152"/>
      <c r="FA332" s="152"/>
      <c r="FB332" s="152"/>
      <c r="FC332" s="152"/>
      <c r="FD332" s="152"/>
      <c r="FE332" s="152"/>
      <c r="FF332" s="152"/>
      <c r="FG332" s="152"/>
      <c r="FH332" s="152"/>
      <c r="FI332" s="152"/>
      <c r="FJ332" s="152"/>
      <c r="FK332" s="152"/>
      <c r="FL332" s="152"/>
      <c r="FM332" s="152"/>
      <c r="FN332" s="152"/>
      <c r="FO332" s="152"/>
      <c r="FP332" s="152"/>
      <c r="FQ332" s="152"/>
      <c r="FR332" s="152"/>
      <c r="FS332" s="152"/>
      <c r="FT332" s="152"/>
      <c r="FU332" s="152"/>
      <c r="FV332" s="152"/>
      <c r="FW332" s="152"/>
      <c r="FX332" s="152"/>
      <c r="FY332" s="152"/>
      <c r="FZ332" s="152"/>
      <c r="GA332" s="152"/>
      <c r="GB332" s="152"/>
      <c r="GC332" s="152"/>
      <c r="GD332" s="152"/>
      <c r="GE332" s="152"/>
      <c r="GF332" s="152"/>
      <c r="GG332" s="152"/>
      <c r="GH332" s="152"/>
      <c r="GI332" s="152"/>
      <c r="GJ332" s="152"/>
      <c r="GK332" s="152"/>
      <c r="GL332" s="152"/>
      <c r="GM332" s="152"/>
    </row>
    <row r="333" spans="1:195" s="157" customFormat="1" ht="13.8" outlineLevel="1">
      <c r="A333" s="306" t="s">
        <v>1821</v>
      </c>
      <c r="B333" s="306" t="s">
        <v>757</v>
      </c>
      <c r="C333" s="307"/>
      <c r="D333" s="2829"/>
      <c r="E333" s="155" t="s">
        <v>757</v>
      </c>
      <c r="F333" s="145">
        <f>SUMIFS(INPUT!$H:$H,INPUT!$E:$E,BAZE_2026!$A333,INPUT!$B:$B,BAZE_2026!$B333)</f>
        <v>11400</v>
      </c>
      <c r="G333" s="145">
        <f>SUMIFS(INPUT!$L:$L,INPUT!$E:$E,BAZE_2026!$A333,INPUT!$B:$B,BAZE_2026!$B333)</f>
        <v>57930</v>
      </c>
      <c r="H333" s="149">
        <f t="shared" si="36"/>
        <v>46530</v>
      </c>
      <c r="I333" s="221">
        <f t="shared" si="37"/>
        <v>4.0815789473684214</v>
      </c>
      <c r="J333" s="2842"/>
      <c r="K333" s="308"/>
      <c r="L333" s="274"/>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152"/>
      <c r="DL333" s="152"/>
      <c r="DM333" s="152"/>
      <c r="DN333" s="152"/>
      <c r="DO333" s="152"/>
      <c r="DP333" s="152"/>
      <c r="DQ333" s="152"/>
      <c r="DR333" s="152"/>
      <c r="DS333" s="152"/>
      <c r="DT333" s="152"/>
      <c r="DU333" s="152"/>
      <c r="DV333" s="152"/>
      <c r="DW333" s="152"/>
      <c r="DX333" s="152"/>
      <c r="DY333" s="152"/>
      <c r="DZ333" s="152"/>
      <c r="EA333" s="152"/>
      <c r="EB333" s="152"/>
      <c r="EC333" s="152"/>
      <c r="ED333" s="152"/>
      <c r="EE333" s="152"/>
      <c r="EF333" s="152"/>
      <c r="EG333" s="152"/>
      <c r="EH333" s="152"/>
      <c r="EI333" s="152"/>
      <c r="EJ333" s="152"/>
      <c r="EK333" s="152"/>
      <c r="EL333" s="152"/>
      <c r="EM333" s="152"/>
      <c r="EN333" s="152"/>
      <c r="EO333" s="152"/>
      <c r="EP333" s="152"/>
      <c r="EQ333" s="152"/>
      <c r="ER333" s="152"/>
      <c r="ES333" s="152"/>
      <c r="ET333" s="152"/>
      <c r="EU333" s="152"/>
      <c r="EV333" s="152"/>
      <c r="EW333" s="152"/>
      <c r="EX333" s="152"/>
      <c r="EY333" s="152"/>
      <c r="EZ333" s="152"/>
      <c r="FA333" s="152"/>
      <c r="FB333" s="152"/>
      <c r="FC333" s="152"/>
      <c r="FD333" s="152"/>
      <c r="FE333" s="152"/>
      <c r="FF333" s="152"/>
      <c r="FG333" s="152"/>
      <c r="FH333" s="152"/>
      <c r="FI333" s="152"/>
      <c r="FJ333" s="152"/>
      <c r="FK333" s="152"/>
      <c r="FL333" s="152"/>
      <c r="FM333" s="152"/>
      <c r="FN333" s="152"/>
      <c r="FO333" s="152"/>
      <c r="FP333" s="152"/>
      <c r="FQ333" s="152"/>
      <c r="FR333" s="152"/>
      <c r="FS333" s="152"/>
      <c r="FT333" s="152"/>
      <c r="FU333" s="152"/>
      <c r="FV333" s="152"/>
      <c r="FW333" s="152"/>
      <c r="FX333" s="152"/>
      <c r="FY333" s="152"/>
      <c r="FZ333" s="152"/>
      <c r="GA333" s="152"/>
      <c r="GB333" s="152"/>
      <c r="GC333" s="152"/>
      <c r="GD333" s="152"/>
      <c r="GE333" s="152"/>
      <c r="GF333" s="152"/>
      <c r="GG333" s="152"/>
      <c r="GH333" s="152"/>
      <c r="GI333" s="152"/>
      <c r="GJ333" s="152"/>
      <c r="GK333" s="152"/>
      <c r="GL333" s="152"/>
      <c r="GM333" s="152"/>
    </row>
    <row r="334" spans="1:195" s="157" customFormat="1" ht="13.8" outlineLevel="1">
      <c r="A334" s="306" t="s">
        <v>1821</v>
      </c>
      <c r="B334" s="306" t="s">
        <v>351</v>
      </c>
      <c r="C334" s="307"/>
      <c r="D334" s="2848"/>
      <c r="E334" s="267" t="s">
        <v>41</v>
      </c>
      <c r="F334" s="145">
        <f>SUMIFS(INPUT!$H:$H,INPUT!$E:$E,BAZE_2026!$A334,INPUT!$B:$B,BAZE_2026!$B334)</f>
        <v>0</v>
      </c>
      <c r="G334" s="145">
        <f>SUMIFS(INPUT!$L:$L,INPUT!$E:$E,BAZE_2026!$A334,INPUT!$B:$B,BAZE_2026!$B334)</f>
        <v>0</v>
      </c>
      <c r="H334" s="324"/>
      <c r="I334" s="2861" t="str">
        <f t="shared" si="37"/>
        <v>-</v>
      </c>
      <c r="J334" s="2857"/>
      <c r="K334" s="308"/>
      <c r="L334" s="274"/>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152"/>
      <c r="DL334" s="152"/>
      <c r="DM334" s="152"/>
      <c r="DN334" s="152"/>
      <c r="DO334" s="152"/>
      <c r="DP334" s="152"/>
      <c r="DQ334" s="152"/>
      <c r="DR334" s="152"/>
      <c r="DS334" s="152"/>
      <c r="DT334" s="152"/>
      <c r="DU334" s="152"/>
      <c r="DV334" s="152"/>
      <c r="DW334" s="152"/>
      <c r="DX334" s="152"/>
      <c r="DY334" s="152"/>
      <c r="DZ334" s="152"/>
      <c r="EA334" s="152"/>
      <c r="EB334" s="152"/>
      <c r="EC334" s="152"/>
      <c r="ED334" s="152"/>
      <c r="EE334" s="152"/>
      <c r="EF334" s="152"/>
      <c r="EG334" s="152"/>
      <c r="EH334" s="152"/>
      <c r="EI334" s="152"/>
      <c r="EJ334" s="152"/>
      <c r="EK334" s="152"/>
      <c r="EL334" s="152"/>
      <c r="EM334" s="152"/>
      <c r="EN334" s="152"/>
      <c r="EO334" s="152"/>
      <c r="EP334" s="152"/>
      <c r="EQ334" s="152"/>
      <c r="ER334" s="152"/>
      <c r="ES334" s="152"/>
      <c r="ET334" s="152"/>
      <c r="EU334" s="152"/>
      <c r="EV334" s="152"/>
      <c r="EW334" s="152"/>
      <c r="EX334" s="152"/>
      <c r="EY334" s="152"/>
      <c r="EZ334" s="152"/>
      <c r="FA334" s="152"/>
      <c r="FB334" s="152"/>
      <c r="FC334" s="152"/>
      <c r="FD334" s="152"/>
      <c r="FE334" s="152"/>
      <c r="FF334" s="152"/>
      <c r="FG334" s="152"/>
      <c r="FH334" s="152"/>
      <c r="FI334" s="152"/>
      <c r="FJ334" s="152"/>
      <c r="FK334" s="152"/>
      <c r="FL334" s="152"/>
      <c r="FM334" s="152"/>
      <c r="FN334" s="152"/>
      <c r="FO334" s="152"/>
      <c r="FP334" s="152"/>
      <c r="FQ334" s="152"/>
      <c r="FR334" s="152"/>
      <c r="FS334" s="152"/>
      <c r="FT334" s="152"/>
      <c r="FU334" s="152"/>
      <c r="FV334" s="152"/>
      <c r="FW334" s="152"/>
      <c r="FX334" s="152"/>
      <c r="FY334" s="152"/>
      <c r="FZ334" s="152"/>
      <c r="GA334" s="152"/>
      <c r="GB334" s="152"/>
      <c r="GC334" s="152"/>
      <c r="GD334" s="152"/>
      <c r="GE334" s="152"/>
      <c r="GF334" s="152"/>
      <c r="GG334" s="152"/>
      <c r="GH334" s="152"/>
      <c r="GI334" s="152"/>
      <c r="GJ334" s="152"/>
      <c r="GK334" s="152"/>
      <c r="GL334" s="152"/>
      <c r="GM334" s="152"/>
    </row>
    <row r="335" spans="1:195" ht="13.8">
      <c r="D335" s="1118" t="s">
        <v>1163</v>
      </c>
      <c r="E335" s="40" t="s">
        <v>367</v>
      </c>
      <c r="F335" s="87">
        <f>F336+F337+F338</f>
        <v>532664.46387169987</v>
      </c>
      <c r="G335" s="87">
        <f>G336+G337+G338</f>
        <v>544212.22812243586</v>
      </c>
      <c r="H335" s="31">
        <f t="shared" si="36"/>
        <v>11547.764250735985</v>
      </c>
      <c r="I335" s="213">
        <f t="shared" si="37"/>
        <v>2.1679246568844575E-2</v>
      </c>
      <c r="J335" s="1304"/>
      <c r="K335" s="12">
        <v>562103.64548763586</v>
      </c>
    </row>
    <row r="336" spans="1:195" s="7" customFormat="1" ht="13.8" outlineLevel="1">
      <c r="A336" s="170" t="s">
        <v>1835</v>
      </c>
      <c r="B336" s="170" t="s">
        <v>422</v>
      </c>
      <c r="C336" s="239"/>
      <c r="D336" s="95"/>
      <c r="E336" s="56" t="s">
        <v>422</v>
      </c>
      <c r="F336" s="88">
        <f>SUMIFS(INPUT!$H:$H,INPUT!$E:$E,BAZE_2026!$A336,INPUT!$B:$B,BAZE_2026!$B336)</f>
        <v>306248.24887169991</v>
      </c>
      <c r="G336" s="88">
        <f>SUMIFS(INPUT!$L:$L,INPUT!$E:$E,BAZE_2026!$A336,INPUT!$B:$B,BAZE_2026!$B336)</f>
        <v>312445.98812243587</v>
      </c>
      <c r="H336" s="25">
        <f t="shared" si="36"/>
        <v>6197.7392507359618</v>
      </c>
      <c r="I336" s="211">
        <f t="shared" si="37"/>
        <v>2.023763163894025E-2</v>
      </c>
      <c r="J336" s="65" t="s">
        <v>5047</v>
      </c>
      <c r="K336" s="3355">
        <v>330337.40548763587</v>
      </c>
      <c r="L336" s="11"/>
      <c r="M336" s="69">
        <f>312446-(G336+17891)</f>
        <v>-17890.988122435869</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7" customFormat="1" ht="41.4" outlineLevel="1">
      <c r="A337" s="170" t="s">
        <v>1835</v>
      </c>
      <c r="B337" s="170" t="s">
        <v>756</v>
      </c>
      <c r="C337" s="239"/>
      <c r="D337" s="97"/>
      <c r="E337" s="62" t="s">
        <v>362</v>
      </c>
      <c r="F337" s="88">
        <f>SUMIFS(INPUT!$H:$H,INPUT!$E:$E,BAZE_2026!$A337,INPUT!$B:$B,BAZE_2026!$B337)</f>
        <v>215046.215</v>
      </c>
      <c r="G337" s="88">
        <f>SUMIFS(INPUT!$L:$L,INPUT!$E:$E,BAZE_2026!$A337,INPUT!$B:$B,BAZE_2026!$B337)</f>
        <v>226918.24</v>
      </c>
      <c r="H337" s="46">
        <f t="shared" si="36"/>
        <v>11872.024999999994</v>
      </c>
      <c r="I337" s="223">
        <f t="shared" si="37"/>
        <v>5.5206854024377944E-2</v>
      </c>
      <c r="J337" s="2622" t="s">
        <v>4792</v>
      </c>
      <c r="K337" s="12">
        <v>226918.24</v>
      </c>
      <c r="L337" s="126"/>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7" customFormat="1" ht="13.8" outlineLevel="1">
      <c r="A338" s="170" t="s">
        <v>1835</v>
      </c>
      <c r="B338" s="170" t="s">
        <v>758</v>
      </c>
      <c r="C338" s="239"/>
      <c r="D338" s="95"/>
      <c r="E338" s="56" t="s">
        <v>361</v>
      </c>
      <c r="F338" s="88">
        <f>SUMIFS(INPUT!$H:$H,INPUT!$E:$E,BAZE_2026!$A338,INPUT!$B:$B,BAZE_2026!$B338)</f>
        <v>11370</v>
      </c>
      <c r="G338" s="88">
        <f>SUMIFS(INPUT!$L:$L,INPUT!$E:$E,BAZE_2026!$A338,INPUT!$B:$B,BAZE_2026!$B338)</f>
        <v>4848</v>
      </c>
      <c r="H338" s="46">
        <f t="shared" si="36"/>
        <v>-6522</v>
      </c>
      <c r="I338" s="223">
        <f t="shared" si="37"/>
        <v>-0.57361477572559372</v>
      </c>
      <c r="J338" s="2485" t="s">
        <v>5048</v>
      </c>
      <c r="K338" s="12">
        <v>4848</v>
      </c>
      <c r="L338" s="11"/>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57" customFormat="1" ht="13.8" outlineLevel="1">
      <c r="A339" s="306" t="s">
        <v>1836</v>
      </c>
      <c r="B339" s="306" t="s">
        <v>312</v>
      </c>
      <c r="C339" s="307"/>
      <c r="D339" s="2829"/>
      <c r="E339" s="155" t="s">
        <v>257</v>
      </c>
      <c r="F339" s="145">
        <f>SUMIFS(INPUT!$H:$H,INPUT!$E:$E,BAZE_2026!$A339,INPUT!$B:$B,BAZE_2026!$B339)</f>
        <v>313282.85303999996</v>
      </c>
      <c r="G339" s="145">
        <f>SUMIFS(INPUT!$L:$L,INPUT!$E:$E,BAZE_2026!$A339,INPUT!$B:$B,BAZE_2026!$B339)</f>
        <v>339485.18119999999</v>
      </c>
      <c r="H339" s="149">
        <f t="shared" si="36"/>
        <v>26202.328160000034</v>
      </c>
      <c r="I339" s="221">
        <f t="shared" si="37"/>
        <v>8.3637926256546577E-2</v>
      </c>
      <c r="J339" s="2842"/>
      <c r="K339" s="3356">
        <v>313293.85303999996</v>
      </c>
      <c r="L339" s="274"/>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152"/>
      <c r="DL339" s="152"/>
      <c r="DM339" s="152"/>
      <c r="DN339" s="152"/>
      <c r="DO339" s="152"/>
      <c r="DP339" s="152"/>
      <c r="DQ339" s="152"/>
      <c r="DR339" s="152"/>
      <c r="DS339" s="152"/>
      <c r="DT339" s="152"/>
      <c r="DU339" s="152"/>
      <c r="DV339" s="152"/>
      <c r="DW339" s="152"/>
      <c r="DX339" s="152"/>
      <c r="DY339" s="152"/>
      <c r="DZ339" s="152"/>
      <c r="EA339" s="152"/>
      <c r="EB339" s="152"/>
      <c r="EC339" s="152"/>
      <c r="ED339" s="152"/>
      <c r="EE339" s="152"/>
      <c r="EF339" s="152"/>
      <c r="EG339" s="152"/>
      <c r="EH339" s="152"/>
      <c r="EI339" s="152"/>
      <c r="EJ339" s="152"/>
      <c r="EK339" s="152"/>
      <c r="EL339" s="152"/>
      <c r="EM339" s="152"/>
      <c r="EN339" s="152"/>
      <c r="EO339" s="152"/>
      <c r="EP339" s="152"/>
      <c r="EQ339" s="152"/>
      <c r="ER339" s="152"/>
      <c r="ES339" s="152"/>
      <c r="ET339" s="152"/>
      <c r="EU339" s="152"/>
      <c r="EV339" s="152"/>
      <c r="EW339" s="152"/>
      <c r="EX339" s="152"/>
      <c r="EY339" s="152"/>
      <c r="EZ339" s="152"/>
      <c r="FA339" s="152"/>
      <c r="FB339" s="152"/>
      <c r="FC339" s="152"/>
      <c r="FD339" s="152"/>
      <c r="FE339" s="152"/>
      <c r="FF339" s="152"/>
      <c r="FG339" s="152"/>
      <c r="FH339" s="152"/>
      <c r="FI339" s="152"/>
      <c r="FJ339" s="152"/>
      <c r="FK339" s="152"/>
      <c r="FL339" s="152"/>
      <c r="FM339" s="152"/>
      <c r="FN339" s="152"/>
      <c r="FO339" s="152"/>
      <c r="FP339" s="152"/>
      <c r="FQ339" s="152"/>
      <c r="FR339" s="152"/>
      <c r="FS339" s="152"/>
      <c r="FT339" s="152"/>
      <c r="FU339" s="152"/>
      <c r="FV339" s="152"/>
      <c r="FW339" s="152"/>
      <c r="FX339" s="152"/>
      <c r="FY339" s="152"/>
      <c r="FZ339" s="152"/>
      <c r="GA339" s="152"/>
      <c r="GB339" s="152"/>
      <c r="GC339" s="152"/>
      <c r="GD339" s="152"/>
      <c r="GE339" s="152"/>
      <c r="GF339" s="152"/>
      <c r="GG339" s="152"/>
      <c r="GH339" s="152"/>
      <c r="GI339" s="152"/>
      <c r="GJ339" s="152"/>
      <c r="GK339" s="152"/>
      <c r="GL339" s="152"/>
      <c r="GM339" s="152"/>
    </row>
    <row r="340" spans="1:195" s="157" customFormat="1" ht="13.8" outlineLevel="1">
      <c r="A340" s="306" t="s">
        <v>1835</v>
      </c>
      <c r="B340" s="306" t="s">
        <v>757</v>
      </c>
      <c r="C340" s="307"/>
      <c r="D340" s="2829"/>
      <c r="E340" s="155" t="s">
        <v>757</v>
      </c>
      <c r="F340" s="145">
        <f>SUMIFS(INPUT!$H:$H,INPUT!$E:$E,BAZE_2026!$A340,INPUT!$B:$B,BAZE_2026!$B340)</f>
        <v>0</v>
      </c>
      <c r="G340" s="145">
        <f>SUMIFS(INPUT!$L:$L,INPUT!$E:$E,BAZE_2026!$A340,INPUT!$B:$B,BAZE_2026!$B340)</f>
        <v>7950</v>
      </c>
      <c r="H340" s="149">
        <f t="shared" si="36"/>
        <v>7950</v>
      </c>
      <c r="I340" s="221" t="str">
        <f t="shared" si="37"/>
        <v>-</v>
      </c>
      <c r="J340" s="2842"/>
      <c r="K340" s="3356">
        <v>7950</v>
      </c>
      <c r="L340" s="274"/>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152"/>
      <c r="DL340" s="152"/>
      <c r="DM340" s="152"/>
      <c r="DN340" s="152"/>
      <c r="DO340" s="152"/>
      <c r="DP340" s="152"/>
      <c r="DQ340" s="152"/>
      <c r="DR340" s="152"/>
      <c r="DS340" s="152"/>
      <c r="DT340" s="152"/>
      <c r="DU340" s="152"/>
      <c r="DV340" s="152"/>
      <c r="DW340" s="152"/>
      <c r="DX340" s="152"/>
      <c r="DY340" s="152"/>
      <c r="DZ340" s="152"/>
      <c r="EA340" s="152"/>
      <c r="EB340" s="152"/>
      <c r="EC340" s="152"/>
      <c r="ED340" s="152"/>
      <c r="EE340" s="152"/>
      <c r="EF340" s="152"/>
      <c r="EG340" s="152"/>
      <c r="EH340" s="152"/>
      <c r="EI340" s="152"/>
      <c r="EJ340" s="152"/>
      <c r="EK340" s="152"/>
      <c r="EL340" s="152"/>
      <c r="EM340" s="152"/>
      <c r="EN340" s="152"/>
      <c r="EO340" s="152"/>
      <c r="EP340" s="152"/>
      <c r="EQ340" s="152"/>
      <c r="ER340" s="152"/>
      <c r="ES340" s="152"/>
      <c r="ET340" s="152"/>
      <c r="EU340" s="152"/>
      <c r="EV340" s="152"/>
      <c r="EW340" s="152"/>
      <c r="EX340" s="152"/>
      <c r="EY340" s="152"/>
      <c r="EZ340" s="152"/>
      <c r="FA340" s="152"/>
      <c r="FB340" s="152"/>
      <c r="FC340" s="152"/>
      <c r="FD340" s="152"/>
      <c r="FE340" s="152"/>
      <c r="FF340" s="152"/>
      <c r="FG340" s="152"/>
      <c r="FH340" s="152"/>
      <c r="FI340" s="152"/>
      <c r="FJ340" s="152"/>
      <c r="FK340" s="152"/>
      <c r="FL340" s="152"/>
      <c r="FM340" s="152"/>
      <c r="FN340" s="152"/>
      <c r="FO340" s="152"/>
      <c r="FP340" s="152"/>
      <c r="FQ340" s="152"/>
      <c r="FR340" s="152"/>
      <c r="FS340" s="152"/>
      <c r="FT340" s="152"/>
      <c r="FU340" s="152"/>
      <c r="FV340" s="152"/>
      <c r="FW340" s="152"/>
      <c r="FX340" s="152"/>
      <c r="FY340" s="152"/>
      <c r="FZ340" s="152"/>
      <c r="GA340" s="152"/>
      <c r="GB340" s="152"/>
      <c r="GC340" s="152"/>
      <c r="GD340" s="152"/>
      <c r="GE340" s="152"/>
      <c r="GF340" s="152"/>
      <c r="GG340" s="152"/>
      <c r="GH340" s="152"/>
      <c r="GI340" s="152"/>
      <c r="GJ340" s="152"/>
      <c r="GK340" s="152"/>
      <c r="GL340" s="152"/>
      <c r="GM340" s="152"/>
    </row>
    <row r="341" spans="1:195" ht="27.6">
      <c r="D341" s="1118" t="s">
        <v>1164</v>
      </c>
      <c r="E341" s="40" t="s">
        <v>1355</v>
      </c>
      <c r="F341" s="87">
        <f>F342+F343+F344</f>
        <v>335204.44580680004</v>
      </c>
      <c r="G341" s="87">
        <f>G342+G343+G344</f>
        <v>358299.26008769998</v>
      </c>
      <c r="H341" s="31">
        <f t="shared" si="36"/>
        <v>23094.81428089994</v>
      </c>
      <c r="I341" s="213">
        <f t="shared" si="37"/>
        <v>6.8897696822944207E-2</v>
      </c>
      <c r="J341" s="1304"/>
      <c r="K341" s="69"/>
    </row>
    <row r="342" spans="1:195" s="7" customFormat="1" ht="13.8" outlineLevel="1">
      <c r="A342" s="170" t="s">
        <v>1809</v>
      </c>
      <c r="B342" s="170" t="s">
        <v>422</v>
      </c>
      <c r="C342" s="239"/>
      <c r="D342" s="55"/>
      <c r="E342" s="62" t="s">
        <v>422</v>
      </c>
      <c r="F342" s="88">
        <f>SUMIFS(INPUT!$H:$H,INPUT!$E:$E,BAZE_2026!$A342,INPUT!$B:$B,BAZE_2026!$B342)</f>
        <v>279261.84580680006</v>
      </c>
      <c r="G342" s="88">
        <f>SUMIFS(INPUT!$L:$L,INPUT!$E:$E,BAZE_2026!$A342,INPUT!$B:$B,BAZE_2026!$B342)</f>
        <v>293405.6600877</v>
      </c>
      <c r="H342" s="46">
        <f>G342-F342</f>
        <v>14143.81428089994</v>
      </c>
      <c r="I342" s="223">
        <f t="shared" si="37"/>
        <v>5.0647141717615675E-2</v>
      </c>
      <c r="J342" s="2622"/>
      <c r="K342" s="69"/>
      <c r="L342" s="11"/>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7" customFormat="1" ht="13.8" outlineLevel="1">
      <c r="A343" s="170" t="s">
        <v>1809</v>
      </c>
      <c r="B343" s="170" t="s">
        <v>756</v>
      </c>
      <c r="C343" s="239"/>
      <c r="D343" s="61"/>
      <c r="E343" s="56" t="s">
        <v>362</v>
      </c>
      <c r="F343" s="88">
        <f>SUMIFS(INPUT!$H:$H,INPUT!$E:$E,BAZE_2026!$A343,INPUT!$B:$B,BAZE_2026!$B343)</f>
        <v>55942.6</v>
      </c>
      <c r="G343" s="88">
        <f>SUMIFS(INPUT!$L:$L,INPUT!$E:$E,BAZE_2026!$A343,INPUT!$B:$B,BAZE_2026!$B343)</f>
        <v>64893.599999999999</v>
      </c>
      <c r="H343" s="46">
        <f t="shared" si="36"/>
        <v>8951</v>
      </c>
      <c r="I343" s="223">
        <f t="shared" si="37"/>
        <v>0.16000328908559847</v>
      </c>
      <c r="J343" s="2622" t="s">
        <v>5049</v>
      </c>
      <c r="K343" s="51"/>
      <c r="L343" s="126"/>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7" customFormat="1" ht="13.8" outlineLevel="1">
      <c r="A344" s="170" t="s">
        <v>1809</v>
      </c>
      <c r="B344" s="170" t="s">
        <v>758</v>
      </c>
      <c r="C344" s="239"/>
      <c r="D344" s="55"/>
      <c r="E344" s="56" t="s">
        <v>361</v>
      </c>
      <c r="F344" s="88">
        <f>SUMIFS(INPUT!$H:$H,INPUT!$E:$E,BAZE_2026!$A344,INPUT!$B:$B,BAZE_2026!$B344)</f>
        <v>0</v>
      </c>
      <c r="G344" s="88">
        <f>SUMIFS(INPUT!$L:$L,INPUT!$E:$E,BAZE_2026!$A344,INPUT!$B:$B,BAZE_2026!$B344)</f>
        <v>0</v>
      </c>
      <c r="H344" s="46">
        <f t="shared" si="36"/>
        <v>0</v>
      </c>
      <c r="I344" s="223" t="str">
        <f t="shared" si="37"/>
        <v>-</v>
      </c>
      <c r="J344" s="65"/>
      <c r="K344" s="69"/>
      <c r="L344" s="11"/>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52" customFormat="1" ht="16.2" customHeight="1" outlineLevel="1">
      <c r="A345" s="306" t="s">
        <v>3132</v>
      </c>
      <c r="B345" s="306"/>
      <c r="C345" s="312"/>
      <c r="D345" s="2862"/>
      <c r="E345" s="313" t="s">
        <v>2492</v>
      </c>
      <c r="F345" s="145">
        <f>SUMIF(INPUT!$E:$E,BAZE_2026!$A345,INPUT!$H:$H)</f>
        <v>285277</v>
      </c>
      <c r="G345" s="145">
        <f>SUMIF(INPUT!$E:$E,BAZE_2026!$A345,INPUT!$L:$L)</f>
        <v>11388</v>
      </c>
      <c r="H345" s="151">
        <f>G345-F345</f>
        <v>-273889</v>
      </c>
      <c r="I345" s="314">
        <f t="shared" si="37"/>
        <v>-0.96008090382330158</v>
      </c>
      <c r="J345" s="2863"/>
      <c r="K345" s="308"/>
      <c r="L345" s="274"/>
    </row>
    <row r="346" spans="1:195" s="157" customFormat="1" ht="13.8" outlineLevel="1">
      <c r="A346" s="306" t="s">
        <v>1809</v>
      </c>
      <c r="B346" s="306" t="s">
        <v>351</v>
      </c>
      <c r="C346" s="307"/>
      <c r="D346" s="2858"/>
      <c r="E346" s="267" t="s">
        <v>41</v>
      </c>
      <c r="F346" s="145">
        <f>SUMIFS(INPUT!$H:$H,INPUT!$E:$E,BAZE_2026!$A346,INPUT!$B:$B,BAZE_2026!$B346)</f>
        <v>1500</v>
      </c>
      <c r="G346" s="145">
        <f>SUMIFS(INPUT!$L:$L,INPUT!$E:$E,BAZE_2026!$A346,INPUT!$B:$B,BAZE_2026!$B346)</f>
        <v>2193</v>
      </c>
      <c r="H346" s="149">
        <f>G346-F346</f>
        <v>693</v>
      </c>
      <c r="I346" s="221">
        <f>IFERROR(H346/F346,"-")</f>
        <v>0.46200000000000002</v>
      </c>
      <c r="J346" s="2859"/>
      <c r="K346" s="308"/>
      <c r="L346" s="274"/>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152"/>
      <c r="DL346" s="152"/>
      <c r="DM346" s="152"/>
      <c r="DN346" s="152"/>
      <c r="DO346" s="152"/>
      <c r="DP346" s="152"/>
      <c r="DQ346" s="152"/>
      <c r="DR346" s="152"/>
      <c r="DS346" s="152"/>
      <c r="DT346" s="152"/>
      <c r="DU346" s="152"/>
      <c r="DV346" s="152"/>
      <c r="DW346" s="152"/>
      <c r="DX346" s="152"/>
      <c r="DY346" s="152"/>
      <c r="DZ346" s="152"/>
      <c r="EA346" s="152"/>
      <c r="EB346" s="152"/>
      <c r="EC346" s="152"/>
      <c r="ED346" s="152"/>
      <c r="EE346" s="152"/>
      <c r="EF346" s="152"/>
      <c r="EG346" s="152"/>
      <c r="EH346" s="152"/>
      <c r="EI346" s="152"/>
      <c r="EJ346" s="152"/>
      <c r="EK346" s="152"/>
      <c r="EL346" s="152"/>
      <c r="EM346" s="152"/>
      <c r="EN346" s="152"/>
      <c r="EO346" s="152"/>
      <c r="EP346" s="152"/>
      <c r="EQ346" s="152"/>
      <c r="ER346" s="152"/>
      <c r="ES346" s="152"/>
      <c r="ET346" s="152"/>
      <c r="EU346" s="152"/>
      <c r="EV346" s="152"/>
      <c r="EW346" s="152"/>
      <c r="EX346" s="152"/>
      <c r="EY346" s="152"/>
      <c r="EZ346" s="152"/>
      <c r="FA346" s="152"/>
      <c r="FB346" s="152"/>
      <c r="FC346" s="152"/>
      <c r="FD346" s="152"/>
      <c r="FE346" s="152"/>
      <c r="FF346" s="152"/>
      <c r="FG346" s="152"/>
      <c r="FH346" s="152"/>
      <c r="FI346" s="152"/>
      <c r="FJ346" s="152"/>
      <c r="FK346" s="152"/>
      <c r="FL346" s="152"/>
      <c r="FM346" s="152"/>
      <c r="FN346" s="152"/>
      <c r="FO346" s="152"/>
      <c r="FP346" s="152"/>
      <c r="FQ346" s="152"/>
      <c r="FR346" s="152"/>
      <c r="FS346" s="152"/>
      <c r="FT346" s="152"/>
      <c r="FU346" s="152"/>
      <c r="FV346" s="152"/>
      <c r="FW346" s="152"/>
      <c r="FX346" s="152"/>
      <c r="FY346" s="152"/>
      <c r="FZ346" s="152"/>
      <c r="GA346" s="152"/>
      <c r="GB346" s="152"/>
      <c r="GC346" s="152"/>
      <c r="GD346" s="152"/>
      <c r="GE346" s="152"/>
      <c r="GF346" s="152"/>
      <c r="GG346" s="152"/>
      <c r="GH346" s="152"/>
      <c r="GI346" s="152"/>
      <c r="GJ346" s="152"/>
      <c r="GK346" s="152"/>
      <c r="GL346" s="152"/>
      <c r="GM346" s="152"/>
    </row>
    <row r="347" spans="1:195" s="157" customFormat="1" ht="13.8" outlineLevel="1">
      <c r="A347" s="306" t="s">
        <v>1809</v>
      </c>
      <c r="B347" s="306" t="s">
        <v>757</v>
      </c>
      <c r="C347" s="307"/>
      <c r="D347" s="2829"/>
      <c r="E347" s="155" t="s">
        <v>757</v>
      </c>
      <c r="F347" s="145">
        <f>SUMIFS(INPUT!$H:$H,INPUT!$E:$E,BAZE_2026!$A347,INPUT!$B:$B,BAZE_2026!$B347)</f>
        <v>78890</v>
      </c>
      <c r="G347" s="145">
        <f>SUMIFS(INPUT!$L:$L,INPUT!$E:$E,BAZE_2026!$A347,INPUT!$B:$B,BAZE_2026!$B347)</f>
        <v>96391</v>
      </c>
      <c r="H347" s="149">
        <f t="shared" si="36"/>
        <v>17501</v>
      </c>
      <c r="I347" s="221">
        <f t="shared" si="37"/>
        <v>0.22184053745721891</v>
      </c>
      <c r="J347" s="2842"/>
      <c r="K347" s="308"/>
      <c r="L347" s="274"/>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152"/>
      <c r="DL347" s="152"/>
      <c r="DM347" s="152"/>
      <c r="DN347" s="152"/>
      <c r="DO347" s="152"/>
      <c r="DP347" s="152"/>
      <c r="DQ347" s="152"/>
      <c r="DR347" s="152"/>
      <c r="DS347" s="152"/>
      <c r="DT347" s="152"/>
      <c r="DU347" s="152"/>
      <c r="DV347" s="152"/>
      <c r="DW347" s="152"/>
      <c r="DX347" s="152"/>
      <c r="DY347" s="152"/>
      <c r="DZ347" s="152"/>
      <c r="EA347" s="152"/>
      <c r="EB347" s="152"/>
      <c r="EC347" s="152"/>
      <c r="ED347" s="152"/>
      <c r="EE347" s="152"/>
      <c r="EF347" s="152"/>
      <c r="EG347" s="152"/>
      <c r="EH347" s="152"/>
      <c r="EI347" s="152"/>
      <c r="EJ347" s="152"/>
      <c r="EK347" s="152"/>
      <c r="EL347" s="152"/>
      <c r="EM347" s="152"/>
      <c r="EN347" s="152"/>
      <c r="EO347" s="152"/>
      <c r="EP347" s="152"/>
      <c r="EQ347" s="152"/>
      <c r="ER347" s="152"/>
      <c r="ES347" s="152"/>
      <c r="ET347" s="152"/>
      <c r="EU347" s="152"/>
      <c r="EV347" s="152"/>
      <c r="EW347" s="152"/>
      <c r="EX347" s="152"/>
      <c r="EY347" s="152"/>
      <c r="EZ347" s="152"/>
      <c r="FA347" s="152"/>
      <c r="FB347" s="152"/>
      <c r="FC347" s="152"/>
      <c r="FD347" s="152"/>
      <c r="FE347" s="152"/>
      <c r="FF347" s="152"/>
      <c r="FG347" s="152"/>
      <c r="FH347" s="152"/>
      <c r="FI347" s="152"/>
      <c r="FJ347" s="152"/>
      <c r="FK347" s="152"/>
      <c r="FL347" s="152"/>
      <c r="FM347" s="152"/>
      <c r="FN347" s="152"/>
      <c r="FO347" s="152"/>
      <c r="FP347" s="152"/>
      <c r="FQ347" s="152"/>
      <c r="FR347" s="152"/>
      <c r="FS347" s="152"/>
      <c r="FT347" s="152"/>
      <c r="FU347" s="152"/>
      <c r="FV347" s="152"/>
      <c r="FW347" s="152"/>
      <c r="FX347" s="152"/>
      <c r="FY347" s="152"/>
      <c r="FZ347" s="152"/>
      <c r="GA347" s="152"/>
      <c r="GB347" s="152"/>
      <c r="GC347" s="152"/>
      <c r="GD347" s="152"/>
      <c r="GE347" s="152"/>
      <c r="GF347" s="152"/>
      <c r="GG347" s="152"/>
      <c r="GH347" s="152"/>
      <c r="GI347" s="152"/>
      <c r="GJ347" s="152"/>
      <c r="GK347" s="152"/>
      <c r="GL347" s="152"/>
      <c r="GM347" s="152"/>
    </row>
    <row r="348" spans="1:195" ht="13.8">
      <c r="D348" s="1118" t="s">
        <v>1356</v>
      </c>
      <c r="E348" s="40" t="s">
        <v>1354</v>
      </c>
      <c r="F348" s="87">
        <f>F349+F350+F351</f>
        <v>10506</v>
      </c>
      <c r="G348" s="87">
        <f>G349+G350+G351</f>
        <v>14703</v>
      </c>
      <c r="H348" s="31">
        <f t="shared" ref="H348:H354" si="40">G348-F348</f>
        <v>4197</v>
      </c>
      <c r="I348" s="213">
        <f>IFERROR(H348/F348,"-")</f>
        <v>0.39948600799543116</v>
      </c>
      <c r="J348" s="984"/>
      <c r="K348" s="69"/>
    </row>
    <row r="349" spans="1:195" s="7" customFormat="1" ht="13.8" outlineLevel="1">
      <c r="A349" s="170" t="s">
        <v>1810</v>
      </c>
      <c r="B349" s="170" t="s">
        <v>422</v>
      </c>
      <c r="C349" s="239"/>
      <c r="D349" s="55"/>
      <c r="E349" s="62" t="s">
        <v>422</v>
      </c>
      <c r="F349" s="88">
        <f>SUMIFS(INPUT!$H:$H,INPUT!$E:$E,BAZE_2026!$A349,INPUT!$B:$B,BAZE_2026!$B349)</f>
        <v>0</v>
      </c>
      <c r="G349" s="88">
        <f>SUMIFS(INPUT!$L:$L,INPUT!$E:$E,BAZE_2026!$A349,INPUT!$B:$B,BAZE_2026!$B349)</f>
        <v>0</v>
      </c>
      <c r="H349" s="46">
        <f t="shared" si="40"/>
        <v>0</v>
      </c>
      <c r="I349" s="223" t="str">
        <f>IFERROR(H349/F349,"-")</f>
        <v>-</v>
      </c>
      <c r="J349" s="985"/>
      <c r="K349" s="69"/>
      <c r="L349" s="11"/>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7" customFormat="1" ht="13.8" outlineLevel="1">
      <c r="A350" s="170" t="s">
        <v>1810</v>
      </c>
      <c r="B350" s="170" t="s">
        <v>756</v>
      </c>
      <c r="C350" s="239"/>
      <c r="D350" s="61"/>
      <c r="E350" s="56" t="s">
        <v>362</v>
      </c>
      <c r="F350" s="88">
        <f>SUMIFS(INPUT!$H:$H,INPUT!$E:$E,BAZE_2026!$A350,INPUT!$B:$B,BAZE_2026!$B350)</f>
        <v>10506</v>
      </c>
      <c r="G350" s="3119">
        <f>SUMIFS(INPUT!$L:$L,INPUT!$E:$E,BAZE_2026!$A350,INPUT!$B:$B,BAZE_2026!$B350)</f>
        <v>14703</v>
      </c>
      <c r="H350" s="46">
        <f t="shared" si="40"/>
        <v>4197</v>
      </c>
      <c r="I350" s="223">
        <f>IFERROR(H350/F350,"-")</f>
        <v>0.39948600799543116</v>
      </c>
      <c r="J350" s="2622"/>
      <c r="K350" s="51"/>
      <c r="L350" s="126"/>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7" customFormat="1" ht="13.8" outlineLevel="1">
      <c r="A351" s="170" t="s">
        <v>1810</v>
      </c>
      <c r="B351" s="170" t="s">
        <v>758</v>
      </c>
      <c r="C351" s="239"/>
      <c r="D351" s="55"/>
      <c r="E351" s="56" t="s">
        <v>361</v>
      </c>
      <c r="F351" s="88">
        <f>SUMIFS(INPUT!$H:$H,INPUT!$E:$E,BAZE_2026!$A351,INPUT!$B:$B,BAZE_2026!$B351)</f>
        <v>0</v>
      </c>
      <c r="G351" s="88">
        <f>SUMIFS(INPUT!$L:$L,INPUT!$E:$E,BAZE_2026!$A351,INPUT!$B:$B,BAZE_2026!$B351)</f>
        <v>0</v>
      </c>
      <c r="H351" s="46">
        <f t="shared" si="40"/>
        <v>0</v>
      </c>
      <c r="I351" s="223" t="str">
        <f>IFERROR(H351/F351,"-")</f>
        <v>-</v>
      </c>
      <c r="J351" s="986"/>
      <c r="K351" s="69"/>
      <c r="L351" s="1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57" customFormat="1" ht="13.8" outlineLevel="1">
      <c r="A352" s="306" t="s">
        <v>1810</v>
      </c>
      <c r="B352" s="306" t="s">
        <v>757</v>
      </c>
      <c r="C352" s="307"/>
      <c r="D352" s="2829"/>
      <c r="E352" s="155" t="s">
        <v>757</v>
      </c>
      <c r="F352" s="145">
        <f>SUMIFS(INPUT!$H:$H,INPUT!$E:$E,BAZE_2026!$A352,INPUT!$B:$B,BAZE_2026!$B352)</f>
        <v>88607</v>
      </c>
      <c r="G352" s="145">
        <f>SUMIFS(INPUT!$L:$L,INPUT!$E:$E,BAZE_2026!$A352,INPUT!$B:$B,BAZE_2026!$B352)</f>
        <v>117247.01999999999</v>
      </c>
      <c r="H352" s="149">
        <f t="shared" si="40"/>
        <v>28640.01999999999</v>
      </c>
      <c r="I352" s="221">
        <f>IFERROR(H352/F352,"-")</f>
        <v>0.32322525308384203</v>
      </c>
      <c r="J352" s="2842"/>
      <c r="K352" s="308"/>
      <c r="L352" s="274"/>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152"/>
      <c r="DL352" s="152"/>
      <c r="DM352" s="152"/>
      <c r="DN352" s="152"/>
      <c r="DO352" s="152"/>
      <c r="DP352" s="152"/>
      <c r="DQ352" s="152"/>
      <c r="DR352" s="152"/>
      <c r="DS352" s="152"/>
      <c r="DT352" s="152"/>
      <c r="DU352" s="152"/>
      <c r="DV352" s="152"/>
      <c r="DW352" s="152"/>
      <c r="DX352" s="152"/>
      <c r="DY352" s="152"/>
      <c r="DZ352" s="152"/>
      <c r="EA352" s="152"/>
      <c r="EB352" s="152"/>
      <c r="EC352" s="152"/>
      <c r="ED352" s="152"/>
      <c r="EE352" s="152"/>
      <c r="EF352" s="152"/>
      <c r="EG352" s="152"/>
      <c r="EH352" s="152"/>
      <c r="EI352" s="152"/>
      <c r="EJ352" s="152"/>
      <c r="EK352" s="152"/>
      <c r="EL352" s="152"/>
      <c r="EM352" s="152"/>
      <c r="EN352" s="152"/>
      <c r="EO352" s="152"/>
      <c r="EP352" s="152"/>
      <c r="EQ352" s="152"/>
      <c r="ER352" s="152"/>
      <c r="ES352" s="152"/>
      <c r="ET352" s="152"/>
      <c r="EU352" s="152"/>
      <c r="EV352" s="152"/>
      <c r="EW352" s="152"/>
      <c r="EX352" s="152"/>
      <c r="EY352" s="152"/>
      <c r="EZ352" s="152"/>
      <c r="FA352" s="152"/>
      <c r="FB352" s="152"/>
      <c r="FC352" s="152"/>
      <c r="FD352" s="152"/>
      <c r="FE352" s="152"/>
      <c r="FF352" s="152"/>
      <c r="FG352" s="152"/>
      <c r="FH352" s="152"/>
      <c r="FI352" s="152"/>
      <c r="FJ352" s="152"/>
      <c r="FK352" s="152"/>
      <c r="FL352" s="152"/>
      <c r="FM352" s="152"/>
      <c r="FN352" s="152"/>
      <c r="FO352" s="152"/>
      <c r="FP352" s="152"/>
      <c r="FQ352" s="152"/>
      <c r="FR352" s="152"/>
      <c r="FS352" s="152"/>
      <c r="FT352" s="152"/>
      <c r="FU352" s="152"/>
      <c r="FV352" s="152"/>
      <c r="FW352" s="152"/>
      <c r="FX352" s="152"/>
      <c r="FY352" s="152"/>
      <c r="FZ352" s="152"/>
      <c r="GA352" s="152"/>
      <c r="GB352" s="152"/>
      <c r="GC352" s="152"/>
      <c r="GD352" s="152"/>
      <c r="GE352" s="152"/>
      <c r="GF352" s="152"/>
      <c r="GG352" s="152"/>
      <c r="GH352" s="152"/>
      <c r="GI352" s="152"/>
      <c r="GJ352" s="152"/>
      <c r="GK352" s="152"/>
      <c r="GL352" s="152"/>
      <c r="GM352" s="152"/>
    </row>
    <row r="353" spans="4:12" ht="13.8">
      <c r="D353" s="1118"/>
      <c r="E353" s="40"/>
      <c r="F353" s="1"/>
      <c r="G353" s="1182"/>
      <c r="H353" s="31">
        <f t="shared" si="40"/>
        <v>0</v>
      </c>
      <c r="I353" s="213" t="str">
        <f t="shared" si="37"/>
        <v>-</v>
      </c>
      <c r="J353" s="984"/>
      <c r="K353" s="69"/>
    </row>
    <row r="354" spans="4:12" ht="30" customHeight="1">
      <c r="D354" s="1110"/>
      <c r="E354" s="123" t="s">
        <v>946</v>
      </c>
      <c r="F354" s="1148">
        <f>F57+F87+F93+F99+F149+F208+F243</f>
        <v>40662558.856587857</v>
      </c>
      <c r="G354" s="1148">
        <f>G57+G87+G93+G99+G149+G208+G243</f>
        <v>41212196.668277726</v>
      </c>
      <c r="H354" s="45">
        <f t="shared" si="40"/>
        <v>549637.81168986857</v>
      </c>
      <c r="I354" s="236">
        <f>H354/F354</f>
        <v>1.3517049274453621E-2</v>
      </c>
      <c r="J354" s="987"/>
      <c r="K354" s="69"/>
    </row>
    <row r="355" spans="4:12" ht="27" customHeight="1">
      <c r="D355" s="1110"/>
      <c r="E355" s="123" t="s">
        <v>950</v>
      </c>
      <c r="F355" s="1148">
        <f>F42-F354</f>
        <v>3563107.4716474339</v>
      </c>
      <c r="G355" s="1148">
        <f>G42-G354</f>
        <v>6000118.8246634454</v>
      </c>
      <c r="H355" s="2868">
        <f t="shared" ref="H355:H357" si="41">G355-F355</f>
        <v>2437011.3530160114</v>
      </c>
      <c r="I355" s="2870">
        <f t="shared" ref="I355:I357" si="42">H355/F355</f>
        <v>0.68395673507126575</v>
      </c>
      <c r="J355" s="988"/>
      <c r="K355" s="444"/>
      <c r="L355" s="283">
        <f>SUM(L45:L353)</f>
        <v>0</v>
      </c>
    </row>
    <row r="356" spans="4:12" ht="13.8">
      <c r="D356" s="1110"/>
      <c r="E356" s="123" t="s">
        <v>951</v>
      </c>
      <c r="F356" s="2625">
        <v>3702737</v>
      </c>
      <c r="G356" s="2625">
        <v>3907192</v>
      </c>
      <c r="H356" s="2868">
        <f t="shared" si="41"/>
        <v>204455</v>
      </c>
      <c r="I356" s="2870">
        <f t="shared" si="42"/>
        <v>5.5217262257621864E-2</v>
      </c>
      <c r="J356" s="988"/>
      <c r="K356" s="444"/>
    </row>
    <row r="357" spans="4:12" ht="13.8">
      <c r="D357" s="2864"/>
      <c r="E357" s="2865" t="s">
        <v>952</v>
      </c>
      <c r="F357" s="2866">
        <f>F355-F356</f>
        <v>-139629.52835256606</v>
      </c>
      <c r="G357" s="2866">
        <f>G355-G356</f>
        <v>2092926.8246634454</v>
      </c>
      <c r="H357" s="2869">
        <f t="shared" si="41"/>
        <v>2232556.3530160114</v>
      </c>
      <c r="I357" s="2871">
        <f t="shared" si="42"/>
        <v>-15.989141977037855</v>
      </c>
      <c r="J357" s="2867"/>
      <c r="K357" s="444"/>
    </row>
    <row r="358" spans="4:12" ht="13.8">
      <c r="D358" s="1110"/>
      <c r="E358" s="123"/>
      <c r="F358" s="433" t="s">
        <v>1650</v>
      </c>
      <c r="G358" s="1184">
        <f>Investīcijas_2026!K30</f>
        <v>1372120.75141</v>
      </c>
      <c r="H358" s="434"/>
      <c r="I358" s="434"/>
      <c r="J358" s="988"/>
      <c r="K358" s="444"/>
    </row>
    <row r="359" spans="4:12" ht="13.8">
      <c r="E359" s="15"/>
      <c r="F359" s="141" t="s">
        <v>1670</v>
      </c>
      <c r="G359" s="1184">
        <f>G357-G358</f>
        <v>720806.07325344533</v>
      </c>
      <c r="H359" s="12"/>
    </row>
    <row r="360" spans="4:12">
      <c r="F360" s="8"/>
    </row>
    <row r="361" spans="4:12">
      <c r="F361" s="8"/>
      <c r="I361" s="458"/>
    </row>
    <row r="362" spans="4:12">
      <c r="F362" s="8"/>
      <c r="G362" s="430" t="s">
        <v>2</v>
      </c>
      <c r="H362" s="69">
        <f>H80</f>
        <v>-650000</v>
      </c>
    </row>
    <row r="363" spans="4:12">
      <c r="F363" s="435"/>
      <c r="G363" s="430" t="s">
        <v>1861</v>
      </c>
      <c r="H363" s="69">
        <f>H108</f>
        <v>28959.894049999959</v>
      </c>
    </row>
    <row r="364" spans="4:12">
      <c r="F364" s="8"/>
      <c r="G364" s="431" t="s">
        <v>1013</v>
      </c>
      <c r="H364" s="69">
        <f>H81</f>
        <v>458957</v>
      </c>
    </row>
    <row r="365" spans="4:12">
      <c r="F365" s="8"/>
      <c r="G365" s="431" t="s">
        <v>2675</v>
      </c>
      <c r="H365" s="69">
        <f>H289+H250</f>
        <v>-490926.91500000004</v>
      </c>
    </row>
    <row r="366" spans="4:12">
      <c r="F366" s="8"/>
      <c r="G366" s="432" t="s">
        <v>422</v>
      </c>
      <c r="H366" s="249">
        <f>H46+H373</f>
        <v>549014.1292225346</v>
      </c>
    </row>
    <row r="367" spans="4:12">
      <c r="F367" s="8"/>
      <c r="G367" s="413"/>
      <c r="H367" s="69">
        <f>SUM(H362:H366)</f>
        <v>-103995.89172746544</v>
      </c>
    </row>
    <row r="368" spans="4:12">
      <c r="F368" s="8"/>
      <c r="G368" s="118"/>
      <c r="H368" s="69">
        <f>H354-H367</f>
        <v>653633.70341733401</v>
      </c>
    </row>
    <row r="369" spans="5:9">
      <c r="F369" s="8"/>
      <c r="G369" s="118"/>
    </row>
    <row r="370" spans="5:9">
      <c r="F370" s="8"/>
      <c r="G370" s="118"/>
    </row>
    <row r="371" spans="5:9" ht="13.8">
      <c r="E371" s="334" t="s">
        <v>691</v>
      </c>
      <c r="F371" s="1148">
        <f>F90+F139+F146+F186+F222+F232+F254+F262+F270+F278+F285+F298+F306+F318+F330</f>
        <v>7781928.7037159996</v>
      </c>
      <c r="G371" s="1148">
        <f>G90+G139+G146+G186+G222+G232+G254+G262+G270+G278+G285+G298+G306+G318+G330</f>
        <v>8261860.6200000001</v>
      </c>
      <c r="H371" s="45"/>
    </row>
    <row r="372" spans="5:9">
      <c r="F372" s="15"/>
      <c r="G372" s="2872" t="s">
        <v>4921</v>
      </c>
      <c r="H372" s="413">
        <f>H366</f>
        <v>549014.1292225346</v>
      </c>
    </row>
    <row r="373" spans="5:9">
      <c r="F373" s="15"/>
      <c r="G373" s="2873" t="s">
        <v>4793</v>
      </c>
      <c r="H373" s="2874">
        <f>4616+7982+2744+10421+2215-1380-11003+1303+13443</f>
        <v>30341</v>
      </c>
      <c r="I373" s="2623"/>
    </row>
    <row r="374" spans="5:9">
      <c r="F374" s="15"/>
      <c r="G374" s="15"/>
      <c r="H374" s="413">
        <f>SUM(H372:H373)</f>
        <v>579355.1292225346</v>
      </c>
    </row>
    <row r="375" spans="5:9">
      <c r="F375" s="8"/>
      <c r="G375" s="118"/>
    </row>
    <row r="376" spans="5:9">
      <c r="F376" s="8"/>
      <c r="G376" s="118"/>
    </row>
    <row r="377" spans="5:9">
      <c r="F377" s="8"/>
      <c r="G377" s="118"/>
    </row>
    <row r="378" spans="5:9">
      <c r="F378" s="8"/>
      <c r="G378" s="118"/>
    </row>
    <row r="379" spans="5:9">
      <c r="F379" s="8"/>
      <c r="G379" s="118"/>
    </row>
    <row r="380" spans="5:9">
      <c r="F380" s="8"/>
      <c r="G380" s="118"/>
    </row>
    <row r="381" spans="5:9">
      <c r="F381" s="8"/>
      <c r="G381" s="118"/>
    </row>
    <row r="382" spans="5:9">
      <c r="F382" s="8"/>
      <c r="G382" s="118"/>
    </row>
    <row r="383" spans="5:9">
      <c r="F383" s="8"/>
      <c r="G383" s="118"/>
    </row>
    <row r="384" spans="5:9">
      <c r="F384" s="8"/>
      <c r="G384" s="118"/>
    </row>
    <row r="385" spans="6:7">
      <c r="F385" s="8"/>
      <c r="G385" s="118"/>
    </row>
    <row r="386" spans="6:7">
      <c r="F386" s="8"/>
      <c r="G386" s="118"/>
    </row>
    <row r="387" spans="6:7">
      <c r="F387" s="8"/>
      <c r="G387" s="118"/>
    </row>
    <row r="388" spans="6:7">
      <c r="F388" s="8"/>
      <c r="G388" s="118"/>
    </row>
    <row r="389" spans="6:7">
      <c r="F389" s="8"/>
      <c r="G389" s="118"/>
    </row>
    <row r="390" spans="6:7">
      <c r="F390" s="8"/>
      <c r="G390" s="118"/>
    </row>
    <row r="391" spans="6:7">
      <c r="F391" s="8"/>
      <c r="G391" s="118"/>
    </row>
    <row r="392" spans="6:7">
      <c r="F392" s="8"/>
      <c r="G392" s="118"/>
    </row>
    <row r="393" spans="6:7">
      <c r="F393" s="8"/>
      <c r="G393" s="118"/>
    </row>
    <row r="394" spans="6:7">
      <c r="F394" s="8"/>
      <c r="G394" s="118"/>
    </row>
    <row r="395" spans="6:7">
      <c r="F395" s="8"/>
      <c r="G395" s="118"/>
    </row>
    <row r="396" spans="6:7">
      <c r="F396" s="8"/>
      <c r="G396" s="118"/>
    </row>
    <row r="397" spans="6:7">
      <c r="F397" s="8"/>
      <c r="G397" s="118"/>
    </row>
    <row r="398" spans="6:7">
      <c r="F398" s="8"/>
      <c r="G398" s="118"/>
    </row>
    <row r="399" spans="6:7">
      <c r="F399" s="8"/>
      <c r="G399" s="118"/>
    </row>
    <row r="400" spans="6:7">
      <c r="F400" s="8"/>
      <c r="G400" s="118"/>
    </row>
    <row r="401" spans="6:7">
      <c r="F401" s="8"/>
      <c r="G401" s="118"/>
    </row>
    <row r="402" spans="6:7">
      <c r="F402" s="8"/>
      <c r="G402" s="118"/>
    </row>
    <row r="403" spans="6:7">
      <c r="F403" s="8"/>
      <c r="G403" s="118"/>
    </row>
    <row r="404" spans="6:7">
      <c r="F404" s="8"/>
      <c r="G404" s="118"/>
    </row>
    <row r="405" spans="6:7">
      <c r="F405" s="8"/>
      <c r="G405" s="118"/>
    </row>
    <row r="406" spans="6:7">
      <c r="F406" s="8"/>
      <c r="G406" s="118"/>
    </row>
    <row r="407" spans="6:7">
      <c r="F407" s="8"/>
      <c r="G407" s="118"/>
    </row>
    <row r="408" spans="6:7">
      <c r="F408" s="8"/>
      <c r="G408" s="118"/>
    </row>
    <row r="409" spans="6:7">
      <c r="F409" s="8"/>
      <c r="G409" s="118"/>
    </row>
    <row r="410" spans="6:7">
      <c r="F410" s="8"/>
      <c r="G410" s="118"/>
    </row>
    <row r="411" spans="6:7">
      <c r="F411" s="8"/>
      <c r="G411" s="118"/>
    </row>
    <row r="412" spans="6:7">
      <c r="F412" s="8"/>
      <c r="G412" s="118"/>
    </row>
    <row r="413" spans="6:7">
      <c r="F413" s="8"/>
      <c r="G413" s="118"/>
    </row>
    <row r="414" spans="6:7">
      <c r="F414" s="8"/>
      <c r="G414" s="118"/>
    </row>
    <row r="415" spans="6:7">
      <c r="F415" s="8"/>
      <c r="G415" s="118"/>
    </row>
    <row r="416" spans="6:7">
      <c r="F416" s="8"/>
      <c r="G416" s="118"/>
    </row>
    <row r="417" spans="6:7">
      <c r="F417" s="8"/>
      <c r="G417" s="118"/>
    </row>
    <row r="418" spans="6:7">
      <c r="F418" s="8"/>
      <c r="G418" s="118"/>
    </row>
    <row r="419" spans="6:7">
      <c r="F419" s="8"/>
      <c r="G419" s="118"/>
    </row>
    <row r="420" spans="6:7">
      <c r="F420" s="8"/>
      <c r="G420" s="118"/>
    </row>
    <row r="421" spans="6:7">
      <c r="F421" s="8"/>
      <c r="G421" s="118"/>
    </row>
    <row r="422" spans="6:7">
      <c r="F422" s="8"/>
      <c r="G422" s="118"/>
    </row>
    <row r="423" spans="6:7">
      <c r="F423" s="8"/>
      <c r="G423" s="118"/>
    </row>
    <row r="424" spans="6:7">
      <c r="F424" s="8"/>
      <c r="G424" s="118"/>
    </row>
    <row r="425" spans="6:7">
      <c r="F425" s="8"/>
      <c r="G425" s="118"/>
    </row>
    <row r="426" spans="6:7">
      <c r="F426" s="8"/>
      <c r="G426" s="118"/>
    </row>
    <row r="427" spans="6:7">
      <c r="F427" s="8"/>
      <c r="G427" s="118"/>
    </row>
    <row r="428" spans="6:7">
      <c r="F428" s="8"/>
      <c r="G428" s="118"/>
    </row>
    <row r="429" spans="6:7">
      <c r="F429" s="8"/>
      <c r="G429" s="118"/>
    </row>
    <row r="430" spans="6:7">
      <c r="F430" s="8"/>
      <c r="G430" s="118"/>
    </row>
    <row r="431" spans="6:7">
      <c r="F431" s="8"/>
      <c r="G431" s="118"/>
    </row>
    <row r="432" spans="6:7">
      <c r="F432" s="8"/>
      <c r="G432" s="118"/>
    </row>
    <row r="433" spans="6:7">
      <c r="F433" s="8"/>
      <c r="G433" s="118"/>
    </row>
    <row r="434" spans="6:7">
      <c r="F434" s="8"/>
      <c r="G434" s="118"/>
    </row>
    <row r="435" spans="6:7">
      <c r="F435" s="8"/>
      <c r="G435" s="118"/>
    </row>
    <row r="436" spans="6:7">
      <c r="F436" s="8"/>
      <c r="G436" s="118"/>
    </row>
    <row r="437" spans="6:7">
      <c r="F437" s="8"/>
      <c r="G437" s="118"/>
    </row>
    <row r="438" spans="6:7">
      <c r="F438" s="8"/>
      <c r="G438" s="118"/>
    </row>
    <row r="439" spans="6:7">
      <c r="F439" s="8"/>
      <c r="G439" s="118"/>
    </row>
    <row r="440" spans="6:7">
      <c r="F440" s="8"/>
      <c r="G440" s="118"/>
    </row>
    <row r="441" spans="6:7">
      <c r="F441" s="8"/>
      <c r="G441" s="118"/>
    </row>
    <row r="442" spans="6:7">
      <c r="F442" s="8"/>
      <c r="G442" s="118"/>
    </row>
    <row r="443" spans="6:7">
      <c r="F443" s="8"/>
      <c r="G443" s="118"/>
    </row>
    <row r="444" spans="6:7">
      <c r="F444" s="8"/>
      <c r="G444" s="118"/>
    </row>
    <row r="445" spans="6:7">
      <c r="F445" s="8"/>
      <c r="G445" s="118"/>
    </row>
    <row r="446" spans="6:7">
      <c r="F446" s="8"/>
      <c r="G446" s="118"/>
    </row>
    <row r="447" spans="6:7">
      <c r="F447" s="8"/>
      <c r="G447" s="118"/>
    </row>
    <row r="448" spans="6:7">
      <c r="F448" s="8"/>
      <c r="G448" s="118"/>
    </row>
    <row r="449" spans="6:7">
      <c r="F449" s="8"/>
      <c r="G449" s="118"/>
    </row>
    <row r="450" spans="6:7">
      <c r="F450" s="8"/>
      <c r="G450" s="118"/>
    </row>
    <row r="451" spans="6:7">
      <c r="F451" s="8"/>
      <c r="G451" s="118"/>
    </row>
    <row r="452" spans="6:7">
      <c r="F452" s="8"/>
      <c r="G452" s="118"/>
    </row>
    <row r="453" spans="6:7">
      <c r="F453" s="8"/>
      <c r="G453" s="118"/>
    </row>
    <row r="454" spans="6:7">
      <c r="F454" s="8"/>
      <c r="G454" s="118"/>
    </row>
    <row r="455" spans="6:7">
      <c r="F455" s="8"/>
      <c r="G455" s="118"/>
    </row>
    <row r="456" spans="6:7">
      <c r="F456" s="8"/>
      <c r="G456" s="118"/>
    </row>
    <row r="457" spans="6:7">
      <c r="F457" s="8"/>
      <c r="G457" s="118"/>
    </row>
    <row r="458" spans="6:7">
      <c r="F458" s="8"/>
      <c r="G458" s="118"/>
    </row>
    <row r="459" spans="6:7">
      <c r="F459" s="8"/>
      <c r="G459" s="118"/>
    </row>
    <row r="460" spans="6:7">
      <c r="F460" s="8"/>
      <c r="G460" s="118"/>
    </row>
    <row r="461" spans="6:7">
      <c r="F461" s="8"/>
      <c r="G461" s="118"/>
    </row>
    <row r="462" spans="6:7">
      <c r="F462" s="8"/>
      <c r="G462" s="118"/>
    </row>
    <row r="463" spans="6:7">
      <c r="F463" s="8"/>
      <c r="G463" s="118"/>
    </row>
    <row r="464" spans="6:7">
      <c r="F464" s="8"/>
      <c r="G464" s="118"/>
    </row>
    <row r="465" spans="6:7">
      <c r="F465" s="8"/>
      <c r="G465" s="118"/>
    </row>
    <row r="466" spans="6:7">
      <c r="F466" s="8"/>
      <c r="G466" s="118"/>
    </row>
    <row r="467" spans="6:7">
      <c r="F467" s="8"/>
      <c r="G467" s="118"/>
    </row>
    <row r="468" spans="6:7">
      <c r="F468" s="8"/>
      <c r="G468" s="118"/>
    </row>
    <row r="469" spans="6:7">
      <c r="F469" s="8"/>
      <c r="G469" s="118"/>
    </row>
    <row r="470" spans="6:7">
      <c r="F470" s="8"/>
      <c r="G470" s="118"/>
    </row>
    <row r="471" spans="6:7">
      <c r="F471" s="8"/>
      <c r="G471" s="118"/>
    </row>
    <row r="472" spans="6:7">
      <c r="F472" s="8"/>
      <c r="G472" s="118"/>
    </row>
    <row r="473" spans="6:7">
      <c r="F473" s="8"/>
      <c r="G473" s="118"/>
    </row>
    <row r="474" spans="6:7">
      <c r="F474" s="8"/>
      <c r="G474" s="118"/>
    </row>
    <row r="475" spans="6:7">
      <c r="F475" s="8"/>
      <c r="G475" s="118"/>
    </row>
    <row r="476" spans="6:7">
      <c r="F476" s="8"/>
      <c r="G476" s="118"/>
    </row>
    <row r="477" spans="6:7">
      <c r="F477" s="8"/>
      <c r="G477" s="118"/>
    </row>
    <row r="478" spans="6:7">
      <c r="F478" s="8"/>
      <c r="G478" s="118"/>
    </row>
    <row r="479" spans="6:7">
      <c r="F479" s="8"/>
      <c r="G479" s="118"/>
    </row>
    <row r="480" spans="6:7">
      <c r="F480" s="8"/>
      <c r="G480" s="118"/>
    </row>
    <row r="481" spans="6:7">
      <c r="F481" s="8"/>
      <c r="G481" s="118"/>
    </row>
    <row r="482" spans="6:7">
      <c r="F482" s="8"/>
      <c r="G482" s="118"/>
    </row>
    <row r="483" spans="6:7">
      <c r="F483" s="8"/>
      <c r="G483" s="118"/>
    </row>
    <row r="484" spans="6:7">
      <c r="F484" s="8"/>
      <c r="G484" s="118"/>
    </row>
    <row r="485" spans="6:7">
      <c r="F485" s="8"/>
      <c r="G485" s="118"/>
    </row>
    <row r="486" spans="6:7">
      <c r="F486" s="8"/>
      <c r="G486" s="118"/>
    </row>
    <row r="487" spans="6:7">
      <c r="F487" s="8"/>
      <c r="G487" s="118"/>
    </row>
    <row r="488" spans="6:7">
      <c r="F488" s="8"/>
      <c r="G488" s="118"/>
    </row>
    <row r="489" spans="6:7">
      <c r="F489" s="8"/>
      <c r="G489" s="118"/>
    </row>
    <row r="490" spans="6:7">
      <c r="F490" s="8"/>
      <c r="G490" s="118"/>
    </row>
    <row r="491" spans="6:7">
      <c r="F491" s="8"/>
      <c r="G491" s="118"/>
    </row>
    <row r="492" spans="6:7">
      <c r="F492" s="8"/>
      <c r="G492" s="118"/>
    </row>
    <row r="493" spans="6:7">
      <c r="F493" s="8"/>
      <c r="G493" s="118"/>
    </row>
    <row r="494" spans="6:7">
      <c r="F494" s="8"/>
      <c r="G494" s="118"/>
    </row>
    <row r="495" spans="6:7">
      <c r="F495" s="8"/>
      <c r="G495" s="118"/>
    </row>
    <row r="496" spans="6:7">
      <c r="F496" s="8"/>
      <c r="G496" s="118"/>
    </row>
    <row r="497" spans="6:7">
      <c r="F497" s="8"/>
      <c r="G497" s="118"/>
    </row>
    <row r="498" spans="6:7">
      <c r="F498" s="8"/>
      <c r="G498" s="118"/>
    </row>
    <row r="499" spans="6:7">
      <c r="F499" s="8"/>
      <c r="G499" s="118"/>
    </row>
    <row r="500" spans="6:7">
      <c r="F500" s="8"/>
      <c r="G500" s="118"/>
    </row>
    <row r="501" spans="6:7">
      <c r="F501" s="8"/>
      <c r="G501" s="118"/>
    </row>
    <row r="502" spans="6:7">
      <c r="F502" s="8"/>
      <c r="G502" s="118"/>
    </row>
    <row r="503" spans="6:7">
      <c r="F503" s="8"/>
      <c r="G503" s="118"/>
    </row>
    <row r="504" spans="6:7">
      <c r="F504" s="8"/>
      <c r="G504" s="118"/>
    </row>
    <row r="505" spans="6:7">
      <c r="F505" s="8"/>
      <c r="G505" s="118"/>
    </row>
    <row r="506" spans="6:7">
      <c r="F506" s="8"/>
      <c r="G506" s="118"/>
    </row>
    <row r="507" spans="6:7">
      <c r="F507" s="8"/>
      <c r="G507" s="118"/>
    </row>
    <row r="508" spans="6:7">
      <c r="F508" s="8"/>
      <c r="G508" s="118"/>
    </row>
    <row r="509" spans="6:7">
      <c r="F509" s="8"/>
      <c r="G509" s="118"/>
    </row>
    <row r="510" spans="6:7">
      <c r="F510" s="8"/>
      <c r="G510" s="118"/>
    </row>
    <row r="511" spans="6:7">
      <c r="F511" s="8"/>
      <c r="G511" s="118"/>
    </row>
    <row r="512" spans="6:7">
      <c r="F512" s="8"/>
      <c r="G512" s="118"/>
    </row>
    <row r="513" spans="6:7">
      <c r="F513" s="8"/>
      <c r="G513" s="118"/>
    </row>
    <row r="514" spans="6:7">
      <c r="F514" s="8"/>
      <c r="G514" s="118"/>
    </row>
    <row r="515" spans="6:7">
      <c r="F515" s="8"/>
      <c r="G515" s="118"/>
    </row>
    <row r="516" spans="6:7">
      <c r="F516" s="8"/>
      <c r="G516" s="118"/>
    </row>
    <row r="517" spans="6:7">
      <c r="F517" s="8"/>
      <c r="G517" s="118"/>
    </row>
    <row r="518" spans="6:7">
      <c r="F518" s="8"/>
      <c r="G518" s="118"/>
    </row>
    <row r="519" spans="6:7">
      <c r="F519" s="8"/>
      <c r="G519" s="118"/>
    </row>
    <row r="520" spans="6:7">
      <c r="F520" s="8"/>
      <c r="G520" s="118"/>
    </row>
    <row r="521" spans="6:7">
      <c r="F521" s="8"/>
      <c r="G521" s="118"/>
    </row>
    <row r="522" spans="6:7">
      <c r="F522" s="8"/>
      <c r="G522" s="118"/>
    </row>
    <row r="523" spans="6:7">
      <c r="F523" s="8"/>
      <c r="G523" s="118"/>
    </row>
    <row r="524" spans="6:7">
      <c r="F524" s="8"/>
      <c r="G524" s="118"/>
    </row>
    <row r="525" spans="6:7">
      <c r="F525" s="8"/>
      <c r="G525" s="118"/>
    </row>
    <row r="526" spans="6:7">
      <c r="F526" s="8"/>
      <c r="G526" s="118"/>
    </row>
    <row r="527" spans="6:7">
      <c r="F527" s="8"/>
      <c r="G527" s="118"/>
    </row>
    <row r="528" spans="6:7">
      <c r="F528" s="8"/>
      <c r="G528" s="118"/>
    </row>
    <row r="529" spans="6:7">
      <c r="F529" s="8"/>
      <c r="G529" s="118"/>
    </row>
    <row r="530" spans="6:7">
      <c r="F530" s="8"/>
      <c r="G530" s="118"/>
    </row>
    <row r="531" spans="6:7">
      <c r="F531" s="8"/>
      <c r="G531" s="118"/>
    </row>
    <row r="532" spans="6:7">
      <c r="F532" s="8"/>
      <c r="G532" s="118"/>
    </row>
    <row r="533" spans="6:7">
      <c r="F533" s="8"/>
      <c r="G533" s="118"/>
    </row>
    <row r="534" spans="6:7">
      <c r="F534" s="8"/>
      <c r="G534" s="118"/>
    </row>
    <row r="535" spans="6:7">
      <c r="F535" s="8"/>
      <c r="G535" s="118"/>
    </row>
    <row r="536" spans="6:7">
      <c r="F536" s="8"/>
      <c r="G536" s="118"/>
    </row>
    <row r="537" spans="6:7">
      <c r="F537" s="8"/>
      <c r="G537" s="118"/>
    </row>
    <row r="538" spans="6:7">
      <c r="F538" s="8"/>
      <c r="G538" s="118"/>
    </row>
    <row r="539" spans="6:7">
      <c r="F539" s="8"/>
      <c r="G539" s="118"/>
    </row>
    <row r="540" spans="6:7">
      <c r="F540" s="8"/>
      <c r="G540" s="118"/>
    </row>
    <row r="541" spans="6:7">
      <c r="F541" s="8"/>
      <c r="G541" s="118"/>
    </row>
    <row r="542" spans="6:7">
      <c r="F542" s="8"/>
      <c r="G542" s="118"/>
    </row>
    <row r="543" spans="6:7">
      <c r="F543" s="8"/>
      <c r="G543" s="118"/>
    </row>
    <row r="544" spans="6:7">
      <c r="F544" s="8"/>
      <c r="G544" s="118"/>
    </row>
    <row r="545" spans="6:7">
      <c r="F545" s="8"/>
      <c r="G545" s="118"/>
    </row>
    <row r="546" spans="6:7">
      <c r="F546" s="8"/>
      <c r="G546" s="118"/>
    </row>
    <row r="547" spans="6:7">
      <c r="F547" s="8"/>
      <c r="G547" s="118"/>
    </row>
    <row r="548" spans="6:7">
      <c r="F548" s="8"/>
      <c r="G548" s="118"/>
    </row>
    <row r="549" spans="6:7">
      <c r="F549" s="8"/>
      <c r="G549" s="118"/>
    </row>
    <row r="550" spans="6:7">
      <c r="F550" s="8"/>
      <c r="G550" s="118"/>
    </row>
    <row r="551" spans="6:7">
      <c r="F551" s="8"/>
      <c r="G551" s="118"/>
    </row>
    <row r="552" spans="6:7">
      <c r="F552" s="8"/>
      <c r="G552" s="118"/>
    </row>
    <row r="553" spans="6:7">
      <c r="F553" s="8"/>
      <c r="G553" s="118"/>
    </row>
    <row r="554" spans="6:7">
      <c r="F554" s="8"/>
      <c r="G554" s="118"/>
    </row>
    <row r="555" spans="6:7">
      <c r="F555" s="8"/>
      <c r="G555" s="118"/>
    </row>
    <row r="556" spans="6:7">
      <c r="F556" s="8"/>
      <c r="G556" s="118"/>
    </row>
    <row r="557" spans="6:7">
      <c r="F557" s="8"/>
      <c r="G557" s="118"/>
    </row>
    <row r="558" spans="6:7">
      <c r="F558" s="8"/>
      <c r="G558" s="118"/>
    </row>
    <row r="559" spans="6:7">
      <c r="F559" s="8"/>
      <c r="G559" s="118"/>
    </row>
    <row r="560" spans="6:7">
      <c r="F560" s="8"/>
      <c r="G560" s="118"/>
    </row>
  </sheetData>
  <mergeCells count="1">
    <mergeCell ref="D44:E44"/>
  </mergeCells>
  <phoneticPr fontId="82" type="noConversion"/>
  <hyperlinks>
    <hyperlink ref="J3" r:id="rId1" xr:uid="{43C0923D-8D83-499A-945E-6517553128AE}"/>
  </hyperlinks>
  <pageMargins left="0.7" right="0.7" top="0.75" bottom="0.75" header="0.3" footer="0.3"/>
  <pageSetup scale="29" fitToHeight="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3"/>
  <sheetViews>
    <sheetView topLeftCell="A1072" zoomScale="130" zoomScaleNormal="130" workbookViewId="0">
      <selection activeCell="G1086" sqref="G1086"/>
    </sheetView>
  </sheetViews>
  <sheetFormatPr defaultRowHeight="11.4" outlineLevelCol="1"/>
  <cols>
    <col min="1" max="1" width="4" style="13" customWidth="1" outlineLevel="1"/>
    <col min="2" max="2" width="4.875" style="3074" customWidth="1" outlineLevel="1"/>
    <col min="3" max="3" width="2.25" style="75" customWidth="1" outlineLevel="1"/>
    <col min="4" max="4" width="6.625" style="169" customWidth="1" outlineLevel="1"/>
    <col min="5" max="5" width="6" style="1394" customWidth="1" outlineLevel="1"/>
    <col min="6" max="6" width="6.375" style="1237" customWidth="1"/>
    <col min="7" max="7" width="39.375" style="3" customWidth="1"/>
    <col min="8" max="8" width="12.625" style="15" customWidth="1" outlineLevel="1"/>
    <col min="9" max="9" width="12.125" style="1212" customWidth="1" outlineLevel="1"/>
    <col min="10" max="10" width="11.375" style="15" customWidth="1" outlineLevel="1"/>
    <col min="11" max="11" width="4.25" style="1252" customWidth="1"/>
    <col min="12" max="12" width="12" style="590" customWidth="1"/>
    <col min="13" max="13" width="14.375" style="3031" customWidth="1"/>
    <col min="14" max="14" width="38" style="50" customWidth="1" outlineLevel="1"/>
  </cols>
  <sheetData>
    <row r="1" spans="1:32" ht="40.799999999999997">
      <c r="A1" s="1248" t="s">
        <v>317</v>
      </c>
      <c r="B1" s="3032" t="s">
        <v>99</v>
      </c>
      <c r="C1" s="758" t="s">
        <v>755</v>
      </c>
      <c r="D1" s="759" t="s">
        <v>1846</v>
      </c>
      <c r="E1" s="2190" t="s">
        <v>100</v>
      </c>
      <c r="F1" s="760" t="s">
        <v>390</v>
      </c>
      <c r="G1" s="1223" t="s">
        <v>98</v>
      </c>
      <c r="H1" s="1207" t="s">
        <v>1918</v>
      </c>
      <c r="I1" s="1208" t="s">
        <v>1919</v>
      </c>
      <c r="J1" s="1224" t="s">
        <v>4717</v>
      </c>
      <c r="K1" s="1225" t="s">
        <v>705</v>
      </c>
      <c r="L1" s="1207" t="s">
        <v>3123</v>
      </c>
      <c r="M1" s="3075" t="s">
        <v>3124</v>
      </c>
      <c r="N1" s="2191" t="s">
        <v>3</v>
      </c>
      <c r="O1" s="3"/>
      <c r="P1" s="3"/>
      <c r="Q1" s="3"/>
      <c r="R1" s="3"/>
      <c r="S1" s="3"/>
      <c r="T1" s="3"/>
      <c r="U1" s="3"/>
      <c r="V1" s="3"/>
      <c r="W1" s="3"/>
      <c r="X1" s="3"/>
      <c r="Y1" s="3"/>
      <c r="Z1" s="3"/>
      <c r="AA1" s="3"/>
      <c r="AB1" s="3"/>
      <c r="AC1" s="3"/>
      <c r="AD1" s="3"/>
      <c r="AE1" s="3"/>
      <c r="AF1" s="3"/>
    </row>
    <row r="2" spans="1:32">
      <c r="A2" s="622"/>
      <c r="B2" s="659" t="s">
        <v>422</v>
      </c>
      <c r="C2" s="622" t="s">
        <v>413</v>
      </c>
      <c r="D2" s="658" t="s">
        <v>1310</v>
      </c>
      <c r="E2" s="1117" t="s">
        <v>417</v>
      </c>
      <c r="F2" s="763">
        <v>1111</v>
      </c>
      <c r="G2" s="739" t="s">
        <v>101</v>
      </c>
      <c r="H2" s="645">
        <v>64416</v>
      </c>
      <c r="I2" s="645"/>
      <c r="J2" s="1537">
        <v>0</v>
      </c>
      <c r="K2" s="741"/>
      <c r="L2" s="645">
        <v>0</v>
      </c>
      <c r="M2" s="3076"/>
      <c r="N2" s="296"/>
      <c r="O2" s="4"/>
      <c r="P2" s="4"/>
      <c r="Q2" s="4"/>
      <c r="R2" s="4"/>
      <c r="S2" s="4"/>
      <c r="T2" s="4"/>
      <c r="U2" s="4"/>
      <c r="V2" s="4"/>
      <c r="W2" s="4"/>
      <c r="X2" s="4"/>
      <c r="Y2" s="4"/>
      <c r="Z2" s="4"/>
      <c r="AA2" s="4"/>
      <c r="AB2" s="4"/>
      <c r="AC2" s="4"/>
      <c r="AD2" s="4"/>
      <c r="AE2" s="4"/>
      <c r="AF2" s="4"/>
    </row>
    <row r="3" spans="1:32">
      <c r="A3" s="602"/>
      <c r="B3" s="639" t="s">
        <v>422</v>
      </c>
      <c r="C3" s="602" t="s">
        <v>413</v>
      </c>
      <c r="D3" s="617" t="s">
        <v>1310</v>
      </c>
      <c r="E3" s="733" t="s">
        <v>417</v>
      </c>
      <c r="F3" s="734">
        <v>1111</v>
      </c>
      <c r="G3" s="751" t="s">
        <v>422</v>
      </c>
      <c r="H3" s="648"/>
      <c r="I3" s="648">
        <v>166416</v>
      </c>
      <c r="J3" s="1537" t="s">
        <v>1126</v>
      </c>
      <c r="K3" s="764"/>
      <c r="L3" s="648"/>
      <c r="M3" s="2156">
        <v>0</v>
      </c>
      <c r="N3" s="296"/>
      <c r="O3" s="6"/>
      <c r="P3" s="6"/>
      <c r="Q3" s="6"/>
      <c r="R3" s="174"/>
      <c r="S3" s="6"/>
      <c r="T3" s="4"/>
      <c r="U3" s="4"/>
      <c r="V3" s="4"/>
      <c r="W3" s="4"/>
      <c r="X3" s="4"/>
      <c r="Y3" s="4"/>
      <c r="Z3" s="4"/>
      <c r="AA3" s="4"/>
      <c r="AB3" s="4"/>
      <c r="AC3" s="4"/>
      <c r="AD3" s="4"/>
      <c r="AE3" s="4"/>
      <c r="AF3" s="4"/>
    </row>
    <row r="4" spans="1:32" ht="71.400000000000006">
      <c r="A4" s="2588"/>
      <c r="B4" s="639" t="s">
        <v>422</v>
      </c>
      <c r="C4" s="602" t="s">
        <v>413</v>
      </c>
      <c r="D4" s="617" t="s">
        <v>1310</v>
      </c>
      <c r="E4" s="733" t="s">
        <v>417</v>
      </c>
      <c r="F4" s="734">
        <v>1111</v>
      </c>
      <c r="G4" s="2692" t="s">
        <v>4877</v>
      </c>
      <c r="H4" s="2693"/>
      <c r="I4" s="2693">
        <v>-102000</v>
      </c>
      <c r="J4" s="2530"/>
      <c r="K4" s="2694"/>
      <c r="L4" s="2693"/>
      <c r="M4" s="3077"/>
      <c r="N4" s="296"/>
      <c r="O4" s="4"/>
      <c r="P4" s="4"/>
      <c r="Q4" s="4"/>
      <c r="R4" s="4"/>
      <c r="S4" s="4"/>
      <c r="T4" s="4"/>
      <c r="U4" s="4"/>
      <c r="V4" s="4"/>
      <c r="W4" s="4"/>
      <c r="X4" s="4"/>
      <c r="Y4" s="4"/>
      <c r="Z4" s="4"/>
      <c r="AA4" s="4"/>
      <c r="AB4" s="4"/>
      <c r="AC4" s="4"/>
      <c r="AD4" s="4"/>
      <c r="AE4" s="4"/>
    </row>
    <row r="5" spans="1:32">
      <c r="A5" s="622"/>
      <c r="B5" s="659" t="s">
        <v>422</v>
      </c>
      <c r="C5" s="622" t="s">
        <v>413</v>
      </c>
      <c r="D5" s="658" t="s">
        <v>1310</v>
      </c>
      <c r="E5" s="762" t="s">
        <v>417</v>
      </c>
      <c r="F5" s="763">
        <v>1119</v>
      </c>
      <c r="G5" s="739" t="s">
        <v>101</v>
      </c>
      <c r="H5" s="645">
        <v>1168834</v>
      </c>
      <c r="I5" s="645"/>
      <c r="J5" s="1537">
        <v>965566</v>
      </c>
      <c r="K5" s="741"/>
      <c r="L5" s="645">
        <v>1345816.9990400006</v>
      </c>
      <c r="M5" s="3076"/>
      <c r="N5" s="296"/>
      <c r="O5" s="6"/>
      <c r="P5" s="6"/>
      <c r="Q5" s="6"/>
      <c r="R5" s="174"/>
      <c r="S5" s="6"/>
      <c r="T5" s="4"/>
      <c r="U5" s="4"/>
      <c r="V5" s="4"/>
      <c r="W5" s="4"/>
      <c r="X5" s="4"/>
      <c r="Y5" s="4"/>
      <c r="Z5" s="4"/>
      <c r="AA5" s="4"/>
      <c r="AB5" s="4"/>
      <c r="AC5" s="4"/>
      <c r="AD5" s="4"/>
      <c r="AE5" s="4"/>
      <c r="AF5" s="4"/>
    </row>
    <row r="6" spans="1:32">
      <c r="A6" s="602"/>
      <c r="B6" s="639" t="s">
        <v>422</v>
      </c>
      <c r="C6" s="602" t="s">
        <v>413</v>
      </c>
      <c r="D6" s="617" t="s">
        <v>1310</v>
      </c>
      <c r="E6" s="733" t="s">
        <v>417</v>
      </c>
      <c r="F6" s="734">
        <v>1119</v>
      </c>
      <c r="G6" s="751" t="s">
        <v>1165</v>
      </c>
      <c r="H6" s="648"/>
      <c r="I6" s="648">
        <v>1088833.6800000002</v>
      </c>
      <c r="J6" s="1537" t="s">
        <v>1126</v>
      </c>
      <c r="K6" s="764"/>
      <c r="L6" s="648"/>
      <c r="M6" s="2156">
        <v>1345816.9990400006</v>
      </c>
      <c r="N6" s="296"/>
      <c r="O6" s="6"/>
      <c r="P6" s="6"/>
      <c r="Q6" s="6"/>
      <c r="R6" s="6"/>
      <c r="S6" s="4"/>
      <c r="T6" s="4"/>
      <c r="U6" s="4"/>
      <c r="V6" s="4"/>
      <c r="W6" s="4"/>
      <c r="X6" s="4"/>
      <c r="Y6" s="4"/>
      <c r="Z6" s="4"/>
      <c r="AA6" s="4"/>
      <c r="AB6" s="4"/>
      <c r="AC6" s="4"/>
      <c r="AD6" s="4"/>
      <c r="AE6" s="4"/>
    </row>
    <row r="7" spans="1:32" ht="20.399999999999999">
      <c r="A7" s="602" t="s">
        <v>350</v>
      </c>
      <c r="B7" s="639" t="s">
        <v>422</v>
      </c>
      <c r="C7" s="602" t="s">
        <v>413</v>
      </c>
      <c r="D7" s="617" t="s">
        <v>1310</v>
      </c>
      <c r="E7" s="733" t="s">
        <v>417</v>
      </c>
      <c r="F7" s="734">
        <v>1119</v>
      </c>
      <c r="G7" s="751" t="s">
        <v>4878</v>
      </c>
      <c r="H7" s="648"/>
      <c r="I7" s="648">
        <v>80000</v>
      </c>
      <c r="J7" s="1537" t="s">
        <v>1126</v>
      </c>
      <c r="K7" s="764"/>
      <c r="L7" s="648"/>
      <c r="M7" s="2156"/>
      <c r="N7" s="296"/>
      <c r="O7" s="6"/>
      <c r="P7" s="6"/>
      <c r="Q7" s="6"/>
      <c r="R7" s="174"/>
      <c r="S7" s="6"/>
      <c r="T7" s="4"/>
      <c r="U7" s="4"/>
      <c r="V7" s="4"/>
      <c r="W7" s="4"/>
      <c r="X7" s="4"/>
      <c r="Y7" s="4"/>
      <c r="Z7" s="4"/>
      <c r="AA7" s="4"/>
      <c r="AB7" s="4"/>
      <c r="AC7" s="4"/>
      <c r="AD7" s="4"/>
      <c r="AE7" s="4"/>
      <c r="AF7" s="4"/>
    </row>
    <row r="8" spans="1:32" ht="20.399999999999999">
      <c r="A8" s="602"/>
      <c r="B8" s="639" t="s">
        <v>422</v>
      </c>
      <c r="C8" s="602" t="s">
        <v>413</v>
      </c>
      <c r="D8" s="617" t="s">
        <v>1310</v>
      </c>
      <c r="E8" s="733" t="s">
        <v>417</v>
      </c>
      <c r="F8" s="734">
        <v>1119</v>
      </c>
      <c r="G8" s="751" t="s">
        <v>1305</v>
      </c>
      <c r="H8" s="648"/>
      <c r="I8" s="648"/>
      <c r="J8" s="1537" t="s">
        <v>1126</v>
      </c>
      <c r="K8" s="764"/>
      <c r="L8" s="648"/>
      <c r="M8" s="2156"/>
      <c r="N8" s="296"/>
      <c r="O8" s="6"/>
      <c r="P8" s="6"/>
      <c r="Q8" s="6"/>
      <c r="R8" s="174"/>
      <c r="S8" s="6"/>
      <c r="T8" s="4"/>
      <c r="U8" s="4"/>
      <c r="V8" s="4"/>
      <c r="W8" s="4"/>
      <c r="X8" s="4"/>
      <c r="Y8" s="4"/>
      <c r="Z8" s="4"/>
      <c r="AA8" s="4"/>
      <c r="AB8" s="4"/>
      <c r="AC8" s="4"/>
      <c r="AD8" s="4"/>
      <c r="AE8" s="4"/>
      <c r="AF8" s="4"/>
    </row>
    <row r="9" spans="1:32" ht="20.399999999999999">
      <c r="A9" s="622"/>
      <c r="B9" s="659" t="s">
        <v>422</v>
      </c>
      <c r="C9" s="622" t="s">
        <v>413</v>
      </c>
      <c r="D9" s="658" t="s">
        <v>1310</v>
      </c>
      <c r="E9" s="762" t="s">
        <v>417</v>
      </c>
      <c r="F9" s="763">
        <v>1142</v>
      </c>
      <c r="G9" s="739" t="s">
        <v>102</v>
      </c>
      <c r="H9" s="645">
        <v>5000</v>
      </c>
      <c r="I9" s="645"/>
      <c r="J9" s="1537">
        <v>3651</v>
      </c>
      <c r="K9" s="741"/>
      <c r="L9" s="645">
        <v>4000</v>
      </c>
      <c r="M9" s="3076"/>
      <c r="N9" s="296"/>
      <c r="O9" s="6"/>
      <c r="P9" s="6"/>
      <c r="Q9" s="6"/>
      <c r="R9" s="174"/>
      <c r="S9" s="6"/>
      <c r="T9" s="4"/>
      <c r="U9" s="4"/>
      <c r="V9" s="4"/>
      <c r="W9" s="4"/>
      <c r="X9" s="4"/>
      <c r="Y9" s="4"/>
      <c r="Z9" s="4"/>
      <c r="AA9" s="4"/>
      <c r="AB9" s="4"/>
      <c r="AC9" s="4"/>
      <c r="AD9" s="4"/>
      <c r="AE9" s="4"/>
      <c r="AF9" s="4"/>
    </row>
    <row r="10" spans="1:32" ht="11.4" customHeight="1">
      <c r="A10" s="602"/>
      <c r="B10" s="639" t="s">
        <v>422</v>
      </c>
      <c r="C10" s="602" t="s">
        <v>413</v>
      </c>
      <c r="D10" s="617" t="s">
        <v>1310</v>
      </c>
      <c r="E10" s="733" t="s">
        <v>417</v>
      </c>
      <c r="F10" s="734">
        <v>1142</v>
      </c>
      <c r="G10" s="751"/>
      <c r="H10" s="648"/>
      <c r="I10" s="648">
        <v>2000</v>
      </c>
      <c r="J10" s="1537" t="s">
        <v>1126</v>
      </c>
      <c r="K10" s="764"/>
      <c r="L10" s="648"/>
      <c r="M10" s="2156">
        <v>4000</v>
      </c>
      <c r="N10" s="296"/>
      <c r="O10" s="4"/>
      <c r="P10" s="4"/>
      <c r="Q10" s="4"/>
      <c r="R10" s="4"/>
      <c r="S10" s="4"/>
      <c r="T10" s="4"/>
      <c r="U10" s="4"/>
      <c r="V10" s="4"/>
      <c r="W10" s="4"/>
      <c r="X10" s="4"/>
      <c r="Y10" s="4"/>
      <c r="Z10" s="4"/>
      <c r="AA10" s="4"/>
      <c r="AB10" s="4"/>
      <c r="AC10" s="4"/>
      <c r="AD10" s="4"/>
      <c r="AE10" s="4"/>
    </row>
    <row r="11" spans="1:32" ht="20.399999999999999">
      <c r="A11" s="602"/>
      <c r="B11" s="639" t="s">
        <v>422</v>
      </c>
      <c r="C11" s="602" t="s">
        <v>413</v>
      </c>
      <c r="D11" s="617" t="s">
        <v>1310</v>
      </c>
      <c r="E11" s="733" t="s">
        <v>417</v>
      </c>
      <c r="F11" s="734">
        <v>1142</v>
      </c>
      <c r="G11" s="751" t="s">
        <v>1872</v>
      </c>
      <c r="H11" s="648"/>
      <c r="I11" s="648">
        <v>2000</v>
      </c>
      <c r="J11" s="1537" t="s">
        <v>1126</v>
      </c>
      <c r="K11" s="764"/>
      <c r="L11" s="648"/>
      <c r="M11" s="2156"/>
      <c r="N11" s="296"/>
      <c r="O11" s="6"/>
      <c r="P11" s="6"/>
      <c r="Q11" s="6"/>
      <c r="R11" s="6"/>
      <c r="S11" s="4"/>
      <c r="T11" s="4"/>
      <c r="U11" s="4"/>
      <c r="V11" s="4"/>
      <c r="W11" s="4"/>
      <c r="X11" s="4"/>
      <c r="Y11" s="4"/>
      <c r="Z11" s="4"/>
      <c r="AA11" s="4"/>
      <c r="AB11" s="4"/>
      <c r="AC11" s="4"/>
      <c r="AD11" s="4"/>
      <c r="AE11" s="4"/>
    </row>
    <row r="12" spans="1:32">
      <c r="A12" s="2588"/>
      <c r="B12" s="639" t="s">
        <v>422</v>
      </c>
      <c r="C12" s="602" t="s">
        <v>413</v>
      </c>
      <c r="D12" s="617" t="s">
        <v>1310</v>
      </c>
      <c r="E12" s="733" t="s">
        <v>417</v>
      </c>
      <c r="F12" s="734">
        <v>1142</v>
      </c>
      <c r="G12" s="2692" t="s">
        <v>4879</v>
      </c>
      <c r="H12" s="2693"/>
      <c r="I12" s="2693">
        <v>1000</v>
      </c>
      <c r="J12" s="2530"/>
      <c r="K12" s="2694"/>
      <c r="L12" s="2693"/>
      <c r="M12" s="3077"/>
      <c r="N12" s="296"/>
      <c r="O12" s="4"/>
      <c r="P12" s="4"/>
      <c r="Q12" s="4"/>
      <c r="R12" s="4"/>
      <c r="S12" s="4"/>
      <c r="T12" s="4"/>
      <c r="U12" s="4"/>
      <c r="V12" s="4"/>
      <c r="W12" s="4"/>
      <c r="X12" s="4"/>
      <c r="Y12" s="4"/>
      <c r="Z12" s="4"/>
      <c r="AA12" s="4"/>
      <c r="AB12" s="4"/>
      <c r="AC12" s="4"/>
      <c r="AD12" s="4"/>
      <c r="AE12" s="4"/>
    </row>
    <row r="13" spans="1:32" ht="20.399999999999999">
      <c r="A13" s="622"/>
      <c r="B13" s="659" t="s">
        <v>422</v>
      </c>
      <c r="C13" s="622" t="s">
        <v>413</v>
      </c>
      <c r="D13" s="658" t="s">
        <v>1310</v>
      </c>
      <c r="E13" s="762" t="s">
        <v>417</v>
      </c>
      <c r="F13" s="763">
        <v>1146</v>
      </c>
      <c r="G13" s="739" t="s">
        <v>563</v>
      </c>
      <c r="H13" s="645">
        <v>0</v>
      </c>
      <c r="I13" s="645"/>
      <c r="J13" s="1537" t="s">
        <v>1126</v>
      </c>
      <c r="K13" s="741"/>
      <c r="L13" s="645">
        <v>0</v>
      </c>
      <c r="M13" s="3076"/>
      <c r="N13" s="296"/>
      <c r="O13" s="6"/>
      <c r="P13" s="6"/>
      <c r="Q13" s="6"/>
      <c r="R13" s="6"/>
      <c r="S13" s="4"/>
      <c r="T13" s="4"/>
      <c r="U13" s="4"/>
      <c r="V13" s="4"/>
      <c r="W13" s="4"/>
      <c r="X13" s="4"/>
      <c r="Y13" s="4"/>
      <c r="Z13" s="4"/>
      <c r="AA13" s="4"/>
      <c r="AB13" s="4"/>
      <c r="AC13" s="4"/>
      <c r="AD13" s="4"/>
      <c r="AE13" s="4"/>
    </row>
    <row r="14" spans="1:32">
      <c r="A14" s="602"/>
      <c r="B14" s="639" t="s">
        <v>422</v>
      </c>
      <c r="C14" s="602" t="s">
        <v>413</v>
      </c>
      <c r="D14" s="617" t="s">
        <v>1310</v>
      </c>
      <c r="E14" s="733" t="s">
        <v>417</v>
      </c>
      <c r="F14" s="734">
        <v>1146</v>
      </c>
      <c r="G14" s="751"/>
      <c r="H14" s="648"/>
      <c r="I14" s="648">
        <v>0</v>
      </c>
      <c r="J14" s="1537" t="s">
        <v>1126</v>
      </c>
      <c r="K14" s="764"/>
      <c r="L14" s="648"/>
      <c r="M14" s="2156">
        <v>0</v>
      </c>
      <c r="N14" s="296"/>
      <c r="O14" s="4"/>
      <c r="P14" s="4"/>
      <c r="Q14" s="4"/>
      <c r="R14" s="4"/>
      <c r="S14" s="4"/>
      <c r="T14" s="4"/>
      <c r="U14" s="4"/>
      <c r="V14" s="4"/>
      <c r="W14" s="4"/>
      <c r="X14" s="4"/>
      <c r="Y14" s="4"/>
      <c r="Z14" s="4"/>
      <c r="AA14" s="4"/>
      <c r="AB14" s="4"/>
      <c r="AC14" s="4"/>
      <c r="AD14" s="4"/>
      <c r="AE14" s="4"/>
      <c r="AF14" s="4"/>
    </row>
    <row r="15" spans="1:32" ht="11.4" customHeight="1">
      <c r="A15" s="622"/>
      <c r="B15" s="659" t="s">
        <v>422</v>
      </c>
      <c r="C15" s="622" t="s">
        <v>413</v>
      </c>
      <c r="D15" s="658" t="s">
        <v>1310</v>
      </c>
      <c r="E15" s="762" t="s">
        <v>417</v>
      </c>
      <c r="F15" s="763">
        <v>1147</v>
      </c>
      <c r="G15" s="739" t="s">
        <v>103</v>
      </c>
      <c r="H15" s="645">
        <v>45925.741999999998</v>
      </c>
      <c r="I15" s="645"/>
      <c r="J15" s="1537">
        <v>34514</v>
      </c>
      <c r="K15" s="741"/>
      <c r="L15" s="645">
        <v>72456.002681999962</v>
      </c>
      <c r="M15" s="3076"/>
      <c r="N15" s="296"/>
      <c r="O15" s="6"/>
      <c r="P15" s="6"/>
      <c r="Q15" s="6"/>
      <c r="R15" s="6"/>
      <c r="S15" s="4"/>
      <c r="T15" s="4"/>
      <c r="U15" s="4"/>
      <c r="V15" s="4"/>
      <c r="W15" s="4"/>
      <c r="X15" s="4"/>
      <c r="Y15" s="4"/>
      <c r="Z15" s="4"/>
      <c r="AA15" s="4"/>
      <c r="AB15" s="4"/>
      <c r="AC15" s="4"/>
      <c r="AD15" s="4"/>
      <c r="AE15" s="4"/>
    </row>
    <row r="16" spans="1:32" ht="11.4" customHeight="1">
      <c r="A16" s="602"/>
      <c r="B16" s="639" t="s">
        <v>422</v>
      </c>
      <c r="C16" s="602" t="s">
        <v>413</v>
      </c>
      <c r="D16" s="617" t="s">
        <v>1310</v>
      </c>
      <c r="E16" s="733" t="s">
        <v>417</v>
      </c>
      <c r="F16" s="734">
        <v>1147</v>
      </c>
      <c r="G16" s="751" t="s">
        <v>422</v>
      </c>
      <c r="H16" s="648"/>
      <c r="I16" s="648">
        <v>103925.74200000004</v>
      </c>
      <c r="J16" s="1537" t="s">
        <v>1126</v>
      </c>
      <c r="K16" s="764"/>
      <c r="L16" s="648"/>
      <c r="M16" s="2156">
        <v>72456.002681999962</v>
      </c>
      <c r="N16" s="296"/>
      <c r="O16" s="6"/>
      <c r="P16" s="6"/>
      <c r="Q16" s="6"/>
      <c r="R16" s="6"/>
      <c r="S16" s="4"/>
      <c r="T16" s="4"/>
      <c r="U16" s="4"/>
      <c r="V16" s="4"/>
      <c r="W16" s="4"/>
      <c r="X16" s="4"/>
      <c r="Y16" s="4"/>
      <c r="Z16" s="4"/>
      <c r="AA16" s="4"/>
      <c r="AB16" s="4"/>
      <c r="AC16" s="4"/>
      <c r="AD16" s="4"/>
      <c r="AE16" s="4"/>
    </row>
    <row r="17" spans="1:32" ht="20.399999999999999">
      <c r="A17" s="602"/>
      <c r="B17" s="639" t="s">
        <v>422</v>
      </c>
      <c r="C17" s="602" t="s">
        <v>413</v>
      </c>
      <c r="D17" s="617" t="s">
        <v>1310</v>
      </c>
      <c r="E17" s="733" t="s">
        <v>417</v>
      </c>
      <c r="F17" s="734">
        <v>1147</v>
      </c>
      <c r="G17" s="751" t="s">
        <v>1872</v>
      </c>
      <c r="H17" s="648"/>
      <c r="I17" s="648">
        <v>-2000</v>
      </c>
      <c r="J17" s="1537" t="s">
        <v>1126</v>
      </c>
      <c r="K17" s="764"/>
      <c r="L17" s="648"/>
      <c r="M17" s="2156"/>
      <c r="N17" s="296"/>
      <c r="O17" s="4"/>
      <c r="P17" s="4"/>
      <c r="Q17" s="4"/>
      <c r="R17" s="4"/>
      <c r="S17" s="4"/>
      <c r="T17" s="4"/>
      <c r="U17" s="4"/>
      <c r="V17" s="4"/>
      <c r="W17" s="4"/>
      <c r="X17" s="4"/>
      <c r="Y17" s="4"/>
      <c r="Z17" s="4"/>
      <c r="AA17" s="4"/>
      <c r="AB17" s="4"/>
      <c r="AC17" s="4"/>
      <c r="AD17" s="4"/>
      <c r="AE17" s="4"/>
      <c r="AF17" s="4"/>
    </row>
    <row r="18" spans="1:32" ht="20.399999999999999">
      <c r="A18" s="1393"/>
      <c r="B18" s="639" t="s">
        <v>422</v>
      </c>
      <c r="C18" s="602" t="s">
        <v>413</v>
      </c>
      <c r="D18" s="617" t="s">
        <v>1310</v>
      </c>
      <c r="E18" s="733" t="s">
        <v>417</v>
      </c>
      <c r="F18" s="734">
        <v>1147</v>
      </c>
      <c r="G18" s="1444" t="s">
        <v>3101</v>
      </c>
      <c r="H18" s="1445"/>
      <c r="I18" s="1445">
        <v>-2000</v>
      </c>
      <c r="J18" s="1538"/>
      <c r="K18" s="1446"/>
      <c r="L18" s="1445"/>
      <c r="M18" s="3078"/>
      <c r="N18" s="296" t="s">
        <v>3269</v>
      </c>
      <c r="O18" s="4"/>
      <c r="P18" s="4"/>
      <c r="Q18" s="4"/>
      <c r="R18" s="4"/>
      <c r="S18" s="4"/>
      <c r="T18" s="4"/>
      <c r="U18" s="4"/>
      <c r="V18" s="4"/>
      <c r="W18" s="4"/>
      <c r="X18" s="4"/>
      <c r="Y18" s="4"/>
      <c r="Z18" s="4"/>
      <c r="AA18" s="4"/>
      <c r="AB18" s="4"/>
      <c r="AC18" s="4"/>
      <c r="AD18" s="4"/>
      <c r="AE18" s="4"/>
      <c r="AF18" s="4"/>
    </row>
    <row r="19" spans="1:32" ht="40.799999999999997">
      <c r="A19" s="2588"/>
      <c r="B19" s="639" t="s">
        <v>422</v>
      </c>
      <c r="C19" s="602" t="s">
        <v>413</v>
      </c>
      <c r="D19" s="617" t="s">
        <v>1310</v>
      </c>
      <c r="E19" s="733" t="s">
        <v>417</v>
      </c>
      <c r="F19" s="734">
        <v>1147</v>
      </c>
      <c r="G19" s="2692" t="s">
        <v>4882</v>
      </c>
      <c r="H19" s="2693"/>
      <c r="I19" s="2693">
        <v>-54000</v>
      </c>
      <c r="J19" s="2530"/>
      <c r="K19" s="2694"/>
      <c r="L19" s="2693"/>
      <c r="M19" s="3077"/>
      <c r="N19" s="296"/>
      <c r="O19" s="4"/>
      <c r="P19" s="4"/>
      <c r="Q19" s="4"/>
      <c r="R19" s="4"/>
      <c r="S19" s="4"/>
      <c r="T19" s="4"/>
      <c r="U19" s="4"/>
      <c r="V19" s="4"/>
      <c r="W19" s="4"/>
      <c r="X19" s="4"/>
      <c r="Y19" s="4"/>
      <c r="Z19" s="4"/>
      <c r="AA19" s="4"/>
      <c r="AB19" s="4"/>
      <c r="AC19" s="4"/>
      <c r="AD19" s="4"/>
      <c r="AE19" s="4"/>
      <c r="AF19" s="4"/>
    </row>
    <row r="20" spans="1:32">
      <c r="A20" s="622"/>
      <c r="B20" s="659" t="s">
        <v>422</v>
      </c>
      <c r="C20" s="622" t="s">
        <v>413</v>
      </c>
      <c r="D20" s="658" t="s">
        <v>1310</v>
      </c>
      <c r="E20" s="762" t="s">
        <v>417</v>
      </c>
      <c r="F20" s="763">
        <v>1148</v>
      </c>
      <c r="G20" s="739" t="s">
        <v>104</v>
      </c>
      <c r="H20" s="645">
        <v>74500</v>
      </c>
      <c r="I20" s="645"/>
      <c r="J20" s="1537">
        <v>7143</v>
      </c>
      <c r="K20" s="741"/>
      <c r="L20" s="645">
        <v>24500</v>
      </c>
      <c r="M20" s="3076"/>
      <c r="N20" s="116"/>
      <c r="O20" s="4"/>
      <c r="P20" s="4"/>
      <c r="Q20" s="4"/>
      <c r="R20" s="4"/>
      <c r="S20" s="4"/>
      <c r="T20" s="4"/>
      <c r="U20" s="4"/>
      <c r="V20" s="4"/>
      <c r="W20" s="4"/>
      <c r="X20" s="4"/>
      <c r="Y20" s="4"/>
      <c r="Z20" s="4"/>
      <c r="AA20" s="4"/>
      <c r="AB20" s="4"/>
      <c r="AC20" s="4"/>
      <c r="AD20" s="4"/>
      <c r="AE20" s="4"/>
      <c r="AF20" s="4"/>
    </row>
    <row r="21" spans="1:32">
      <c r="A21" s="602"/>
      <c r="B21" s="639" t="s">
        <v>422</v>
      </c>
      <c r="C21" s="602" t="s">
        <v>413</v>
      </c>
      <c r="D21" s="617" t="s">
        <v>1310</v>
      </c>
      <c r="E21" s="733" t="s">
        <v>417</v>
      </c>
      <c r="F21" s="734">
        <v>1148</v>
      </c>
      <c r="G21" s="751" t="s">
        <v>4595</v>
      </c>
      <c r="H21" s="640"/>
      <c r="I21" s="640">
        <v>1500</v>
      </c>
      <c r="J21" s="1537" t="s">
        <v>1126</v>
      </c>
      <c r="K21" s="741"/>
      <c r="L21" s="640"/>
      <c r="M21" s="3079">
        <v>0</v>
      </c>
      <c r="N21" s="116"/>
      <c r="O21" s="4"/>
      <c r="P21" s="4"/>
      <c r="Q21" s="4"/>
      <c r="R21" s="4"/>
      <c r="S21" s="4"/>
      <c r="T21" s="4"/>
      <c r="U21" s="4"/>
      <c r="V21" s="4"/>
      <c r="W21" s="4"/>
      <c r="X21" s="4"/>
      <c r="Y21" s="4"/>
      <c r="Z21" s="4"/>
      <c r="AA21" s="4"/>
      <c r="AB21" s="4"/>
      <c r="AC21" s="4"/>
      <c r="AD21" s="4"/>
      <c r="AE21" s="4"/>
      <c r="AF21" s="4"/>
    </row>
    <row r="22" spans="1:32">
      <c r="A22" s="602"/>
      <c r="B22" s="639" t="s">
        <v>422</v>
      </c>
      <c r="C22" s="602" t="s">
        <v>413</v>
      </c>
      <c r="D22" s="617" t="s">
        <v>1310</v>
      </c>
      <c r="E22" s="733" t="s">
        <v>417</v>
      </c>
      <c r="F22" s="734">
        <v>1148</v>
      </c>
      <c r="G22" s="751" t="s">
        <v>707</v>
      </c>
      <c r="H22" s="640"/>
      <c r="I22" s="640">
        <v>8000</v>
      </c>
      <c r="J22" s="1537" t="s">
        <v>1126</v>
      </c>
      <c r="K22" s="741"/>
      <c r="L22" s="640"/>
      <c r="M22" s="3079">
        <v>24500</v>
      </c>
      <c r="N22" s="296"/>
      <c r="O22" s="178"/>
      <c r="P22" s="178"/>
      <c r="Q22" s="178"/>
      <c r="R22" s="178"/>
      <c r="S22" s="178"/>
      <c r="T22" s="178"/>
      <c r="U22" s="178"/>
      <c r="V22" s="178"/>
      <c r="W22" s="178"/>
      <c r="X22" s="178"/>
      <c r="Y22" s="178"/>
      <c r="Z22" s="178"/>
      <c r="AA22" s="178"/>
      <c r="AB22" s="178"/>
      <c r="AC22" s="178"/>
      <c r="AD22" s="178"/>
      <c r="AE22" s="178"/>
      <c r="AF22" s="178"/>
    </row>
    <row r="23" spans="1:32" ht="20.399999999999999">
      <c r="A23" s="2588"/>
      <c r="B23" s="639" t="s">
        <v>422</v>
      </c>
      <c r="C23" s="602" t="s">
        <v>413</v>
      </c>
      <c r="D23" s="617" t="s">
        <v>1310</v>
      </c>
      <c r="E23" s="733" t="s">
        <v>417</v>
      </c>
      <c r="F23" s="734">
        <v>1148</v>
      </c>
      <c r="G23" s="2692" t="s">
        <v>4880</v>
      </c>
      <c r="H23" s="2524"/>
      <c r="I23" s="2524">
        <v>15000</v>
      </c>
      <c r="J23" s="2530"/>
      <c r="K23" s="2695"/>
      <c r="L23" s="2524"/>
      <c r="M23" s="3080"/>
      <c r="N23" s="296"/>
      <c r="O23" s="178"/>
      <c r="P23" s="178"/>
      <c r="Q23" s="178"/>
      <c r="R23" s="178"/>
      <c r="S23" s="178"/>
      <c r="T23" s="178"/>
      <c r="U23" s="178"/>
      <c r="V23" s="178"/>
      <c r="W23" s="178"/>
      <c r="X23" s="178"/>
      <c r="Y23" s="178"/>
      <c r="Z23" s="178"/>
      <c r="AA23" s="178"/>
      <c r="AB23" s="178"/>
      <c r="AC23" s="178"/>
      <c r="AD23" s="178"/>
      <c r="AE23" s="178"/>
      <c r="AF23" s="178"/>
    </row>
    <row r="24" spans="1:32" ht="20.399999999999999">
      <c r="A24" s="2588"/>
      <c r="B24" s="639" t="s">
        <v>422</v>
      </c>
      <c r="C24" s="602" t="s">
        <v>413</v>
      </c>
      <c r="D24" s="617" t="s">
        <v>1310</v>
      </c>
      <c r="E24" s="733" t="s">
        <v>417</v>
      </c>
      <c r="F24" s="734">
        <v>1148</v>
      </c>
      <c r="G24" s="2692" t="s">
        <v>4883</v>
      </c>
      <c r="H24" s="2524"/>
      <c r="I24" s="2524">
        <v>50000</v>
      </c>
      <c r="J24" s="2530"/>
      <c r="K24" s="2695"/>
      <c r="L24" s="2524"/>
      <c r="M24" s="3080"/>
      <c r="N24" s="296"/>
      <c r="O24" s="4"/>
      <c r="P24" s="4"/>
      <c r="Q24" s="4"/>
      <c r="R24" s="4"/>
      <c r="S24" s="4"/>
      <c r="T24" s="4"/>
      <c r="U24" s="4"/>
      <c r="V24" s="4"/>
      <c r="W24" s="4"/>
      <c r="X24" s="4"/>
      <c r="Y24" s="4"/>
      <c r="Z24" s="4"/>
      <c r="AA24" s="4"/>
      <c r="AB24" s="4"/>
      <c r="AC24" s="4"/>
      <c r="AD24" s="4"/>
      <c r="AE24" s="4"/>
      <c r="AF24" s="4"/>
    </row>
    <row r="25" spans="1:32">
      <c r="A25" s="622"/>
      <c r="B25" s="659" t="s">
        <v>422</v>
      </c>
      <c r="C25" s="622" t="s">
        <v>413</v>
      </c>
      <c r="D25" s="658" t="s">
        <v>1310</v>
      </c>
      <c r="E25" s="1558" t="s">
        <v>417</v>
      </c>
      <c r="F25" s="763">
        <v>1170</v>
      </c>
      <c r="G25" s="739" t="s">
        <v>460</v>
      </c>
      <c r="H25" s="645">
        <v>750</v>
      </c>
      <c r="I25" s="645"/>
      <c r="J25" s="1392">
        <v>690</v>
      </c>
      <c r="K25" s="741"/>
      <c r="L25" s="1541">
        <v>750</v>
      </c>
      <c r="M25" s="3081"/>
      <c r="N25" s="296"/>
      <c r="O25" s="4"/>
      <c r="P25" s="4"/>
      <c r="Q25" s="4"/>
      <c r="R25" s="4"/>
      <c r="S25" s="4"/>
      <c r="T25" s="4"/>
      <c r="U25" s="4"/>
      <c r="V25" s="4"/>
      <c r="W25" s="4"/>
      <c r="X25" s="4"/>
      <c r="Y25" s="4"/>
      <c r="Z25" s="4"/>
      <c r="AA25" s="4"/>
      <c r="AB25" s="4"/>
      <c r="AC25" s="4"/>
      <c r="AD25" s="4"/>
      <c r="AE25" s="4"/>
      <c r="AF25" s="4"/>
    </row>
    <row r="26" spans="1:32" ht="20.399999999999999">
      <c r="A26" s="602"/>
      <c r="B26" s="639" t="s">
        <v>422</v>
      </c>
      <c r="C26" s="602" t="s">
        <v>413</v>
      </c>
      <c r="D26" s="617" t="s">
        <v>1310</v>
      </c>
      <c r="E26" s="1559" t="s">
        <v>417</v>
      </c>
      <c r="F26" s="734">
        <v>1170</v>
      </c>
      <c r="G26" s="751" t="s">
        <v>1623</v>
      </c>
      <c r="H26" s="640"/>
      <c r="I26" s="640">
        <v>750</v>
      </c>
      <c r="J26" s="1392" t="s">
        <v>1126</v>
      </c>
      <c r="K26" s="731"/>
      <c r="L26" s="1542"/>
      <c r="M26" s="3082">
        <v>750</v>
      </c>
      <c r="N26" s="296"/>
      <c r="O26" s="6"/>
      <c r="P26" s="6"/>
      <c r="Q26" s="6"/>
      <c r="R26" s="177"/>
      <c r="S26" s="6"/>
      <c r="T26" s="4"/>
      <c r="U26" s="4"/>
      <c r="V26" s="4"/>
      <c r="W26" s="4"/>
      <c r="X26" s="4"/>
      <c r="Y26" s="4"/>
      <c r="Z26" s="4"/>
      <c r="AA26" s="4"/>
      <c r="AB26" s="4"/>
      <c r="AC26" s="4"/>
      <c r="AD26" s="4"/>
      <c r="AE26" s="4"/>
      <c r="AF26" s="4"/>
    </row>
    <row r="27" spans="1:32" ht="11.4" customHeight="1">
      <c r="A27" s="622"/>
      <c r="B27" s="659" t="s">
        <v>422</v>
      </c>
      <c r="C27" s="622" t="s">
        <v>413</v>
      </c>
      <c r="D27" s="658" t="s">
        <v>1310</v>
      </c>
      <c r="E27" s="762" t="s">
        <v>417</v>
      </c>
      <c r="F27" s="763">
        <v>1210</v>
      </c>
      <c r="G27" s="739" t="s">
        <v>105</v>
      </c>
      <c r="H27" s="645">
        <v>322319</v>
      </c>
      <c r="I27" s="645"/>
      <c r="J27" s="1537">
        <v>234281</v>
      </c>
      <c r="K27" s="741"/>
      <c r="L27" s="645">
        <v>336796.00343663205</v>
      </c>
      <c r="M27" s="3076"/>
      <c r="N27" s="296"/>
      <c r="O27" s="6"/>
      <c r="P27" s="6"/>
      <c r="Q27" s="6"/>
      <c r="R27" s="174"/>
      <c r="S27" s="6"/>
      <c r="T27" s="4"/>
      <c r="U27" s="4"/>
      <c r="V27" s="4"/>
      <c r="W27" s="4"/>
      <c r="X27" s="4"/>
      <c r="Y27" s="4"/>
      <c r="Z27" s="4"/>
      <c r="AA27" s="4"/>
      <c r="AB27" s="4"/>
      <c r="AC27" s="4"/>
      <c r="AD27" s="4"/>
      <c r="AE27" s="4"/>
      <c r="AF27" s="4"/>
    </row>
    <row r="28" spans="1:32" ht="30.6">
      <c r="A28" s="602" t="s">
        <v>350</v>
      </c>
      <c r="B28" s="639" t="s">
        <v>422</v>
      </c>
      <c r="C28" s="602" t="s">
        <v>413</v>
      </c>
      <c r="D28" s="617" t="s">
        <v>1310</v>
      </c>
      <c r="E28" s="733" t="s">
        <v>417</v>
      </c>
      <c r="F28" s="734">
        <v>1210</v>
      </c>
      <c r="G28" s="751" t="s">
        <v>644</v>
      </c>
      <c r="H28" s="648"/>
      <c r="I28" s="648"/>
      <c r="J28" s="1537" t="s">
        <v>1126</v>
      </c>
      <c r="K28" s="764"/>
      <c r="L28" s="648"/>
      <c r="M28" s="2156"/>
      <c r="N28" s="116"/>
      <c r="O28" s="6"/>
      <c r="P28" s="6"/>
      <c r="Q28" s="6"/>
      <c r="R28" s="174"/>
      <c r="S28" s="6"/>
      <c r="T28" s="4"/>
      <c r="U28" s="4"/>
      <c r="V28" s="4"/>
      <c r="W28" s="4"/>
      <c r="X28" s="4"/>
      <c r="Y28" s="4"/>
      <c r="Z28" s="4"/>
      <c r="AA28" s="4"/>
      <c r="AB28" s="4"/>
      <c r="AC28" s="4"/>
      <c r="AD28" s="4"/>
      <c r="AE28" s="4"/>
      <c r="AF28" s="4"/>
    </row>
    <row r="29" spans="1:32">
      <c r="A29" s="602"/>
      <c r="B29" s="639" t="s">
        <v>422</v>
      </c>
      <c r="C29" s="602" t="s">
        <v>413</v>
      </c>
      <c r="D29" s="617" t="s">
        <v>1310</v>
      </c>
      <c r="E29" s="733" t="s">
        <v>417</v>
      </c>
      <c r="F29" s="734">
        <v>1210</v>
      </c>
      <c r="G29" s="751" t="s">
        <v>1165</v>
      </c>
      <c r="H29" s="648"/>
      <c r="I29" s="648">
        <v>316319.38744965987</v>
      </c>
      <c r="J29" s="1537" t="s">
        <v>1126</v>
      </c>
      <c r="K29" s="764"/>
      <c r="L29" s="648"/>
      <c r="M29" s="2156">
        <v>336796.00343663205</v>
      </c>
      <c r="N29" s="116"/>
      <c r="O29" s="4"/>
      <c r="P29" s="4"/>
      <c r="Q29" s="4"/>
      <c r="R29" s="4"/>
      <c r="S29" s="4"/>
      <c r="T29" s="4"/>
      <c r="U29" s="4"/>
      <c r="V29" s="4"/>
      <c r="W29" s="4"/>
      <c r="X29" s="4"/>
      <c r="Y29" s="4"/>
      <c r="Z29" s="4"/>
      <c r="AA29" s="4"/>
      <c r="AB29" s="4"/>
      <c r="AC29" s="4"/>
      <c r="AD29" s="4"/>
      <c r="AE29" s="4"/>
      <c r="AF29" s="4"/>
    </row>
    <row r="30" spans="1:32" ht="20.399999999999999">
      <c r="A30" s="2588"/>
      <c r="B30" s="639" t="s">
        <v>422</v>
      </c>
      <c r="C30" s="602" t="s">
        <v>413</v>
      </c>
      <c r="D30" s="617" t="s">
        <v>1310</v>
      </c>
      <c r="E30" s="733" t="s">
        <v>417</v>
      </c>
      <c r="F30" s="734">
        <v>1210</v>
      </c>
      <c r="G30" s="2692" t="s">
        <v>4881</v>
      </c>
      <c r="H30" s="2693"/>
      <c r="I30" s="2693">
        <v>6000</v>
      </c>
      <c r="J30" s="2530"/>
      <c r="K30" s="2694"/>
      <c r="L30" s="2693"/>
      <c r="M30" s="3077"/>
      <c r="N30" s="296"/>
      <c r="O30" s="6"/>
      <c r="P30" s="6"/>
      <c r="Q30" s="6"/>
      <c r="R30" s="174"/>
      <c r="S30" s="6"/>
      <c r="T30" s="4"/>
      <c r="U30" s="4"/>
      <c r="V30" s="4"/>
      <c r="W30" s="4"/>
      <c r="X30" s="4"/>
      <c r="Y30" s="4"/>
      <c r="Z30" s="4"/>
      <c r="AA30" s="4"/>
      <c r="AB30" s="4"/>
      <c r="AC30" s="4"/>
      <c r="AD30" s="4"/>
      <c r="AE30" s="4"/>
      <c r="AF30" s="4"/>
    </row>
    <row r="31" spans="1:32">
      <c r="A31" s="622"/>
      <c r="B31" s="659" t="s">
        <v>422</v>
      </c>
      <c r="C31" s="622" t="s">
        <v>413</v>
      </c>
      <c r="D31" s="658" t="s">
        <v>1310</v>
      </c>
      <c r="E31" s="762" t="s">
        <v>417</v>
      </c>
      <c r="F31" s="763">
        <v>1221</v>
      </c>
      <c r="G31" s="739" t="s">
        <v>106</v>
      </c>
      <c r="H31" s="645">
        <v>74950.498813140002</v>
      </c>
      <c r="I31" s="645"/>
      <c r="J31" s="1537">
        <v>70689</v>
      </c>
      <c r="K31" s="741"/>
      <c r="L31" s="645">
        <v>73802.00185140167</v>
      </c>
      <c r="M31" s="3076"/>
      <c r="N31" s="296"/>
      <c r="O31" s="4"/>
      <c r="P31" s="4"/>
      <c r="Q31" s="4"/>
      <c r="R31" s="4"/>
      <c r="S31" s="4"/>
      <c r="T31" s="4"/>
      <c r="U31" s="4"/>
      <c r="V31" s="4"/>
      <c r="W31" s="4"/>
      <c r="X31" s="4"/>
      <c r="Y31" s="4"/>
      <c r="Z31" s="4"/>
      <c r="AA31" s="4"/>
      <c r="AB31" s="4"/>
      <c r="AC31" s="4"/>
      <c r="AD31" s="4"/>
      <c r="AE31" s="4"/>
      <c r="AF31" s="4"/>
    </row>
    <row r="32" spans="1:32">
      <c r="A32" s="602"/>
      <c r="B32" s="639" t="s">
        <v>422</v>
      </c>
      <c r="C32" s="602" t="s">
        <v>413</v>
      </c>
      <c r="D32" s="617" t="s">
        <v>1310</v>
      </c>
      <c r="E32" s="733" t="s">
        <v>417</v>
      </c>
      <c r="F32" s="734">
        <v>1221</v>
      </c>
      <c r="G32" s="751" t="s">
        <v>1166</v>
      </c>
      <c r="H32" s="648"/>
      <c r="I32" s="648">
        <v>68950.498813140002</v>
      </c>
      <c r="J32" s="1537" t="s">
        <v>1126</v>
      </c>
      <c r="K32" s="764"/>
      <c r="L32" s="648"/>
      <c r="M32" s="2156">
        <v>73802.00185140167</v>
      </c>
      <c r="N32" s="296"/>
      <c r="O32" s="6"/>
      <c r="P32" s="6"/>
      <c r="Q32" s="6"/>
      <c r="R32" s="174"/>
      <c r="S32" s="6"/>
      <c r="T32" s="4"/>
      <c r="U32" s="4"/>
      <c r="V32" s="4"/>
      <c r="W32" s="4"/>
      <c r="X32" s="4"/>
      <c r="Y32" s="4"/>
      <c r="Z32" s="4"/>
      <c r="AA32" s="4"/>
      <c r="AB32" s="4"/>
      <c r="AC32" s="4"/>
      <c r="AD32" s="4"/>
      <c r="AE32" s="4"/>
      <c r="AF32" s="4"/>
    </row>
    <row r="33" spans="1:32" ht="20.399999999999999">
      <c r="A33" s="1393"/>
      <c r="B33" s="639" t="s">
        <v>422</v>
      </c>
      <c r="C33" s="602" t="s">
        <v>413</v>
      </c>
      <c r="D33" s="617" t="s">
        <v>1310</v>
      </c>
      <c r="E33" s="733" t="s">
        <v>417</v>
      </c>
      <c r="F33" s="734">
        <v>1221</v>
      </c>
      <c r="G33" s="1444" t="s">
        <v>3101</v>
      </c>
      <c r="H33" s="1445"/>
      <c r="I33" s="1445">
        <v>2000</v>
      </c>
      <c r="J33" s="1538"/>
      <c r="K33" s="1446"/>
      <c r="L33" s="1445"/>
      <c r="M33" s="3078"/>
      <c r="N33" s="296"/>
      <c r="O33" s="3"/>
      <c r="P33" s="3"/>
      <c r="Q33" s="3"/>
      <c r="R33" s="3"/>
      <c r="S33" s="3"/>
      <c r="T33" s="3"/>
      <c r="U33" s="3"/>
      <c r="V33" s="3"/>
      <c r="W33" s="3"/>
      <c r="X33" s="3"/>
      <c r="Y33" s="3"/>
      <c r="Z33" s="3"/>
      <c r="AA33" s="3"/>
      <c r="AB33" s="3"/>
      <c r="AC33" s="3"/>
      <c r="AD33" s="3"/>
      <c r="AE33" s="3"/>
      <c r="AF33" s="3"/>
    </row>
    <row r="34" spans="1:32" ht="20.399999999999999">
      <c r="A34" s="2588"/>
      <c r="B34" s="639" t="s">
        <v>422</v>
      </c>
      <c r="C34" s="602" t="s">
        <v>413</v>
      </c>
      <c r="D34" s="617" t="s">
        <v>1310</v>
      </c>
      <c r="E34" s="733" t="s">
        <v>417</v>
      </c>
      <c r="F34" s="734">
        <v>1221</v>
      </c>
      <c r="G34" s="2692" t="s">
        <v>4884</v>
      </c>
      <c r="H34" s="2693"/>
      <c r="I34" s="2693">
        <v>4000</v>
      </c>
      <c r="J34" s="2530"/>
      <c r="K34" s="2694"/>
      <c r="L34" s="2693"/>
      <c r="M34" s="3077"/>
      <c r="N34" s="296"/>
      <c r="O34" s="178"/>
      <c r="P34" s="178"/>
      <c r="Q34" s="178"/>
      <c r="R34" s="178"/>
      <c r="S34" s="178"/>
      <c r="T34" s="178"/>
      <c r="U34" s="178"/>
      <c r="V34" s="178"/>
      <c r="W34" s="178"/>
      <c r="X34" s="178"/>
      <c r="Y34" s="178"/>
      <c r="Z34" s="178"/>
      <c r="AA34" s="178"/>
      <c r="AB34" s="178"/>
      <c r="AC34" s="178"/>
      <c r="AD34" s="178"/>
      <c r="AE34" s="178"/>
      <c r="AF34" s="178"/>
    </row>
    <row r="35" spans="1:32" ht="20.399999999999999">
      <c r="A35" s="622"/>
      <c r="B35" s="659" t="s">
        <v>422</v>
      </c>
      <c r="C35" s="622" t="s">
        <v>413</v>
      </c>
      <c r="D35" s="658" t="s">
        <v>1310</v>
      </c>
      <c r="E35" s="1558" t="s">
        <v>417</v>
      </c>
      <c r="F35" s="763">
        <v>1227</v>
      </c>
      <c r="G35" s="739" t="s">
        <v>765</v>
      </c>
      <c r="H35" s="645">
        <v>1000</v>
      </c>
      <c r="I35" s="645"/>
      <c r="J35" s="1392">
        <v>600</v>
      </c>
      <c r="K35" s="741"/>
      <c r="L35" s="1541">
        <v>1000</v>
      </c>
      <c r="M35" s="3081"/>
      <c r="N35" s="296"/>
      <c r="O35" s="3"/>
      <c r="P35" s="3"/>
      <c r="Q35" s="3"/>
      <c r="R35" s="3"/>
      <c r="S35" s="3"/>
      <c r="T35" s="3"/>
      <c r="U35" s="3"/>
      <c r="V35" s="3"/>
      <c r="W35" s="3"/>
      <c r="X35" s="3"/>
      <c r="Y35" s="3"/>
      <c r="Z35" s="3"/>
      <c r="AA35" s="3"/>
      <c r="AB35" s="3"/>
      <c r="AC35" s="3"/>
      <c r="AD35" s="3"/>
      <c r="AE35" s="3"/>
      <c r="AF35" s="3"/>
    </row>
    <row r="36" spans="1:32">
      <c r="A36" s="602"/>
      <c r="B36" s="639" t="s">
        <v>422</v>
      </c>
      <c r="C36" s="602" t="s">
        <v>413</v>
      </c>
      <c r="D36" s="617" t="s">
        <v>1310</v>
      </c>
      <c r="E36" s="1559" t="s">
        <v>417</v>
      </c>
      <c r="F36" s="734">
        <v>1227</v>
      </c>
      <c r="G36" s="751" t="s">
        <v>1318</v>
      </c>
      <c r="H36" s="648"/>
      <c r="I36" s="648">
        <v>1000</v>
      </c>
      <c r="J36" s="1392" t="s">
        <v>1126</v>
      </c>
      <c r="K36" s="764"/>
      <c r="L36" s="1557"/>
      <c r="M36" s="3083">
        <v>1000</v>
      </c>
      <c r="N36" s="296"/>
      <c r="O36" s="3"/>
      <c r="P36" s="3"/>
      <c r="Q36" s="3"/>
      <c r="R36" s="3"/>
      <c r="S36" s="3"/>
      <c r="T36" s="3"/>
      <c r="U36" s="3"/>
      <c r="V36" s="3"/>
      <c r="W36" s="3"/>
      <c r="X36" s="3"/>
      <c r="Y36" s="3"/>
      <c r="Z36" s="3"/>
      <c r="AA36" s="3"/>
      <c r="AB36" s="3"/>
      <c r="AC36" s="3"/>
      <c r="AD36" s="3"/>
      <c r="AE36" s="3"/>
      <c r="AF36" s="3"/>
    </row>
    <row r="37" spans="1:32">
      <c r="A37" s="622"/>
      <c r="B37" s="659" t="s">
        <v>756</v>
      </c>
      <c r="C37" s="622" t="s">
        <v>413</v>
      </c>
      <c r="D37" s="658" t="s">
        <v>1310</v>
      </c>
      <c r="E37" s="762" t="s">
        <v>417</v>
      </c>
      <c r="F37" s="763">
        <v>1228</v>
      </c>
      <c r="G37" s="739" t="s">
        <v>107</v>
      </c>
      <c r="H37" s="645">
        <v>8248.5166666666664</v>
      </c>
      <c r="I37" s="645"/>
      <c r="J37" s="1537">
        <v>5135</v>
      </c>
      <c r="K37" s="741"/>
      <c r="L37" s="645">
        <v>7048.996666666666</v>
      </c>
      <c r="M37" s="3076"/>
      <c r="N37" s="296"/>
      <c r="O37" s="3"/>
      <c r="P37" s="3"/>
      <c r="Q37" s="3"/>
      <c r="R37" s="3"/>
      <c r="S37" s="3"/>
      <c r="T37" s="3"/>
      <c r="U37" s="3"/>
      <c r="V37" s="3"/>
      <c r="W37" s="3"/>
      <c r="X37" s="3"/>
      <c r="Y37" s="3"/>
      <c r="Z37" s="3"/>
      <c r="AA37" s="3"/>
      <c r="AB37" s="3"/>
      <c r="AC37" s="3"/>
      <c r="AD37" s="3"/>
      <c r="AE37" s="3"/>
      <c r="AF37" s="3"/>
    </row>
    <row r="38" spans="1:32">
      <c r="A38" s="602"/>
      <c r="B38" s="639" t="s">
        <v>756</v>
      </c>
      <c r="C38" s="602" t="s">
        <v>413</v>
      </c>
      <c r="D38" s="617" t="s">
        <v>1310</v>
      </c>
      <c r="E38" s="733" t="s">
        <v>417</v>
      </c>
      <c r="F38" s="734">
        <v>1228</v>
      </c>
      <c r="G38" s="751" t="s">
        <v>422</v>
      </c>
      <c r="H38" s="648"/>
      <c r="I38" s="648">
        <v>500</v>
      </c>
      <c r="J38" s="1537" t="s">
        <v>1126</v>
      </c>
      <c r="K38" s="764"/>
      <c r="L38" s="648"/>
      <c r="M38" s="2156">
        <v>500</v>
      </c>
      <c r="N38" s="296"/>
      <c r="O38" s="3"/>
      <c r="P38" s="3"/>
      <c r="Q38" s="3"/>
      <c r="R38" s="3"/>
      <c r="S38" s="3"/>
      <c r="T38" s="3"/>
      <c r="U38" s="3"/>
      <c r="V38" s="3"/>
      <c r="W38" s="3"/>
      <c r="X38" s="3"/>
      <c r="Y38" s="3"/>
      <c r="Z38" s="3"/>
      <c r="AA38" s="3"/>
      <c r="AB38" s="3"/>
      <c r="AC38" s="3"/>
      <c r="AD38" s="3"/>
      <c r="AE38" s="3"/>
      <c r="AF38" s="3"/>
    </row>
    <row r="39" spans="1:32" ht="30.6">
      <c r="A39" s="602"/>
      <c r="B39" s="639" t="s">
        <v>756</v>
      </c>
      <c r="C39" s="602" t="s">
        <v>413</v>
      </c>
      <c r="D39" s="617" t="s">
        <v>1310</v>
      </c>
      <c r="E39" s="733" t="s">
        <v>417</v>
      </c>
      <c r="F39" s="734">
        <v>1228</v>
      </c>
      <c r="G39" s="689" t="s">
        <v>4576</v>
      </c>
      <c r="H39" s="640"/>
      <c r="I39" s="640">
        <v>9000</v>
      </c>
      <c r="J39" s="1537" t="s">
        <v>1126</v>
      </c>
      <c r="K39" s="731"/>
      <c r="L39" s="640"/>
      <c r="M39" s="3079">
        <v>1000</v>
      </c>
      <c r="N39" s="296"/>
      <c r="O39" s="3"/>
      <c r="P39" s="3"/>
      <c r="Q39" s="3"/>
      <c r="R39" s="3"/>
      <c r="S39" s="3"/>
      <c r="T39" s="3"/>
      <c r="U39" s="3"/>
      <c r="V39" s="3"/>
      <c r="W39" s="3"/>
      <c r="X39" s="3"/>
      <c r="Y39" s="3"/>
      <c r="Z39" s="3"/>
      <c r="AA39" s="3"/>
      <c r="AB39" s="3"/>
      <c r="AC39" s="3"/>
      <c r="AD39" s="3"/>
      <c r="AE39" s="3"/>
      <c r="AF39" s="3"/>
    </row>
    <row r="40" spans="1:32" ht="20.399999999999999">
      <c r="A40" s="602"/>
      <c r="B40" s="639" t="s">
        <v>756</v>
      </c>
      <c r="C40" s="602" t="s">
        <v>413</v>
      </c>
      <c r="D40" s="617" t="s">
        <v>1310</v>
      </c>
      <c r="E40" s="733" t="s">
        <v>417</v>
      </c>
      <c r="F40" s="734">
        <v>1228</v>
      </c>
      <c r="G40" s="689" t="s">
        <v>4575</v>
      </c>
      <c r="H40" s="640"/>
      <c r="I40" s="640">
        <v>-6800</v>
      </c>
      <c r="J40" s="1537" t="s">
        <v>1126</v>
      </c>
      <c r="K40" s="731"/>
      <c r="L40" s="640"/>
      <c r="M40" s="3079"/>
      <c r="N40" s="296"/>
      <c r="O40" s="4"/>
      <c r="P40" s="4"/>
    </row>
    <row r="41" spans="1:32" ht="20.399999999999999">
      <c r="A41" s="576"/>
      <c r="B41" s="1034" t="s">
        <v>756</v>
      </c>
      <c r="C41" s="576" t="s">
        <v>413</v>
      </c>
      <c r="D41" s="1029" t="s">
        <v>1310</v>
      </c>
      <c r="E41" s="2382" t="s">
        <v>417</v>
      </c>
      <c r="F41" s="2383">
        <v>1228</v>
      </c>
      <c r="G41" s="1068" t="s">
        <v>2579</v>
      </c>
      <c r="H41" s="1080"/>
      <c r="I41" s="1080">
        <v>2400</v>
      </c>
      <c r="J41" s="1537" t="s">
        <v>1126</v>
      </c>
      <c r="K41" s="1338"/>
      <c r="L41" s="1080"/>
      <c r="M41" s="3084">
        <v>2400</v>
      </c>
      <c r="N41" s="296" t="s">
        <v>2364</v>
      </c>
      <c r="O41" s="3"/>
      <c r="P41" s="3"/>
    </row>
    <row r="42" spans="1:32" ht="20.399999999999999">
      <c r="A42" s="602"/>
      <c r="B42" s="639" t="s">
        <v>756</v>
      </c>
      <c r="C42" s="602" t="s">
        <v>305</v>
      </c>
      <c r="D42" s="617" t="s">
        <v>1310</v>
      </c>
      <c r="E42" s="733" t="s">
        <v>417</v>
      </c>
      <c r="F42" s="734">
        <v>1228</v>
      </c>
      <c r="G42" s="689" t="s">
        <v>462</v>
      </c>
      <c r="H42" s="640"/>
      <c r="I42" s="640">
        <v>50</v>
      </c>
      <c r="J42" s="1537" t="s">
        <v>1126</v>
      </c>
      <c r="K42" s="731"/>
      <c r="L42" s="640"/>
      <c r="M42" s="3079">
        <v>50</v>
      </c>
      <c r="N42" s="296" t="s">
        <v>712</v>
      </c>
      <c r="O42" s="4"/>
      <c r="P42" s="4"/>
    </row>
    <row r="43" spans="1:32" ht="20.399999999999999">
      <c r="A43" s="602"/>
      <c r="B43" s="639" t="s">
        <v>756</v>
      </c>
      <c r="C43" s="602" t="s">
        <v>305</v>
      </c>
      <c r="D43" s="617" t="s">
        <v>1310</v>
      </c>
      <c r="E43" s="733" t="s">
        <v>417</v>
      </c>
      <c r="F43" s="734">
        <v>1228</v>
      </c>
      <c r="G43" s="689" t="s">
        <v>2652</v>
      </c>
      <c r="H43" s="640"/>
      <c r="I43" s="640">
        <v>532.94999999999993</v>
      </c>
      <c r="J43" s="1537" t="s">
        <v>1126</v>
      </c>
      <c r="K43" s="731"/>
      <c r="L43" s="640"/>
      <c r="M43" s="3079">
        <v>532.99999999999989</v>
      </c>
      <c r="N43" s="296"/>
      <c r="O43" s="4"/>
      <c r="P43" s="4"/>
    </row>
    <row r="44" spans="1:32" ht="20.399999999999999">
      <c r="A44" s="602"/>
      <c r="B44" s="639" t="s">
        <v>756</v>
      </c>
      <c r="C44" s="602" t="s">
        <v>305</v>
      </c>
      <c r="D44" s="617" t="s">
        <v>1310</v>
      </c>
      <c r="E44" s="733" t="s">
        <v>417</v>
      </c>
      <c r="F44" s="734">
        <v>1228</v>
      </c>
      <c r="G44" s="689" t="s">
        <v>2651</v>
      </c>
      <c r="H44" s="640"/>
      <c r="I44" s="640">
        <v>532.94999999999993</v>
      </c>
      <c r="J44" s="1537" t="s">
        <v>1126</v>
      </c>
      <c r="K44" s="731"/>
      <c r="L44" s="640"/>
      <c r="M44" s="3079">
        <v>532.99999999999989</v>
      </c>
      <c r="N44" s="296"/>
      <c r="O44" s="4"/>
      <c r="P44" s="4"/>
    </row>
    <row r="45" spans="1:32" ht="20.399999999999999">
      <c r="A45" s="602"/>
      <c r="B45" s="639" t="s">
        <v>756</v>
      </c>
      <c r="C45" s="602" t="s">
        <v>305</v>
      </c>
      <c r="D45" s="617" t="s">
        <v>1310</v>
      </c>
      <c r="E45" s="733" t="s">
        <v>417</v>
      </c>
      <c r="F45" s="734">
        <v>1228</v>
      </c>
      <c r="G45" s="689" t="s">
        <v>2651</v>
      </c>
      <c r="H45" s="640"/>
      <c r="I45" s="640">
        <v>532.94999999999993</v>
      </c>
      <c r="J45" s="1537" t="s">
        <v>1126</v>
      </c>
      <c r="K45" s="731"/>
      <c r="L45" s="640"/>
      <c r="M45" s="3079">
        <v>532.99999999999989</v>
      </c>
      <c r="N45" s="296"/>
      <c r="O45" s="4"/>
      <c r="P45" s="4"/>
    </row>
    <row r="46" spans="1:32" s="15" customFormat="1" ht="30.6">
      <c r="A46" s="602"/>
      <c r="B46" s="639" t="s">
        <v>756</v>
      </c>
      <c r="C46" s="602" t="s">
        <v>305</v>
      </c>
      <c r="D46" s="617" t="s">
        <v>1310</v>
      </c>
      <c r="E46" s="733" t="s">
        <v>417</v>
      </c>
      <c r="F46" s="734">
        <v>1228</v>
      </c>
      <c r="G46" s="689" t="s">
        <v>2653</v>
      </c>
      <c r="H46" s="640"/>
      <c r="I46" s="640">
        <v>1125.6666666666665</v>
      </c>
      <c r="J46" s="1537" t="s">
        <v>1126</v>
      </c>
      <c r="K46" s="731"/>
      <c r="L46" s="640"/>
      <c r="M46" s="3079">
        <v>1125.9966666666664</v>
      </c>
      <c r="N46" s="296"/>
      <c r="O46" s="3"/>
      <c r="P46" s="3"/>
    </row>
    <row r="47" spans="1:32" s="15" customFormat="1" ht="20.399999999999999">
      <c r="A47" s="602"/>
      <c r="B47" s="639" t="s">
        <v>756</v>
      </c>
      <c r="C47" s="602" t="s">
        <v>305</v>
      </c>
      <c r="D47" s="617" t="s">
        <v>1310</v>
      </c>
      <c r="E47" s="733" t="s">
        <v>417</v>
      </c>
      <c r="F47" s="734">
        <v>1228</v>
      </c>
      <c r="G47" s="689" t="s">
        <v>2654</v>
      </c>
      <c r="H47" s="640"/>
      <c r="I47" s="640">
        <v>249.33333333333331</v>
      </c>
      <c r="J47" s="1537" t="s">
        <v>1126</v>
      </c>
      <c r="K47" s="731"/>
      <c r="L47" s="640"/>
      <c r="M47" s="3079">
        <v>249.0033333333333</v>
      </c>
      <c r="N47" s="296"/>
      <c r="O47" s="3"/>
    </row>
    <row r="48" spans="1:32" ht="20.399999999999999">
      <c r="A48" s="602"/>
      <c r="B48" s="639" t="s">
        <v>756</v>
      </c>
      <c r="C48" s="602" t="s">
        <v>305</v>
      </c>
      <c r="D48" s="617" t="s">
        <v>1310</v>
      </c>
      <c r="E48" s="733" t="s">
        <v>417</v>
      </c>
      <c r="F48" s="734">
        <v>1228</v>
      </c>
      <c r="G48" s="689" t="s">
        <v>2655</v>
      </c>
      <c r="H48" s="640"/>
      <c r="I48" s="640">
        <v>124.66666666666666</v>
      </c>
      <c r="J48" s="1537" t="s">
        <v>1126</v>
      </c>
      <c r="K48" s="731"/>
      <c r="L48" s="640"/>
      <c r="M48" s="3079">
        <v>124.99666666666666</v>
      </c>
      <c r="N48" s="296"/>
      <c r="O48" s="4"/>
      <c r="P48" s="4"/>
    </row>
    <row r="49" spans="1:16" ht="20.399999999999999">
      <c r="A49" s="622"/>
      <c r="B49" s="3032" t="s">
        <v>756</v>
      </c>
      <c r="C49" s="622" t="s">
        <v>305</v>
      </c>
      <c r="D49" s="658" t="s">
        <v>1310</v>
      </c>
      <c r="E49" s="762" t="s">
        <v>417</v>
      </c>
      <c r="F49" s="763">
        <v>2111</v>
      </c>
      <c r="G49" s="739" t="s">
        <v>574</v>
      </c>
      <c r="H49" s="645">
        <v>50</v>
      </c>
      <c r="I49" s="740"/>
      <c r="J49" s="1537">
        <v>16</v>
      </c>
      <c r="K49" s="741"/>
      <c r="L49" s="645">
        <v>50</v>
      </c>
      <c r="M49" s="3085"/>
      <c r="N49" s="296"/>
      <c r="O49" s="6"/>
      <c r="P49" s="6"/>
    </row>
    <row r="50" spans="1:16" s="15" customFormat="1">
      <c r="A50" s="602"/>
      <c r="B50" s="3033" t="s">
        <v>756</v>
      </c>
      <c r="C50" s="602" t="s">
        <v>305</v>
      </c>
      <c r="D50" s="617" t="s">
        <v>1310</v>
      </c>
      <c r="E50" s="733" t="s">
        <v>417</v>
      </c>
      <c r="F50" s="734">
        <v>2111</v>
      </c>
      <c r="G50" s="689"/>
      <c r="H50" s="640"/>
      <c r="I50" s="640">
        <v>50</v>
      </c>
      <c r="J50" s="1537" t="s">
        <v>1126</v>
      </c>
      <c r="K50" s="731"/>
      <c r="L50" s="640"/>
      <c r="M50" s="3079">
        <v>50</v>
      </c>
      <c r="N50" s="296"/>
      <c r="O50" s="6"/>
      <c r="P50" s="6"/>
    </row>
    <row r="51" spans="1:16" s="15" customFormat="1">
      <c r="A51" s="622"/>
      <c r="B51" s="3032" t="s">
        <v>756</v>
      </c>
      <c r="C51" s="622" t="s">
        <v>305</v>
      </c>
      <c r="D51" s="658" t="s">
        <v>1310</v>
      </c>
      <c r="E51" s="762" t="s">
        <v>417</v>
      </c>
      <c r="F51" s="763">
        <v>2112</v>
      </c>
      <c r="G51" s="739" t="s">
        <v>108</v>
      </c>
      <c r="H51" s="645">
        <v>100</v>
      </c>
      <c r="I51" s="740"/>
      <c r="J51" s="1537">
        <v>43</v>
      </c>
      <c r="K51" s="741"/>
      <c r="L51" s="645">
        <v>100</v>
      </c>
      <c r="M51" s="3085"/>
      <c r="N51" s="296"/>
      <c r="O51" s="6"/>
      <c r="P51" s="6"/>
    </row>
    <row r="52" spans="1:16" s="15" customFormat="1" ht="20.399999999999999">
      <c r="A52" s="602"/>
      <c r="B52" s="3033" t="s">
        <v>756</v>
      </c>
      <c r="C52" s="602" t="s">
        <v>305</v>
      </c>
      <c r="D52" s="617" t="s">
        <v>1310</v>
      </c>
      <c r="E52" s="733" t="s">
        <v>417</v>
      </c>
      <c r="F52" s="734">
        <v>2112</v>
      </c>
      <c r="G52" s="751" t="s">
        <v>1151</v>
      </c>
      <c r="H52" s="648"/>
      <c r="I52" s="648">
        <v>0</v>
      </c>
      <c r="J52" s="1537" t="s">
        <v>1126</v>
      </c>
      <c r="K52" s="764"/>
      <c r="L52" s="648"/>
      <c r="M52" s="2156">
        <v>0</v>
      </c>
      <c r="N52" s="296"/>
      <c r="O52" s="3"/>
      <c r="P52" s="3"/>
    </row>
    <row r="53" spans="1:16" s="15" customFormat="1">
      <c r="A53" s="602"/>
      <c r="B53" s="3033" t="s">
        <v>756</v>
      </c>
      <c r="C53" s="602" t="s">
        <v>305</v>
      </c>
      <c r="D53" s="617" t="s">
        <v>1310</v>
      </c>
      <c r="E53" s="733" t="s">
        <v>417</v>
      </c>
      <c r="F53" s="734">
        <v>2112</v>
      </c>
      <c r="G53" s="751" t="s">
        <v>144</v>
      </c>
      <c r="H53" s="648"/>
      <c r="I53" s="648">
        <v>100</v>
      </c>
      <c r="J53" s="1537" t="s">
        <v>1126</v>
      </c>
      <c r="K53" s="764"/>
      <c r="L53" s="648"/>
      <c r="M53" s="2156">
        <v>100</v>
      </c>
      <c r="N53" s="296"/>
      <c r="O53" s="3"/>
      <c r="P53" s="3"/>
    </row>
    <row r="54" spans="1:16" s="15" customFormat="1">
      <c r="A54" s="622"/>
      <c r="B54" s="3032" t="s">
        <v>756</v>
      </c>
      <c r="C54" s="622" t="s">
        <v>305</v>
      </c>
      <c r="D54" s="658" t="s">
        <v>1310</v>
      </c>
      <c r="E54" s="762" t="s">
        <v>417</v>
      </c>
      <c r="F54" s="763">
        <v>2121</v>
      </c>
      <c r="G54" s="739" t="s">
        <v>109</v>
      </c>
      <c r="H54" s="645">
        <v>2300</v>
      </c>
      <c r="I54" s="740"/>
      <c r="J54" s="1537">
        <v>870</v>
      </c>
      <c r="K54" s="741"/>
      <c r="L54" s="645">
        <v>1600</v>
      </c>
      <c r="M54" s="3085"/>
      <c r="N54" s="296" t="s">
        <v>711</v>
      </c>
      <c r="O54" s="6"/>
      <c r="P54" s="6"/>
    </row>
    <row r="55" spans="1:16" s="15" customFormat="1">
      <c r="A55" s="602"/>
      <c r="B55" s="3033" t="s">
        <v>756</v>
      </c>
      <c r="C55" s="602" t="s">
        <v>305</v>
      </c>
      <c r="D55" s="617" t="s">
        <v>1310</v>
      </c>
      <c r="E55" s="733" t="s">
        <v>417</v>
      </c>
      <c r="F55" s="734">
        <v>2121</v>
      </c>
      <c r="G55" s="689" t="s">
        <v>1152</v>
      </c>
      <c r="H55" s="640"/>
      <c r="I55" s="640">
        <v>1100</v>
      </c>
      <c r="J55" s="1537" t="s">
        <v>1126</v>
      </c>
      <c r="K55" s="731"/>
      <c r="L55" s="640"/>
      <c r="M55" s="3079">
        <v>1100</v>
      </c>
      <c r="N55" s="1130" t="s">
        <v>122</v>
      </c>
      <c r="O55" s="6"/>
      <c r="P55" s="6"/>
    </row>
    <row r="56" spans="1:16" s="15" customFormat="1">
      <c r="A56" s="602"/>
      <c r="B56" s="3033" t="s">
        <v>756</v>
      </c>
      <c r="C56" s="602" t="s">
        <v>305</v>
      </c>
      <c r="D56" s="617" t="s">
        <v>1310</v>
      </c>
      <c r="E56" s="733" t="s">
        <v>417</v>
      </c>
      <c r="F56" s="734">
        <v>2121</v>
      </c>
      <c r="G56" s="689" t="s">
        <v>2365</v>
      </c>
      <c r="H56" s="640"/>
      <c r="I56" s="640">
        <v>1200</v>
      </c>
      <c r="J56" s="1537" t="s">
        <v>1126</v>
      </c>
      <c r="K56" s="731"/>
      <c r="L56" s="640"/>
      <c r="M56" s="3079">
        <v>500</v>
      </c>
      <c r="N56" s="296" t="s">
        <v>711</v>
      </c>
      <c r="O56" s="3"/>
      <c r="P56" s="3"/>
    </row>
    <row r="57" spans="1:16" s="15" customFormat="1" ht="56.25" customHeight="1">
      <c r="A57" s="622"/>
      <c r="B57" s="3032" t="s">
        <v>756</v>
      </c>
      <c r="C57" s="622" t="s">
        <v>305</v>
      </c>
      <c r="D57" s="658" t="s">
        <v>1310</v>
      </c>
      <c r="E57" s="762" t="s">
        <v>417</v>
      </c>
      <c r="F57" s="763">
        <v>2122</v>
      </c>
      <c r="G57" s="739" t="s">
        <v>110</v>
      </c>
      <c r="H57" s="645">
        <v>1000</v>
      </c>
      <c r="I57" s="740"/>
      <c r="J57" s="1537">
        <v>12</v>
      </c>
      <c r="K57" s="741"/>
      <c r="L57" s="645">
        <v>200</v>
      </c>
      <c r="M57" s="3085"/>
      <c r="N57" s="1130" t="s">
        <v>122</v>
      </c>
      <c r="O57" s="6"/>
      <c r="P57" s="6"/>
    </row>
    <row r="58" spans="1:16" s="15" customFormat="1" ht="56.25" customHeight="1">
      <c r="A58" s="602"/>
      <c r="B58" s="3033" t="s">
        <v>756</v>
      </c>
      <c r="C58" s="602" t="s">
        <v>305</v>
      </c>
      <c r="D58" s="617" t="s">
        <v>1310</v>
      </c>
      <c r="E58" s="733" t="s">
        <v>417</v>
      </c>
      <c r="F58" s="734">
        <v>2122</v>
      </c>
      <c r="G58" s="689" t="s">
        <v>2366</v>
      </c>
      <c r="H58" s="640"/>
      <c r="I58" s="640">
        <v>1000</v>
      </c>
      <c r="J58" s="1537" t="s">
        <v>1126</v>
      </c>
      <c r="K58" s="731"/>
      <c r="L58" s="640"/>
      <c r="M58" s="3079">
        <v>200</v>
      </c>
      <c r="N58" s="372" t="s">
        <v>4583</v>
      </c>
      <c r="O58" s="6"/>
      <c r="P58" s="6"/>
    </row>
    <row r="59" spans="1:16" s="15" customFormat="1">
      <c r="A59" s="622"/>
      <c r="B59" s="3032" t="s">
        <v>756</v>
      </c>
      <c r="C59" s="622" t="s">
        <v>307</v>
      </c>
      <c r="D59" s="658" t="s">
        <v>1310</v>
      </c>
      <c r="E59" s="762" t="s">
        <v>417</v>
      </c>
      <c r="F59" s="763">
        <v>2210</v>
      </c>
      <c r="G59" s="739" t="s">
        <v>557</v>
      </c>
      <c r="H59" s="645">
        <v>18609.68</v>
      </c>
      <c r="I59" s="740"/>
      <c r="J59" s="1537">
        <v>12563</v>
      </c>
      <c r="K59" s="741"/>
      <c r="L59" s="645">
        <v>21832.974000000002</v>
      </c>
      <c r="M59" s="3085"/>
      <c r="N59" s="995"/>
      <c r="O59" s="6"/>
      <c r="P59" s="6"/>
    </row>
    <row r="60" spans="1:16" s="15" customFormat="1">
      <c r="A60" s="602"/>
      <c r="B60" s="3033" t="s">
        <v>756</v>
      </c>
      <c r="C60" s="602" t="s">
        <v>307</v>
      </c>
      <c r="D60" s="617" t="s">
        <v>1310</v>
      </c>
      <c r="E60" s="733" t="s">
        <v>417</v>
      </c>
      <c r="F60" s="734">
        <v>2210</v>
      </c>
      <c r="G60" s="689" t="s">
        <v>4579</v>
      </c>
      <c r="H60" s="640"/>
      <c r="I60" s="640">
        <v>3209.7060000000001</v>
      </c>
      <c r="J60" s="1537">
        <v>3408</v>
      </c>
      <c r="K60" s="731"/>
      <c r="L60" s="640"/>
      <c r="M60" s="3079">
        <v>3210</v>
      </c>
      <c r="N60" s="995"/>
      <c r="O60" s="6"/>
      <c r="P60" s="6"/>
    </row>
    <row r="61" spans="1:16" s="15" customFormat="1" ht="20.399999999999999">
      <c r="A61" s="602"/>
      <c r="B61" s="3033" t="s">
        <v>756</v>
      </c>
      <c r="C61" s="602" t="s">
        <v>307</v>
      </c>
      <c r="D61" s="617" t="s">
        <v>1310</v>
      </c>
      <c r="E61" s="733" t="s">
        <v>417</v>
      </c>
      <c r="F61" s="734">
        <v>2210</v>
      </c>
      <c r="G61" s="736" t="s">
        <v>2367</v>
      </c>
      <c r="H61" s="640"/>
      <c r="I61" s="640">
        <v>2010.2939999999999</v>
      </c>
      <c r="J61" s="1537">
        <v>1510</v>
      </c>
      <c r="K61" s="731"/>
      <c r="L61" s="640"/>
      <c r="M61" s="3079">
        <v>2010.2939999999999</v>
      </c>
      <c r="N61" s="116"/>
      <c r="O61" s="6"/>
      <c r="P61" s="6"/>
    </row>
    <row r="62" spans="1:16" s="15" customFormat="1" ht="20.399999999999999">
      <c r="A62" s="1306" t="s">
        <v>350</v>
      </c>
      <c r="B62" s="3033" t="s">
        <v>756</v>
      </c>
      <c r="C62" s="1306" t="s">
        <v>307</v>
      </c>
      <c r="D62" s="1559" t="s">
        <v>1310</v>
      </c>
      <c r="E62" s="733" t="s">
        <v>417</v>
      </c>
      <c r="F62" s="1312">
        <v>2210</v>
      </c>
      <c r="G62" s="757" t="s">
        <v>3271</v>
      </c>
      <c r="H62" s="1563"/>
      <c r="I62" s="1563">
        <v>175.67999999999998</v>
      </c>
      <c r="J62" s="1537">
        <v>135</v>
      </c>
      <c r="K62" s="1565"/>
      <c r="L62" s="1563"/>
      <c r="M62" s="3086">
        <v>175.67999999999998</v>
      </c>
      <c r="N62" s="116"/>
      <c r="O62" s="6"/>
      <c r="P62" s="6"/>
    </row>
    <row r="63" spans="1:16" s="15" customFormat="1" ht="71.400000000000006">
      <c r="A63" s="602"/>
      <c r="B63" s="3033" t="s">
        <v>756</v>
      </c>
      <c r="C63" s="602" t="s">
        <v>307</v>
      </c>
      <c r="D63" s="617" t="s">
        <v>1310</v>
      </c>
      <c r="E63" s="733" t="s">
        <v>417</v>
      </c>
      <c r="F63" s="734">
        <v>2210</v>
      </c>
      <c r="G63" s="689" t="s">
        <v>4577</v>
      </c>
      <c r="H63" s="640"/>
      <c r="I63" s="735">
        <v>7835</v>
      </c>
      <c r="J63" s="1537"/>
      <c r="K63" s="731"/>
      <c r="L63" s="640"/>
      <c r="M63" s="3087">
        <v>7835</v>
      </c>
      <c r="N63" s="1673" t="s">
        <v>4581</v>
      </c>
      <c r="O63" s="6"/>
      <c r="P63" s="6"/>
    </row>
    <row r="64" spans="1:16" s="15" customFormat="1" ht="30.6">
      <c r="A64" s="1306"/>
      <c r="B64" s="3033" t="s">
        <v>756</v>
      </c>
      <c r="C64" s="1306" t="s">
        <v>307</v>
      </c>
      <c r="D64" s="1559" t="s">
        <v>1310</v>
      </c>
      <c r="E64" s="733" t="s">
        <v>417</v>
      </c>
      <c r="F64" s="1312">
        <v>2210</v>
      </c>
      <c r="G64" s="757" t="s">
        <v>643</v>
      </c>
      <c r="H64" s="1563"/>
      <c r="I64" s="1563">
        <v>7150</v>
      </c>
      <c r="J64" s="1537">
        <v>6360</v>
      </c>
      <c r="K64" s="1565"/>
      <c r="L64" s="1563"/>
      <c r="M64" s="3086">
        <v>7150</v>
      </c>
      <c r="N64" s="116"/>
      <c r="O64" s="6"/>
      <c r="P64" s="6"/>
    </row>
    <row r="65" spans="1:16" s="15" customFormat="1" ht="40.799999999999997">
      <c r="A65" s="602"/>
      <c r="B65" s="3033" t="s">
        <v>756</v>
      </c>
      <c r="C65" s="602" t="s">
        <v>307</v>
      </c>
      <c r="D65" s="617" t="s">
        <v>1310</v>
      </c>
      <c r="E65" s="733" t="s">
        <v>417</v>
      </c>
      <c r="F65" s="734">
        <v>2210</v>
      </c>
      <c r="G65" s="689" t="s">
        <v>4578</v>
      </c>
      <c r="H65" s="640"/>
      <c r="I65" s="640">
        <v>0</v>
      </c>
      <c r="J65" s="1537">
        <v>0</v>
      </c>
      <c r="K65" s="731"/>
      <c r="L65" s="640"/>
      <c r="M65" s="3087">
        <v>0</v>
      </c>
      <c r="N65" s="6"/>
      <c r="O65" s="6"/>
      <c r="P65" s="6"/>
    </row>
    <row r="66" spans="1:16" ht="30.6">
      <c r="A66" s="576"/>
      <c r="B66" s="3033" t="s">
        <v>756</v>
      </c>
      <c r="C66" s="602" t="s">
        <v>307</v>
      </c>
      <c r="D66" s="617" t="s">
        <v>1310</v>
      </c>
      <c r="E66" s="733" t="s">
        <v>417</v>
      </c>
      <c r="F66" s="734">
        <v>2210</v>
      </c>
      <c r="G66" s="1068" t="s">
        <v>3102</v>
      </c>
      <c r="H66" s="1080"/>
      <c r="I66" s="1080">
        <v>-500</v>
      </c>
      <c r="J66" s="1537" t="s">
        <v>1126</v>
      </c>
      <c r="K66" s="1338"/>
      <c r="L66" s="1030"/>
      <c r="M66" s="3088"/>
      <c r="N66" s="116"/>
      <c r="O66" s="178"/>
      <c r="P66" s="178"/>
    </row>
    <row r="67" spans="1:16" s="15" customFormat="1" ht="20.399999999999999">
      <c r="A67" s="602"/>
      <c r="B67" s="3033" t="s">
        <v>756</v>
      </c>
      <c r="C67" s="602" t="s">
        <v>307</v>
      </c>
      <c r="D67" s="617" t="s">
        <v>1310</v>
      </c>
      <c r="E67" s="733" t="s">
        <v>417</v>
      </c>
      <c r="F67" s="734">
        <v>2210</v>
      </c>
      <c r="G67" s="689" t="s">
        <v>4580</v>
      </c>
      <c r="H67" s="640"/>
      <c r="I67" s="640">
        <v>1200</v>
      </c>
      <c r="J67" s="1537">
        <v>1150</v>
      </c>
      <c r="K67" s="731"/>
      <c r="L67" s="598"/>
      <c r="M67" s="3089">
        <v>1452</v>
      </c>
      <c r="N67" s="116"/>
      <c r="O67" s="6"/>
      <c r="P67" s="6"/>
    </row>
    <row r="68" spans="1:16">
      <c r="A68" s="602"/>
      <c r="B68" s="3033" t="s">
        <v>756</v>
      </c>
      <c r="C68" s="602" t="s">
        <v>307</v>
      </c>
      <c r="D68" s="617" t="s">
        <v>1310</v>
      </c>
      <c r="E68" s="733" t="s">
        <v>417</v>
      </c>
      <c r="F68" s="734">
        <v>2210</v>
      </c>
      <c r="G68" s="689" t="s">
        <v>2604</v>
      </c>
      <c r="H68" s="640"/>
      <c r="I68" s="640">
        <v>-2471</v>
      </c>
      <c r="J68" s="1537" t="s">
        <v>1126</v>
      </c>
      <c r="K68" s="731"/>
      <c r="L68" s="598"/>
      <c r="M68" s="2713"/>
      <c r="N68" s="116"/>
      <c r="O68" s="178"/>
      <c r="P68" s="178"/>
    </row>
    <row r="69" spans="1:16">
      <c r="A69" s="622"/>
      <c r="B69" s="3032" t="s">
        <v>756</v>
      </c>
      <c r="C69" s="622" t="s">
        <v>307</v>
      </c>
      <c r="D69" s="658" t="s">
        <v>1310</v>
      </c>
      <c r="E69" s="762" t="s">
        <v>417</v>
      </c>
      <c r="F69" s="763">
        <v>2232</v>
      </c>
      <c r="G69" s="739" t="s">
        <v>641</v>
      </c>
      <c r="H69" s="645">
        <v>39050</v>
      </c>
      <c r="I69" s="740"/>
      <c r="J69" s="1537">
        <v>38346</v>
      </c>
      <c r="K69" s="741"/>
      <c r="L69" s="645">
        <v>50852</v>
      </c>
      <c r="M69" s="3085"/>
      <c r="N69" s="116"/>
      <c r="O69" s="178"/>
      <c r="P69" s="178"/>
    </row>
    <row r="70" spans="1:16">
      <c r="A70" s="602"/>
      <c r="B70" s="3033" t="s">
        <v>756</v>
      </c>
      <c r="C70" s="602" t="s">
        <v>307</v>
      </c>
      <c r="D70" s="617" t="s">
        <v>1310</v>
      </c>
      <c r="E70" s="733" t="s">
        <v>417</v>
      </c>
      <c r="F70" s="734">
        <v>2232</v>
      </c>
      <c r="G70" s="689" t="s">
        <v>2368</v>
      </c>
      <c r="H70" s="640"/>
      <c r="I70" s="640">
        <v>10890</v>
      </c>
      <c r="J70" s="1537" t="s">
        <v>1126</v>
      </c>
      <c r="K70" s="731"/>
      <c r="L70" s="640"/>
      <c r="M70" s="3079">
        <v>10890</v>
      </c>
      <c r="N70" s="296"/>
      <c r="O70" s="6"/>
      <c r="P70" s="6"/>
    </row>
    <row r="71" spans="1:16" ht="11.4" customHeight="1">
      <c r="A71" s="602"/>
      <c r="B71" s="3033" t="s">
        <v>756</v>
      </c>
      <c r="C71" s="602" t="s">
        <v>307</v>
      </c>
      <c r="D71" s="617" t="s">
        <v>1310</v>
      </c>
      <c r="E71" s="1559" t="s">
        <v>417</v>
      </c>
      <c r="F71" s="618">
        <v>2232</v>
      </c>
      <c r="G71" s="604" t="s">
        <v>1624</v>
      </c>
      <c r="H71" s="599"/>
      <c r="I71" s="599">
        <v>5082</v>
      </c>
      <c r="J71" s="1392" t="s">
        <v>1126</v>
      </c>
      <c r="K71" s="606"/>
      <c r="L71" s="598"/>
      <c r="M71" s="3082">
        <v>5082</v>
      </c>
      <c r="N71" s="296"/>
      <c r="O71" s="3"/>
      <c r="P71" s="3"/>
    </row>
    <row r="72" spans="1:16" ht="51">
      <c r="A72" s="602"/>
      <c r="B72" s="3033" t="s">
        <v>756</v>
      </c>
      <c r="C72" s="602" t="s">
        <v>307</v>
      </c>
      <c r="D72" s="617" t="s">
        <v>1310</v>
      </c>
      <c r="E72" s="1559" t="s">
        <v>417</v>
      </c>
      <c r="F72" s="618">
        <v>2232</v>
      </c>
      <c r="G72" s="604" t="s">
        <v>1153</v>
      </c>
      <c r="H72" s="599"/>
      <c r="I72" s="599">
        <v>4880</v>
      </c>
      <c r="J72" s="1392" t="s">
        <v>1126</v>
      </c>
      <c r="K72" s="606"/>
      <c r="L72" s="598"/>
      <c r="M72" s="3082">
        <v>4880</v>
      </c>
      <c r="N72" s="296"/>
      <c r="O72" s="6"/>
      <c r="P72" s="6"/>
    </row>
    <row r="73" spans="1:16" s="15" customFormat="1" ht="20.399999999999999">
      <c r="A73" s="699"/>
      <c r="B73" s="3033" t="s">
        <v>756</v>
      </c>
      <c r="C73" s="602" t="s">
        <v>307</v>
      </c>
      <c r="D73" s="617" t="s">
        <v>1310</v>
      </c>
      <c r="E73" s="733" t="s">
        <v>417</v>
      </c>
      <c r="F73" s="734">
        <v>2232</v>
      </c>
      <c r="G73" s="689" t="s">
        <v>4692</v>
      </c>
      <c r="H73" s="599"/>
      <c r="I73" s="599">
        <v>11000</v>
      </c>
      <c r="J73" s="1392" t="s">
        <v>1126</v>
      </c>
      <c r="K73" s="600"/>
      <c r="L73" s="598"/>
      <c r="M73" s="3090">
        <v>20000</v>
      </c>
      <c r="N73" s="296"/>
      <c r="O73" s="3"/>
      <c r="P73" s="3"/>
    </row>
    <row r="74" spans="1:16" s="15" customFormat="1" ht="20.399999999999999">
      <c r="A74" s="2513"/>
      <c r="B74" s="3033" t="s">
        <v>756</v>
      </c>
      <c r="C74" s="602" t="s">
        <v>307</v>
      </c>
      <c r="D74" s="617" t="s">
        <v>1310</v>
      </c>
      <c r="E74" s="733" t="s">
        <v>417</v>
      </c>
      <c r="F74" s="734">
        <v>2232</v>
      </c>
      <c r="G74" s="2514" t="s">
        <v>2717</v>
      </c>
      <c r="H74" s="2515"/>
      <c r="I74" s="2515"/>
      <c r="J74" s="2516"/>
      <c r="K74" s="2517"/>
      <c r="L74" s="2518"/>
      <c r="M74" s="3091">
        <v>10000</v>
      </c>
      <c r="N74" s="116"/>
      <c r="O74" s="3"/>
      <c r="P74" s="3"/>
    </row>
    <row r="75" spans="1:16" s="15" customFormat="1">
      <c r="A75" s="699"/>
      <c r="B75" s="3033" t="s">
        <v>756</v>
      </c>
      <c r="C75" s="602" t="s">
        <v>307</v>
      </c>
      <c r="D75" s="617" t="s">
        <v>1310</v>
      </c>
      <c r="E75" s="733" t="s">
        <v>417</v>
      </c>
      <c r="F75" s="618">
        <v>2232</v>
      </c>
      <c r="G75" s="1171" t="s">
        <v>2857</v>
      </c>
      <c r="H75" s="1167"/>
      <c r="I75" s="1167">
        <v>-1782</v>
      </c>
      <c r="J75" s="1392" t="s">
        <v>1126</v>
      </c>
      <c r="K75" s="1174"/>
      <c r="L75" s="1213"/>
      <c r="M75" s="3092"/>
      <c r="N75" s="116"/>
      <c r="O75" s="3"/>
      <c r="P75" s="3"/>
    </row>
    <row r="76" spans="1:16" ht="20.399999999999999">
      <c r="A76" s="2099"/>
      <c r="B76" s="3033" t="s">
        <v>756</v>
      </c>
      <c r="C76" s="602" t="s">
        <v>307</v>
      </c>
      <c r="D76" s="617" t="s">
        <v>1310</v>
      </c>
      <c r="E76" s="733" t="s">
        <v>417</v>
      </c>
      <c r="F76" s="618">
        <v>2232</v>
      </c>
      <c r="G76" s="2089" t="s">
        <v>4065</v>
      </c>
      <c r="H76" s="2081"/>
      <c r="I76" s="2081">
        <v>8980</v>
      </c>
      <c r="J76" s="2082"/>
      <c r="K76" s="2097"/>
      <c r="L76" s="2083"/>
      <c r="M76" s="3093"/>
      <c r="N76" s="296"/>
      <c r="O76" s="3"/>
      <c r="P76" s="3"/>
    </row>
    <row r="77" spans="1:16">
      <c r="A77" s="622"/>
      <c r="B77" s="3032" t="s">
        <v>756</v>
      </c>
      <c r="C77" s="622" t="s">
        <v>305</v>
      </c>
      <c r="D77" s="658" t="s">
        <v>1310</v>
      </c>
      <c r="E77" s="762" t="s">
        <v>417</v>
      </c>
      <c r="F77" s="763">
        <v>2233</v>
      </c>
      <c r="G77" s="739" t="s">
        <v>137</v>
      </c>
      <c r="H77" s="645">
        <v>220</v>
      </c>
      <c r="I77" s="740"/>
      <c r="J77" s="1537">
        <v>176</v>
      </c>
      <c r="K77" s="741"/>
      <c r="L77" s="645">
        <v>170</v>
      </c>
      <c r="M77" s="3085"/>
      <c r="N77" s="1539" t="s">
        <v>1320</v>
      </c>
      <c r="O77" s="6"/>
      <c r="P77" s="6"/>
    </row>
    <row r="78" spans="1:16">
      <c r="A78" s="602"/>
      <c r="B78" s="3033" t="s">
        <v>756</v>
      </c>
      <c r="C78" s="602" t="s">
        <v>305</v>
      </c>
      <c r="D78" s="617" t="s">
        <v>1310</v>
      </c>
      <c r="E78" s="733" t="s">
        <v>417</v>
      </c>
      <c r="F78" s="734">
        <v>2233</v>
      </c>
      <c r="G78" s="689" t="s">
        <v>1357</v>
      </c>
      <c r="H78" s="640"/>
      <c r="I78" s="640">
        <v>500</v>
      </c>
      <c r="J78" s="1537" t="s">
        <v>1126</v>
      </c>
      <c r="K78" s="731"/>
      <c r="L78" s="640"/>
      <c r="M78" s="3079"/>
      <c r="N78" s="116"/>
      <c r="O78" s="6"/>
      <c r="P78" s="6"/>
    </row>
    <row r="79" spans="1:16" ht="20.399999999999999">
      <c r="A79" s="576"/>
      <c r="B79" s="3033" t="s">
        <v>756</v>
      </c>
      <c r="C79" s="602" t="s">
        <v>305</v>
      </c>
      <c r="D79" s="617" t="s">
        <v>1310</v>
      </c>
      <c r="E79" s="733" t="s">
        <v>417</v>
      </c>
      <c r="F79" s="734">
        <v>2233</v>
      </c>
      <c r="G79" s="1068" t="s">
        <v>2930</v>
      </c>
      <c r="H79" s="1080"/>
      <c r="I79" s="1080">
        <v>-450</v>
      </c>
      <c r="J79" s="1537" t="s">
        <v>1126</v>
      </c>
      <c r="K79" s="1338"/>
      <c r="L79" s="1080"/>
      <c r="M79" s="3084"/>
      <c r="N79" s="140" t="s">
        <v>4584</v>
      </c>
      <c r="O79" s="6"/>
      <c r="P79" s="6"/>
    </row>
    <row r="80" spans="1:16" ht="20.399999999999999">
      <c r="A80" s="576"/>
      <c r="B80" s="3033" t="s">
        <v>756</v>
      </c>
      <c r="C80" s="602" t="s">
        <v>305</v>
      </c>
      <c r="D80" s="617" t="s">
        <v>1310</v>
      </c>
      <c r="E80" s="733" t="s">
        <v>417</v>
      </c>
      <c r="F80" s="734">
        <v>2233</v>
      </c>
      <c r="G80" s="1068" t="s">
        <v>3011</v>
      </c>
      <c r="H80" s="1080"/>
      <c r="I80" s="1080">
        <v>170</v>
      </c>
      <c r="J80" s="1537" t="s">
        <v>1126</v>
      </c>
      <c r="K80" s="1338"/>
      <c r="L80" s="1080"/>
      <c r="M80" s="3084">
        <v>170</v>
      </c>
      <c r="N80" s="140"/>
      <c r="O80" s="6"/>
      <c r="P80" s="6"/>
    </row>
    <row r="81" spans="1:16">
      <c r="A81" s="622"/>
      <c r="B81" s="3032" t="s">
        <v>756</v>
      </c>
      <c r="C81" s="622" t="s">
        <v>305</v>
      </c>
      <c r="D81" s="658" t="s">
        <v>1310</v>
      </c>
      <c r="E81" s="1558" t="s">
        <v>417</v>
      </c>
      <c r="F81" s="763">
        <v>2234</v>
      </c>
      <c r="G81" s="739" t="s">
        <v>112</v>
      </c>
      <c r="H81" s="645">
        <v>2000</v>
      </c>
      <c r="I81" s="740"/>
      <c r="J81" s="1392">
        <v>1470</v>
      </c>
      <c r="K81" s="741"/>
      <c r="L81" s="1541">
        <v>900</v>
      </c>
      <c r="M81" s="3094"/>
      <c r="N81" s="140" t="s">
        <v>2369</v>
      </c>
      <c r="O81" s="6"/>
      <c r="P81" s="6"/>
    </row>
    <row r="82" spans="1:16" ht="20.399999999999999">
      <c r="A82" s="602"/>
      <c r="B82" s="3033" t="s">
        <v>756</v>
      </c>
      <c r="C82" s="602" t="s">
        <v>305</v>
      </c>
      <c r="D82" s="617" t="s">
        <v>1310</v>
      </c>
      <c r="E82" s="1559" t="s">
        <v>417</v>
      </c>
      <c r="F82" s="734">
        <v>2234</v>
      </c>
      <c r="G82" s="689" t="s">
        <v>4606</v>
      </c>
      <c r="H82" s="640"/>
      <c r="I82" s="640">
        <v>2000</v>
      </c>
      <c r="J82" s="1392" t="s">
        <v>1126</v>
      </c>
      <c r="K82" s="731"/>
      <c r="L82" s="1542"/>
      <c r="M82" s="3082">
        <v>900</v>
      </c>
      <c r="N82" s="140" t="s">
        <v>711</v>
      </c>
      <c r="O82" s="3"/>
      <c r="P82" s="3"/>
    </row>
    <row r="83" spans="1:16" s="15" customFormat="1">
      <c r="A83" s="622"/>
      <c r="B83" s="3032" t="s">
        <v>756</v>
      </c>
      <c r="C83" s="622" t="s">
        <v>307</v>
      </c>
      <c r="D83" s="762" t="s">
        <v>1310</v>
      </c>
      <c r="E83" s="762" t="s">
        <v>417</v>
      </c>
      <c r="F83" s="765">
        <v>2235</v>
      </c>
      <c r="G83" s="744" t="s">
        <v>913</v>
      </c>
      <c r="H83" s="645">
        <v>5100</v>
      </c>
      <c r="I83" s="740"/>
      <c r="J83" s="1537">
        <v>854</v>
      </c>
      <c r="K83" s="741"/>
      <c r="L83" s="645">
        <v>3100</v>
      </c>
      <c r="M83" s="3085"/>
      <c r="N83" s="140" t="s">
        <v>1326</v>
      </c>
      <c r="O83" s="6"/>
      <c r="P83" s="6"/>
    </row>
    <row r="84" spans="1:16" s="15" customFormat="1" ht="20.399999999999999">
      <c r="A84" s="602"/>
      <c r="B84" s="3033" t="s">
        <v>756</v>
      </c>
      <c r="C84" s="602" t="s">
        <v>307</v>
      </c>
      <c r="D84" s="733" t="s">
        <v>1310</v>
      </c>
      <c r="E84" s="733" t="s">
        <v>417</v>
      </c>
      <c r="F84" s="734">
        <v>2235</v>
      </c>
      <c r="G84" s="689" t="s">
        <v>792</v>
      </c>
      <c r="H84" s="640"/>
      <c r="I84" s="640">
        <v>5100</v>
      </c>
      <c r="J84" s="1537" t="s">
        <v>1126</v>
      </c>
      <c r="K84" s="731"/>
      <c r="L84" s="640"/>
      <c r="M84" s="3079">
        <v>3100</v>
      </c>
      <c r="N84" s="140" t="s">
        <v>711</v>
      </c>
      <c r="O84" s="6"/>
      <c r="P84" s="6"/>
    </row>
    <row r="85" spans="1:16" s="15" customFormat="1">
      <c r="A85" s="622"/>
      <c r="B85" s="3032" t="s">
        <v>756</v>
      </c>
      <c r="C85" s="622" t="s">
        <v>307</v>
      </c>
      <c r="D85" s="658" t="s">
        <v>1310</v>
      </c>
      <c r="E85" s="762" t="s">
        <v>417</v>
      </c>
      <c r="F85" s="763">
        <v>2236</v>
      </c>
      <c r="G85" s="739" t="s">
        <v>113</v>
      </c>
      <c r="H85" s="645">
        <v>4573.04</v>
      </c>
      <c r="I85" s="740"/>
      <c r="J85" s="1392">
        <v>3928</v>
      </c>
      <c r="K85" s="741"/>
      <c r="L85" s="628">
        <v>4517.04</v>
      </c>
      <c r="M85" s="3095"/>
      <c r="N85" s="140" t="s">
        <v>711</v>
      </c>
      <c r="O85" s="3"/>
      <c r="P85" s="3"/>
    </row>
    <row r="86" spans="1:16" s="15" customFormat="1" ht="30.6">
      <c r="A86" s="602"/>
      <c r="B86" s="3033" t="s">
        <v>756</v>
      </c>
      <c r="C86" s="602" t="s">
        <v>307</v>
      </c>
      <c r="D86" s="617" t="s">
        <v>1310</v>
      </c>
      <c r="E86" s="733" t="s">
        <v>417</v>
      </c>
      <c r="F86" s="734">
        <v>2236</v>
      </c>
      <c r="G86" s="689" t="s">
        <v>1144</v>
      </c>
      <c r="H86" s="640"/>
      <c r="I86" s="640">
        <v>2904</v>
      </c>
      <c r="J86" s="1392"/>
      <c r="K86" s="731"/>
      <c r="L86" s="599"/>
      <c r="M86" s="3090">
        <v>2178</v>
      </c>
      <c r="N86" s="366"/>
      <c r="O86" s="6"/>
      <c r="P86" s="6"/>
    </row>
    <row r="87" spans="1:16" s="15" customFormat="1" ht="30.6">
      <c r="A87" s="576"/>
      <c r="B87" s="3033" t="s">
        <v>756</v>
      </c>
      <c r="C87" s="602" t="s">
        <v>307</v>
      </c>
      <c r="D87" s="617" t="s">
        <v>1310</v>
      </c>
      <c r="E87" s="733" t="s">
        <v>417</v>
      </c>
      <c r="F87" s="734">
        <v>2236</v>
      </c>
      <c r="G87" s="1068" t="s">
        <v>2881</v>
      </c>
      <c r="H87" s="1080"/>
      <c r="I87" s="1080">
        <v>-650</v>
      </c>
      <c r="J87" s="1392"/>
      <c r="K87" s="1338"/>
      <c r="L87" s="1045"/>
      <c r="M87" s="3096"/>
      <c r="N87" s="6" t="s">
        <v>712</v>
      </c>
      <c r="O87" s="6"/>
      <c r="P87" s="6"/>
    </row>
    <row r="88" spans="1:16" s="15" customFormat="1" ht="30.6">
      <c r="A88" s="699"/>
      <c r="B88" s="3033" t="s">
        <v>756</v>
      </c>
      <c r="C88" s="602" t="s">
        <v>307</v>
      </c>
      <c r="D88" s="617" t="s">
        <v>1310</v>
      </c>
      <c r="E88" s="733" t="s">
        <v>417</v>
      </c>
      <c r="F88" s="734">
        <v>2236</v>
      </c>
      <c r="G88" s="689" t="s">
        <v>4586</v>
      </c>
      <c r="H88" s="640"/>
      <c r="I88" s="640">
        <v>70</v>
      </c>
      <c r="J88" s="1392"/>
      <c r="K88" s="731"/>
      <c r="L88" s="599"/>
      <c r="M88" s="3090">
        <v>90</v>
      </c>
      <c r="N88" s="116"/>
      <c r="O88" s="3"/>
      <c r="P88" s="3"/>
    </row>
    <row r="89" spans="1:16" s="15" customFormat="1" ht="40.799999999999997">
      <c r="A89" s="602"/>
      <c r="B89" s="3033" t="s">
        <v>756</v>
      </c>
      <c r="C89" s="602" t="s">
        <v>307</v>
      </c>
      <c r="D89" s="617" t="s">
        <v>1310</v>
      </c>
      <c r="E89" s="733" t="s">
        <v>417</v>
      </c>
      <c r="F89" s="734">
        <v>2236</v>
      </c>
      <c r="G89" s="689" t="s">
        <v>1319</v>
      </c>
      <c r="H89" s="640"/>
      <c r="I89" s="640">
        <v>725.31999999999994</v>
      </c>
      <c r="J89" s="1392"/>
      <c r="K89" s="731"/>
      <c r="L89" s="599"/>
      <c r="M89" s="3090">
        <v>725.31999999999994</v>
      </c>
      <c r="N89" s="1130" t="s">
        <v>122</v>
      </c>
      <c r="O89" s="3"/>
      <c r="P89" s="3"/>
    </row>
    <row r="90" spans="1:16" s="15" customFormat="1" ht="30.6">
      <c r="A90" s="602"/>
      <c r="B90" s="3033" t="s">
        <v>756</v>
      </c>
      <c r="C90" s="602" t="s">
        <v>307</v>
      </c>
      <c r="D90" s="617" t="s">
        <v>1310</v>
      </c>
      <c r="E90" s="733" t="s">
        <v>417</v>
      </c>
      <c r="F90" s="734">
        <v>2236</v>
      </c>
      <c r="G90" s="689" t="s">
        <v>4582</v>
      </c>
      <c r="H90" s="640"/>
      <c r="I90" s="640">
        <v>1240</v>
      </c>
      <c r="J90" s="1392"/>
      <c r="K90" s="731"/>
      <c r="L90" s="599"/>
      <c r="M90" s="3090">
        <v>1240</v>
      </c>
      <c r="N90" s="296" t="s">
        <v>713</v>
      </c>
      <c r="O90" s="3"/>
      <c r="P90" s="3"/>
    </row>
    <row r="91" spans="1:16" s="15" customFormat="1" ht="20.399999999999999">
      <c r="A91" s="602"/>
      <c r="B91" s="3033" t="s">
        <v>756</v>
      </c>
      <c r="C91" s="602" t="s">
        <v>307</v>
      </c>
      <c r="D91" s="617" t="s">
        <v>1310</v>
      </c>
      <c r="E91" s="733" t="s">
        <v>417</v>
      </c>
      <c r="F91" s="734">
        <v>2236</v>
      </c>
      <c r="G91" s="689" t="s">
        <v>4585</v>
      </c>
      <c r="H91" s="640"/>
      <c r="I91" s="640">
        <v>153.72</v>
      </c>
      <c r="J91" s="1392"/>
      <c r="K91" s="731"/>
      <c r="L91" s="599"/>
      <c r="M91" s="3090">
        <v>153.72</v>
      </c>
      <c r="N91" s="6" t="s">
        <v>713</v>
      </c>
      <c r="O91" s="6"/>
      <c r="P91" s="6"/>
    </row>
    <row r="92" spans="1:16">
      <c r="A92" s="602"/>
      <c r="B92" s="3033" t="s">
        <v>756</v>
      </c>
      <c r="C92" s="602" t="s">
        <v>307</v>
      </c>
      <c r="D92" s="617" t="s">
        <v>1310</v>
      </c>
      <c r="E92" s="733" t="s">
        <v>417</v>
      </c>
      <c r="F92" s="734">
        <v>2236</v>
      </c>
      <c r="G92" s="689" t="s">
        <v>550</v>
      </c>
      <c r="H92" s="640"/>
      <c r="I92" s="640">
        <v>130</v>
      </c>
      <c r="J92" s="1392"/>
      <c r="K92" s="731"/>
      <c r="L92" s="599"/>
      <c r="M92" s="3090">
        <v>130</v>
      </c>
      <c r="N92" s="116"/>
      <c r="O92" s="3"/>
      <c r="P92" s="3"/>
    </row>
    <row r="93" spans="1:16" ht="30.6">
      <c r="A93" s="622"/>
      <c r="B93" s="3032" t="s">
        <v>756</v>
      </c>
      <c r="C93" s="659" t="s">
        <v>307</v>
      </c>
      <c r="D93" s="762" t="s">
        <v>1310</v>
      </c>
      <c r="E93" s="762" t="s">
        <v>417</v>
      </c>
      <c r="F93" s="624">
        <v>2239</v>
      </c>
      <c r="G93" s="625" t="s">
        <v>114</v>
      </c>
      <c r="H93" s="645">
        <v>64512.038400000005</v>
      </c>
      <c r="I93" s="740"/>
      <c r="J93" s="1392"/>
      <c r="K93" s="666"/>
      <c r="L93" s="628">
        <v>77432.33189999999</v>
      </c>
      <c r="M93" s="3095"/>
      <c r="N93" s="116"/>
      <c r="O93" s="3"/>
      <c r="P93" s="3"/>
    </row>
    <row r="94" spans="1:16" ht="20.399999999999999">
      <c r="A94" s="602"/>
      <c r="B94" s="3033" t="s">
        <v>756</v>
      </c>
      <c r="C94" s="639" t="s">
        <v>307</v>
      </c>
      <c r="D94" s="733" t="s">
        <v>1310</v>
      </c>
      <c r="E94" s="733" t="s">
        <v>417</v>
      </c>
      <c r="F94" s="618">
        <v>2239</v>
      </c>
      <c r="G94" s="604" t="s">
        <v>2469</v>
      </c>
      <c r="H94" s="640"/>
      <c r="I94" s="640">
        <v>800</v>
      </c>
      <c r="J94" s="1392">
        <v>242</v>
      </c>
      <c r="K94" s="606"/>
      <c r="L94" s="598"/>
      <c r="M94" s="3082">
        <v>800</v>
      </c>
      <c r="N94" s="116"/>
      <c r="O94" s="3"/>
      <c r="P94" s="3"/>
    </row>
    <row r="95" spans="1:16">
      <c r="A95" s="602"/>
      <c r="B95" s="3033" t="s">
        <v>756</v>
      </c>
      <c r="C95" s="639" t="s">
        <v>307</v>
      </c>
      <c r="D95" s="733" t="s">
        <v>1310</v>
      </c>
      <c r="E95" s="733" t="s">
        <v>417</v>
      </c>
      <c r="F95" s="618">
        <v>2239</v>
      </c>
      <c r="G95" s="604" t="s">
        <v>638</v>
      </c>
      <c r="H95" s="640"/>
      <c r="I95" s="640">
        <v>1000</v>
      </c>
      <c r="J95" s="1392"/>
      <c r="K95" s="606"/>
      <c r="L95" s="598"/>
      <c r="M95" s="3090">
        <v>1000</v>
      </c>
      <c r="N95" s="116"/>
      <c r="O95" s="3"/>
      <c r="P95" s="3"/>
    </row>
    <row r="96" spans="1:16" ht="20.399999999999999">
      <c r="A96" s="1306"/>
      <c r="B96" s="3033" t="s">
        <v>756</v>
      </c>
      <c r="C96" s="1306" t="s">
        <v>307</v>
      </c>
      <c r="D96" s="1559" t="s">
        <v>1310</v>
      </c>
      <c r="E96" s="733" t="s">
        <v>417</v>
      </c>
      <c r="F96" s="1312">
        <v>2239</v>
      </c>
      <c r="G96" s="757" t="s">
        <v>679</v>
      </c>
      <c r="H96" s="1563"/>
      <c r="I96" s="1563">
        <v>800</v>
      </c>
      <c r="J96" s="1564" t="s">
        <v>1126</v>
      </c>
      <c r="K96" s="1565"/>
      <c r="L96" s="1563"/>
      <c r="M96" s="3086">
        <v>800</v>
      </c>
      <c r="N96" s="6" t="s">
        <v>714</v>
      </c>
      <c r="O96" s="4"/>
      <c r="P96" s="4"/>
    </row>
    <row r="97" spans="1:16" ht="20.399999999999999">
      <c r="A97" s="602"/>
      <c r="B97" s="3033" t="s">
        <v>756</v>
      </c>
      <c r="C97" s="639" t="s">
        <v>307</v>
      </c>
      <c r="D97" s="733" t="s">
        <v>1310</v>
      </c>
      <c r="E97" s="733" t="s">
        <v>417</v>
      </c>
      <c r="F97" s="734">
        <v>2239</v>
      </c>
      <c r="G97" s="689" t="s">
        <v>575</v>
      </c>
      <c r="H97" s="640"/>
      <c r="I97" s="640">
        <v>100</v>
      </c>
      <c r="J97" s="1537" t="s">
        <v>1126</v>
      </c>
      <c r="K97" s="731"/>
      <c r="L97" s="640"/>
      <c r="M97" s="3079">
        <v>100</v>
      </c>
      <c r="N97" s="6"/>
      <c r="O97" s="4"/>
      <c r="P97" s="4"/>
    </row>
    <row r="98" spans="1:16">
      <c r="A98" s="602"/>
      <c r="B98" s="3033" t="s">
        <v>756</v>
      </c>
      <c r="C98" s="639" t="s">
        <v>307</v>
      </c>
      <c r="D98" s="733" t="s">
        <v>1310</v>
      </c>
      <c r="E98" s="733" t="s">
        <v>417</v>
      </c>
      <c r="F98" s="618">
        <v>2239</v>
      </c>
      <c r="G98" s="604" t="s">
        <v>642</v>
      </c>
      <c r="H98" s="640"/>
      <c r="I98" s="640">
        <v>89</v>
      </c>
      <c r="J98" s="1392" t="s">
        <v>1126</v>
      </c>
      <c r="K98" s="606"/>
      <c r="L98" s="598"/>
      <c r="M98" s="3090">
        <v>89</v>
      </c>
      <c r="N98" s="116"/>
      <c r="O98" s="3"/>
      <c r="P98" s="3"/>
    </row>
    <row r="99" spans="1:16" ht="30.6">
      <c r="A99" s="699"/>
      <c r="B99" s="3033" t="s">
        <v>756</v>
      </c>
      <c r="C99" s="639" t="s">
        <v>307</v>
      </c>
      <c r="D99" s="733" t="s">
        <v>1310</v>
      </c>
      <c r="E99" s="733" t="s">
        <v>417</v>
      </c>
      <c r="F99" s="618">
        <v>2239</v>
      </c>
      <c r="G99" s="604" t="s">
        <v>4718</v>
      </c>
      <c r="H99" s="640"/>
      <c r="I99" s="747">
        <v>54693.038399999998</v>
      </c>
      <c r="J99" s="1392">
        <v>47200</v>
      </c>
      <c r="K99" s="600"/>
      <c r="L99" s="598"/>
      <c r="M99" s="3097">
        <v>54148.331899999997</v>
      </c>
      <c r="N99" s="116"/>
      <c r="O99" s="4"/>
      <c r="P99" s="4"/>
    </row>
    <row r="100" spans="1:16" ht="30.6">
      <c r="A100" s="1060"/>
      <c r="B100" s="3033" t="s">
        <v>756</v>
      </c>
      <c r="C100" s="639" t="s">
        <v>307</v>
      </c>
      <c r="D100" s="733" t="s">
        <v>1310</v>
      </c>
      <c r="E100" s="733" t="s">
        <v>417</v>
      </c>
      <c r="F100" s="618">
        <v>2239</v>
      </c>
      <c r="G100" s="1044" t="s">
        <v>2910</v>
      </c>
      <c r="H100" s="1080"/>
      <c r="I100" s="1344">
        <v>-2000</v>
      </c>
      <c r="J100" s="1392" t="s">
        <v>1126</v>
      </c>
      <c r="K100" s="585"/>
      <c r="L100" s="1030"/>
      <c r="M100" s="3098"/>
      <c r="N100" s="116"/>
      <c r="O100" s="4"/>
      <c r="P100" s="4"/>
    </row>
    <row r="101" spans="1:16" ht="30.6">
      <c r="A101" s="1060"/>
      <c r="B101" s="3033" t="s">
        <v>756</v>
      </c>
      <c r="C101" s="639" t="s">
        <v>307</v>
      </c>
      <c r="D101" s="733" t="s">
        <v>1310</v>
      </c>
      <c r="E101" s="733" t="s">
        <v>417</v>
      </c>
      <c r="F101" s="618">
        <v>2239</v>
      </c>
      <c r="G101" s="1044" t="s">
        <v>3084</v>
      </c>
      <c r="H101" s="1080"/>
      <c r="I101" s="1344">
        <v>-2000</v>
      </c>
      <c r="J101" s="1392" t="s">
        <v>1126</v>
      </c>
      <c r="K101" s="585"/>
      <c r="L101" s="1030"/>
      <c r="M101" s="3098"/>
      <c r="N101" s="116"/>
      <c r="O101" s="4"/>
      <c r="P101" s="4"/>
    </row>
    <row r="102" spans="1:16" ht="20.399999999999999">
      <c r="A102" s="2099"/>
      <c r="B102" s="3033" t="s">
        <v>756</v>
      </c>
      <c r="C102" s="639" t="s">
        <v>307</v>
      </c>
      <c r="D102" s="733" t="s">
        <v>1310</v>
      </c>
      <c r="E102" s="733" t="s">
        <v>417</v>
      </c>
      <c r="F102" s="618">
        <v>2239</v>
      </c>
      <c r="G102" s="2089" t="s">
        <v>4719</v>
      </c>
      <c r="H102" s="2081"/>
      <c r="I102" s="2081">
        <v>-8980</v>
      </c>
      <c r="J102" s="2082"/>
      <c r="K102" s="2097"/>
      <c r="L102" s="2083"/>
      <c r="M102" s="3093"/>
      <c r="N102" s="116"/>
      <c r="O102" s="3"/>
      <c r="P102" s="3"/>
    </row>
    <row r="103" spans="1:16">
      <c r="A103" s="699"/>
      <c r="B103" s="3033" t="s">
        <v>756</v>
      </c>
      <c r="C103" s="639" t="s">
        <v>307</v>
      </c>
      <c r="D103" s="733" t="s">
        <v>1310</v>
      </c>
      <c r="E103" s="733" t="s">
        <v>417</v>
      </c>
      <c r="F103" s="618">
        <v>2239</v>
      </c>
      <c r="G103" s="604" t="s">
        <v>639</v>
      </c>
      <c r="H103" s="640"/>
      <c r="I103" s="640">
        <v>100</v>
      </c>
      <c r="J103" s="1392">
        <v>80</v>
      </c>
      <c r="K103" s="600"/>
      <c r="L103" s="598"/>
      <c r="M103" s="3090">
        <v>100</v>
      </c>
      <c r="N103" s="116"/>
      <c r="O103" s="3"/>
      <c r="P103" s="3"/>
    </row>
    <row r="104" spans="1:16" ht="20.399999999999999">
      <c r="A104" s="602"/>
      <c r="B104" s="3033" t="s">
        <v>756</v>
      </c>
      <c r="C104" s="639" t="s">
        <v>307</v>
      </c>
      <c r="D104" s="733" t="s">
        <v>1310</v>
      </c>
      <c r="E104" s="733" t="s">
        <v>417</v>
      </c>
      <c r="F104" s="618">
        <v>2239</v>
      </c>
      <c r="G104" s="604" t="s">
        <v>1172</v>
      </c>
      <c r="H104" s="640"/>
      <c r="I104" s="640">
        <v>1500</v>
      </c>
      <c r="J104" s="1392" t="s">
        <v>1126</v>
      </c>
      <c r="K104" s="600"/>
      <c r="L104" s="598"/>
      <c r="M104" s="3090">
        <v>2000</v>
      </c>
      <c r="N104" s="116"/>
      <c r="O104" s="3"/>
      <c r="P104" s="3"/>
    </row>
    <row r="105" spans="1:16">
      <c r="A105" s="602"/>
      <c r="B105" s="3033" t="s">
        <v>756</v>
      </c>
      <c r="C105" s="639" t="s">
        <v>307</v>
      </c>
      <c r="D105" s="733" t="s">
        <v>1310</v>
      </c>
      <c r="E105" s="733" t="s">
        <v>417</v>
      </c>
      <c r="F105" s="618">
        <v>2239</v>
      </c>
      <c r="G105" s="604" t="s">
        <v>793</v>
      </c>
      <c r="H105" s="640"/>
      <c r="I105" s="640">
        <v>315</v>
      </c>
      <c r="J105" s="1392" t="s">
        <v>1126</v>
      </c>
      <c r="K105" s="600"/>
      <c r="L105" s="598"/>
      <c r="M105" s="3090">
        <v>315</v>
      </c>
      <c r="N105" s="6"/>
      <c r="O105" s="3"/>
      <c r="P105" s="3"/>
    </row>
    <row r="106" spans="1:16" ht="31.2" thickBot="1">
      <c r="A106" s="602"/>
      <c r="B106" s="3033" t="s">
        <v>756</v>
      </c>
      <c r="C106" s="639" t="s">
        <v>307</v>
      </c>
      <c r="D106" s="733" t="s">
        <v>1310</v>
      </c>
      <c r="E106" s="733" t="s">
        <v>417</v>
      </c>
      <c r="F106" s="618">
        <v>2239</v>
      </c>
      <c r="G106" s="2519" t="s">
        <v>1001</v>
      </c>
      <c r="H106" s="2292"/>
      <c r="I106" s="2292">
        <v>5000</v>
      </c>
      <c r="J106" s="2384">
        <v>5000</v>
      </c>
      <c r="K106" s="2289"/>
      <c r="L106" s="2290"/>
      <c r="M106" s="3099">
        <v>5000</v>
      </c>
      <c r="N106" s="1130" t="s">
        <v>1145</v>
      </c>
      <c r="O106" s="4"/>
      <c r="P106" s="4"/>
    </row>
    <row r="107" spans="1:16" ht="30.6">
      <c r="A107" s="602"/>
      <c r="B107" s="3033" t="s">
        <v>756</v>
      </c>
      <c r="C107" s="639" t="s">
        <v>305</v>
      </c>
      <c r="D107" s="733" t="s">
        <v>1310</v>
      </c>
      <c r="E107" s="733" t="s">
        <v>417</v>
      </c>
      <c r="F107" s="2526">
        <v>2239</v>
      </c>
      <c r="G107" s="2527" t="s">
        <v>2471</v>
      </c>
      <c r="H107" s="2523"/>
      <c r="I107" s="2523">
        <v>4000</v>
      </c>
      <c r="J107" s="2528">
        <v>612.5</v>
      </c>
      <c r="K107" s="2529"/>
      <c r="L107" s="2523"/>
      <c r="M107" s="3100">
        <v>4000</v>
      </c>
      <c r="N107" s="6" t="s">
        <v>714</v>
      </c>
      <c r="O107" s="4"/>
      <c r="P107" s="4"/>
    </row>
    <row r="108" spans="1:16" ht="20.399999999999999">
      <c r="A108" s="602"/>
      <c r="B108" s="3033" t="s">
        <v>756</v>
      </c>
      <c r="C108" s="639" t="s">
        <v>305</v>
      </c>
      <c r="D108" s="733" t="s">
        <v>1310</v>
      </c>
      <c r="E108" s="733" t="s">
        <v>417</v>
      </c>
      <c r="F108" s="2526">
        <v>2239</v>
      </c>
      <c r="G108" s="2532" t="s">
        <v>2470</v>
      </c>
      <c r="H108" s="2524"/>
      <c r="I108" s="2524">
        <v>4500</v>
      </c>
      <c r="J108" s="2530">
        <v>2000</v>
      </c>
      <c r="K108" s="2531"/>
      <c r="L108" s="2524"/>
      <c r="M108" s="3101">
        <v>4500</v>
      </c>
      <c r="N108" s="6" t="s">
        <v>714</v>
      </c>
      <c r="O108" s="4"/>
      <c r="P108" s="4"/>
    </row>
    <row r="109" spans="1:16" ht="20.399999999999999">
      <c r="A109" s="699"/>
      <c r="B109" s="3033" t="s">
        <v>756</v>
      </c>
      <c r="C109" s="639" t="s">
        <v>305</v>
      </c>
      <c r="D109" s="733" t="s">
        <v>1310</v>
      </c>
      <c r="E109" s="733" t="s">
        <v>417</v>
      </c>
      <c r="F109" s="2526">
        <v>2239</v>
      </c>
      <c r="G109" s="2558" t="s">
        <v>3270</v>
      </c>
      <c r="H109" s="2559"/>
      <c r="I109" s="2559">
        <v>2000</v>
      </c>
      <c r="J109" s="2301">
        <v>1917</v>
      </c>
      <c r="K109" s="2560"/>
      <c r="L109" s="2559"/>
      <c r="M109" s="3102">
        <v>3000</v>
      </c>
      <c r="N109" s="116"/>
      <c r="O109" s="6"/>
      <c r="P109" s="6"/>
    </row>
    <row r="110" spans="1:16" ht="20.399999999999999">
      <c r="A110" s="1060"/>
      <c r="B110" s="3033" t="s">
        <v>756</v>
      </c>
      <c r="C110" s="639" t="s">
        <v>305</v>
      </c>
      <c r="D110" s="733" t="s">
        <v>1310</v>
      </c>
      <c r="E110" s="733" t="s">
        <v>417</v>
      </c>
      <c r="F110" s="2526">
        <v>2239</v>
      </c>
      <c r="G110" s="2532" t="s">
        <v>3010</v>
      </c>
      <c r="H110" s="2524"/>
      <c r="I110" s="2524">
        <v>-385</v>
      </c>
      <c r="J110" s="2530" t="s">
        <v>1126</v>
      </c>
      <c r="K110" s="2531"/>
      <c r="L110" s="2524"/>
      <c r="M110" s="3101">
        <v>-385</v>
      </c>
      <c r="N110" s="6"/>
      <c r="O110" s="6"/>
      <c r="P110" s="6"/>
    </row>
    <row r="111" spans="1:16" ht="20.399999999999999">
      <c r="A111" s="1060"/>
      <c r="B111" s="3033" t="s">
        <v>756</v>
      </c>
      <c r="C111" s="639" t="s">
        <v>305</v>
      </c>
      <c r="D111" s="733" t="s">
        <v>1310</v>
      </c>
      <c r="E111" s="733" t="s">
        <v>417</v>
      </c>
      <c r="F111" s="2526">
        <v>2239</v>
      </c>
      <c r="G111" s="2532" t="s">
        <v>3011</v>
      </c>
      <c r="H111" s="2524"/>
      <c r="I111" s="2524">
        <v>-170</v>
      </c>
      <c r="J111" s="2530" t="s">
        <v>1126</v>
      </c>
      <c r="K111" s="2531"/>
      <c r="L111" s="2524"/>
      <c r="M111" s="3101">
        <v>-170</v>
      </c>
      <c r="N111" s="168" t="s">
        <v>3453</v>
      </c>
      <c r="O111" s="3"/>
      <c r="P111" s="3"/>
    </row>
    <row r="112" spans="1:16" ht="21" thickBot="1">
      <c r="A112" s="1447"/>
      <c r="B112" s="3033" t="s">
        <v>756</v>
      </c>
      <c r="C112" s="639" t="s">
        <v>305</v>
      </c>
      <c r="D112" s="733" t="s">
        <v>1310</v>
      </c>
      <c r="E112" s="733" t="s">
        <v>417</v>
      </c>
      <c r="F112" s="2526">
        <v>2239</v>
      </c>
      <c r="G112" s="2533" t="s">
        <v>3161</v>
      </c>
      <c r="H112" s="2525"/>
      <c r="I112" s="2525">
        <v>-200</v>
      </c>
      <c r="J112" s="2534" t="s">
        <v>1126</v>
      </c>
      <c r="K112" s="2535"/>
      <c r="L112" s="2525"/>
      <c r="M112" s="3103">
        <v>-200</v>
      </c>
      <c r="N112" s="116"/>
      <c r="O112" s="3"/>
      <c r="P112" s="3"/>
    </row>
    <row r="113" spans="1:16" ht="20.399999999999999">
      <c r="A113" s="1306"/>
      <c r="B113" s="3033" t="s">
        <v>756</v>
      </c>
      <c r="C113" s="1306" t="s">
        <v>305</v>
      </c>
      <c r="D113" s="1559" t="s">
        <v>1310</v>
      </c>
      <c r="E113" s="1559" t="s">
        <v>417</v>
      </c>
      <c r="F113" s="1312">
        <v>2239</v>
      </c>
      <c r="G113" s="2520" t="s">
        <v>1429</v>
      </c>
      <c r="H113" s="2521"/>
      <c r="I113" s="2521">
        <v>250</v>
      </c>
      <c r="J113" s="2301">
        <v>76</v>
      </c>
      <c r="K113" s="2522"/>
      <c r="L113" s="2521"/>
      <c r="M113" s="3104">
        <v>250</v>
      </c>
      <c r="N113" s="116"/>
      <c r="O113" s="3"/>
      <c r="P113" s="3"/>
    </row>
    <row r="114" spans="1:16" ht="20.399999999999999">
      <c r="A114" s="602"/>
      <c r="B114" s="3033" t="s">
        <v>756</v>
      </c>
      <c r="C114" s="639" t="s">
        <v>305</v>
      </c>
      <c r="D114" s="733" t="s">
        <v>1310</v>
      </c>
      <c r="E114" s="733" t="s">
        <v>417</v>
      </c>
      <c r="F114" s="618">
        <v>2239</v>
      </c>
      <c r="G114" s="604" t="s">
        <v>3254</v>
      </c>
      <c r="H114" s="640"/>
      <c r="I114" s="640">
        <v>1500</v>
      </c>
      <c r="J114" s="1537">
        <v>690</v>
      </c>
      <c r="K114" s="600"/>
      <c r="L114" s="598"/>
      <c r="M114" s="3090">
        <v>1500</v>
      </c>
      <c r="N114" s="116"/>
      <c r="O114" s="3"/>
      <c r="P114" s="3"/>
    </row>
    <row r="115" spans="1:16" ht="20.399999999999999">
      <c r="A115" s="602"/>
      <c r="B115" s="3033" t="s">
        <v>756</v>
      </c>
      <c r="C115" s="639" t="s">
        <v>305</v>
      </c>
      <c r="D115" s="733" t="s">
        <v>1310</v>
      </c>
      <c r="E115" s="733" t="s">
        <v>417</v>
      </c>
      <c r="F115" s="618">
        <v>2239</v>
      </c>
      <c r="G115" s="604" t="s">
        <v>3255</v>
      </c>
      <c r="H115" s="640"/>
      <c r="I115" s="640">
        <v>100</v>
      </c>
      <c r="J115" s="1537">
        <v>54</v>
      </c>
      <c r="K115" s="600"/>
      <c r="L115" s="598"/>
      <c r="M115" s="3090">
        <v>85</v>
      </c>
      <c r="N115" s="116"/>
      <c r="O115" s="3"/>
      <c r="P115" s="3"/>
    </row>
    <row r="116" spans="1:16">
      <c r="A116" s="602"/>
      <c r="B116" s="3033" t="s">
        <v>756</v>
      </c>
      <c r="C116" s="639" t="s">
        <v>305</v>
      </c>
      <c r="D116" s="733" t="s">
        <v>1310</v>
      </c>
      <c r="E116" s="733" t="s">
        <v>417</v>
      </c>
      <c r="F116" s="734">
        <v>2239</v>
      </c>
      <c r="G116" s="689" t="s">
        <v>710</v>
      </c>
      <c r="H116" s="640"/>
      <c r="I116" s="640">
        <v>1000</v>
      </c>
      <c r="J116" s="1537">
        <v>287.29999999999995</v>
      </c>
      <c r="K116" s="731"/>
      <c r="L116" s="640"/>
      <c r="M116" s="3079">
        <v>400</v>
      </c>
      <c r="N116" s="116"/>
      <c r="O116" s="3"/>
      <c r="P116" s="3"/>
    </row>
    <row r="117" spans="1:16">
      <c r="A117" s="602"/>
      <c r="B117" s="3033" t="s">
        <v>756</v>
      </c>
      <c r="C117" s="639" t="s">
        <v>305</v>
      </c>
      <c r="D117" s="733" t="s">
        <v>1310</v>
      </c>
      <c r="E117" s="733" t="s">
        <v>417</v>
      </c>
      <c r="F117" s="734">
        <v>2239</v>
      </c>
      <c r="G117" s="689" t="s">
        <v>458</v>
      </c>
      <c r="H117" s="745"/>
      <c r="I117" s="745">
        <v>500</v>
      </c>
      <c r="J117" s="1537" t="s">
        <v>1126</v>
      </c>
      <c r="K117" s="731"/>
      <c r="L117" s="745"/>
      <c r="M117" s="2156">
        <v>100</v>
      </c>
      <c r="N117" s="116"/>
      <c r="O117" s="3"/>
      <c r="P117" s="3"/>
    </row>
    <row r="118" spans="1:16">
      <c r="A118" s="622"/>
      <c r="B118" s="3032" t="s">
        <v>756</v>
      </c>
      <c r="C118" s="622" t="s">
        <v>305</v>
      </c>
      <c r="D118" s="658" t="s">
        <v>1310</v>
      </c>
      <c r="E118" s="1558" t="s">
        <v>417</v>
      </c>
      <c r="F118" s="765">
        <v>2242</v>
      </c>
      <c r="G118" s="744" t="s">
        <v>717</v>
      </c>
      <c r="H118" s="645">
        <v>4820</v>
      </c>
      <c r="I118" s="740"/>
      <c r="J118" s="1392">
        <v>1883</v>
      </c>
      <c r="K118" s="741"/>
      <c r="L118" s="1541">
        <v>4820</v>
      </c>
      <c r="M118" s="3105"/>
      <c r="N118" s="296"/>
      <c r="O118" s="3"/>
      <c r="P118" s="3"/>
    </row>
    <row r="119" spans="1:16">
      <c r="A119" s="699"/>
      <c r="B119" s="3033" t="s">
        <v>756</v>
      </c>
      <c r="C119" s="602" t="s">
        <v>305</v>
      </c>
      <c r="D119" s="617" t="s">
        <v>1310</v>
      </c>
      <c r="E119" s="1559" t="s">
        <v>417</v>
      </c>
      <c r="F119" s="734">
        <v>2242</v>
      </c>
      <c r="G119" s="689" t="s">
        <v>3451</v>
      </c>
      <c r="H119" s="640"/>
      <c r="I119" s="640">
        <v>500</v>
      </c>
      <c r="J119" s="1392" t="s">
        <v>1126</v>
      </c>
      <c r="K119" s="731"/>
      <c r="L119" s="598"/>
      <c r="M119" s="3082">
        <v>500</v>
      </c>
      <c r="N119" s="296"/>
      <c r="O119" s="3"/>
      <c r="P119" s="3"/>
    </row>
    <row r="120" spans="1:16">
      <c r="A120" s="699"/>
      <c r="B120" s="3033" t="s">
        <v>756</v>
      </c>
      <c r="C120" s="602" t="s">
        <v>305</v>
      </c>
      <c r="D120" s="617" t="s">
        <v>1310</v>
      </c>
      <c r="E120" s="1559" t="s">
        <v>417</v>
      </c>
      <c r="F120" s="734">
        <v>2242</v>
      </c>
      <c r="G120" s="689" t="s">
        <v>1625</v>
      </c>
      <c r="H120" s="640"/>
      <c r="I120" s="640">
        <v>400</v>
      </c>
      <c r="J120" s="1392" t="s">
        <v>1126</v>
      </c>
      <c r="K120" s="731"/>
      <c r="L120" s="598"/>
      <c r="M120" s="3082">
        <v>400</v>
      </c>
      <c r="N120" s="296"/>
      <c r="O120" s="4"/>
      <c r="P120" s="4"/>
    </row>
    <row r="121" spans="1:16">
      <c r="A121" s="699"/>
      <c r="B121" s="3033" t="s">
        <v>756</v>
      </c>
      <c r="C121" s="602" t="s">
        <v>305</v>
      </c>
      <c r="D121" s="617" t="s">
        <v>1310</v>
      </c>
      <c r="E121" s="1559" t="s">
        <v>417</v>
      </c>
      <c r="F121" s="734">
        <v>2242</v>
      </c>
      <c r="G121" s="689" t="s">
        <v>3452</v>
      </c>
      <c r="H121" s="640"/>
      <c r="I121" s="640">
        <v>2500</v>
      </c>
      <c r="J121" s="1392" t="s">
        <v>1126</v>
      </c>
      <c r="K121" s="731"/>
      <c r="L121" s="598"/>
      <c r="M121" s="3090">
        <v>2500</v>
      </c>
      <c r="N121" s="296"/>
      <c r="O121" s="4"/>
      <c r="P121" s="4"/>
    </row>
    <row r="122" spans="1:16">
      <c r="A122" s="699"/>
      <c r="B122" s="3033" t="s">
        <v>756</v>
      </c>
      <c r="C122" s="602" t="s">
        <v>305</v>
      </c>
      <c r="D122" s="617" t="s">
        <v>1310</v>
      </c>
      <c r="E122" s="1559" t="s">
        <v>417</v>
      </c>
      <c r="F122" s="734">
        <v>2242</v>
      </c>
      <c r="G122" s="689" t="s">
        <v>1167</v>
      </c>
      <c r="H122" s="640"/>
      <c r="I122" s="640">
        <v>170</v>
      </c>
      <c r="J122" s="1392" t="s">
        <v>1126</v>
      </c>
      <c r="K122" s="731"/>
      <c r="L122" s="598"/>
      <c r="M122" s="3082">
        <v>170</v>
      </c>
      <c r="N122" s="296"/>
      <c r="O122" s="3"/>
      <c r="P122" s="3"/>
    </row>
    <row r="123" spans="1:16">
      <c r="A123" s="699"/>
      <c r="B123" s="3033" t="s">
        <v>756</v>
      </c>
      <c r="C123" s="602" t="s">
        <v>305</v>
      </c>
      <c r="D123" s="617" t="s">
        <v>1310</v>
      </c>
      <c r="E123" s="1559" t="s">
        <v>417</v>
      </c>
      <c r="F123" s="734">
        <v>2242</v>
      </c>
      <c r="G123" s="689" t="s">
        <v>1168</v>
      </c>
      <c r="H123" s="640"/>
      <c r="I123" s="640">
        <v>800</v>
      </c>
      <c r="J123" s="1392" t="s">
        <v>1126</v>
      </c>
      <c r="K123" s="731"/>
      <c r="L123" s="598"/>
      <c r="M123" s="3082">
        <v>800</v>
      </c>
      <c r="N123" s="296"/>
      <c r="O123" s="3"/>
      <c r="P123" s="3"/>
    </row>
    <row r="124" spans="1:16" ht="20.399999999999999">
      <c r="A124" s="576"/>
      <c r="B124" s="3033" t="s">
        <v>756</v>
      </c>
      <c r="C124" s="602" t="s">
        <v>305</v>
      </c>
      <c r="D124" s="617" t="s">
        <v>1310</v>
      </c>
      <c r="E124" s="1559" t="s">
        <v>417</v>
      </c>
      <c r="F124" s="734">
        <v>2242</v>
      </c>
      <c r="G124" s="1068" t="s">
        <v>3450</v>
      </c>
      <c r="H124" s="1080"/>
      <c r="I124" s="1080">
        <v>450</v>
      </c>
      <c r="J124" s="1392"/>
      <c r="K124" s="1338"/>
      <c r="L124" s="1030"/>
      <c r="M124" s="3106">
        <v>450</v>
      </c>
      <c r="N124" s="1384"/>
      <c r="O124" s="3"/>
      <c r="P124" s="3"/>
    </row>
    <row r="125" spans="1:16" ht="20.399999999999999">
      <c r="A125" s="622"/>
      <c r="B125" s="3032" t="s">
        <v>756</v>
      </c>
      <c r="C125" s="622" t="s">
        <v>305</v>
      </c>
      <c r="D125" s="658" t="s">
        <v>1310</v>
      </c>
      <c r="E125" s="762" t="s">
        <v>417</v>
      </c>
      <c r="F125" s="763">
        <v>2243</v>
      </c>
      <c r="G125" s="739" t="s">
        <v>115</v>
      </c>
      <c r="H125" s="645">
        <v>450</v>
      </c>
      <c r="I125" s="740"/>
      <c r="J125" s="1537">
        <v>65</v>
      </c>
      <c r="K125" s="741"/>
      <c r="L125" s="645">
        <v>450</v>
      </c>
      <c r="M125" s="3085"/>
      <c r="N125" s="116"/>
      <c r="O125" s="3"/>
      <c r="P125" s="3"/>
    </row>
    <row r="126" spans="1:16" ht="30.6">
      <c r="A126" s="699"/>
      <c r="B126" s="3033" t="s">
        <v>756</v>
      </c>
      <c r="C126" s="602" t="s">
        <v>305</v>
      </c>
      <c r="D126" s="617" t="s">
        <v>1310</v>
      </c>
      <c r="E126" s="733" t="s">
        <v>417</v>
      </c>
      <c r="F126" s="734">
        <v>2243</v>
      </c>
      <c r="G126" s="689" t="s">
        <v>463</v>
      </c>
      <c r="H126" s="640"/>
      <c r="I126" s="640">
        <v>150</v>
      </c>
      <c r="J126" s="1537" t="s">
        <v>1126</v>
      </c>
      <c r="K126" s="731"/>
      <c r="L126" s="640"/>
      <c r="M126" s="3079">
        <v>150</v>
      </c>
      <c r="N126" s="116"/>
      <c r="O126" s="3"/>
      <c r="P126" s="3"/>
    </row>
    <row r="127" spans="1:16">
      <c r="A127" s="699"/>
      <c r="B127" s="3033" t="s">
        <v>756</v>
      </c>
      <c r="C127" s="602" t="s">
        <v>305</v>
      </c>
      <c r="D127" s="617" t="s">
        <v>1310</v>
      </c>
      <c r="E127" s="733" t="s">
        <v>417</v>
      </c>
      <c r="F127" s="734">
        <v>2243</v>
      </c>
      <c r="G127" s="689" t="s">
        <v>561</v>
      </c>
      <c r="H127" s="640"/>
      <c r="I127" s="640">
        <v>150</v>
      </c>
      <c r="J127" s="1537" t="s">
        <v>1126</v>
      </c>
      <c r="K127" s="731"/>
      <c r="L127" s="640"/>
      <c r="M127" s="3079">
        <v>150</v>
      </c>
      <c r="N127" s="116"/>
      <c r="O127" s="3"/>
      <c r="P127" s="3"/>
    </row>
    <row r="128" spans="1:16">
      <c r="A128" s="1306"/>
      <c r="B128" s="3033" t="s">
        <v>756</v>
      </c>
      <c r="C128" s="1306" t="s">
        <v>305</v>
      </c>
      <c r="D128" s="1559" t="s">
        <v>1310</v>
      </c>
      <c r="E128" s="733" t="s">
        <v>417</v>
      </c>
      <c r="F128" s="734">
        <v>2243</v>
      </c>
      <c r="G128" s="689" t="s">
        <v>1626</v>
      </c>
      <c r="H128" s="640"/>
      <c r="I128" s="640">
        <v>50</v>
      </c>
      <c r="J128" s="1537" t="s">
        <v>1126</v>
      </c>
      <c r="K128" s="731"/>
      <c r="L128" s="640"/>
      <c r="M128" s="3079">
        <v>50</v>
      </c>
      <c r="N128" s="116"/>
      <c r="O128" s="6"/>
      <c r="P128" s="6"/>
    </row>
    <row r="129" spans="1:16" ht="20.399999999999999">
      <c r="A129" s="1550"/>
      <c r="B129" s="3033" t="s">
        <v>756</v>
      </c>
      <c r="C129" s="1306" t="s">
        <v>305</v>
      </c>
      <c r="D129" s="1559" t="s">
        <v>1310</v>
      </c>
      <c r="E129" s="733" t="s">
        <v>417</v>
      </c>
      <c r="F129" s="734">
        <v>2243</v>
      </c>
      <c r="G129" s="1583" t="s">
        <v>3276</v>
      </c>
      <c r="H129" s="1552"/>
      <c r="I129" s="1552"/>
      <c r="J129" s="1619"/>
      <c r="K129" s="1568"/>
      <c r="L129" s="1552"/>
      <c r="M129" s="3107">
        <v>100</v>
      </c>
      <c r="N129" s="116"/>
      <c r="O129" s="6"/>
      <c r="P129" s="6"/>
    </row>
    <row r="130" spans="1:16" ht="20.399999999999999">
      <c r="A130" s="699"/>
      <c r="B130" s="3033" t="s">
        <v>756</v>
      </c>
      <c r="C130" s="602" t="s">
        <v>305</v>
      </c>
      <c r="D130" s="617" t="s">
        <v>1310</v>
      </c>
      <c r="E130" s="733" t="s">
        <v>417</v>
      </c>
      <c r="F130" s="734">
        <v>2243</v>
      </c>
      <c r="G130" s="689" t="s">
        <v>2371</v>
      </c>
      <c r="H130" s="640"/>
      <c r="I130" s="640">
        <v>100</v>
      </c>
      <c r="J130" s="1537" t="s">
        <v>1126</v>
      </c>
      <c r="K130" s="731"/>
      <c r="L130" s="640"/>
      <c r="M130" s="3079"/>
      <c r="N130" s="6"/>
      <c r="O130" s="6"/>
      <c r="P130" s="6"/>
    </row>
    <row r="131" spans="1:16">
      <c r="A131" s="622"/>
      <c r="B131" s="3032" t="s">
        <v>756</v>
      </c>
      <c r="C131" s="622" t="s">
        <v>305</v>
      </c>
      <c r="D131" s="658" t="s">
        <v>1310</v>
      </c>
      <c r="E131" s="762" t="s">
        <v>417</v>
      </c>
      <c r="F131" s="765">
        <v>2244</v>
      </c>
      <c r="G131" s="744" t="s">
        <v>316</v>
      </c>
      <c r="H131" s="645">
        <v>1000</v>
      </c>
      <c r="I131" s="740"/>
      <c r="J131" s="1392">
        <v>0</v>
      </c>
      <c r="K131" s="741"/>
      <c r="L131" s="628">
        <v>0</v>
      </c>
      <c r="M131" s="3095"/>
      <c r="N131" s="6" t="s">
        <v>713</v>
      </c>
      <c r="O131" s="3"/>
      <c r="P131" s="3"/>
    </row>
    <row r="132" spans="1:16">
      <c r="A132" s="699"/>
      <c r="B132" s="3033" t="s">
        <v>756</v>
      </c>
      <c r="C132" s="602" t="s">
        <v>305</v>
      </c>
      <c r="D132" s="617" t="s">
        <v>1310</v>
      </c>
      <c r="E132" s="733" t="s">
        <v>417</v>
      </c>
      <c r="F132" s="734">
        <v>2244</v>
      </c>
      <c r="G132" s="751" t="s">
        <v>1627</v>
      </c>
      <c r="H132" s="640"/>
      <c r="I132" s="640">
        <v>1000</v>
      </c>
      <c r="J132" s="1392" t="s">
        <v>1126</v>
      </c>
      <c r="K132" s="731"/>
      <c r="L132" s="599"/>
      <c r="M132" s="3090">
        <v>0</v>
      </c>
      <c r="N132" s="6" t="s">
        <v>711</v>
      </c>
      <c r="O132" s="3"/>
      <c r="P132" s="3"/>
    </row>
    <row r="133" spans="1:16">
      <c r="A133" s="622"/>
      <c r="B133" s="3032" t="s">
        <v>756</v>
      </c>
      <c r="C133" s="622" t="s">
        <v>305</v>
      </c>
      <c r="D133" s="658" t="s">
        <v>1310</v>
      </c>
      <c r="E133" s="1558" t="s">
        <v>417</v>
      </c>
      <c r="F133" s="633">
        <v>2247</v>
      </c>
      <c r="G133" s="743" t="s">
        <v>153</v>
      </c>
      <c r="H133" s="645">
        <v>6800</v>
      </c>
      <c r="I133" s="740"/>
      <c r="J133" s="1392">
        <v>5127</v>
      </c>
      <c r="K133" s="666"/>
      <c r="L133" s="1541">
        <v>9000</v>
      </c>
      <c r="M133" s="3094"/>
      <c r="N133" s="6"/>
      <c r="O133" s="4"/>
    </row>
    <row r="134" spans="1:16">
      <c r="A134" s="699"/>
      <c r="B134" s="3033" t="s">
        <v>756</v>
      </c>
      <c r="C134" s="602" t="s">
        <v>305</v>
      </c>
      <c r="D134" s="617" t="s">
        <v>1310</v>
      </c>
      <c r="E134" s="1559" t="s">
        <v>417</v>
      </c>
      <c r="F134" s="618">
        <v>2247</v>
      </c>
      <c r="G134" s="604" t="s">
        <v>1154</v>
      </c>
      <c r="H134" s="640"/>
      <c r="I134" s="640">
        <v>6800</v>
      </c>
      <c r="J134" s="1392" t="s">
        <v>1126</v>
      </c>
      <c r="K134" s="600"/>
      <c r="L134" s="1542"/>
      <c r="M134" s="3082">
        <v>9000</v>
      </c>
      <c r="N134" s="1130"/>
      <c r="O134" s="4"/>
      <c r="P134" s="4"/>
    </row>
    <row r="135" spans="1:16">
      <c r="A135" s="622"/>
      <c r="B135" s="3032" t="s">
        <v>756</v>
      </c>
      <c r="C135" s="622" t="s">
        <v>305</v>
      </c>
      <c r="D135" s="658" t="s">
        <v>1310</v>
      </c>
      <c r="E135" s="762" t="s">
        <v>417</v>
      </c>
      <c r="F135" s="633">
        <v>2249</v>
      </c>
      <c r="G135" s="743" t="s">
        <v>274</v>
      </c>
      <c r="H135" s="645">
        <v>100</v>
      </c>
      <c r="I135" s="740"/>
      <c r="J135" s="1392"/>
      <c r="K135" s="666"/>
      <c r="L135" s="628">
        <v>50</v>
      </c>
      <c r="M135" s="3095"/>
      <c r="N135" s="1130" t="s">
        <v>4655</v>
      </c>
      <c r="O135" s="6"/>
      <c r="P135" s="6"/>
    </row>
    <row r="136" spans="1:16">
      <c r="A136" s="699"/>
      <c r="B136" s="3033" t="s">
        <v>756</v>
      </c>
      <c r="C136" s="602" t="s">
        <v>305</v>
      </c>
      <c r="D136" s="617" t="s">
        <v>1310</v>
      </c>
      <c r="E136" s="733" t="s">
        <v>417</v>
      </c>
      <c r="F136" s="618">
        <v>2249</v>
      </c>
      <c r="G136" s="604" t="s">
        <v>419</v>
      </c>
      <c r="H136" s="640"/>
      <c r="I136" s="640">
        <v>100</v>
      </c>
      <c r="J136" s="1392" t="s">
        <v>1126</v>
      </c>
      <c r="K136" s="600"/>
      <c r="L136" s="599"/>
      <c r="M136" s="3090">
        <v>50</v>
      </c>
      <c r="N136" s="1130"/>
      <c r="O136" s="4"/>
      <c r="P136" s="4"/>
    </row>
    <row r="137" spans="1:16">
      <c r="A137" s="622"/>
      <c r="B137" s="3032" t="s">
        <v>756</v>
      </c>
      <c r="C137" s="622" t="s">
        <v>307</v>
      </c>
      <c r="D137" s="658" t="s">
        <v>1310</v>
      </c>
      <c r="E137" s="762" t="s">
        <v>417</v>
      </c>
      <c r="F137" s="633">
        <v>2250</v>
      </c>
      <c r="G137" s="625" t="s">
        <v>762</v>
      </c>
      <c r="H137" s="645">
        <v>33975</v>
      </c>
      <c r="I137" s="740"/>
      <c r="J137" s="1392"/>
      <c r="K137" s="666"/>
      <c r="L137" s="628">
        <v>41846.6</v>
      </c>
      <c r="M137" s="3095"/>
      <c r="N137" s="296"/>
      <c r="O137" s="3"/>
      <c r="P137" s="3"/>
    </row>
    <row r="138" spans="1:16">
      <c r="A138" s="602"/>
      <c r="B138" s="3033" t="s">
        <v>756</v>
      </c>
      <c r="C138" s="602" t="s">
        <v>307</v>
      </c>
      <c r="D138" s="617" t="s">
        <v>1310</v>
      </c>
      <c r="E138" s="733" t="s">
        <v>417</v>
      </c>
      <c r="F138" s="618">
        <v>2250</v>
      </c>
      <c r="G138" s="604" t="s">
        <v>791</v>
      </c>
      <c r="H138" s="640"/>
      <c r="I138" s="640">
        <v>1260</v>
      </c>
      <c r="J138" s="1392">
        <v>800</v>
      </c>
      <c r="K138" s="600"/>
      <c r="L138" s="599"/>
      <c r="M138" s="3090">
        <v>1260</v>
      </c>
      <c r="N138" s="296"/>
      <c r="O138" s="4"/>
      <c r="P138" s="4"/>
    </row>
    <row r="139" spans="1:16" ht="40.799999999999997">
      <c r="A139" s="602"/>
      <c r="B139" s="3033" t="s">
        <v>756</v>
      </c>
      <c r="C139" s="602" t="s">
        <v>307</v>
      </c>
      <c r="D139" s="617" t="s">
        <v>1310</v>
      </c>
      <c r="E139" s="733" t="s">
        <v>417</v>
      </c>
      <c r="F139" s="618">
        <v>2250</v>
      </c>
      <c r="G139" s="689" t="s">
        <v>4578</v>
      </c>
      <c r="H139" s="640"/>
      <c r="I139" s="640">
        <v>19965</v>
      </c>
      <c r="J139" s="1537">
        <v>9290</v>
      </c>
      <c r="K139" s="731"/>
      <c r="L139" s="640"/>
      <c r="M139" s="3087">
        <v>19965</v>
      </c>
      <c r="N139" s="296"/>
      <c r="O139" s="3"/>
      <c r="P139" s="3"/>
    </row>
    <row r="140" spans="1:16">
      <c r="A140" s="1393"/>
      <c r="B140" s="3033" t="s">
        <v>756</v>
      </c>
      <c r="C140" s="602" t="s">
        <v>307</v>
      </c>
      <c r="D140" s="617" t="s">
        <v>1310</v>
      </c>
      <c r="E140" s="733" t="s">
        <v>417</v>
      </c>
      <c r="F140" s="618">
        <v>2250</v>
      </c>
      <c r="G140" s="1439" t="s">
        <v>2370</v>
      </c>
      <c r="H140" s="1448"/>
      <c r="I140" s="1448"/>
      <c r="J140" s="1441">
        <v>103</v>
      </c>
      <c r="K140" s="1449"/>
      <c r="L140" s="1440"/>
      <c r="M140" s="3108">
        <v>123.6</v>
      </c>
      <c r="N140" s="296" t="s">
        <v>3125</v>
      </c>
      <c r="O140" s="3"/>
      <c r="P140" s="3"/>
    </row>
    <row r="141" spans="1:16">
      <c r="A141" s="1549"/>
      <c r="B141" s="3033" t="s">
        <v>756</v>
      </c>
      <c r="C141" s="602" t="s">
        <v>307</v>
      </c>
      <c r="D141" s="617" t="s">
        <v>1310</v>
      </c>
      <c r="E141" s="733" t="s">
        <v>417</v>
      </c>
      <c r="F141" s="618">
        <v>2250</v>
      </c>
      <c r="G141" s="1551" t="s">
        <v>3268</v>
      </c>
      <c r="H141" s="1552"/>
      <c r="I141" s="1552"/>
      <c r="J141" s="1553"/>
      <c r="K141" s="1554"/>
      <c r="L141" s="1556"/>
      <c r="M141" s="2585">
        <v>2069</v>
      </c>
      <c r="N141" s="296" t="s">
        <v>4693</v>
      </c>
      <c r="O141" s="6"/>
      <c r="P141" s="6"/>
    </row>
    <row r="142" spans="1:16">
      <c r="A142" s="2588"/>
      <c r="B142" s="3035" t="s">
        <v>756</v>
      </c>
      <c r="C142" s="2588" t="s">
        <v>307</v>
      </c>
      <c r="D142" s="2791" t="s">
        <v>1310</v>
      </c>
      <c r="E142" s="2792" t="s">
        <v>417</v>
      </c>
      <c r="F142" s="2718">
        <v>2250</v>
      </c>
      <c r="G142" s="2603" t="s">
        <v>1430</v>
      </c>
      <c r="H142" s="2524"/>
      <c r="I142" s="2524">
        <v>7510</v>
      </c>
      <c r="J142" s="2516" t="s">
        <v>1126</v>
      </c>
      <c r="K142" s="2517"/>
      <c r="L142" s="2515"/>
      <c r="M142" s="3091">
        <v>7510</v>
      </c>
      <c r="N142" s="296"/>
      <c r="O142" s="6"/>
      <c r="P142" s="6"/>
    </row>
    <row r="143" spans="1:16">
      <c r="A143" s="2588"/>
      <c r="B143" s="3035" t="s">
        <v>756</v>
      </c>
      <c r="C143" s="2588" t="s">
        <v>307</v>
      </c>
      <c r="D143" s="2791" t="s">
        <v>1310</v>
      </c>
      <c r="E143" s="2792" t="s">
        <v>417</v>
      </c>
      <c r="F143" s="2718">
        <v>2250</v>
      </c>
      <c r="G143" s="2603" t="s">
        <v>1431</v>
      </c>
      <c r="H143" s="2524"/>
      <c r="I143" s="2524">
        <v>5090</v>
      </c>
      <c r="J143" s="2516" t="s">
        <v>1126</v>
      </c>
      <c r="K143" s="2517"/>
      <c r="L143" s="2515"/>
      <c r="M143" s="3121">
        <v>6413</v>
      </c>
      <c r="N143" s="116"/>
      <c r="O143" s="6"/>
      <c r="P143" s="6"/>
    </row>
    <row r="144" spans="1:16" ht="20.399999999999999">
      <c r="A144" s="2588"/>
      <c r="B144" s="3035" t="s">
        <v>756</v>
      </c>
      <c r="C144" s="2588" t="s">
        <v>307</v>
      </c>
      <c r="D144" s="2791" t="s">
        <v>1310</v>
      </c>
      <c r="E144" s="2792" t="s">
        <v>417</v>
      </c>
      <c r="F144" s="2718">
        <v>2250</v>
      </c>
      <c r="G144" s="2603" t="s">
        <v>1432</v>
      </c>
      <c r="H144" s="2524"/>
      <c r="I144" s="2524">
        <v>150</v>
      </c>
      <c r="J144" s="2516" t="s">
        <v>1126</v>
      </c>
      <c r="K144" s="2517"/>
      <c r="L144" s="2515"/>
      <c r="M144" s="3091">
        <v>150</v>
      </c>
      <c r="N144" s="116" t="s">
        <v>1150</v>
      </c>
      <c r="O144" s="3"/>
      <c r="P144" s="3"/>
    </row>
    <row r="145" spans="1:16" ht="20.399999999999999">
      <c r="A145" s="2588"/>
      <c r="B145" s="3035" t="s">
        <v>756</v>
      </c>
      <c r="C145" s="2588" t="s">
        <v>307</v>
      </c>
      <c r="D145" s="2791" t="s">
        <v>1310</v>
      </c>
      <c r="E145" s="2792" t="s">
        <v>417</v>
      </c>
      <c r="F145" s="2718">
        <v>2250</v>
      </c>
      <c r="G145" s="2603" t="s">
        <v>5126</v>
      </c>
      <c r="H145" s="2524"/>
      <c r="I145" s="2524"/>
      <c r="J145" s="2516"/>
      <c r="K145" s="2517"/>
      <c r="L145" s="2515"/>
      <c r="M145" s="3121">
        <v>4356</v>
      </c>
      <c r="N145" s="116"/>
      <c r="O145" s="6"/>
      <c r="P145" s="6"/>
    </row>
    <row r="146" spans="1:16" ht="20.399999999999999">
      <c r="A146" s="1305"/>
      <c r="B146" s="3032" t="s">
        <v>757</v>
      </c>
      <c r="C146" s="1305" t="s">
        <v>307</v>
      </c>
      <c r="D146" s="1558" t="s">
        <v>1310</v>
      </c>
      <c r="E146" s="1558" t="s">
        <v>417</v>
      </c>
      <c r="F146" s="1570">
        <v>2250</v>
      </c>
      <c r="G146" s="1571" t="s">
        <v>762</v>
      </c>
      <c r="H146" s="1572">
        <v>16396</v>
      </c>
      <c r="I146" s="1573"/>
      <c r="J146" s="1564"/>
      <c r="K146" s="1574"/>
      <c r="L146" s="1572">
        <v>9257</v>
      </c>
      <c r="M146" s="1573"/>
      <c r="N146" s="350" t="s">
        <v>4587</v>
      </c>
      <c r="O146" s="6"/>
      <c r="P146" s="6"/>
    </row>
    <row r="147" spans="1:16" ht="20.399999999999999">
      <c r="A147" s="1306"/>
      <c r="B147" s="3033" t="s">
        <v>757</v>
      </c>
      <c r="C147" s="1306" t="s">
        <v>307</v>
      </c>
      <c r="D147" s="1559" t="s">
        <v>1310</v>
      </c>
      <c r="E147" s="1559" t="s">
        <v>417</v>
      </c>
      <c r="F147" s="1312">
        <v>2250</v>
      </c>
      <c r="G147" s="757" t="s">
        <v>2372</v>
      </c>
      <c r="H147" s="1563"/>
      <c r="I147" s="1563">
        <v>9257</v>
      </c>
      <c r="J147" s="1564" t="s">
        <v>1126</v>
      </c>
      <c r="K147" s="1565"/>
      <c r="L147" s="1563"/>
      <c r="M147" s="1563">
        <v>9257</v>
      </c>
      <c r="N147" s="296"/>
      <c r="O147" s="6"/>
      <c r="P147" s="6"/>
    </row>
    <row r="148" spans="1:16" ht="61.2">
      <c r="A148" s="1313"/>
      <c r="B148" s="3033" t="s">
        <v>757</v>
      </c>
      <c r="C148" s="1306" t="s">
        <v>307</v>
      </c>
      <c r="D148" s="1559" t="s">
        <v>1310</v>
      </c>
      <c r="E148" s="1559" t="s">
        <v>417</v>
      </c>
      <c r="F148" s="1312">
        <v>2250</v>
      </c>
      <c r="G148" s="1575" t="s">
        <v>2373</v>
      </c>
      <c r="H148" s="1576"/>
      <c r="I148" s="1576">
        <v>7139</v>
      </c>
      <c r="J148" s="1564" t="s">
        <v>1126</v>
      </c>
      <c r="K148" s="1577"/>
      <c r="L148" s="1576"/>
      <c r="M148" s="1576"/>
      <c r="N148" s="296" t="s">
        <v>4654</v>
      </c>
      <c r="O148" s="6"/>
      <c r="P148" s="6"/>
    </row>
    <row r="149" spans="1:16">
      <c r="A149" s="622"/>
      <c r="B149" s="3032" t="s">
        <v>756</v>
      </c>
      <c r="C149" s="622" t="s">
        <v>305</v>
      </c>
      <c r="D149" s="658" t="s">
        <v>1310</v>
      </c>
      <c r="E149" s="762" t="s">
        <v>417</v>
      </c>
      <c r="F149" s="765">
        <v>2263</v>
      </c>
      <c r="G149" s="744" t="s">
        <v>231</v>
      </c>
      <c r="H149" s="645">
        <v>1600</v>
      </c>
      <c r="I149" s="740"/>
      <c r="J149" s="1537">
        <v>473</v>
      </c>
      <c r="K149" s="741"/>
      <c r="L149" s="645">
        <v>1600</v>
      </c>
      <c r="M149" s="3085"/>
      <c r="N149" s="296"/>
      <c r="O149" s="6"/>
      <c r="P149" s="6"/>
    </row>
    <row r="150" spans="1:16" ht="81.599999999999994">
      <c r="A150" s="699"/>
      <c r="B150" s="3033" t="s">
        <v>756</v>
      </c>
      <c r="C150" s="602" t="s">
        <v>305</v>
      </c>
      <c r="D150" s="617" t="s">
        <v>1310</v>
      </c>
      <c r="E150" s="733" t="s">
        <v>417</v>
      </c>
      <c r="F150" s="734">
        <v>2263</v>
      </c>
      <c r="G150" s="689" t="s">
        <v>1628</v>
      </c>
      <c r="H150" s="640"/>
      <c r="I150" s="640">
        <v>1600</v>
      </c>
      <c r="J150" s="1537" t="s">
        <v>1126</v>
      </c>
      <c r="K150" s="731"/>
      <c r="L150" s="640"/>
      <c r="M150" s="3079">
        <v>1600</v>
      </c>
      <c r="N150" s="1935" t="s">
        <v>4588</v>
      </c>
      <c r="O150" s="6"/>
      <c r="P150" s="6"/>
    </row>
    <row r="151" spans="1:16">
      <c r="A151" s="622"/>
      <c r="B151" s="3032" t="s">
        <v>756</v>
      </c>
      <c r="C151" s="622" t="s">
        <v>305</v>
      </c>
      <c r="D151" s="658" t="s">
        <v>1310</v>
      </c>
      <c r="E151" s="762" t="s">
        <v>417</v>
      </c>
      <c r="F151" s="765">
        <v>2264</v>
      </c>
      <c r="G151" s="739" t="s">
        <v>117</v>
      </c>
      <c r="H151" s="645">
        <v>925</v>
      </c>
      <c r="I151" s="740"/>
      <c r="J151" s="1537">
        <v>882</v>
      </c>
      <c r="K151" s="741"/>
      <c r="L151" s="645">
        <v>925</v>
      </c>
      <c r="M151" s="3085"/>
      <c r="N151" s="1130"/>
      <c r="O151" s="6"/>
      <c r="P151" s="6"/>
    </row>
    <row r="152" spans="1:16">
      <c r="A152" s="1306"/>
      <c r="B152" s="3033" t="s">
        <v>756</v>
      </c>
      <c r="C152" s="1306" t="s">
        <v>305</v>
      </c>
      <c r="D152" s="1559" t="s">
        <v>1310</v>
      </c>
      <c r="E152" s="733" t="s">
        <v>417</v>
      </c>
      <c r="F152" s="734">
        <v>2264</v>
      </c>
      <c r="G152" s="689" t="s">
        <v>2374</v>
      </c>
      <c r="H152" s="640"/>
      <c r="I152" s="640">
        <v>340</v>
      </c>
      <c r="J152" s="1537" t="s">
        <v>1126</v>
      </c>
      <c r="K152" s="731"/>
      <c r="L152" s="640"/>
      <c r="M152" s="3079">
        <v>340</v>
      </c>
      <c r="N152" s="1130" t="s">
        <v>715</v>
      </c>
      <c r="O152" s="6"/>
      <c r="P152" s="6"/>
    </row>
    <row r="153" spans="1:16" ht="20.399999999999999">
      <c r="A153" s="1060"/>
      <c r="B153" s="3033" t="s">
        <v>756</v>
      </c>
      <c r="C153" s="602" t="s">
        <v>305</v>
      </c>
      <c r="D153" s="617" t="s">
        <v>1310</v>
      </c>
      <c r="E153" s="733" t="s">
        <v>417</v>
      </c>
      <c r="F153" s="734">
        <v>2264</v>
      </c>
      <c r="G153" s="1068" t="s">
        <v>3010</v>
      </c>
      <c r="H153" s="1080"/>
      <c r="I153" s="1080">
        <v>385</v>
      </c>
      <c r="J153" s="1537" t="s">
        <v>1126</v>
      </c>
      <c r="K153" s="1338"/>
      <c r="L153" s="1080"/>
      <c r="M153" s="3109">
        <v>385</v>
      </c>
      <c r="N153" s="1130" t="s">
        <v>1433</v>
      </c>
      <c r="O153" s="6"/>
      <c r="P153" s="6"/>
    </row>
    <row r="154" spans="1:16" ht="20.399999999999999">
      <c r="A154" s="1447"/>
      <c r="B154" s="3033" t="s">
        <v>756</v>
      </c>
      <c r="C154" s="602" t="s">
        <v>305</v>
      </c>
      <c r="D154" s="617" t="s">
        <v>1310</v>
      </c>
      <c r="E154" s="733" t="s">
        <v>417</v>
      </c>
      <c r="F154" s="734">
        <v>2264</v>
      </c>
      <c r="G154" s="1460" t="s">
        <v>3161</v>
      </c>
      <c r="H154" s="1448"/>
      <c r="I154" s="1448">
        <v>200</v>
      </c>
      <c r="J154" s="1538"/>
      <c r="K154" s="1454"/>
      <c r="L154" s="1448"/>
      <c r="M154" s="3109">
        <v>200</v>
      </c>
      <c r="N154" s="1130"/>
      <c r="O154" s="6"/>
      <c r="P154" s="6"/>
    </row>
    <row r="155" spans="1:16">
      <c r="A155" s="622"/>
      <c r="B155" s="3032" t="s">
        <v>756</v>
      </c>
      <c r="C155" s="622" t="s">
        <v>307</v>
      </c>
      <c r="D155" s="658" t="s">
        <v>1310</v>
      </c>
      <c r="E155" s="762" t="s">
        <v>417</v>
      </c>
      <c r="F155" s="765">
        <v>2272</v>
      </c>
      <c r="G155" s="739" t="s">
        <v>991</v>
      </c>
      <c r="H155" s="645">
        <v>3750</v>
      </c>
      <c r="I155" s="740"/>
      <c r="J155" s="1392">
        <v>1932</v>
      </c>
      <c r="K155" s="741"/>
      <c r="L155" s="628">
        <v>500</v>
      </c>
      <c r="M155" s="3095"/>
      <c r="N155" s="296"/>
      <c r="O155" s="6"/>
      <c r="P155" s="6"/>
    </row>
    <row r="156" spans="1:16" ht="20.399999999999999">
      <c r="A156" s="602"/>
      <c r="B156" s="3033" t="s">
        <v>756</v>
      </c>
      <c r="C156" s="602" t="s">
        <v>307</v>
      </c>
      <c r="D156" s="617" t="s">
        <v>1310</v>
      </c>
      <c r="E156" s="733" t="s">
        <v>417</v>
      </c>
      <c r="F156" s="734">
        <v>2272</v>
      </c>
      <c r="G156" s="689" t="s">
        <v>1169</v>
      </c>
      <c r="H156" s="640"/>
      <c r="I156" s="640">
        <v>3750</v>
      </c>
      <c r="J156" s="1392" t="s">
        <v>1126</v>
      </c>
      <c r="K156" s="731"/>
      <c r="L156" s="599"/>
      <c r="M156" s="3090">
        <v>500</v>
      </c>
      <c r="N156" s="296" t="s">
        <v>122</v>
      </c>
      <c r="O156" s="6"/>
      <c r="P156" s="6"/>
    </row>
    <row r="157" spans="1:16" ht="20.399999999999999">
      <c r="A157" s="622"/>
      <c r="B157" s="3032" t="s">
        <v>756</v>
      </c>
      <c r="C157" s="622" t="s">
        <v>307</v>
      </c>
      <c r="D157" s="658" t="s">
        <v>1310</v>
      </c>
      <c r="E157" s="762" t="s">
        <v>417</v>
      </c>
      <c r="F157" s="765">
        <v>2276</v>
      </c>
      <c r="G157" s="739" t="s">
        <v>1768</v>
      </c>
      <c r="H157" s="645">
        <v>450</v>
      </c>
      <c r="I157" s="740"/>
      <c r="J157" s="1392">
        <v>399</v>
      </c>
      <c r="K157" s="741"/>
      <c r="L157" s="628">
        <v>500</v>
      </c>
      <c r="M157" s="3095"/>
      <c r="N157" s="296" t="s">
        <v>2385</v>
      </c>
      <c r="O157" s="6"/>
      <c r="P157" s="6"/>
    </row>
    <row r="158" spans="1:16" ht="40.799999999999997">
      <c r="A158" s="602"/>
      <c r="B158" s="3033" t="s">
        <v>756</v>
      </c>
      <c r="C158" s="602" t="s">
        <v>307</v>
      </c>
      <c r="D158" s="617" t="s">
        <v>1310</v>
      </c>
      <c r="E158" s="733" t="s">
        <v>417</v>
      </c>
      <c r="F158" s="734">
        <v>2276</v>
      </c>
      <c r="G158" s="689"/>
      <c r="H158" s="640"/>
      <c r="I158" s="640">
        <v>450</v>
      </c>
      <c r="J158" s="1392"/>
      <c r="K158" s="731"/>
      <c r="L158" s="599"/>
      <c r="M158" s="3090">
        <v>500</v>
      </c>
      <c r="N158" s="372" t="s">
        <v>4590</v>
      </c>
      <c r="O158" s="6"/>
      <c r="P158" s="6"/>
    </row>
    <row r="159" spans="1:16">
      <c r="A159" s="622"/>
      <c r="B159" s="3032" t="s">
        <v>756</v>
      </c>
      <c r="C159" s="622" t="s">
        <v>307</v>
      </c>
      <c r="D159" s="658" t="s">
        <v>1310</v>
      </c>
      <c r="E159" s="762" t="s">
        <v>417</v>
      </c>
      <c r="F159" s="765">
        <v>2280</v>
      </c>
      <c r="G159" s="739" t="s">
        <v>119</v>
      </c>
      <c r="H159" s="645">
        <v>84178.8</v>
      </c>
      <c r="I159" s="740"/>
      <c r="J159" s="1537">
        <v>70146</v>
      </c>
      <c r="K159" s="741"/>
      <c r="L159" s="645">
        <v>70800</v>
      </c>
      <c r="M159" s="3085"/>
      <c r="N159" s="1130" t="s">
        <v>122</v>
      </c>
      <c r="O159" s="6"/>
      <c r="P159" s="6"/>
    </row>
    <row r="160" spans="1:16">
      <c r="A160" s="602"/>
      <c r="B160" s="3033" t="s">
        <v>756</v>
      </c>
      <c r="C160" s="602" t="s">
        <v>307</v>
      </c>
      <c r="D160" s="617" t="s">
        <v>1310</v>
      </c>
      <c r="E160" s="733" t="s">
        <v>417</v>
      </c>
      <c r="F160" s="734">
        <v>2280</v>
      </c>
      <c r="G160" s="689" t="s">
        <v>120</v>
      </c>
      <c r="H160" s="640"/>
      <c r="I160" s="640">
        <v>84178.8</v>
      </c>
      <c r="J160" s="1537" t="s">
        <v>1126</v>
      </c>
      <c r="K160" s="731"/>
      <c r="L160" s="640"/>
      <c r="M160" s="3079">
        <v>70800</v>
      </c>
      <c r="N160" s="1130" t="s">
        <v>122</v>
      </c>
      <c r="O160" s="6"/>
      <c r="P160" s="6"/>
    </row>
    <row r="161" spans="1:31">
      <c r="A161" s="622"/>
      <c r="B161" s="3032" t="s">
        <v>756</v>
      </c>
      <c r="C161" s="622" t="s">
        <v>307</v>
      </c>
      <c r="D161" s="658" t="s">
        <v>1310</v>
      </c>
      <c r="E161" s="762" t="s">
        <v>417</v>
      </c>
      <c r="F161" s="765">
        <v>2311</v>
      </c>
      <c r="G161" s="739" t="s">
        <v>121</v>
      </c>
      <c r="H161" s="645">
        <v>7783</v>
      </c>
      <c r="I161" s="740"/>
      <c r="J161" s="1537">
        <v>5051</v>
      </c>
      <c r="K161" s="741"/>
      <c r="L161" s="645">
        <v>6500</v>
      </c>
      <c r="M161" s="3085"/>
      <c r="N161" s="1130"/>
      <c r="O161" s="6"/>
      <c r="P161" s="6"/>
    </row>
    <row r="162" spans="1:31">
      <c r="A162" s="602"/>
      <c r="B162" s="3033" t="s">
        <v>756</v>
      </c>
      <c r="C162" s="602" t="s">
        <v>307</v>
      </c>
      <c r="D162" s="617" t="s">
        <v>1310</v>
      </c>
      <c r="E162" s="733" t="s">
        <v>417</v>
      </c>
      <c r="F162" s="734">
        <v>2311</v>
      </c>
      <c r="G162" s="689" t="s">
        <v>376</v>
      </c>
      <c r="H162" s="640"/>
      <c r="I162" s="640">
        <v>3000</v>
      </c>
      <c r="J162" s="1537" t="s">
        <v>1126</v>
      </c>
      <c r="K162" s="731"/>
      <c r="L162" s="640"/>
      <c r="M162" s="3079">
        <v>2000</v>
      </c>
      <c r="N162" s="1130"/>
      <c r="O162" s="6"/>
      <c r="P162" s="6"/>
    </row>
    <row r="163" spans="1:31">
      <c r="A163" s="1306"/>
      <c r="B163" s="3033" t="s">
        <v>756</v>
      </c>
      <c r="C163" s="1306" t="s">
        <v>307</v>
      </c>
      <c r="D163" s="1559" t="s">
        <v>1310</v>
      </c>
      <c r="E163" s="1559" t="s">
        <v>417</v>
      </c>
      <c r="F163" s="1312">
        <v>2311</v>
      </c>
      <c r="G163" s="757" t="s">
        <v>2375</v>
      </c>
      <c r="H163" s="1563"/>
      <c r="I163" s="1563">
        <v>2000</v>
      </c>
      <c r="J163" s="1564" t="s">
        <v>1126</v>
      </c>
      <c r="K163" s="1565"/>
      <c r="L163" s="1563"/>
      <c r="M163" s="3086">
        <v>2000</v>
      </c>
      <c r="N163" s="296"/>
      <c r="O163" s="6"/>
      <c r="P163" s="6"/>
    </row>
    <row r="164" spans="1:31">
      <c r="A164" s="1306"/>
      <c r="B164" s="3033" t="s">
        <v>756</v>
      </c>
      <c r="C164" s="1306" t="s">
        <v>307</v>
      </c>
      <c r="D164" s="1559" t="s">
        <v>1310</v>
      </c>
      <c r="E164" s="1559" t="s">
        <v>417</v>
      </c>
      <c r="F164" s="1312">
        <v>2311</v>
      </c>
      <c r="G164" s="757" t="s">
        <v>541</v>
      </c>
      <c r="H164" s="1563"/>
      <c r="I164" s="1563">
        <v>2000</v>
      </c>
      <c r="J164" s="1564" t="s">
        <v>1126</v>
      </c>
      <c r="K164" s="1565"/>
      <c r="L164" s="1563"/>
      <c r="M164" s="3086">
        <v>2000</v>
      </c>
      <c r="N164" s="296"/>
      <c r="O164" s="6"/>
      <c r="P164" s="6"/>
    </row>
    <row r="165" spans="1:31" ht="20.399999999999999">
      <c r="A165" s="1306" t="s">
        <v>350</v>
      </c>
      <c r="B165" s="3033" t="s">
        <v>756</v>
      </c>
      <c r="C165" s="1306" t="s">
        <v>307</v>
      </c>
      <c r="D165" s="1559" t="s">
        <v>1310</v>
      </c>
      <c r="E165" s="1559" t="s">
        <v>417</v>
      </c>
      <c r="F165" s="1312">
        <v>2311</v>
      </c>
      <c r="G165" s="757" t="s">
        <v>2376</v>
      </c>
      <c r="H165" s="1563"/>
      <c r="I165" s="1563">
        <v>500</v>
      </c>
      <c r="J165" s="1564" t="s">
        <v>1126</v>
      </c>
      <c r="K165" s="1565"/>
      <c r="L165" s="1563"/>
      <c r="M165" s="3086">
        <v>500</v>
      </c>
      <c r="N165" s="296"/>
      <c r="O165" s="6"/>
      <c r="P165" s="6"/>
    </row>
    <row r="166" spans="1:31" ht="30.6">
      <c r="A166" s="1306"/>
      <c r="B166" s="3033" t="s">
        <v>756</v>
      </c>
      <c r="C166" s="1306" t="s">
        <v>307</v>
      </c>
      <c r="D166" s="1559" t="s">
        <v>1310</v>
      </c>
      <c r="E166" s="1559" t="s">
        <v>417</v>
      </c>
      <c r="F166" s="1312">
        <v>2311</v>
      </c>
      <c r="G166" s="757" t="s">
        <v>3163</v>
      </c>
      <c r="H166" s="1563"/>
      <c r="I166" s="1563">
        <v>283</v>
      </c>
      <c r="J166" s="1564" t="s">
        <v>1126</v>
      </c>
      <c r="K166" s="1565"/>
      <c r="L166" s="1563"/>
      <c r="M166" s="3086"/>
      <c r="N166" s="296"/>
      <c r="O166" s="6"/>
      <c r="P166" s="6"/>
    </row>
    <row r="167" spans="1:31">
      <c r="A167" s="622"/>
      <c r="B167" s="3032" t="s">
        <v>756</v>
      </c>
      <c r="C167" s="622" t="s">
        <v>305</v>
      </c>
      <c r="D167" s="658" t="s">
        <v>1310</v>
      </c>
      <c r="E167" s="762" t="s">
        <v>417</v>
      </c>
      <c r="F167" s="763">
        <v>2312</v>
      </c>
      <c r="G167" s="739" t="s">
        <v>123</v>
      </c>
      <c r="H167" s="645">
        <v>5607</v>
      </c>
      <c r="I167" s="740"/>
      <c r="J167" s="1537">
        <v>3629</v>
      </c>
      <c r="K167" s="741"/>
      <c r="L167" s="645">
        <v>4020</v>
      </c>
      <c r="M167" s="3085"/>
      <c r="N167" s="296"/>
      <c r="O167" s="6"/>
      <c r="P167" s="6"/>
    </row>
    <row r="168" spans="1:31">
      <c r="A168" s="1306"/>
      <c r="B168" s="3033" t="s">
        <v>756</v>
      </c>
      <c r="C168" s="1306" t="s">
        <v>305</v>
      </c>
      <c r="D168" s="1559" t="s">
        <v>1310</v>
      </c>
      <c r="E168" s="733" t="s">
        <v>417</v>
      </c>
      <c r="F168" s="734">
        <v>2312</v>
      </c>
      <c r="G168" s="689" t="s">
        <v>3278</v>
      </c>
      <c r="H168" s="640"/>
      <c r="I168" s="640">
        <v>140</v>
      </c>
      <c r="J168" s="1537" t="s">
        <v>1126</v>
      </c>
      <c r="K168" s="731"/>
      <c r="L168" s="640"/>
      <c r="M168" s="3079">
        <v>1500</v>
      </c>
      <c r="N168" s="296"/>
      <c r="O168" s="6"/>
      <c r="P168" s="6"/>
    </row>
    <row r="169" spans="1:31">
      <c r="A169" s="1306"/>
      <c r="B169" s="3033" t="s">
        <v>756</v>
      </c>
      <c r="C169" s="1306" t="s">
        <v>305</v>
      </c>
      <c r="D169" s="1559" t="s">
        <v>1310</v>
      </c>
      <c r="E169" s="733" t="s">
        <v>417</v>
      </c>
      <c r="F169" s="734">
        <v>2312</v>
      </c>
      <c r="G169" s="689" t="s">
        <v>2384</v>
      </c>
      <c r="H169" s="640"/>
      <c r="I169" s="640">
        <v>600</v>
      </c>
      <c r="J169" s="1537" t="s">
        <v>1126</v>
      </c>
      <c r="K169" s="731"/>
      <c r="L169" s="640"/>
      <c r="M169" s="3079">
        <v>600</v>
      </c>
      <c r="N169" s="296"/>
      <c r="O169" s="6"/>
      <c r="P169" s="6"/>
    </row>
    <row r="170" spans="1:31">
      <c r="A170" s="1306"/>
      <c r="B170" s="3033" t="s">
        <v>756</v>
      </c>
      <c r="C170" s="1306" t="s">
        <v>305</v>
      </c>
      <c r="D170" s="1559" t="s">
        <v>1310</v>
      </c>
      <c r="E170" s="733" t="s">
        <v>417</v>
      </c>
      <c r="F170" s="734">
        <v>2312</v>
      </c>
      <c r="G170" s="689" t="s">
        <v>4589</v>
      </c>
      <c r="H170" s="640"/>
      <c r="I170" s="640">
        <v>0</v>
      </c>
      <c r="J170" s="1537" t="s">
        <v>1126</v>
      </c>
      <c r="K170" s="731"/>
      <c r="L170" s="640"/>
      <c r="M170" s="3079">
        <v>420</v>
      </c>
      <c r="N170" s="296"/>
      <c r="O170" s="6"/>
      <c r="P170" s="6"/>
    </row>
    <row r="171" spans="1:31" ht="81.599999999999994">
      <c r="A171" s="1306"/>
      <c r="B171" s="3033" t="s">
        <v>756</v>
      </c>
      <c r="C171" s="1306" t="s">
        <v>305</v>
      </c>
      <c r="D171" s="1559" t="s">
        <v>1310</v>
      </c>
      <c r="E171" s="1559" t="s">
        <v>417</v>
      </c>
      <c r="F171" s="1312">
        <v>2312</v>
      </c>
      <c r="G171" s="757" t="s">
        <v>2377</v>
      </c>
      <c r="H171" s="1563"/>
      <c r="I171" s="1563">
        <v>140</v>
      </c>
      <c r="J171" s="1564" t="s">
        <v>1126</v>
      </c>
      <c r="K171" s="1565"/>
      <c r="L171" s="1563"/>
      <c r="M171" s="3086"/>
      <c r="N171" s="1130" t="s">
        <v>712</v>
      </c>
      <c r="O171" s="4"/>
      <c r="P171" s="4"/>
    </row>
    <row r="172" spans="1:31" ht="51">
      <c r="A172" s="1306"/>
      <c r="B172" s="3033" t="s">
        <v>756</v>
      </c>
      <c r="C172" s="1306" t="s">
        <v>305</v>
      </c>
      <c r="D172" s="1559" t="s">
        <v>1310</v>
      </c>
      <c r="E172" s="1559" t="s">
        <v>417</v>
      </c>
      <c r="F172" s="1312">
        <v>2312</v>
      </c>
      <c r="G172" s="757" t="s">
        <v>2378</v>
      </c>
      <c r="H172" s="1563"/>
      <c r="I172" s="1563">
        <v>25</v>
      </c>
      <c r="J172" s="1564" t="s">
        <v>1126</v>
      </c>
      <c r="K172" s="1565"/>
      <c r="L172" s="1563"/>
      <c r="M172" s="3086"/>
      <c r="N172" s="1130" t="s">
        <v>122</v>
      </c>
      <c r="O172" s="4"/>
      <c r="P172" s="4"/>
    </row>
    <row r="173" spans="1:31" ht="51">
      <c r="A173" s="1306"/>
      <c r="B173" s="3033" t="s">
        <v>756</v>
      </c>
      <c r="C173" s="1306" t="s">
        <v>305</v>
      </c>
      <c r="D173" s="1559" t="s">
        <v>1310</v>
      </c>
      <c r="E173" s="1559" t="s">
        <v>417</v>
      </c>
      <c r="F173" s="1312">
        <v>2312</v>
      </c>
      <c r="G173" s="757" t="s">
        <v>2379</v>
      </c>
      <c r="H173" s="1563"/>
      <c r="I173" s="1563">
        <v>70</v>
      </c>
      <c r="J173" s="1564" t="s">
        <v>1126</v>
      </c>
      <c r="K173" s="1565"/>
      <c r="L173" s="1563"/>
      <c r="M173" s="3086"/>
      <c r="N173" s="296" t="s">
        <v>714</v>
      </c>
      <c r="O173" s="4"/>
      <c r="P173" s="4"/>
    </row>
    <row r="174" spans="1:31" ht="61.2">
      <c r="A174" s="1306"/>
      <c r="B174" s="3033" t="s">
        <v>756</v>
      </c>
      <c r="C174" s="1306" t="s">
        <v>305</v>
      </c>
      <c r="D174" s="1559" t="s">
        <v>1310</v>
      </c>
      <c r="E174" s="1559" t="s">
        <v>417</v>
      </c>
      <c r="F174" s="1312">
        <v>2312</v>
      </c>
      <c r="G174" s="757" t="s">
        <v>2380</v>
      </c>
      <c r="H174" s="1563"/>
      <c r="I174" s="1563">
        <v>50</v>
      </c>
      <c r="J174" s="1564" t="s">
        <v>1126</v>
      </c>
      <c r="K174" s="1565"/>
      <c r="L174" s="1563"/>
      <c r="M174" s="3086"/>
      <c r="N174" s="6" t="s">
        <v>714</v>
      </c>
      <c r="O174" s="4"/>
      <c r="P174" s="4"/>
    </row>
    <row r="175" spans="1:31" ht="51">
      <c r="A175" s="1306"/>
      <c r="B175" s="3033" t="s">
        <v>756</v>
      </c>
      <c r="C175" s="1306" t="s">
        <v>305</v>
      </c>
      <c r="D175" s="733" t="s">
        <v>1310</v>
      </c>
      <c r="E175" s="733" t="s">
        <v>417</v>
      </c>
      <c r="F175" s="734">
        <v>2312</v>
      </c>
      <c r="G175" s="689" t="s">
        <v>2381</v>
      </c>
      <c r="H175" s="640"/>
      <c r="I175" s="640">
        <v>822.8</v>
      </c>
      <c r="J175" s="1537" t="s">
        <v>1126</v>
      </c>
      <c r="K175" s="731"/>
      <c r="L175" s="640"/>
      <c r="M175" s="3079"/>
      <c r="N175" s="296" t="s">
        <v>714</v>
      </c>
      <c r="O175" s="6"/>
      <c r="P175" s="6"/>
    </row>
    <row r="176" spans="1:31" ht="20.399999999999999">
      <c r="A176" s="602"/>
      <c r="B176" s="3033" t="s">
        <v>756</v>
      </c>
      <c r="C176" s="602" t="s">
        <v>305</v>
      </c>
      <c r="D176" s="733" t="s">
        <v>1310</v>
      </c>
      <c r="E176" s="733" t="s">
        <v>417</v>
      </c>
      <c r="F176" s="734">
        <v>2312</v>
      </c>
      <c r="G176" s="689" t="s">
        <v>2386</v>
      </c>
      <c r="H176" s="640"/>
      <c r="I176" s="640">
        <v>992.19999999999993</v>
      </c>
      <c r="J176" s="1537" t="s">
        <v>1126</v>
      </c>
      <c r="K176" s="731"/>
      <c r="L176" s="640"/>
      <c r="M176" s="3079"/>
      <c r="N176" s="6" t="s">
        <v>714</v>
      </c>
      <c r="O176" s="6"/>
      <c r="P176" s="6"/>
      <c r="Q176" s="6"/>
      <c r="R176" s="6"/>
      <c r="S176" s="6"/>
      <c r="T176" s="6"/>
      <c r="U176" s="6"/>
      <c r="V176" s="6"/>
      <c r="W176" s="6"/>
      <c r="X176" s="6"/>
      <c r="Y176" s="6"/>
      <c r="Z176" s="6"/>
      <c r="AA176" s="6"/>
      <c r="AB176" s="6"/>
      <c r="AC176" s="6"/>
      <c r="AD176" s="6"/>
      <c r="AE176" s="6"/>
    </row>
    <row r="177" spans="1:16" ht="30.6">
      <c r="A177" s="602"/>
      <c r="B177" s="3033" t="s">
        <v>756</v>
      </c>
      <c r="C177" s="602" t="s">
        <v>305</v>
      </c>
      <c r="D177" s="733" t="s">
        <v>1310</v>
      </c>
      <c r="E177" s="733" t="s">
        <v>417</v>
      </c>
      <c r="F177" s="734">
        <v>2312</v>
      </c>
      <c r="G177" s="689" t="s">
        <v>2382</v>
      </c>
      <c r="H177" s="640"/>
      <c r="I177" s="640">
        <v>50</v>
      </c>
      <c r="J177" s="1537" t="s">
        <v>1126</v>
      </c>
      <c r="K177" s="731"/>
      <c r="L177" s="640"/>
      <c r="M177" s="3079"/>
      <c r="N177" s="6" t="s">
        <v>714</v>
      </c>
      <c r="O177" s="6"/>
      <c r="P177" s="6"/>
    </row>
    <row r="178" spans="1:16" ht="30.6">
      <c r="A178" s="602"/>
      <c r="B178" s="3033" t="s">
        <v>756</v>
      </c>
      <c r="C178" s="602" t="s">
        <v>305</v>
      </c>
      <c r="D178" s="733" t="s">
        <v>1310</v>
      </c>
      <c r="E178" s="733" t="s">
        <v>417</v>
      </c>
      <c r="F178" s="734">
        <v>2312</v>
      </c>
      <c r="G178" s="689" t="s">
        <v>2383</v>
      </c>
      <c r="H178" s="640"/>
      <c r="I178" s="640">
        <v>917</v>
      </c>
      <c r="J178" s="1537" t="s">
        <v>1126</v>
      </c>
      <c r="K178" s="731"/>
      <c r="L178" s="640"/>
      <c r="M178" s="3079"/>
      <c r="N178" s="6" t="s">
        <v>714</v>
      </c>
      <c r="O178" s="6"/>
      <c r="P178" s="6"/>
    </row>
    <row r="179" spans="1:16">
      <c r="A179" s="602"/>
      <c r="B179" s="3033" t="s">
        <v>756</v>
      </c>
      <c r="C179" s="602" t="s">
        <v>305</v>
      </c>
      <c r="D179" s="733" t="s">
        <v>1310</v>
      </c>
      <c r="E179" s="733" t="s">
        <v>417</v>
      </c>
      <c r="F179" s="734">
        <v>2312</v>
      </c>
      <c r="G179" s="689" t="s">
        <v>540</v>
      </c>
      <c r="H179" s="640"/>
      <c r="I179" s="640">
        <v>300</v>
      </c>
      <c r="J179" s="1537" t="s">
        <v>1126</v>
      </c>
      <c r="K179" s="731"/>
      <c r="L179" s="640"/>
      <c r="M179" s="3079"/>
      <c r="N179" s="6" t="s">
        <v>714</v>
      </c>
      <c r="O179" s="6"/>
      <c r="P179" s="6"/>
    </row>
    <row r="180" spans="1:16" ht="30.6">
      <c r="A180" s="576"/>
      <c r="B180" s="3033" t="s">
        <v>756</v>
      </c>
      <c r="C180" s="602" t="s">
        <v>305</v>
      </c>
      <c r="D180" s="733" t="s">
        <v>1310</v>
      </c>
      <c r="E180" s="733" t="s">
        <v>417</v>
      </c>
      <c r="F180" s="734">
        <v>2312</v>
      </c>
      <c r="G180" s="1068" t="s">
        <v>3102</v>
      </c>
      <c r="H180" s="1080"/>
      <c r="I180" s="1080">
        <v>500</v>
      </c>
      <c r="J180" s="1537" t="s">
        <v>1126</v>
      </c>
      <c r="K180" s="1338"/>
      <c r="L180" s="1080"/>
      <c r="M180" s="3110"/>
      <c r="N180" s="296" t="s">
        <v>712</v>
      </c>
      <c r="O180" s="6"/>
      <c r="P180" s="6"/>
    </row>
    <row r="181" spans="1:16">
      <c r="A181" s="602"/>
      <c r="B181" s="3033" t="s">
        <v>756</v>
      </c>
      <c r="C181" s="602" t="s">
        <v>305</v>
      </c>
      <c r="D181" s="733" t="s">
        <v>1310</v>
      </c>
      <c r="E181" s="733" t="s">
        <v>417</v>
      </c>
      <c r="F181" s="734">
        <v>2312</v>
      </c>
      <c r="G181" s="689" t="s">
        <v>144</v>
      </c>
      <c r="H181" s="640"/>
      <c r="I181" s="640">
        <v>1000</v>
      </c>
      <c r="J181" s="1537" t="s">
        <v>1126</v>
      </c>
      <c r="K181" s="731"/>
      <c r="L181" s="640"/>
      <c r="M181" s="3079">
        <v>1500</v>
      </c>
      <c r="N181" s="1130" t="s">
        <v>122</v>
      </c>
      <c r="O181" s="6"/>
      <c r="P181" s="6"/>
    </row>
    <row r="182" spans="1:16" ht="20.399999999999999">
      <c r="A182" s="622"/>
      <c r="B182" s="3032" t="s">
        <v>756</v>
      </c>
      <c r="C182" s="659" t="s">
        <v>305</v>
      </c>
      <c r="D182" s="762" t="s">
        <v>1310</v>
      </c>
      <c r="E182" s="762" t="s">
        <v>417</v>
      </c>
      <c r="F182" s="763">
        <v>2314</v>
      </c>
      <c r="G182" s="739" t="s">
        <v>1427</v>
      </c>
      <c r="H182" s="645">
        <v>17675</v>
      </c>
      <c r="I182" s="740"/>
      <c r="J182" s="1537">
        <v>9231</v>
      </c>
      <c r="K182" s="741"/>
      <c r="L182" s="645">
        <v>14435</v>
      </c>
      <c r="M182" s="3085"/>
      <c r="N182" s="1131"/>
      <c r="O182" s="6"/>
      <c r="P182" s="6"/>
    </row>
    <row r="183" spans="1:16">
      <c r="A183" s="1306"/>
      <c r="B183" s="3033" t="s">
        <v>756</v>
      </c>
      <c r="C183" s="1306" t="s">
        <v>305</v>
      </c>
      <c r="D183" s="1559" t="s">
        <v>1310</v>
      </c>
      <c r="E183" s="1559" t="s">
        <v>417</v>
      </c>
      <c r="F183" s="1312">
        <v>2314</v>
      </c>
      <c r="G183" s="757" t="s">
        <v>933</v>
      </c>
      <c r="H183" s="1563"/>
      <c r="I183" s="1563">
        <v>1200</v>
      </c>
      <c r="J183" s="2561">
        <v>1033</v>
      </c>
      <c r="K183" s="1565"/>
      <c r="L183" s="1563"/>
      <c r="M183" s="3086">
        <v>1200</v>
      </c>
      <c r="N183" s="1130" t="s">
        <v>122</v>
      </c>
      <c r="O183" s="6"/>
      <c r="P183" s="6"/>
    </row>
    <row r="184" spans="1:16">
      <c r="A184" s="1306"/>
      <c r="B184" s="3033" t="s">
        <v>756</v>
      </c>
      <c r="C184" s="1306" t="s">
        <v>305</v>
      </c>
      <c r="D184" s="1559" t="s">
        <v>1310</v>
      </c>
      <c r="E184" s="1559" t="s">
        <v>417</v>
      </c>
      <c r="F184" s="1312">
        <v>2314</v>
      </c>
      <c r="G184" s="757" t="s">
        <v>853</v>
      </c>
      <c r="H184" s="1563"/>
      <c r="I184" s="1563">
        <v>1250</v>
      </c>
      <c r="J184" s="2561" t="s">
        <v>1126</v>
      </c>
      <c r="K184" s="1565"/>
      <c r="L184" s="1563"/>
      <c r="M184" s="3086">
        <v>1250</v>
      </c>
      <c r="N184" s="1130" t="s">
        <v>122</v>
      </c>
      <c r="O184" s="6"/>
      <c r="P184" s="6"/>
    </row>
    <row r="185" spans="1:16">
      <c r="A185" s="639"/>
      <c r="B185" s="3033" t="s">
        <v>756</v>
      </c>
      <c r="C185" s="639" t="s">
        <v>305</v>
      </c>
      <c r="D185" s="733" t="s">
        <v>1310</v>
      </c>
      <c r="E185" s="733" t="s">
        <v>417</v>
      </c>
      <c r="F185" s="734">
        <v>2314</v>
      </c>
      <c r="G185" s="689" t="s">
        <v>1142</v>
      </c>
      <c r="H185" s="640"/>
      <c r="I185" s="640">
        <v>750</v>
      </c>
      <c r="J185" s="2561" t="s">
        <v>1126</v>
      </c>
      <c r="K185" s="731"/>
      <c r="L185" s="640"/>
      <c r="M185" s="3079">
        <v>750</v>
      </c>
      <c r="N185" s="1395">
        <v>0.8</v>
      </c>
      <c r="O185" s="6"/>
      <c r="P185" s="6"/>
    </row>
    <row r="186" spans="1:16" ht="20.399999999999999">
      <c r="A186" s="602"/>
      <c r="B186" s="3033" t="s">
        <v>756</v>
      </c>
      <c r="C186" s="602" t="s">
        <v>305</v>
      </c>
      <c r="D186" s="617" t="s">
        <v>1310</v>
      </c>
      <c r="E186" s="733" t="s">
        <v>417</v>
      </c>
      <c r="F186" s="734">
        <v>2314</v>
      </c>
      <c r="G186" s="604" t="s">
        <v>3256</v>
      </c>
      <c r="H186" s="640"/>
      <c r="I186" s="640">
        <v>100</v>
      </c>
      <c r="J186" s="2561" t="s">
        <v>1126</v>
      </c>
      <c r="K186" s="600"/>
      <c r="L186" s="598"/>
      <c r="M186" s="3090">
        <v>200</v>
      </c>
      <c r="N186" s="116"/>
      <c r="O186" s="6"/>
      <c r="P186" s="6"/>
    </row>
    <row r="187" spans="1:16" ht="20.399999999999999">
      <c r="A187" s="602"/>
      <c r="B187" s="3033" t="s">
        <v>756</v>
      </c>
      <c r="C187" s="602" t="s">
        <v>305</v>
      </c>
      <c r="D187" s="617" t="s">
        <v>1310</v>
      </c>
      <c r="E187" s="733" t="s">
        <v>417</v>
      </c>
      <c r="F187" s="734">
        <v>2314</v>
      </c>
      <c r="G187" s="689" t="s">
        <v>3257</v>
      </c>
      <c r="H187" s="640"/>
      <c r="I187" s="640">
        <v>1500</v>
      </c>
      <c r="J187" s="2561" t="s">
        <v>1126</v>
      </c>
      <c r="K187" s="731"/>
      <c r="L187" s="640"/>
      <c r="M187" s="3079">
        <v>1000</v>
      </c>
      <c r="N187" s="116"/>
      <c r="O187" s="6"/>
      <c r="P187" s="6"/>
    </row>
    <row r="188" spans="1:16" ht="20.399999999999999">
      <c r="A188" s="602"/>
      <c r="B188" s="3033" t="s">
        <v>756</v>
      </c>
      <c r="C188" s="602" t="s">
        <v>305</v>
      </c>
      <c r="D188" s="617" t="s">
        <v>1310</v>
      </c>
      <c r="E188" s="733" t="s">
        <v>417</v>
      </c>
      <c r="F188" s="734">
        <v>2314</v>
      </c>
      <c r="G188" s="689" t="s">
        <v>3258</v>
      </c>
      <c r="H188" s="640"/>
      <c r="I188" s="640">
        <v>720</v>
      </c>
      <c r="J188" s="2561">
        <v>720</v>
      </c>
      <c r="K188" s="600"/>
      <c r="L188" s="598"/>
      <c r="M188" s="3090">
        <v>250</v>
      </c>
      <c r="N188" s="116"/>
      <c r="O188" s="6"/>
      <c r="P188" s="6"/>
    </row>
    <row r="189" spans="1:16" ht="20.399999999999999">
      <c r="A189" s="602"/>
      <c r="B189" s="3033" t="s">
        <v>756</v>
      </c>
      <c r="C189" s="602" t="s">
        <v>305</v>
      </c>
      <c r="D189" s="617" t="s">
        <v>1310</v>
      </c>
      <c r="E189" s="733" t="s">
        <v>417</v>
      </c>
      <c r="F189" s="734">
        <v>2314</v>
      </c>
      <c r="G189" s="689" t="s">
        <v>3260</v>
      </c>
      <c r="H189" s="640"/>
      <c r="I189" s="640">
        <v>4155</v>
      </c>
      <c r="J189" s="2561" t="s">
        <v>1126</v>
      </c>
      <c r="K189" s="600"/>
      <c r="L189" s="598"/>
      <c r="M189" s="3090">
        <v>1385</v>
      </c>
      <c r="N189" s="116"/>
      <c r="O189" s="6"/>
      <c r="P189" s="6"/>
    </row>
    <row r="190" spans="1:16" ht="61.2">
      <c r="A190" s="602"/>
      <c r="B190" s="3033" t="s">
        <v>756</v>
      </c>
      <c r="C190" s="602" t="s">
        <v>305</v>
      </c>
      <c r="D190" s="617" t="s">
        <v>1310</v>
      </c>
      <c r="E190" s="733" t="s">
        <v>417</v>
      </c>
      <c r="F190" s="734">
        <v>2314</v>
      </c>
      <c r="G190" s="689" t="s">
        <v>4874</v>
      </c>
      <c r="H190" s="640"/>
      <c r="I190" s="640">
        <v>700</v>
      </c>
      <c r="J190" s="2561" t="s">
        <v>1126</v>
      </c>
      <c r="K190" s="600"/>
      <c r="L190" s="598"/>
      <c r="M190" s="3090">
        <v>1000</v>
      </c>
      <c r="N190" s="6" t="s">
        <v>714</v>
      </c>
      <c r="O190" s="6"/>
      <c r="P190" s="6"/>
    </row>
    <row r="191" spans="1:16" ht="30.6">
      <c r="A191" s="1549"/>
      <c r="B191" s="3033" t="s">
        <v>756</v>
      </c>
      <c r="C191" s="602" t="s">
        <v>305</v>
      </c>
      <c r="D191" s="617" t="s">
        <v>1310</v>
      </c>
      <c r="E191" s="733" t="s">
        <v>417</v>
      </c>
      <c r="F191" s="734">
        <v>2314</v>
      </c>
      <c r="G191" s="1583" t="s">
        <v>3277</v>
      </c>
      <c r="H191" s="1552"/>
      <c r="I191" s="1552"/>
      <c r="J191" s="2562"/>
      <c r="K191" s="1554"/>
      <c r="L191" s="1555"/>
      <c r="M191" s="2585">
        <v>100</v>
      </c>
      <c r="N191" s="116"/>
      <c r="O191" s="6"/>
      <c r="P191" s="6"/>
    </row>
    <row r="192" spans="1:16" ht="40.799999999999997">
      <c r="A192" s="602"/>
      <c r="B192" s="3033" t="s">
        <v>756</v>
      </c>
      <c r="C192" s="639" t="s">
        <v>305</v>
      </c>
      <c r="D192" s="733" t="s">
        <v>1310</v>
      </c>
      <c r="E192" s="733" t="s">
        <v>417</v>
      </c>
      <c r="F192" s="734">
        <v>2314</v>
      </c>
      <c r="G192" s="689" t="s">
        <v>2472</v>
      </c>
      <c r="H192" s="640"/>
      <c r="I192" s="640">
        <v>2400</v>
      </c>
      <c r="J192" s="2561">
        <v>2398</v>
      </c>
      <c r="K192" s="731"/>
      <c r="L192" s="640"/>
      <c r="M192" s="3111">
        <v>2400</v>
      </c>
      <c r="N192" s="116"/>
      <c r="O192" s="6"/>
      <c r="P192" s="6"/>
    </row>
    <row r="193" spans="1:16" ht="20.399999999999999">
      <c r="A193" s="1306"/>
      <c r="B193" s="3033" t="s">
        <v>756</v>
      </c>
      <c r="C193" s="1306" t="s">
        <v>305</v>
      </c>
      <c r="D193" s="1559" t="s">
        <v>1310</v>
      </c>
      <c r="E193" s="1559" t="s">
        <v>417</v>
      </c>
      <c r="F193" s="1312">
        <v>2314</v>
      </c>
      <c r="G193" s="757" t="s">
        <v>3273</v>
      </c>
      <c r="H193" s="1563"/>
      <c r="I193" s="1563">
        <v>1000</v>
      </c>
      <c r="J193" s="2561">
        <v>2220</v>
      </c>
      <c r="K193" s="1565"/>
      <c r="L193" s="1563"/>
      <c r="M193" s="3086">
        <v>1000</v>
      </c>
      <c r="N193" s="1130"/>
      <c r="O193" s="6"/>
      <c r="P193" s="6"/>
    </row>
    <row r="194" spans="1:16" ht="61.2">
      <c r="A194" s="1306"/>
      <c r="B194" s="3033" t="s">
        <v>756</v>
      </c>
      <c r="C194" s="1306" t="s">
        <v>305</v>
      </c>
      <c r="D194" s="1559" t="s">
        <v>1310</v>
      </c>
      <c r="E194" s="1559" t="s">
        <v>417</v>
      </c>
      <c r="F194" s="1312">
        <v>2314</v>
      </c>
      <c r="G194" s="757" t="s">
        <v>3274</v>
      </c>
      <c r="H194" s="1563"/>
      <c r="I194" s="1563">
        <v>2000</v>
      </c>
      <c r="J194" s="2561">
        <v>1404</v>
      </c>
      <c r="K194" s="1565"/>
      <c r="L194" s="1563"/>
      <c r="M194" s="3086">
        <v>2000</v>
      </c>
      <c r="N194" s="1130"/>
      <c r="O194" s="6"/>
      <c r="P194" s="6"/>
    </row>
    <row r="195" spans="1:16">
      <c r="A195" s="1306"/>
      <c r="B195" s="3033" t="s">
        <v>756</v>
      </c>
      <c r="C195" s="1306" t="s">
        <v>305</v>
      </c>
      <c r="D195" s="1559" t="s">
        <v>1310</v>
      </c>
      <c r="E195" s="1559" t="s">
        <v>417</v>
      </c>
      <c r="F195" s="1312">
        <v>2314</v>
      </c>
      <c r="G195" s="757" t="s">
        <v>1630</v>
      </c>
      <c r="H195" s="1563"/>
      <c r="I195" s="1563">
        <v>1000</v>
      </c>
      <c r="J195" s="2561">
        <v>770</v>
      </c>
      <c r="K195" s="1565"/>
      <c r="L195" s="1563"/>
      <c r="M195" s="3086">
        <v>1000</v>
      </c>
      <c r="N195" s="1130"/>
      <c r="O195" s="6"/>
      <c r="P195" s="6"/>
    </row>
    <row r="196" spans="1:16" ht="30.6">
      <c r="A196" s="1306"/>
      <c r="B196" s="3033" t="s">
        <v>756</v>
      </c>
      <c r="C196" s="1306" t="s">
        <v>305</v>
      </c>
      <c r="D196" s="1559" t="s">
        <v>1310</v>
      </c>
      <c r="E196" s="1559" t="s">
        <v>417</v>
      </c>
      <c r="F196" s="1312">
        <v>2314</v>
      </c>
      <c r="G196" s="757" t="s">
        <v>580</v>
      </c>
      <c r="H196" s="1563"/>
      <c r="I196" s="1563">
        <v>900</v>
      </c>
      <c r="J196" s="2561">
        <v>688</v>
      </c>
      <c r="K196" s="1565"/>
      <c r="L196" s="1563"/>
      <c r="M196" s="3086">
        <v>900</v>
      </c>
      <c r="N196" s="1130"/>
      <c r="O196" s="4"/>
      <c r="P196" s="4"/>
    </row>
    <row r="197" spans="1:16">
      <c r="A197" s="622"/>
      <c r="B197" s="3032" t="s">
        <v>756</v>
      </c>
      <c r="C197" s="622" t="s">
        <v>305</v>
      </c>
      <c r="D197" s="658" t="s">
        <v>1310</v>
      </c>
      <c r="E197" s="762" t="s">
        <v>417</v>
      </c>
      <c r="F197" s="763">
        <v>2322</v>
      </c>
      <c r="G197" s="739" t="s">
        <v>124</v>
      </c>
      <c r="H197" s="645">
        <v>12994.800000000001</v>
      </c>
      <c r="I197" s="740"/>
      <c r="J197" s="1392">
        <v>4777</v>
      </c>
      <c r="K197" s="741"/>
      <c r="L197" s="776">
        <v>8056.4000000000005</v>
      </c>
      <c r="M197" s="3095"/>
      <c r="N197" s="1130"/>
      <c r="O197" s="4"/>
      <c r="P197" s="4"/>
    </row>
    <row r="198" spans="1:16">
      <c r="A198" s="602"/>
      <c r="B198" s="3033" t="s">
        <v>756</v>
      </c>
      <c r="C198" s="602" t="s">
        <v>305</v>
      </c>
      <c r="D198" s="617" t="s">
        <v>1310</v>
      </c>
      <c r="E198" s="733" t="s">
        <v>417</v>
      </c>
      <c r="F198" s="734">
        <v>2322</v>
      </c>
      <c r="G198" s="689" t="s">
        <v>4696</v>
      </c>
      <c r="H198" s="640"/>
      <c r="I198" s="640">
        <v>3553</v>
      </c>
      <c r="J198" s="1392" t="s">
        <v>1126</v>
      </c>
      <c r="K198" s="731"/>
      <c r="L198" s="615"/>
      <c r="M198" s="3090">
        <v>2464</v>
      </c>
      <c r="N198" s="1130"/>
      <c r="O198" s="6"/>
      <c r="P198" s="6"/>
    </row>
    <row r="199" spans="1:16">
      <c r="A199" s="602"/>
      <c r="B199" s="3033" t="s">
        <v>756</v>
      </c>
      <c r="C199" s="602" t="s">
        <v>305</v>
      </c>
      <c r="D199" s="617" t="s">
        <v>1310</v>
      </c>
      <c r="E199" s="733" t="s">
        <v>417</v>
      </c>
      <c r="F199" s="734">
        <v>2322</v>
      </c>
      <c r="G199" s="689" t="s">
        <v>846</v>
      </c>
      <c r="H199" s="640"/>
      <c r="I199" s="640">
        <v>1776.5</v>
      </c>
      <c r="J199" s="1392" t="s">
        <v>1126</v>
      </c>
      <c r="K199" s="731"/>
      <c r="L199" s="599"/>
      <c r="M199" s="3090">
        <v>1232</v>
      </c>
      <c r="N199" s="6"/>
      <c r="O199" s="6"/>
      <c r="P199" s="6"/>
    </row>
    <row r="200" spans="1:16">
      <c r="A200" s="602"/>
      <c r="B200" s="3033" t="s">
        <v>756</v>
      </c>
      <c r="C200" s="602" t="s">
        <v>305</v>
      </c>
      <c r="D200" s="617" t="s">
        <v>1310</v>
      </c>
      <c r="E200" s="733" t="s">
        <v>417</v>
      </c>
      <c r="F200" s="734">
        <v>2322</v>
      </c>
      <c r="G200" s="689" t="s">
        <v>846</v>
      </c>
      <c r="H200" s="640"/>
      <c r="I200" s="640">
        <v>1776.5</v>
      </c>
      <c r="J200" s="1392" t="s">
        <v>1126</v>
      </c>
      <c r="K200" s="731"/>
      <c r="L200" s="599"/>
      <c r="M200" s="3090">
        <v>1232</v>
      </c>
      <c r="N200" s="6" t="s">
        <v>713</v>
      </c>
      <c r="O200" s="6"/>
      <c r="P200" s="6"/>
    </row>
    <row r="201" spans="1:16">
      <c r="A201" s="602"/>
      <c r="B201" s="3033" t="s">
        <v>756</v>
      </c>
      <c r="C201" s="602" t="s">
        <v>305</v>
      </c>
      <c r="D201" s="617" t="s">
        <v>1310</v>
      </c>
      <c r="E201" s="733" t="s">
        <v>417</v>
      </c>
      <c r="F201" s="734">
        <v>2322</v>
      </c>
      <c r="G201" s="689" t="s">
        <v>2656</v>
      </c>
      <c r="H201" s="640"/>
      <c r="I201" s="640">
        <v>3197.7</v>
      </c>
      <c r="J201" s="1392" t="s">
        <v>1126</v>
      </c>
      <c r="K201" s="731"/>
      <c r="L201" s="599"/>
      <c r="M201" s="3090">
        <v>2217.6</v>
      </c>
      <c r="N201" s="6" t="s">
        <v>3261</v>
      </c>
      <c r="O201" s="6"/>
      <c r="P201" s="6"/>
    </row>
    <row r="202" spans="1:16">
      <c r="A202" s="602"/>
      <c r="B202" s="3033" t="s">
        <v>756</v>
      </c>
      <c r="C202" s="602" t="s">
        <v>305</v>
      </c>
      <c r="D202" s="617" t="s">
        <v>1310</v>
      </c>
      <c r="E202" s="733" t="s">
        <v>417</v>
      </c>
      <c r="F202" s="734">
        <v>2322</v>
      </c>
      <c r="G202" s="689" t="s">
        <v>464</v>
      </c>
      <c r="H202" s="640"/>
      <c r="I202" s="640">
        <v>1776.5</v>
      </c>
      <c r="J202" s="1392" t="s">
        <v>1126</v>
      </c>
      <c r="K202" s="731"/>
      <c r="L202" s="599"/>
      <c r="M202" s="3090">
        <v>250</v>
      </c>
      <c r="N202" s="296" t="s">
        <v>714</v>
      </c>
      <c r="O202" s="6"/>
      <c r="P202" s="6"/>
    </row>
    <row r="203" spans="1:16">
      <c r="A203" s="766"/>
      <c r="B203" s="3036" t="s">
        <v>756</v>
      </c>
      <c r="C203" s="695" t="s">
        <v>305</v>
      </c>
      <c r="D203" s="767" t="s">
        <v>1310</v>
      </c>
      <c r="E203" s="733" t="s">
        <v>417</v>
      </c>
      <c r="F203" s="768">
        <v>2322</v>
      </c>
      <c r="G203" s="769" t="s">
        <v>314</v>
      </c>
      <c r="H203" s="746"/>
      <c r="I203" s="746">
        <v>710.6</v>
      </c>
      <c r="J203" s="1392" t="s">
        <v>1126</v>
      </c>
      <c r="K203" s="770"/>
      <c r="L203" s="964"/>
      <c r="M203" s="3112">
        <v>492.79999999999995</v>
      </c>
      <c r="N203" s="6" t="s">
        <v>714</v>
      </c>
      <c r="O203" s="6"/>
      <c r="P203" s="6"/>
    </row>
    <row r="204" spans="1:16">
      <c r="A204" s="766"/>
      <c r="B204" s="3036" t="s">
        <v>756</v>
      </c>
      <c r="C204" s="695" t="s">
        <v>305</v>
      </c>
      <c r="D204" s="767" t="s">
        <v>1310</v>
      </c>
      <c r="E204" s="733" t="s">
        <v>417</v>
      </c>
      <c r="F204" s="768">
        <v>2322</v>
      </c>
      <c r="G204" s="769" t="s">
        <v>2657</v>
      </c>
      <c r="H204" s="640"/>
      <c r="I204" s="640">
        <v>204</v>
      </c>
      <c r="J204" s="1392" t="s">
        <v>1126</v>
      </c>
      <c r="K204" s="731"/>
      <c r="L204" s="599"/>
      <c r="M204" s="3090">
        <v>168</v>
      </c>
      <c r="N204" s="296"/>
      <c r="O204" s="6"/>
      <c r="P204" s="6"/>
    </row>
    <row r="205" spans="1:16">
      <c r="A205" s="1305"/>
      <c r="B205" s="3032" t="s">
        <v>756</v>
      </c>
      <c r="C205" s="1305" t="s">
        <v>305</v>
      </c>
      <c r="D205" s="1558" t="s">
        <v>1310</v>
      </c>
      <c r="E205" s="1558" t="s">
        <v>417</v>
      </c>
      <c r="F205" s="1578">
        <v>2341</v>
      </c>
      <c r="G205" s="1571" t="s">
        <v>184</v>
      </c>
      <c r="H205" s="1572">
        <v>90</v>
      </c>
      <c r="I205" s="1573"/>
      <c r="J205" s="1564">
        <v>0</v>
      </c>
      <c r="K205" s="1574"/>
      <c r="L205" s="1572">
        <v>90</v>
      </c>
      <c r="M205" s="3113"/>
      <c r="N205" s="296"/>
      <c r="O205" s="6"/>
      <c r="P205" s="6"/>
    </row>
    <row r="206" spans="1:16">
      <c r="A206" s="1306"/>
      <c r="B206" s="3033" t="s">
        <v>756</v>
      </c>
      <c r="C206" s="1306" t="s">
        <v>305</v>
      </c>
      <c r="D206" s="1559" t="s">
        <v>1310</v>
      </c>
      <c r="E206" s="1559" t="s">
        <v>417</v>
      </c>
      <c r="F206" s="1312">
        <v>2341</v>
      </c>
      <c r="G206" s="757" t="s">
        <v>975</v>
      </c>
      <c r="H206" s="1563"/>
      <c r="I206" s="1563">
        <v>90</v>
      </c>
      <c r="J206" s="1564" t="s">
        <v>1126</v>
      </c>
      <c r="K206" s="1565"/>
      <c r="L206" s="1563"/>
      <c r="M206" s="3086">
        <v>90</v>
      </c>
      <c r="N206" s="296"/>
      <c r="O206" s="6"/>
      <c r="P206" s="6"/>
    </row>
    <row r="207" spans="1:16">
      <c r="A207" s="1305"/>
      <c r="B207" s="3032" t="s">
        <v>756</v>
      </c>
      <c r="C207" s="1305" t="s">
        <v>305</v>
      </c>
      <c r="D207" s="1558" t="s">
        <v>1310</v>
      </c>
      <c r="E207" s="1558" t="s">
        <v>417</v>
      </c>
      <c r="F207" s="1578">
        <v>2350</v>
      </c>
      <c r="G207" s="1571" t="s">
        <v>125</v>
      </c>
      <c r="H207" s="1572">
        <v>1700</v>
      </c>
      <c r="I207" s="1573"/>
      <c r="J207" s="1564">
        <v>747</v>
      </c>
      <c r="K207" s="1574"/>
      <c r="L207" s="1572">
        <v>1700</v>
      </c>
      <c r="M207" s="3113"/>
      <c r="N207" s="296"/>
      <c r="O207" s="6"/>
      <c r="P207" s="6"/>
    </row>
    <row r="208" spans="1:16" ht="20.399999999999999">
      <c r="A208" s="1306"/>
      <c r="B208" s="3033" t="s">
        <v>756</v>
      </c>
      <c r="C208" s="1306" t="s">
        <v>305</v>
      </c>
      <c r="D208" s="1559" t="s">
        <v>1310</v>
      </c>
      <c r="E208" s="1559" t="s">
        <v>417</v>
      </c>
      <c r="F208" s="1312">
        <v>2350</v>
      </c>
      <c r="G208" s="757" t="s">
        <v>852</v>
      </c>
      <c r="H208" s="1563"/>
      <c r="I208" s="1563">
        <v>500</v>
      </c>
      <c r="J208" s="1564" t="s">
        <v>1126</v>
      </c>
      <c r="K208" s="1565"/>
      <c r="L208" s="1563"/>
      <c r="M208" s="3086">
        <v>500</v>
      </c>
      <c r="N208" s="372" t="s">
        <v>4591</v>
      </c>
      <c r="O208" s="4"/>
      <c r="P208" s="4"/>
    </row>
    <row r="209" spans="1:16" ht="20.399999999999999">
      <c r="A209" s="1550"/>
      <c r="B209" s="3033" t="s">
        <v>756</v>
      </c>
      <c r="C209" s="1306" t="s">
        <v>305</v>
      </c>
      <c r="D209" s="1559" t="s">
        <v>1310</v>
      </c>
      <c r="E209" s="1559" t="s">
        <v>417</v>
      </c>
      <c r="F209" s="1312">
        <v>2350</v>
      </c>
      <c r="G209" s="689" t="s">
        <v>3275</v>
      </c>
      <c r="H209" s="1580"/>
      <c r="I209" s="1580">
        <v>700</v>
      </c>
      <c r="J209" s="1581"/>
      <c r="K209" s="1582"/>
      <c r="L209" s="1580"/>
      <c r="M209" s="3114">
        <v>700</v>
      </c>
      <c r="N209" s="296"/>
      <c r="O209" s="6"/>
      <c r="P209" s="6"/>
    </row>
    <row r="210" spans="1:16">
      <c r="A210" s="1306"/>
      <c r="B210" s="3033" t="s">
        <v>756</v>
      </c>
      <c r="C210" s="1306" t="s">
        <v>305</v>
      </c>
      <c r="D210" s="1559" t="s">
        <v>1310</v>
      </c>
      <c r="E210" s="1559" t="s">
        <v>417</v>
      </c>
      <c r="F210" s="1312">
        <v>2350</v>
      </c>
      <c r="G210" s="757" t="s">
        <v>144</v>
      </c>
      <c r="H210" s="1563"/>
      <c r="I210" s="1563">
        <v>500</v>
      </c>
      <c r="J210" s="1564" t="s">
        <v>1126</v>
      </c>
      <c r="K210" s="1565"/>
      <c r="L210" s="1563"/>
      <c r="M210" s="3086">
        <v>500</v>
      </c>
      <c r="N210" s="116"/>
      <c r="O210" s="6"/>
      <c r="P210" s="6"/>
    </row>
    <row r="211" spans="1:16">
      <c r="A211" s="622"/>
      <c r="B211" s="3032" t="s">
        <v>756</v>
      </c>
      <c r="C211" s="622" t="s">
        <v>305</v>
      </c>
      <c r="D211" s="658" t="s">
        <v>1310</v>
      </c>
      <c r="E211" s="762" t="s">
        <v>417</v>
      </c>
      <c r="F211" s="763">
        <v>2370</v>
      </c>
      <c r="G211" s="739" t="s">
        <v>126</v>
      </c>
      <c r="H211" s="645">
        <v>250</v>
      </c>
      <c r="I211" s="740"/>
      <c r="J211" s="1392">
        <v>0</v>
      </c>
      <c r="K211" s="741"/>
      <c r="L211" s="628">
        <v>200</v>
      </c>
      <c r="M211" s="3095"/>
      <c r="N211" s="116"/>
      <c r="O211" s="6"/>
      <c r="P211" s="6"/>
    </row>
    <row r="212" spans="1:16">
      <c r="A212" s="602"/>
      <c r="B212" s="3033" t="s">
        <v>756</v>
      </c>
      <c r="C212" s="602" t="s">
        <v>305</v>
      </c>
      <c r="D212" s="617" t="s">
        <v>1310</v>
      </c>
      <c r="E212" s="733" t="s">
        <v>417</v>
      </c>
      <c r="F212" s="734">
        <v>2370</v>
      </c>
      <c r="G212" s="689" t="s">
        <v>1629</v>
      </c>
      <c r="H212" s="640"/>
      <c r="I212" s="640">
        <v>250</v>
      </c>
      <c r="J212" s="1392" t="s">
        <v>1126</v>
      </c>
      <c r="K212" s="731"/>
      <c r="L212" s="599"/>
      <c r="M212" s="3090">
        <v>200</v>
      </c>
      <c r="N212" s="116"/>
      <c r="O212" s="6"/>
      <c r="P212" s="6"/>
    </row>
    <row r="213" spans="1:16">
      <c r="A213" s="622"/>
      <c r="B213" s="3032" t="s">
        <v>756</v>
      </c>
      <c r="C213" s="622" t="s">
        <v>305</v>
      </c>
      <c r="D213" s="658" t="s">
        <v>1310</v>
      </c>
      <c r="E213" s="762" t="s">
        <v>417</v>
      </c>
      <c r="F213" s="624">
        <v>2390</v>
      </c>
      <c r="G213" s="625" t="s">
        <v>127</v>
      </c>
      <c r="H213" s="645">
        <v>500</v>
      </c>
      <c r="I213" s="740"/>
      <c r="J213" s="1392">
        <v>2088</v>
      </c>
      <c r="K213" s="629"/>
      <c r="L213" s="628">
        <v>460</v>
      </c>
      <c r="M213" s="3105"/>
      <c r="N213" s="116">
        <v>1710868</v>
      </c>
      <c r="O213" s="3"/>
      <c r="P213" s="3"/>
    </row>
    <row r="214" spans="1:16">
      <c r="A214" s="639"/>
      <c r="B214" s="3033" t="s">
        <v>756</v>
      </c>
      <c r="C214" s="639" t="s">
        <v>305</v>
      </c>
      <c r="D214" s="733" t="s">
        <v>1310</v>
      </c>
      <c r="E214" s="733" t="s">
        <v>417</v>
      </c>
      <c r="F214" s="734">
        <v>2390</v>
      </c>
      <c r="G214" s="689" t="s">
        <v>3259</v>
      </c>
      <c r="H214" s="640"/>
      <c r="I214" s="640">
        <v>200</v>
      </c>
      <c r="J214" s="1537" t="s">
        <v>1126</v>
      </c>
      <c r="K214" s="731"/>
      <c r="L214" s="640"/>
      <c r="M214" s="3079">
        <v>160</v>
      </c>
      <c r="N214" s="366">
        <v>-1710868</v>
      </c>
      <c r="O214" s="3"/>
      <c r="P214" s="3"/>
    </row>
    <row r="215" spans="1:16">
      <c r="A215" s="602"/>
      <c r="B215" s="3033" t="s">
        <v>756</v>
      </c>
      <c r="C215" s="602" t="s">
        <v>305</v>
      </c>
      <c r="D215" s="617" t="s">
        <v>1310</v>
      </c>
      <c r="E215" s="733" t="s">
        <v>417</v>
      </c>
      <c r="F215" s="734">
        <v>2390</v>
      </c>
      <c r="G215" s="689" t="s">
        <v>1143</v>
      </c>
      <c r="H215" s="640"/>
      <c r="I215" s="640">
        <v>300</v>
      </c>
      <c r="J215" s="1392" t="s">
        <v>1126</v>
      </c>
      <c r="K215" s="600"/>
      <c r="L215" s="598"/>
      <c r="M215" s="3090">
        <v>300</v>
      </c>
      <c r="N215" s="296"/>
      <c r="O215" s="6"/>
      <c r="P215" s="6"/>
    </row>
    <row r="216" spans="1:16" ht="20.399999999999999">
      <c r="A216" s="622"/>
      <c r="B216" s="3032" t="s">
        <v>756</v>
      </c>
      <c r="C216" s="622" t="s">
        <v>305</v>
      </c>
      <c r="D216" s="658" t="s">
        <v>1310</v>
      </c>
      <c r="E216" s="762" t="s">
        <v>417</v>
      </c>
      <c r="F216" s="763">
        <v>2512</v>
      </c>
      <c r="G216" s="739" t="s">
        <v>763</v>
      </c>
      <c r="H216" s="645">
        <v>2600</v>
      </c>
      <c r="I216" s="740"/>
      <c r="J216" s="1537">
        <v>2174</v>
      </c>
      <c r="K216" s="741"/>
      <c r="L216" s="645">
        <v>2950</v>
      </c>
      <c r="M216" s="3085"/>
      <c r="N216" s="296"/>
      <c r="O216" s="6"/>
      <c r="P216" s="6"/>
    </row>
    <row r="217" spans="1:16">
      <c r="A217" s="1060"/>
      <c r="B217" s="3033" t="s">
        <v>756</v>
      </c>
      <c r="C217" s="639" t="s">
        <v>307</v>
      </c>
      <c r="D217" s="733" t="s">
        <v>1310</v>
      </c>
      <c r="E217" s="733" t="s">
        <v>417</v>
      </c>
      <c r="F217" s="734">
        <v>2512</v>
      </c>
      <c r="G217" s="1068" t="s">
        <v>4324</v>
      </c>
      <c r="H217" s="1080"/>
      <c r="I217" s="1080">
        <v>2000</v>
      </c>
      <c r="J217" s="1537" t="s">
        <v>1126</v>
      </c>
      <c r="K217" s="1338"/>
      <c r="L217" s="1080"/>
      <c r="M217" s="3079">
        <v>2950</v>
      </c>
      <c r="N217" s="296"/>
      <c r="O217" s="6"/>
      <c r="P217" s="6"/>
    </row>
    <row r="218" spans="1:16" ht="20.399999999999999">
      <c r="A218" s="602"/>
      <c r="B218" s="3033" t="s">
        <v>756</v>
      </c>
      <c r="C218" s="639" t="s">
        <v>307</v>
      </c>
      <c r="D218" s="733" t="s">
        <v>1310</v>
      </c>
      <c r="E218" s="733" t="s">
        <v>417</v>
      </c>
      <c r="F218" s="734">
        <v>2512</v>
      </c>
      <c r="G218" s="689" t="s">
        <v>3162</v>
      </c>
      <c r="H218" s="640"/>
      <c r="I218" s="640">
        <v>600</v>
      </c>
      <c r="J218" s="1537" t="s">
        <v>1126</v>
      </c>
      <c r="K218" s="731"/>
      <c r="L218" s="640"/>
      <c r="M218" s="3079"/>
      <c r="N218" s="296"/>
      <c r="O218" s="6"/>
      <c r="P218" s="6"/>
    </row>
    <row r="219" spans="1:16" ht="20.399999999999999">
      <c r="A219" s="622"/>
      <c r="B219" s="3032" t="s">
        <v>756</v>
      </c>
      <c r="C219" s="622" t="s">
        <v>305</v>
      </c>
      <c r="D219" s="658" t="s">
        <v>1310</v>
      </c>
      <c r="E219" s="762" t="s">
        <v>417</v>
      </c>
      <c r="F219" s="763">
        <v>2519</v>
      </c>
      <c r="G219" s="739" t="s">
        <v>764</v>
      </c>
      <c r="H219" s="645">
        <v>3650</v>
      </c>
      <c r="I219" s="740"/>
      <c r="J219" s="1537">
        <v>2195</v>
      </c>
      <c r="K219" s="741"/>
      <c r="L219" s="645">
        <v>2400</v>
      </c>
      <c r="M219" s="3085"/>
      <c r="N219" s="296"/>
      <c r="O219" s="6"/>
      <c r="P219" s="6"/>
    </row>
    <row r="220" spans="1:16" ht="20.399999999999999">
      <c r="A220" s="602"/>
      <c r="B220" s="3033" t="s">
        <v>756</v>
      </c>
      <c r="C220" s="602" t="s">
        <v>305</v>
      </c>
      <c r="D220" s="617" t="s">
        <v>1310</v>
      </c>
      <c r="E220" s="733" t="s">
        <v>417</v>
      </c>
      <c r="F220" s="734">
        <v>2519</v>
      </c>
      <c r="G220" s="751" t="s">
        <v>1321</v>
      </c>
      <c r="H220" s="640"/>
      <c r="I220" s="640">
        <v>1200</v>
      </c>
      <c r="J220" s="1537" t="s">
        <v>1126</v>
      </c>
      <c r="K220" s="731"/>
      <c r="L220" s="640"/>
      <c r="M220" s="3079">
        <v>1200</v>
      </c>
      <c r="N220" s="296"/>
      <c r="O220" s="6"/>
      <c r="P220" s="6"/>
    </row>
    <row r="221" spans="1:16">
      <c r="A221" s="1477"/>
      <c r="B221" s="3033" t="s">
        <v>756</v>
      </c>
      <c r="C221" s="639" t="s">
        <v>305</v>
      </c>
      <c r="D221" s="733" t="s">
        <v>1310</v>
      </c>
      <c r="E221" s="733" t="s">
        <v>417</v>
      </c>
      <c r="F221" s="734">
        <v>2519</v>
      </c>
      <c r="G221" s="1460" t="s">
        <v>4735</v>
      </c>
      <c r="H221" s="1448"/>
      <c r="I221" s="1448"/>
      <c r="J221" s="1538"/>
      <c r="K221" s="1454"/>
      <c r="L221" s="1448"/>
      <c r="M221" s="3115">
        <v>1200</v>
      </c>
      <c r="N221" s="296"/>
      <c r="O221" s="6"/>
      <c r="P221" s="6"/>
    </row>
    <row r="222" spans="1:16" ht="30.6">
      <c r="A222" s="1060"/>
      <c r="B222" s="3033" t="s">
        <v>756</v>
      </c>
      <c r="C222" s="602" t="s">
        <v>305</v>
      </c>
      <c r="D222" s="617" t="s">
        <v>1310</v>
      </c>
      <c r="E222" s="733" t="s">
        <v>417</v>
      </c>
      <c r="F222" s="734">
        <v>2519</v>
      </c>
      <c r="G222" s="1044" t="s">
        <v>2984</v>
      </c>
      <c r="H222" s="1080"/>
      <c r="I222" s="1344">
        <v>1000</v>
      </c>
      <c r="J222" s="1392" t="s">
        <v>1126</v>
      </c>
      <c r="K222" s="585"/>
      <c r="L222" s="1030"/>
      <c r="M222" s="3098"/>
      <c r="N222" s="296"/>
      <c r="O222" s="6"/>
      <c r="P222" s="6"/>
    </row>
    <row r="223" spans="1:16" ht="30.6">
      <c r="A223" s="1060"/>
      <c r="B223" s="3033" t="s">
        <v>756</v>
      </c>
      <c r="C223" s="602" t="s">
        <v>305</v>
      </c>
      <c r="D223" s="617" t="s">
        <v>1310</v>
      </c>
      <c r="E223" s="733" t="s">
        <v>417</v>
      </c>
      <c r="F223" s="734">
        <v>2519</v>
      </c>
      <c r="G223" s="1044" t="s">
        <v>3084</v>
      </c>
      <c r="H223" s="1080"/>
      <c r="I223" s="1344">
        <v>1450</v>
      </c>
      <c r="J223" s="1392" t="s">
        <v>1126</v>
      </c>
      <c r="K223" s="585"/>
      <c r="L223" s="1030"/>
      <c r="M223" s="3098"/>
      <c r="N223" s="296"/>
      <c r="O223" s="6"/>
      <c r="P223" s="6"/>
    </row>
    <row r="224" spans="1:16" ht="20.399999999999999">
      <c r="A224" s="771"/>
      <c r="B224" s="3037" t="s">
        <v>790</v>
      </c>
      <c r="C224" s="771" t="s">
        <v>310</v>
      </c>
      <c r="D224" s="772" t="s">
        <v>1310</v>
      </c>
      <c r="E224" s="2451" t="s">
        <v>417</v>
      </c>
      <c r="F224" s="773">
        <v>4311</v>
      </c>
      <c r="G224" s="774" t="s">
        <v>128</v>
      </c>
      <c r="H224" s="645">
        <v>2052431</v>
      </c>
      <c r="I224" s="740"/>
      <c r="J224" s="1392">
        <v>1672644</v>
      </c>
      <c r="K224" s="741"/>
      <c r="L224" s="628">
        <v>1402431</v>
      </c>
      <c r="M224" s="3095"/>
      <c r="N224" s="296"/>
      <c r="O224" s="6"/>
      <c r="P224" s="6"/>
    </row>
    <row r="225" spans="1:32">
      <c r="A225" s="699"/>
      <c r="B225" s="3033" t="s">
        <v>790</v>
      </c>
      <c r="C225" s="602" t="s">
        <v>310</v>
      </c>
      <c r="D225" s="617" t="s">
        <v>1310</v>
      </c>
      <c r="E225" s="733" t="s">
        <v>417</v>
      </c>
      <c r="F225" s="734">
        <v>4311</v>
      </c>
      <c r="G225" s="751"/>
      <c r="H225" s="640"/>
      <c r="I225" s="640">
        <v>2052431</v>
      </c>
      <c r="J225" s="1392" t="s">
        <v>1126</v>
      </c>
      <c r="K225" s="731"/>
      <c r="L225" s="599"/>
      <c r="M225" s="3116">
        <v>1402431</v>
      </c>
      <c r="N225" s="296"/>
      <c r="O225" s="6"/>
      <c r="P225" s="6"/>
    </row>
    <row r="226" spans="1:32" ht="30.6">
      <c r="A226" s="699"/>
      <c r="B226" s="3033" t="s">
        <v>790</v>
      </c>
      <c r="C226" s="602" t="s">
        <v>310</v>
      </c>
      <c r="D226" s="617" t="s">
        <v>1310</v>
      </c>
      <c r="E226" s="733" t="s">
        <v>417</v>
      </c>
      <c r="F226" s="734">
        <v>4311</v>
      </c>
      <c r="G226" s="751" t="s">
        <v>1764</v>
      </c>
      <c r="H226" s="640"/>
      <c r="I226" s="640"/>
      <c r="J226" s="1392" t="s">
        <v>1126</v>
      </c>
      <c r="K226" s="731"/>
      <c r="L226" s="599"/>
      <c r="M226" s="3090"/>
      <c r="N226" s="1960">
        <v>2800</v>
      </c>
      <c r="O226" s="6"/>
      <c r="P226" s="6"/>
    </row>
    <row r="227" spans="1:32">
      <c r="A227" s="622"/>
      <c r="B227" s="3032" t="s">
        <v>758</v>
      </c>
      <c r="C227" s="622" t="s">
        <v>309</v>
      </c>
      <c r="D227" s="658" t="s">
        <v>1310</v>
      </c>
      <c r="E227" s="762" t="s">
        <v>417</v>
      </c>
      <c r="F227" s="763">
        <v>5238</v>
      </c>
      <c r="G227" s="739" t="s">
        <v>131</v>
      </c>
      <c r="H227" s="645">
        <v>5629.5</v>
      </c>
      <c r="I227" s="740"/>
      <c r="J227" s="1537">
        <v>3481.26</v>
      </c>
      <c r="K227" s="741"/>
      <c r="L227" s="645">
        <v>8500</v>
      </c>
      <c r="M227" s="3085"/>
      <c r="N227" s="296"/>
      <c r="O227" s="6"/>
      <c r="P227" s="6"/>
    </row>
    <row r="228" spans="1:32" ht="20.399999999999999">
      <c r="A228" s="602"/>
      <c r="B228" s="3033" t="s">
        <v>758</v>
      </c>
      <c r="C228" s="602" t="s">
        <v>309</v>
      </c>
      <c r="D228" s="617" t="s">
        <v>1310</v>
      </c>
      <c r="E228" s="733" t="s">
        <v>417</v>
      </c>
      <c r="F228" s="734">
        <v>5238</v>
      </c>
      <c r="G228" s="689" t="s">
        <v>2388</v>
      </c>
      <c r="H228" s="640"/>
      <c r="I228" s="640">
        <v>1512.5</v>
      </c>
      <c r="J228" s="1537" t="s">
        <v>1126</v>
      </c>
      <c r="K228" s="731"/>
      <c r="L228" s="640"/>
      <c r="M228" s="3079"/>
      <c r="N228" s="16"/>
      <c r="O228" s="6"/>
      <c r="P228" s="6"/>
    </row>
    <row r="229" spans="1:32" ht="20.399999999999999">
      <c r="A229" s="602"/>
      <c r="B229" s="3033" t="s">
        <v>758</v>
      </c>
      <c r="C229" s="602" t="s">
        <v>309</v>
      </c>
      <c r="D229" s="617" t="s">
        <v>1310</v>
      </c>
      <c r="E229" s="733" t="s">
        <v>417</v>
      </c>
      <c r="F229" s="734">
        <v>5238</v>
      </c>
      <c r="G229" s="689" t="s">
        <v>2387</v>
      </c>
      <c r="H229" s="640"/>
      <c r="I229" s="640">
        <v>700</v>
      </c>
      <c r="J229" s="1537" t="s">
        <v>1126</v>
      </c>
      <c r="K229" s="731"/>
      <c r="L229" s="640"/>
      <c r="M229" s="3079"/>
      <c r="N229" s="16"/>
      <c r="O229" s="3"/>
      <c r="P229" s="3"/>
    </row>
    <row r="230" spans="1:32">
      <c r="A230" s="602"/>
      <c r="B230" s="3033" t="s">
        <v>758</v>
      </c>
      <c r="C230" s="602" t="s">
        <v>309</v>
      </c>
      <c r="D230" s="617" t="s">
        <v>1310</v>
      </c>
      <c r="E230" s="733" t="s">
        <v>417</v>
      </c>
      <c r="F230" s="734">
        <v>5238</v>
      </c>
      <c r="G230" s="689" t="s">
        <v>851</v>
      </c>
      <c r="H230" s="640"/>
      <c r="I230" s="640">
        <v>1700</v>
      </c>
      <c r="J230" s="1537" t="s">
        <v>1126</v>
      </c>
      <c r="K230" s="731"/>
      <c r="L230" s="640"/>
      <c r="M230" s="3079">
        <v>3700</v>
      </c>
      <c r="N230" s="16"/>
      <c r="O230" s="6"/>
      <c r="P230" s="6"/>
    </row>
    <row r="231" spans="1:32">
      <c r="A231" s="602"/>
      <c r="B231" s="3033" t="s">
        <v>758</v>
      </c>
      <c r="C231" s="602" t="s">
        <v>309</v>
      </c>
      <c r="D231" s="617" t="s">
        <v>1310</v>
      </c>
      <c r="E231" s="733" t="s">
        <v>417</v>
      </c>
      <c r="F231" s="734">
        <v>5238</v>
      </c>
      <c r="G231" s="689" t="s">
        <v>4796</v>
      </c>
      <c r="H231" s="640"/>
      <c r="I231" s="640">
        <v>2000</v>
      </c>
      <c r="J231" s="1537" t="s">
        <v>1126</v>
      </c>
      <c r="K231" s="731"/>
      <c r="L231" s="640"/>
      <c r="M231" s="3079">
        <v>4800</v>
      </c>
      <c r="N231" s="10"/>
      <c r="O231" s="3"/>
      <c r="P231" s="3"/>
    </row>
    <row r="232" spans="1:32" ht="30.6">
      <c r="A232" s="602"/>
      <c r="B232" s="3033" t="s">
        <v>758</v>
      </c>
      <c r="C232" s="602" t="s">
        <v>309</v>
      </c>
      <c r="D232" s="617" t="s">
        <v>1310</v>
      </c>
      <c r="E232" s="733" t="s">
        <v>417</v>
      </c>
      <c r="F232" s="734">
        <v>5238</v>
      </c>
      <c r="G232" s="689" t="s">
        <v>3163</v>
      </c>
      <c r="H232" s="640"/>
      <c r="I232" s="640">
        <v>-283</v>
      </c>
      <c r="J232" s="1537" t="s">
        <v>1126</v>
      </c>
      <c r="K232" s="731"/>
      <c r="L232" s="640"/>
      <c r="M232" s="3079"/>
      <c r="N232" s="16"/>
      <c r="O232" s="3"/>
      <c r="P232" s="3"/>
    </row>
    <row r="233" spans="1:32">
      <c r="A233" s="622"/>
      <c r="B233" s="3032" t="s">
        <v>758</v>
      </c>
      <c r="C233" s="622" t="s">
        <v>309</v>
      </c>
      <c r="D233" s="658" t="s">
        <v>1310</v>
      </c>
      <c r="E233" s="762" t="s">
        <v>417</v>
      </c>
      <c r="F233" s="763">
        <v>5239</v>
      </c>
      <c r="G233" s="739" t="s">
        <v>130</v>
      </c>
      <c r="H233" s="645">
        <v>6000</v>
      </c>
      <c r="I233" s="732"/>
      <c r="J233" s="1537">
        <v>0</v>
      </c>
      <c r="K233" s="741"/>
      <c r="L233" s="645">
        <v>6000</v>
      </c>
      <c r="M233" s="3117"/>
      <c r="N233" s="16"/>
      <c r="O233" s="4"/>
      <c r="P233" s="4"/>
      <c r="Q233" s="4"/>
      <c r="R233" s="4"/>
      <c r="S233" s="4"/>
      <c r="T233" s="4"/>
      <c r="U233" s="4"/>
      <c r="V233" s="4"/>
      <c r="W233" s="4"/>
      <c r="X233" s="4"/>
      <c r="Y233" s="4"/>
      <c r="Z233" s="4"/>
      <c r="AA233" s="4"/>
      <c r="AB233" s="4"/>
      <c r="AC233" s="4"/>
      <c r="AD233" s="4"/>
      <c r="AE233" s="4"/>
      <c r="AF233" s="4"/>
    </row>
    <row r="234" spans="1:32">
      <c r="A234" s="602"/>
      <c r="B234" s="3033" t="s">
        <v>758</v>
      </c>
      <c r="C234" s="602" t="s">
        <v>309</v>
      </c>
      <c r="D234" s="617" t="s">
        <v>1310</v>
      </c>
      <c r="E234" s="733" t="s">
        <v>417</v>
      </c>
      <c r="F234" s="734">
        <v>5239</v>
      </c>
      <c r="G234" s="689" t="s">
        <v>4694</v>
      </c>
      <c r="H234" s="640"/>
      <c r="I234" s="640">
        <v>6000</v>
      </c>
      <c r="J234" s="1537" t="s">
        <v>1126</v>
      </c>
      <c r="K234" s="731"/>
      <c r="L234" s="640"/>
      <c r="M234" s="3079">
        <v>6000</v>
      </c>
      <c r="N234" s="16"/>
      <c r="O234" s="4"/>
      <c r="P234" s="4"/>
      <c r="Q234" s="4"/>
      <c r="R234" s="4"/>
      <c r="S234" s="4"/>
    </row>
    <row r="235" spans="1:32" ht="20.399999999999999">
      <c r="A235" s="602"/>
      <c r="B235" s="3033" t="s">
        <v>758</v>
      </c>
      <c r="C235" s="602" t="s">
        <v>309</v>
      </c>
      <c r="D235" s="617" t="s">
        <v>1310</v>
      </c>
      <c r="E235" s="733" t="s">
        <v>417</v>
      </c>
      <c r="F235" s="734">
        <v>5239</v>
      </c>
      <c r="G235" s="689" t="s">
        <v>1907</v>
      </c>
      <c r="H235" s="640"/>
      <c r="I235" s="640"/>
      <c r="J235" s="1537" t="s">
        <v>1126</v>
      </c>
      <c r="K235" s="731"/>
      <c r="L235" s="640"/>
      <c r="M235" s="3079"/>
      <c r="N235" s="10"/>
      <c r="O235" s="4"/>
      <c r="P235" s="4"/>
      <c r="Q235" s="4"/>
      <c r="R235" s="4"/>
      <c r="S235" s="4"/>
    </row>
    <row r="236" spans="1:32" ht="20.399999999999999" customHeight="1">
      <c r="A236" s="602"/>
      <c r="B236" s="3033" t="s">
        <v>758</v>
      </c>
      <c r="C236" s="602" t="s">
        <v>309</v>
      </c>
      <c r="D236" s="617" t="s">
        <v>1310</v>
      </c>
      <c r="E236" s="733" t="s">
        <v>417</v>
      </c>
      <c r="F236" s="734">
        <v>5239</v>
      </c>
      <c r="G236" s="689" t="s">
        <v>1908</v>
      </c>
      <c r="H236" s="640"/>
      <c r="I236" s="640"/>
      <c r="J236" s="1537" t="s">
        <v>1126</v>
      </c>
      <c r="K236" s="731"/>
      <c r="L236" s="640"/>
      <c r="M236" s="3079"/>
      <c r="N236" s="16"/>
      <c r="O236" s="6"/>
      <c r="P236" s="6"/>
      <c r="Q236" s="6"/>
      <c r="R236" s="6"/>
      <c r="S236" s="6"/>
      <c r="T236" s="6"/>
      <c r="U236" s="4"/>
      <c r="V236" s="4"/>
      <c r="W236" s="4"/>
      <c r="X236" s="4"/>
      <c r="Y236" s="4"/>
      <c r="Z236" s="4"/>
      <c r="AA236" s="4"/>
      <c r="AB236" s="4"/>
      <c r="AC236" s="4"/>
      <c r="AD236" s="4"/>
      <c r="AE236" s="4"/>
      <c r="AF236" s="4"/>
    </row>
    <row r="237" spans="1:32" ht="20.399999999999999">
      <c r="A237" s="622"/>
      <c r="B237" s="3032" t="s">
        <v>794</v>
      </c>
      <c r="C237" s="622" t="s">
        <v>649</v>
      </c>
      <c r="D237" s="658" t="s">
        <v>1310</v>
      </c>
      <c r="E237" s="762" t="s">
        <v>417</v>
      </c>
      <c r="F237" s="763">
        <v>7260</v>
      </c>
      <c r="G237" s="739" t="s">
        <v>132</v>
      </c>
      <c r="H237" s="645">
        <v>6917724</v>
      </c>
      <c r="I237" s="740"/>
      <c r="J237" s="1537">
        <v>5626416</v>
      </c>
      <c r="K237" s="741"/>
      <c r="L237" s="645">
        <v>7376681</v>
      </c>
      <c r="M237" s="3085"/>
      <c r="N237" s="10"/>
      <c r="O237" s="4"/>
      <c r="P237" s="4"/>
      <c r="Q237" s="4"/>
      <c r="R237" s="4"/>
      <c r="S237" s="4"/>
    </row>
    <row r="238" spans="1:32">
      <c r="A238" s="699"/>
      <c r="B238" s="3033" t="s">
        <v>794</v>
      </c>
      <c r="C238" s="602" t="s">
        <v>649</v>
      </c>
      <c r="D238" s="617" t="s">
        <v>1310</v>
      </c>
      <c r="E238" s="733" t="s">
        <v>417</v>
      </c>
      <c r="F238" s="734">
        <v>7260</v>
      </c>
      <c r="G238" s="689" t="s">
        <v>1013</v>
      </c>
      <c r="H238" s="640"/>
      <c r="I238" s="640">
        <v>6917724</v>
      </c>
      <c r="J238" s="1537" t="s">
        <v>1126</v>
      </c>
      <c r="K238" s="731"/>
      <c r="L238" s="640"/>
      <c r="M238" s="3079">
        <v>7376681</v>
      </c>
      <c r="N238" s="10"/>
      <c r="O238" s="4"/>
      <c r="P238" s="4"/>
      <c r="Q238" s="4"/>
      <c r="R238" s="4"/>
      <c r="S238" s="4"/>
      <c r="T238" s="4"/>
      <c r="U238" s="4"/>
      <c r="V238" s="4"/>
      <c r="W238" s="4"/>
      <c r="X238" s="4"/>
      <c r="Y238" s="4"/>
      <c r="Z238" s="4"/>
      <c r="AA238" s="4"/>
      <c r="AB238" s="4"/>
      <c r="AC238" s="4"/>
      <c r="AD238" s="4"/>
      <c r="AE238" s="4"/>
      <c r="AF238" s="4"/>
    </row>
    <row r="239" spans="1:32">
      <c r="A239" s="699"/>
      <c r="B239" s="3033" t="s">
        <v>794</v>
      </c>
      <c r="C239" s="602" t="s">
        <v>649</v>
      </c>
      <c r="D239" s="617" t="s">
        <v>1310</v>
      </c>
      <c r="E239" s="733" t="s">
        <v>417</v>
      </c>
      <c r="F239" s="734">
        <v>7260</v>
      </c>
      <c r="G239" s="689" t="s">
        <v>1040</v>
      </c>
      <c r="H239" s="640"/>
      <c r="I239" s="640"/>
      <c r="J239" s="1537" t="s">
        <v>1126</v>
      </c>
      <c r="K239" s="731"/>
      <c r="L239" s="640"/>
      <c r="M239" s="3079"/>
      <c r="N239" s="16"/>
      <c r="O239" s="6"/>
      <c r="P239" s="6"/>
      <c r="Q239" s="6"/>
      <c r="R239" s="6"/>
      <c r="S239" s="6"/>
      <c r="T239" s="6"/>
      <c r="U239" s="6"/>
      <c r="V239" s="6"/>
      <c r="W239" s="6"/>
      <c r="X239" s="6"/>
      <c r="Y239" s="6"/>
      <c r="Z239" s="6"/>
      <c r="AA239" s="6"/>
      <c r="AB239" s="6"/>
      <c r="AC239" s="6"/>
      <c r="AD239" s="6"/>
      <c r="AE239" s="6"/>
      <c r="AF239" s="6"/>
    </row>
    <row r="240" spans="1:32">
      <c r="A240" s="622"/>
      <c r="B240" s="3032" t="s">
        <v>422</v>
      </c>
      <c r="C240" s="622" t="s">
        <v>413</v>
      </c>
      <c r="D240" s="658" t="s">
        <v>1310</v>
      </c>
      <c r="E240" s="681" t="s">
        <v>1774</v>
      </c>
      <c r="F240" s="624">
        <v>1111</v>
      </c>
      <c r="G240" s="625" t="s">
        <v>133</v>
      </c>
      <c r="H240" s="776">
        <v>302204.57701920008</v>
      </c>
      <c r="I240" s="776"/>
      <c r="J240" s="1392">
        <v>188852</v>
      </c>
      <c r="K240" s="953"/>
      <c r="L240" s="776">
        <v>271536.16000000003</v>
      </c>
      <c r="M240" s="776"/>
      <c r="N240" s="16"/>
      <c r="O240" s="4"/>
      <c r="P240" s="4"/>
      <c r="Q240" s="4"/>
      <c r="R240" s="4"/>
      <c r="S240" s="4"/>
    </row>
    <row r="241" spans="1:32">
      <c r="A241" s="602"/>
      <c r="B241" s="3033" t="s">
        <v>422</v>
      </c>
      <c r="C241" s="602" t="s">
        <v>413</v>
      </c>
      <c r="D241" s="617" t="s">
        <v>1310</v>
      </c>
      <c r="E241" s="639" t="s">
        <v>1774</v>
      </c>
      <c r="F241" s="618">
        <v>1111</v>
      </c>
      <c r="G241" s="620" t="s">
        <v>422</v>
      </c>
      <c r="H241" s="615"/>
      <c r="I241" s="615">
        <v>302504.57701920008</v>
      </c>
      <c r="J241" s="1392" t="s">
        <v>1126</v>
      </c>
      <c r="K241" s="954"/>
      <c r="L241" s="615"/>
      <c r="M241" s="615">
        <v>271536.16000000003</v>
      </c>
      <c r="N241" s="10"/>
      <c r="O241" s="6"/>
      <c r="P241" s="6"/>
      <c r="Q241" s="6"/>
      <c r="R241" s="6"/>
      <c r="S241" s="6"/>
      <c r="T241" s="6"/>
      <c r="U241" s="6"/>
      <c r="V241" s="6"/>
      <c r="W241" s="6"/>
      <c r="X241" s="6"/>
      <c r="Y241" s="6"/>
      <c r="Z241" s="6"/>
      <c r="AA241" s="6"/>
      <c r="AB241" s="6"/>
      <c r="AC241" s="6"/>
      <c r="AD241" s="6"/>
      <c r="AE241" s="6"/>
      <c r="AF241" s="6"/>
    </row>
    <row r="242" spans="1:32" ht="20.399999999999999">
      <c r="A242" s="602"/>
      <c r="B242" s="3033" t="s">
        <v>422</v>
      </c>
      <c r="C242" s="602" t="s">
        <v>413</v>
      </c>
      <c r="D242" s="617" t="s">
        <v>1310</v>
      </c>
      <c r="E242" s="639" t="s">
        <v>1774</v>
      </c>
      <c r="F242" s="618">
        <v>1111</v>
      </c>
      <c r="G242" s="620" t="s">
        <v>2798</v>
      </c>
      <c r="H242" s="615"/>
      <c r="I242" s="615">
        <v>-300</v>
      </c>
      <c r="J242" s="1392" t="s">
        <v>1126</v>
      </c>
      <c r="K242" s="954"/>
      <c r="L242" s="615"/>
      <c r="M242" s="615"/>
      <c r="N242" s="16"/>
      <c r="O242" s="4"/>
      <c r="P242" s="4"/>
      <c r="Q242" s="4"/>
      <c r="R242" s="4"/>
      <c r="S242" s="4"/>
      <c r="T242" s="4"/>
      <c r="U242" s="4"/>
      <c r="V242" s="4"/>
      <c r="W242" s="4"/>
      <c r="X242" s="4"/>
      <c r="Y242" s="4"/>
      <c r="Z242" s="4"/>
      <c r="AA242" s="4"/>
      <c r="AB242" s="4"/>
      <c r="AC242" s="4"/>
      <c r="AD242" s="4"/>
      <c r="AE242" s="4"/>
    </row>
    <row r="243" spans="1:32">
      <c r="A243" s="622"/>
      <c r="B243" s="3032" t="s">
        <v>422</v>
      </c>
      <c r="C243" s="622" t="s">
        <v>413</v>
      </c>
      <c r="D243" s="658" t="s">
        <v>1310</v>
      </c>
      <c r="E243" s="659" t="s">
        <v>1774</v>
      </c>
      <c r="F243" s="624">
        <v>1119</v>
      </c>
      <c r="G243" s="625" t="s">
        <v>134</v>
      </c>
      <c r="H243" s="776">
        <v>2300</v>
      </c>
      <c r="I243" s="776"/>
      <c r="J243" s="1392"/>
      <c r="K243" s="953"/>
      <c r="L243" s="776">
        <v>2300</v>
      </c>
      <c r="M243" s="776"/>
      <c r="N243" s="10"/>
      <c r="O243" s="6"/>
      <c r="P243" s="6"/>
      <c r="Q243" s="6"/>
      <c r="R243" s="6"/>
      <c r="S243" s="6"/>
      <c r="T243" s="6"/>
      <c r="U243" s="6"/>
      <c r="V243" s="6"/>
      <c r="W243" s="6"/>
      <c r="X243" s="6"/>
      <c r="Y243" s="6"/>
      <c r="Z243" s="6"/>
      <c r="AA243" s="6"/>
      <c r="AB243" s="6"/>
      <c r="AC243" s="6"/>
      <c r="AD243" s="6"/>
      <c r="AE243" s="6"/>
    </row>
    <row r="244" spans="1:32" ht="20.399999999999999">
      <c r="A244" s="602"/>
      <c r="B244" s="3033" t="s">
        <v>422</v>
      </c>
      <c r="C244" s="602" t="s">
        <v>413</v>
      </c>
      <c r="D244" s="617" t="s">
        <v>1310</v>
      </c>
      <c r="E244" s="639" t="s">
        <v>1774</v>
      </c>
      <c r="F244" s="618">
        <v>1119</v>
      </c>
      <c r="G244" s="620" t="s">
        <v>1301</v>
      </c>
      <c r="H244" s="615"/>
      <c r="I244" s="615">
        <v>2300</v>
      </c>
      <c r="J244" s="1392" t="s">
        <v>1126</v>
      </c>
      <c r="K244" s="954"/>
      <c r="L244" s="615"/>
      <c r="M244" s="615">
        <v>2300</v>
      </c>
      <c r="N244" s="10"/>
      <c r="O244" s="4"/>
      <c r="P244" s="4"/>
      <c r="Q244" s="4"/>
      <c r="R244" s="4"/>
      <c r="S244" s="4"/>
      <c r="T244" s="4"/>
      <c r="U244" s="4"/>
      <c r="V244" s="4"/>
      <c r="W244" s="4"/>
      <c r="X244" s="4"/>
      <c r="Y244" s="4"/>
      <c r="Z244" s="4"/>
      <c r="AA244" s="4"/>
      <c r="AB244" s="4"/>
      <c r="AC244" s="4"/>
      <c r="AD244" s="4"/>
      <c r="AE244" s="4"/>
    </row>
    <row r="245" spans="1:32" ht="20.399999999999999">
      <c r="A245" s="602"/>
      <c r="B245" s="3033" t="s">
        <v>422</v>
      </c>
      <c r="C245" s="602" t="s">
        <v>413</v>
      </c>
      <c r="D245" s="617" t="s">
        <v>1310</v>
      </c>
      <c r="E245" s="639" t="s">
        <v>1774</v>
      </c>
      <c r="F245" s="618">
        <v>1119</v>
      </c>
      <c r="G245" s="620" t="s">
        <v>1854</v>
      </c>
      <c r="H245" s="615"/>
      <c r="I245" s="615"/>
      <c r="J245" s="1392" t="s">
        <v>1126</v>
      </c>
      <c r="K245" s="954"/>
      <c r="L245" s="615"/>
      <c r="M245" s="615"/>
      <c r="N245" s="16"/>
      <c r="O245" s="6"/>
      <c r="P245" s="6"/>
      <c r="Q245" s="6"/>
      <c r="R245" s="6"/>
      <c r="S245" s="6"/>
      <c r="T245" s="6"/>
      <c r="U245" s="6"/>
      <c r="V245" s="6"/>
      <c r="W245" s="6"/>
      <c r="X245" s="6"/>
      <c r="Y245" s="6"/>
      <c r="Z245" s="6"/>
      <c r="AA245" s="6"/>
      <c r="AB245" s="6"/>
      <c r="AC245" s="6"/>
      <c r="AD245" s="6"/>
      <c r="AE245" s="6"/>
    </row>
    <row r="246" spans="1:32">
      <c r="A246" s="622"/>
      <c r="B246" s="3032" t="s">
        <v>422</v>
      </c>
      <c r="C246" s="622" t="s">
        <v>307</v>
      </c>
      <c r="D246" s="658" t="s">
        <v>1310</v>
      </c>
      <c r="E246" s="659" t="s">
        <v>1774</v>
      </c>
      <c r="F246" s="624">
        <v>1147</v>
      </c>
      <c r="G246" s="625" t="s">
        <v>103</v>
      </c>
      <c r="H246" s="776"/>
      <c r="I246" s="776"/>
      <c r="J246" s="1392" t="s">
        <v>1126</v>
      </c>
      <c r="K246" s="953"/>
      <c r="L246" s="776"/>
      <c r="M246" s="776"/>
      <c r="N246" s="10"/>
      <c r="O246" s="6"/>
      <c r="P246" s="6"/>
      <c r="Q246" s="6"/>
      <c r="R246" s="6"/>
      <c r="S246" s="6"/>
      <c r="T246" s="6"/>
      <c r="U246" s="6"/>
      <c r="V246" s="6"/>
      <c r="W246" s="6"/>
      <c r="X246" s="6"/>
      <c r="Y246" s="6"/>
      <c r="Z246" s="6"/>
      <c r="AA246" s="6"/>
      <c r="AB246" s="6"/>
      <c r="AC246" s="6"/>
      <c r="AD246" s="6"/>
      <c r="AE246" s="6"/>
    </row>
    <row r="247" spans="1:32">
      <c r="A247" s="622"/>
      <c r="B247" s="3032" t="s">
        <v>422</v>
      </c>
      <c r="C247" s="622" t="s">
        <v>413</v>
      </c>
      <c r="D247" s="658" t="s">
        <v>1310</v>
      </c>
      <c r="E247" s="659" t="s">
        <v>1774</v>
      </c>
      <c r="F247" s="624">
        <v>1210</v>
      </c>
      <c r="G247" s="625" t="s">
        <v>135</v>
      </c>
      <c r="H247" s="776">
        <v>71930.528218829291</v>
      </c>
      <c r="I247" s="776"/>
      <c r="J247" s="1392">
        <v>44224</v>
      </c>
      <c r="K247" s="953"/>
      <c r="L247" s="776">
        <v>64597.950144000009</v>
      </c>
      <c r="M247" s="776"/>
      <c r="N247" s="10"/>
      <c r="O247" s="6"/>
      <c r="P247" s="6"/>
      <c r="Q247" s="6"/>
      <c r="R247" s="6"/>
      <c r="S247" s="6"/>
      <c r="T247" s="6"/>
      <c r="U247" s="6"/>
      <c r="V247" s="6"/>
      <c r="W247" s="6"/>
      <c r="X247" s="6"/>
      <c r="Y247" s="6"/>
      <c r="Z247" s="6"/>
      <c r="AA247" s="6"/>
      <c r="AB247" s="6"/>
      <c r="AC247" s="6"/>
      <c r="AD247" s="6"/>
      <c r="AE247" s="6"/>
    </row>
    <row r="248" spans="1:32">
      <c r="A248" s="602"/>
      <c r="B248" s="3033" t="s">
        <v>422</v>
      </c>
      <c r="C248" s="602" t="s">
        <v>413</v>
      </c>
      <c r="D248" s="617" t="s">
        <v>1310</v>
      </c>
      <c r="E248" s="639" t="s">
        <v>1774</v>
      </c>
      <c r="F248" s="618">
        <v>1210</v>
      </c>
      <c r="G248" s="620" t="s">
        <v>422</v>
      </c>
      <c r="H248" s="615"/>
      <c r="I248" s="615">
        <v>71930.528218829291</v>
      </c>
      <c r="J248" s="1392" t="s">
        <v>1126</v>
      </c>
      <c r="K248" s="954"/>
      <c r="L248" s="615"/>
      <c r="M248" s="615">
        <v>64597.950144000009</v>
      </c>
      <c r="N248" s="16"/>
      <c r="O248" s="4"/>
      <c r="P248" s="4"/>
      <c r="Q248" s="4"/>
      <c r="R248" s="4"/>
      <c r="S248" s="4"/>
      <c r="T248" s="4"/>
      <c r="U248" s="4"/>
      <c r="V248" s="4"/>
      <c r="W248" s="4"/>
      <c r="X248" s="4"/>
      <c r="Y248" s="4"/>
      <c r="Z248" s="4"/>
      <c r="AA248" s="4"/>
      <c r="AB248" s="4"/>
      <c r="AC248" s="4"/>
      <c r="AD248" s="4"/>
      <c r="AE248" s="4"/>
    </row>
    <row r="249" spans="1:32">
      <c r="A249" s="602"/>
      <c r="B249" s="3033" t="s">
        <v>422</v>
      </c>
      <c r="C249" s="602" t="s">
        <v>413</v>
      </c>
      <c r="D249" s="617" t="s">
        <v>1310</v>
      </c>
      <c r="E249" s="639" t="s">
        <v>1774</v>
      </c>
      <c r="F249" s="618">
        <v>1210</v>
      </c>
      <c r="G249" s="620"/>
      <c r="H249" s="615"/>
      <c r="I249" s="615"/>
      <c r="J249" s="1392" t="s">
        <v>1126</v>
      </c>
      <c r="K249" s="954"/>
      <c r="L249" s="615"/>
      <c r="M249" s="615"/>
      <c r="N249" s="54"/>
      <c r="O249" s="6"/>
      <c r="P249" s="6"/>
      <c r="Q249" s="6"/>
      <c r="R249" s="6"/>
      <c r="S249" s="6"/>
      <c r="T249" s="6"/>
      <c r="U249" s="6"/>
      <c r="V249" s="6"/>
      <c r="W249" s="6"/>
      <c r="X249" s="6"/>
      <c r="Y249" s="6"/>
      <c r="Z249" s="6"/>
      <c r="AA249" s="6"/>
      <c r="AB249" s="6"/>
      <c r="AC249" s="6"/>
      <c r="AD249" s="6"/>
      <c r="AE249" s="6"/>
    </row>
    <row r="250" spans="1:32">
      <c r="A250" s="622"/>
      <c r="B250" s="3032" t="s">
        <v>756</v>
      </c>
      <c r="C250" s="622" t="s">
        <v>305</v>
      </c>
      <c r="D250" s="658" t="s">
        <v>1310</v>
      </c>
      <c r="E250" s="659" t="s">
        <v>1774</v>
      </c>
      <c r="F250" s="763">
        <v>2239</v>
      </c>
      <c r="G250" s="739" t="s">
        <v>993</v>
      </c>
      <c r="H250" s="652">
        <v>300</v>
      </c>
      <c r="I250" s="652"/>
      <c r="J250" s="1537">
        <v>77</v>
      </c>
      <c r="K250" s="781"/>
      <c r="L250" s="652">
        <v>300</v>
      </c>
      <c r="M250" s="652"/>
      <c r="N250" s="1364" t="s">
        <v>2392</v>
      </c>
      <c r="O250" s="4"/>
      <c r="P250" s="4"/>
      <c r="Q250" s="4"/>
      <c r="R250" s="4"/>
      <c r="S250" s="4"/>
    </row>
    <row r="251" spans="1:32">
      <c r="A251" s="602"/>
      <c r="B251" s="3033" t="s">
        <v>756</v>
      </c>
      <c r="C251" s="602" t="s">
        <v>305</v>
      </c>
      <c r="D251" s="617" t="s">
        <v>1310</v>
      </c>
      <c r="E251" s="639" t="s">
        <v>1774</v>
      </c>
      <c r="F251" s="734">
        <v>2239</v>
      </c>
      <c r="G251" s="751" t="s">
        <v>1221</v>
      </c>
      <c r="H251" s="653"/>
      <c r="I251" s="653">
        <v>300</v>
      </c>
      <c r="J251" s="1537" t="s">
        <v>1126</v>
      </c>
      <c r="K251" s="748"/>
      <c r="L251" s="653"/>
      <c r="M251" s="653">
        <v>300</v>
      </c>
      <c r="N251" s="1364"/>
      <c r="O251" s="6"/>
      <c r="P251" s="6"/>
      <c r="Q251" s="6"/>
      <c r="R251" s="6"/>
      <c r="S251" s="6"/>
      <c r="T251" s="6"/>
      <c r="U251" s="6"/>
      <c r="V251" s="6"/>
      <c r="W251" s="6"/>
      <c r="X251" s="6"/>
      <c r="Y251" s="6"/>
      <c r="Z251" s="6"/>
      <c r="AA251" s="6"/>
      <c r="AB251" s="6"/>
      <c r="AC251" s="6"/>
      <c r="AD251" s="6"/>
      <c r="AE251" s="6"/>
    </row>
    <row r="252" spans="1:32" ht="11.4" customHeight="1">
      <c r="A252" s="622"/>
      <c r="B252" s="3032" t="s">
        <v>756</v>
      </c>
      <c r="C252" s="622" t="s">
        <v>305</v>
      </c>
      <c r="D252" s="658" t="s">
        <v>1310</v>
      </c>
      <c r="E252" s="659" t="s">
        <v>1774</v>
      </c>
      <c r="F252" s="763">
        <v>2243</v>
      </c>
      <c r="G252" s="739" t="s">
        <v>190</v>
      </c>
      <c r="H252" s="652">
        <v>75</v>
      </c>
      <c r="I252" s="652"/>
      <c r="J252" s="1537">
        <v>75</v>
      </c>
      <c r="K252" s="781"/>
      <c r="L252" s="652">
        <v>75</v>
      </c>
      <c r="M252" s="652"/>
      <c r="N252" s="1364"/>
      <c r="O252" s="178"/>
      <c r="P252" s="178"/>
      <c r="Q252" s="178"/>
      <c r="R252" s="178"/>
      <c r="S252" s="178"/>
    </row>
    <row r="253" spans="1:32" ht="20.399999999999999">
      <c r="A253" s="602"/>
      <c r="B253" s="3033" t="s">
        <v>756</v>
      </c>
      <c r="C253" s="602" t="s">
        <v>305</v>
      </c>
      <c r="D253" s="617" t="s">
        <v>1310</v>
      </c>
      <c r="E253" s="639" t="s">
        <v>1774</v>
      </c>
      <c r="F253" s="734">
        <v>2243</v>
      </c>
      <c r="G253" s="751" t="s">
        <v>3012</v>
      </c>
      <c r="H253" s="653"/>
      <c r="I253" s="653">
        <v>75</v>
      </c>
      <c r="J253" s="1537" t="s">
        <v>1126</v>
      </c>
      <c r="K253" s="748"/>
      <c r="L253" s="653"/>
      <c r="M253" s="653">
        <v>75</v>
      </c>
      <c r="N253" s="1364"/>
      <c r="O253" s="4"/>
      <c r="P253" s="4"/>
      <c r="Q253" s="4"/>
      <c r="R253" s="4"/>
      <c r="S253" s="4"/>
    </row>
    <row r="254" spans="1:32">
      <c r="A254" s="622"/>
      <c r="B254" s="3032" t="s">
        <v>756</v>
      </c>
      <c r="C254" s="622" t="s">
        <v>305</v>
      </c>
      <c r="D254" s="658" t="s">
        <v>1310</v>
      </c>
      <c r="E254" s="659" t="s">
        <v>1774</v>
      </c>
      <c r="F254" s="763">
        <v>2247</v>
      </c>
      <c r="G254" s="739" t="s">
        <v>153</v>
      </c>
      <c r="H254" s="652">
        <v>40</v>
      </c>
      <c r="I254" s="652"/>
      <c r="J254" s="1537">
        <v>0</v>
      </c>
      <c r="K254" s="781"/>
      <c r="L254" s="652">
        <v>0</v>
      </c>
      <c r="M254" s="652"/>
      <c r="N254" s="1364"/>
      <c r="O254" s="4"/>
      <c r="P254" s="4"/>
      <c r="Q254" s="4"/>
      <c r="R254" s="178"/>
      <c r="S254" s="178"/>
    </row>
    <row r="255" spans="1:32" ht="11.4" customHeight="1">
      <c r="A255" s="602"/>
      <c r="B255" s="3033" t="s">
        <v>756</v>
      </c>
      <c r="C255" s="602" t="s">
        <v>305</v>
      </c>
      <c r="D255" s="617" t="s">
        <v>1310</v>
      </c>
      <c r="E255" s="639" t="s">
        <v>1774</v>
      </c>
      <c r="F255" s="734">
        <v>2247</v>
      </c>
      <c r="G255" s="751" t="s">
        <v>1750</v>
      </c>
      <c r="H255" s="653"/>
      <c r="I255" s="653">
        <v>115</v>
      </c>
      <c r="J255" s="1537" t="s">
        <v>1126</v>
      </c>
      <c r="K255" s="748"/>
      <c r="L255" s="653"/>
      <c r="M255" s="653"/>
      <c r="N255" s="1364"/>
      <c r="O255" s="178"/>
      <c r="P255" s="178"/>
      <c r="Q255" s="178"/>
      <c r="R255" s="178"/>
      <c r="S255" s="178"/>
    </row>
    <row r="256" spans="1:32" ht="11.4" customHeight="1">
      <c r="A256" s="602"/>
      <c r="B256" s="3033" t="s">
        <v>756</v>
      </c>
      <c r="C256" s="602" t="s">
        <v>305</v>
      </c>
      <c r="D256" s="617" t="s">
        <v>1310</v>
      </c>
      <c r="E256" s="639" t="s">
        <v>1774</v>
      </c>
      <c r="F256" s="734">
        <v>2247</v>
      </c>
      <c r="G256" s="751" t="s">
        <v>3012</v>
      </c>
      <c r="H256" s="653"/>
      <c r="I256" s="653">
        <v>-75</v>
      </c>
      <c r="J256" s="1537" t="s">
        <v>1126</v>
      </c>
      <c r="K256" s="748"/>
      <c r="L256" s="653"/>
      <c r="M256" s="653"/>
      <c r="N256" s="1364"/>
      <c r="O256" s="4"/>
      <c r="P256" s="4"/>
      <c r="Q256" s="4"/>
      <c r="R256" s="178"/>
      <c r="S256" s="178"/>
    </row>
    <row r="257" spans="1:32">
      <c r="A257" s="622"/>
      <c r="B257" s="3032" t="s">
        <v>756</v>
      </c>
      <c r="C257" s="622" t="s">
        <v>305</v>
      </c>
      <c r="D257" s="658" t="s">
        <v>1310</v>
      </c>
      <c r="E257" s="659" t="s">
        <v>1774</v>
      </c>
      <c r="F257" s="763">
        <v>2264</v>
      </c>
      <c r="G257" s="739" t="s">
        <v>1280</v>
      </c>
      <c r="H257" s="652">
        <v>334.96</v>
      </c>
      <c r="I257" s="652"/>
      <c r="J257" s="1537">
        <v>306</v>
      </c>
      <c r="K257" s="781"/>
      <c r="L257" s="652">
        <v>334.96</v>
      </c>
      <c r="M257" s="652"/>
      <c r="N257" s="1364"/>
      <c r="O257" s="178"/>
      <c r="P257" s="178"/>
      <c r="Q257" s="178"/>
      <c r="R257" s="178"/>
      <c r="S257" s="178"/>
    </row>
    <row r="258" spans="1:32">
      <c r="A258" s="602"/>
      <c r="B258" s="3033" t="s">
        <v>756</v>
      </c>
      <c r="C258" s="602" t="s">
        <v>305</v>
      </c>
      <c r="D258" s="617" t="s">
        <v>1310</v>
      </c>
      <c r="E258" s="639" t="s">
        <v>1774</v>
      </c>
      <c r="F258" s="734">
        <v>2264</v>
      </c>
      <c r="G258" s="751" t="s">
        <v>3263</v>
      </c>
      <c r="H258" s="653"/>
      <c r="I258" s="653">
        <v>334.96</v>
      </c>
      <c r="J258" s="1537" t="s">
        <v>1126</v>
      </c>
      <c r="K258" s="748"/>
      <c r="L258" s="653"/>
      <c r="M258" s="653">
        <v>334.96</v>
      </c>
      <c r="N258" s="54"/>
      <c r="O258" s="4"/>
      <c r="P258" s="4"/>
      <c r="Q258" s="4"/>
      <c r="R258" s="4"/>
    </row>
    <row r="259" spans="1:32">
      <c r="A259" s="622"/>
      <c r="B259" s="3032" t="s">
        <v>756</v>
      </c>
      <c r="C259" s="622" t="s">
        <v>305</v>
      </c>
      <c r="D259" s="658" t="s">
        <v>1310</v>
      </c>
      <c r="E259" s="659" t="s">
        <v>1774</v>
      </c>
      <c r="F259" s="763">
        <v>2322</v>
      </c>
      <c r="G259" s="739" t="s">
        <v>183</v>
      </c>
      <c r="H259" s="652">
        <v>0</v>
      </c>
      <c r="I259" s="652"/>
      <c r="J259" s="1537" t="s">
        <v>1126</v>
      </c>
      <c r="K259" s="781"/>
      <c r="L259" s="1540">
        <v>0</v>
      </c>
      <c r="M259" s="652"/>
      <c r="N259" s="1364" t="s">
        <v>2392</v>
      </c>
      <c r="O259" s="178"/>
      <c r="P259" s="178"/>
      <c r="Q259" s="178"/>
      <c r="R259" s="178"/>
      <c r="S259" s="178"/>
    </row>
    <row r="260" spans="1:32">
      <c r="A260" s="602"/>
      <c r="B260" s="3033" t="s">
        <v>756</v>
      </c>
      <c r="C260" s="602" t="s">
        <v>305</v>
      </c>
      <c r="D260" s="617" t="s">
        <v>1310</v>
      </c>
      <c r="E260" s="639" t="s">
        <v>1774</v>
      </c>
      <c r="F260" s="734">
        <v>2322</v>
      </c>
      <c r="G260" s="751" t="s">
        <v>907</v>
      </c>
      <c r="H260" s="653"/>
      <c r="I260" s="653"/>
      <c r="J260" s="1537" t="s">
        <v>1126</v>
      </c>
      <c r="K260" s="748"/>
      <c r="L260" s="653"/>
      <c r="M260" s="653"/>
      <c r="N260" s="54"/>
      <c r="O260" s="4"/>
      <c r="P260" s="4"/>
      <c r="Q260" s="4"/>
      <c r="R260" s="4"/>
    </row>
    <row r="261" spans="1:32">
      <c r="A261" s="2452"/>
      <c r="B261" s="3038" t="s">
        <v>312</v>
      </c>
      <c r="C261" s="2452" t="s">
        <v>306</v>
      </c>
      <c r="D261" s="2453" t="s">
        <v>1310</v>
      </c>
      <c r="E261" s="2454" t="s">
        <v>1775</v>
      </c>
      <c r="F261" s="2455">
        <v>1119</v>
      </c>
      <c r="G261" s="2456" t="s">
        <v>491</v>
      </c>
      <c r="H261" s="2457">
        <v>50969.386681770397</v>
      </c>
      <c r="I261" s="2458"/>
      <c r="J261" s="2103">
        <v>37590.769999999997</v>
      </c>
      <c r="K261" s="2459"/>
      <c r="L261" s="2457">
        <v>61850</v>
      </c>
      <c r="M261" s="2458"/>
      <c r="N261" s="1364"/>
      <c r="O261" s="178"/>
      <c r="P261" s="178"/>
      <c r="Q261" s="178"/>
      <c r="R261" s="178"/>
      <c r="S261" s="178"/>
    </row>
    <row r="262" spans="1:32" ht="11.4" customHeight="1">
      <c r="A262" s="2099"/>
      <c r="B262" s="3039" t="s">
        <v>312</v>
      </c>
      <c r="C262" s="2080" t="s">
        <v>306</v>
      </c>
      <c r="D262" s="2460" t="s">
        <v>1310</v>
      </c>
      <c r="E262" s="2461" t="s">
        <v>1775</v>
      </c>
      <c r="F262" s="2462">
        <v>1119</v>
      </c>
      <c r="G262" s="2107" t="s">
        <v>4663</v>
      </c>
      <c r="H262" s="2101"/>
      <c r="I262" s="2101">
        <v>57269.386681770397</v>
      </c>
      <c r="J262" s="2103" t="s">
        <v>1126</v>
      </c>
      <c r="K262" s="2104"/>
      <c r="L262" s="2101"/>
      <c r="M262" s="2101">
        <v>60200</v>
      </c>
      <c r="N262" s="54"/>
      <c r="O262" s="4"/>
      <c r="P262" s="4"/>
      <c r="Q262" s="4"/>
      <c r="R262" s="4"/>
    </row>
    <row r="263" spans="1:32" ht="11.4" customHeight="1">
      <c r="A263" s="2099"/>
      <c r="B263" s="3039" t="s">
        <v>312</v>
      </c>
      <c r="C263" s="2080" t="s">
        <v>306</v>
      </c>
      <c r="D263" s="2460" t="s">
        <v>1310</v>
      </c>
      <c r="E263" s="2461" t="s">
        <v>1775</v>
      </c>
      <c r="F263" s="2462">
        <v>1119</v>
      </c>
      <c r="G263" s="2107" t="s">
        <v>4666</v>
      </c>
      <c r="H263" s="2101"/>
      <c r="I263" s="2101">
        <v>0</v>
      </c>
      <c r="J263" s="2103" t="s">
        <v>1126</v>
      </c>
      <c r="K263" s="2104"/>
      <c r="L263" s="2101"/>
      <c r="M263" s="2101">
        <v>1650</v>
      </c>
      <c r="N263" s="1364"/>
      <c r="O263" s="178"/>
      <c r="P263" s="178"/>
      <c r="Q263" s="178"/>
      <c r="R263" s="178"/>
      <c r="S263" s="178"/>
    </row>
    <row r="264" spans="1:32" ht="20.399999999999999">
      <c r="A264" s="2099"/>
      <c r="B264" s="3039" t="s">
        <v>312</v>
      </c>
      <c r="C264" s="2080" t="s">
        <v>306</v>
      </c>
      <c r="D264" s="2460" t="s">
        <v>1310</v>
      </c>
      <c r="E264" s="2461" t="s">
        <v>1775</v>
      </c>
      <c r="F264" s="2462">
        <v>1119</v>
      </c>
      <c r="G264" s="2107" t="s">
        <v>3014</v>
      </c>
      <c r="H264" s="2101"/>
      <c r="I264" s="2101">
        <v>-2000</v>
      </c>
      <c r="J264" s="2103" t="s">
        <v>1126</v>
      </c>
      <c r="K264" s="2104"/>
      <c r="L264" s="2101"/>
      <c r="M264" s="2463"/>
      <c r="N264" s="1364"/>
      <c r="O264" s="4"/>
      <c r="P264" s="4"/>
      <c r="Q264" s="4"/>
      <c r="R264" s="4"/>
      <c r="S264" s="4"/>
    </row>
    <row r="265" spans="1:32" ht="20.399999999999999">
      <c r="A265" s="2099"/>
      <c r="B265" s="3039" t="s">
        <v>312</v>
      </c>
      <c r="C265" s="2080" t="s">
        <v>306</v>
      </c>
      <c r="D265" s="2460" t="s">
        <v>1310</v>
      </c>
      <c r="E265" s="2461" t="s">
        <v>1775</v>
      </c>
      <c r="F265" s="2462">
        <v>1119</v>
      </c>
      <c r="G265" s="2107" t="s">
        <v>3013</v>
      </c>
      <c r="H265" s="2101"/>
      <c r="I265" s="2101">
        <v>-300</v>
      </c>
      <c r="J265" s="2103" t="s">
        <v>1126</v>
      </c>
      <c r="K265" s="2104"/>
      <c r="L265" s="2101"/>
      <c r="M265" s="2463"/>
      <c r="N265" s="54"/>
      <c r="O265" s="178"/>
      <c r="P265" s="178"/>
      <c r="Q265" s="178"/>
      <c r="R265" s="178"/>
      <c r="S265" s="178"/>
    </row>
    <row r="266" spans="1:32" ht="20.399999999999999">
      <c r="A266" s="2099"/>
      <c r="B266" s="3039" t="s">
        <v>312</v>
      </c>
      <c r="C266" s="2080" t="s">
        <v>306</v>
      </c>
      <c r="D266" s="2460" t="s">
        <v>1310</v>
      </c>
      <c r="E266" s="2461" t="s">
        <v>1775</v>
      </c>
      <c r="F266" s="2462">
        <v>1119</v>
      </c>
      <c r="G266" s="2107" t="s">
        <v>1757</v>
      </c>
      <c r="H266" s="2101"/>
      <c r="I266" s="2101"/>
      <c r="J266" s="2103" t="s">
        <v>1126</v>
      </c>
      <c r="K266" s="2104"/>
      <c r="L266" s="2101"/>
      <c r="M266" s="2463"/>
      <c r="N266" s="1364"/>
      <c r="O266" s="178"/>
      <c r="P266" s="178"/>
      <c r="Q266" s="178"/>
      <c r="R266" s="178"/>
      <c r="S266" s="178"/>
    </row>
    <row r="267" spans="1:32" ht="20.399999999999999">
      <c r="A267" s="2099"/>
      <c r="B267" s="3039" t="s">
        <v>312</v>
      </c>
      <c r="C267" s="2080" t="s">
        <v>306</v>
      </c>
      <c r="D267" s="2460" t="s">
        <v>1310</v>
      </c>
      <c r="E267" s="2461" t="s">
        <v>1775</v>
      </c>
      <c r="F267" s="2462">
        <v>1119</v>
      </c>
      <c r="G267" s="2094" t="s">
        <v>3015</v>
      </c>
      <c r="H267" s="2101"/>
      <c r="I267" s="2101">
        <v>-1500</v>
      </c>
      <c r="J267" s="2103" t="s">
        <v>1126</v>
      </c>
      <c r="K267" s="2104"/>
      <c r="L267" s="2101"/>
      <c r="M267" s="2463"/>
      <c r="N267" s="1364"/>
      <c r="O267" s="4"/>
      <c r="P267" s="4"/>
      <c r="Q267" s="4"/>
      <c r="R267" s="4"/>
      <c r="S267" s="4"/>
    </row>
    <row r="268" spans="1:32" ht="11.4" customHeight="1">
      <c r="A268" s="2099"/>
      <c r="B268" s="3039" t="s">
        <v>312</v>
      </c>
      <c r="C268" s="2080" t="s">
        <v>306</v>
      </c>
      <c r="D268" s="2460" t="s">
        <v>1310</v>
      </c>
      <c r="E268" s="2461" t="s">
        <v>1775</v>
      </c>
      <c r="F268" s="2462">
        <v>1119</v>
      </c>
      <c r="G268" s="2094" t="s">
        <v>3016</v>
      </c>
      <c r="H268" s="2101"/>
      <c r="I268" s="2101">
        <v>-2000</v>
      </c>
      <c r="J268" s="2103" t="s">
        <v>1126</v>
      </c>
      <c r="K268" s="2104"/>
      <c r="L268" s="2101"/>
      <c r="M268" s="2463"/>
      <c r="N268" s="54"/>
      <c r="O268" s="4"/>
      <c r="P268" s="4"/>
      <c r="Q268" s="4"/>
      <c r="R268" s="4"/>
      <c r="S268" s="4"/>
    </row>
    <row r="269" spans="1:32" ht="11.4" customHeight="1">
      <c r="A269" s="2099"/>
      <c r="B269" s="3039" t="s">
        <v>312</v>
      </c>
      <c r="C269" s="2080" t="s">
        <v>306</v>
      </c>
      <c r="D269" s="2460" t="s">
        <v>1310</v>
      </c>
      <c r="E269" s="2461" t="s">
        <v>1775</v>
      </c>
      <c r="F269" s="2462">
        <v>1119</v>
      </c>
      <c r="G269" s="2094" t="s">
        <v>3085</v>
      </c>
      <c r="H269" s="2101"/>
      <c r="I269" s="2101">
        <v>-500</v>
      </c>
      <c r="J269" s="2103" t="s">
        <v>1126</v>
      </c>
      <c r="K269" s="2104"/>
      <c r="L269" s="2101"/>
      <c r="M269" s="2463"/>
      <c r="N269" s="1364"/>
      <c r="O269" s="4"/>
      <c r="P269" s="4"/>
      <c r="Q269" s="4"/>
      <c r="R269" s="4"/>
      <c r="S269" s="4"/>
    </row>
    <row r="270" spans="1:32">
      <c r="A270" s="2452"/>
      <c r="B270" s="3038" t="s">
        <v>422</v>
      </c>
      <c r="C270" s="2452" t="s">
        <v>306</v>
      </c>
      <c r="D270" s="2453" t="s">
        <v>1310</v>
      </c>
      <c r="E270" s="2454" t="s">
        <v>1775</v>
      </c>
      <c r="F270" s="2455">
        <v>1119</v>
      </c>
      <c r="G270" s="2456" t="s">
        <v>491</v>
      </c>
      <c r="H270" s="2457">
        <v>5000</v>
      </c>
      <c r="I270" s="2458"/>
      <c r="J270" s="2103"/>
      <c r="K270" s="2459"/>
      <c r="L270" s="2457">
        <v>5000</v>
      </c>
      <c r="M270" s="2464"/>
      <c r="N270" s="54"/>
      <c r="O270" s="4"/>
      <c r="P270" s="4"/>
      <c r="Q270" s="4"/>
      <c r="R270" s="4"/>
      <c r="S270" s="4"/>
    </row>
    <row r="271" spans="1:32">
      <c r="A271" s="2099"/>
      <c r="B271" s="3039" t="s">
        <v>422</v>
      </c>
      <c r="C271" s="2080" t="s">
        <v>306</v>
      </c>
      <c r="D271" s="2460" t="s">
        <v>1310</v>
      </c>
      <c r="E271" s="2461" t="s">
        <v>1775</v>
      </c>
      <c r="F271" s="2462">
        <v>1119</v>
      </c>
      <c r="G271" s="2107"/>
      <c r="H271" s="2101"/>
      <c r="I271" s="2101">
        <v>5000</v>
      </c>
      <c r="J271" s="2103"/>
      <c r="K271" s="2104"/>
      <c r="L271" s="2101"/>
      <c r="M271" s="2101">
        <v>5000</v>
      </c>
      <c r="N271" s="1364"/>
      <c r="O271" s="178"/>
      <c r="P271" s="178"/>
      <c r="Q271" s="178"/>
      <c r="R271" s="178"/>
      <c r="S271" s="178"/>
    </row>
    <row r="272" spans="1:32" ht="20.399999999999999">
      <c r="A272" s="2452"/>
      <c r="B272" s="3038" t="s">
        <v>422</v>
      </c>
      <c r="C272" s="2452" t="s">
        <v>306</v>
      </c>
      <c r="D272" s="2453" t="s">
        <v>1310</v>
      </c>
      <c r="E272" s="2454" t="s">
        <v>1775</v>
      </c>
      <c r="F272" s="2455">
        <v>7460</v>
      </c>
      <c r="G272" s="2456" t="s">
        <v>1773</v>
      </c>
      <c r="H272" s="2457">
        <v>0</v>
      </c>
      <c r="I272" s="2458"/>
      <c r="J272" s="2103" t="s">
        <v>1126</v>
      </c>
      <c r="K272" s="2459"/>
      <c r="L272" s="2457">
        <v>0</v>
      </c>
      <c r="M272" s="2464"/>
      <c r="N272" s="54"/>
      <c r="O272" s="4"/>
      <c r="P272" s="4"/>
      <c r="Q272" s="4"/>
      <c r="R272" s="4"/>
      <c r="S272" s="4"/>
      <c r="T272" s="4"/>
      <c r="U272" s="4"/>
      <c r="V272" s="4"/>
      <c r="W272" s="4"/>
      <c r="X272" s="4"/>
      <c r="Y272" s="4"/>
      <c r="Z272" s="4"/>
      <c r="AA272" s="4"/>
      <c r="AB272" s="4"/>
      <c r="AC272" s="4"/>
      <c r="AD272" s="4"/>
      <c r="AE272" s="4"/>
      <c r="AF272" s="4"/>
    </row>
    <row r="273" spans="1:32" ht="20.399999999999999">
      <c r="A273" s="2099"/>
      <c r="B273" s="3039" t="s">
        <v>422</v>
      </c>
      <c r="C273" s="2080" t="s">
        <v>306</v>
      </c>
      <c r="D273" s="2460" t="s">
        <v>1310</v>
      </c>
      <c r="E273" s="2461" t="s">
        <v>1775</v>
      </c>
      <c r="F273" s="2462">
        <v>7460</v>
      </c>
      <c r="G273" s="2094" t="s">
        <v>2389</v>
      </c>
      <c r="H273" s="2101"/>
      <c r="I273" s="2101"/>
      <c r="J273" s="2103" t="s">
        <v>1126</v>
      </c>
      <c r="K273" s="2104"/>
      <c r="L273" s="2101"/>
      <c r="M273" s="2463"/>
      <c r="N273" s="1364"/>
      <c r="O273" s="178"/>
      <c r="P273" s="178"/>
      <c r="Q273" s="178"/>
      <c r="R273" s="178"/>
      <c r="S273" s="178"/>
    </row>
    <row r="274" spans="1:32">
      <c r="A274" s="2452"/>
      <c r="B274" s="3038" t="s">
        <v>312</v>
      </c>
      <c r="C274" s="2452" t="s">
        <v>413</v>
      </c>
      <c r="D274" s="2453" t="s">
        <v>1310</v>
      </c>
      <c r="E274" s="2454" t="s">
        <v>1775</v>
      </c>
      <c r="F274" s="2455">
        <v>1141</v>
      </c>
      <c r="G274" s="2465" t="s">
        <v>141</v>
      </c>
      <c r="H274" s="2458">
        <v>2300</v>
      </c>
      <c r="I274" s="2458"/>
      <c r="J274" s="2103">
        <v>2204.87</v>
      </c>
      <c r="K274" s="2459"/>
      <c r="L274" s="2458">
        <v>2300</v>
      </c>
      <c r="M274" s="2464"/>
      <c r="N274" s="1364"/>
      <c r="O274" s="4"/>
      <c r="P274" s="4"/>
      <c r="Q274" s="4"/>
      <c r="R274" s="4"/>
      <c r="S274" s="4"/>
      <c r="T274" s="4"/>
      <c r="U274" s="4"/>
      <c r="V274" s="4"/>
      <c r="W274" s="4"/>
      <c r="X274" s="4"/>
      <c r="Y274" s="4"/>
      <c r="Z274" s="4"/>
      <c r="AA274" s="4"/>
      <c r="AB274" s="4"/>
      <c r="AC274" s="4"/>
      <c r="AD274" s="4"/>
      <c r="AE274" s="4"/>
      <c r="AF274" s="4"/>
    </row>
    <row r="275" spans="1:32" ht="20.399999999999999">
      <c r="A275" s="2099"/>
      <c r="B275" s="3039" t="s">
        <v>312</v>
      </c>
      <c r="C275" s="2080" t="s">
        <v>413</v>
      </c>
      <c r="D275" s="2460" t="s">
        <v>1310</v>
      </c>
      <c r="E275" s="2461" t="s">
        <v>1775</v>
      </c>
      <c r="F275" s="2462">
        <v>1141</v>
      </c>
      <c r="G275" s="2107" t="s">
        <v>3014</v>
      </c>
      <c r="H275" s="2101"/>
      <c r="I275" s="2101">
        <v>2000</v>
      </c>
      <c r="J275" s="2103" t="s">
        <v>1126</v>
      </c>
      <c r="K275" s="2104"/>
      <c r="L275" s="2101"/>
      <c r="M275" s="2101">
        <v>2300</v>
      </c>
      <c r="N275" s="54"/>
      <c r="O275" s="178"/>
      <c r="P275" s="178"/>
      <c r="Q275" s="178"/>
      <c r="R275" s="178"/>
      <c r="S275" s="178"/>
    </row>
    <row r="276" spans="1:32" ht="20.399999999999999">
      <c r="A276" s="2099"/>
      <c r="B276" s="3039" t="s">
        <v>312</v>
      </c>
      <c r="C276" s="2080" t="s">
        <v>413</v>
      </c>
      <c r="D276" s="2460" t="s">
        <v>1310</v>
      </c>
      <c r="E276" s="2461" t="s">
        <v>1775</v>
      </c>
      <c r="F276" s="2462">
        <v>1141</v>
      </c>
      <c r="G276" s="2107" t="s">
        <v>3013</v>
      </c>
      <c r="H276" s="2101"/>
      <c r="I276" s="2101">
        <v>300</v>
      </c>
      <c r="J276" s="2103" t="s">
        <v>1126</v>
      </c>
      <c r="K276" s="2104"/>
      <c r="L276" s="2101"/>
      <c r="M276" s="2463"/>
      <c r="N276" s="1364"/>
      <c r="O276" s="4"/>
      <c r="P276" s="4"/>
      <c r="Q276" s="4"/>
      <c r="R276" s="4"/>
      <c r="S276" s="4"/>
      <c r="T276" s="4"/>
      <c r="U276" s="4"/>
      <c r="V276" s="4"/>
      <c r="W276" s="4"/>
      <c r="X276" s="4"/>
      <c r="Y276" s="4"/>
      <c r="Z276" s="4"/>
      <c r="AA276" s="4"/>
      <c r="AB276" s="4"/>
      <c r="AC276" s="4"/>
      <c r="AD276" s="4"/>
      <c r="AE276" s="4"/>
      <c r="AF276" s="4"/>
    </row>
    <row r="277" spans="1:32" ht="20.399999999999999">
      <c r="A277" s="2452"/>
      <c r="B277" s="3038" t="s">
        <v>422</v>
      </c>
      <c r="C277" s="2452" t="s">
        <v>413</v>
      </c>
      <c r="D277" s="2453" t="s">
        <v>1310</v>
      </c>
      <c r="E277" s="2454" t="s">
        <v>1775</v>
      </c>
      <c r="F277" s="2455">
        <v>1142</v>
      </c>
      <c r="G277" s="2465" t="s">
        <v>102</v>
      </c>
      <c r="H277" s="2458">
        <v>0</v>
      </c>
      <c r="I277" s="2458"/>
      <c r="J277" s="2103" t="s">
        <v>1126</v>
      </c>
      <c r="K277" s="2459"/>
      <c r="L277" s="2458">
        <v>0</v>
      </c>
      <c r="M277" s="2464"/>
      <c r="N277" s="1364"/>
      <c r="O277" s="4"/>
      <c r="P277" s="4"/>
      <c r="Q277" s="4"/>
      <c r="R277" s="4"/>
      <c r="S277" s="4"/>
      <c r="T277" s="4"/>
      <c r="U277" s="4"/>
      <c r="V277" s="4"/>
      <c r="W277" s="4"/>
      <c r="X277" s="4"/>
      <c r="Y277" s="4"/>
      <c r="Z277" s="4"/>
      <c r="AA277" s="4"/>
      <c r="AB277" s="4"/>
      <c r="AC277" s="4"/>
      <c r="AD277" s="4"/>
      <c r="AE277" s="4"/>
      <c r="AF277" s="4"/>
    </row>
    <row r="278" spans="1:32">
      <c r="A278" s="2099"/>
      <c r="B278" s="3039" t="s">
        <v>422</v>
      </c>
      <c r="C278" s="2080" t="s">
        <v>413</v>
      </c>
      <c r="D278" s="2460" t="s">
        <v>1310</v>
      </c>
      <c r="E278" s="2461" t="s">
        <v>1775</v>
      </c>
      <c r="F278" s="2462">
        <v>1142</v>
      </c>
      <c r="G278" s="2094"/>
      <c r="H278" s="2101"/>
      <c r="I278" s="2101"/>
      <c r="J278" s="2103" t="s">
        <v>1126</v>
      </c>
      <c r="K278" s="2104"/>
      <c r="L278" s="2101"/>
      <c r="M278" s="2463"/>
      <c r="N278" s="54"/>
      <c r="O278" s="4"/>
      <c r="P278" s="4"/>
      <c r="Q278" s="4"/>
      <c r="R278" s="4"/>
      <c r="S278" s="4"/>
      <c r="T278" s="4"/>
      <c r="U278" s="4"/>
      <c r="V278" s="4"/>
      <c r="W278" s="4"/>
      <c r="X278" s="4"/>
      <c r="Y278" s="4"/>
      <c r="Z278" s="4"/>
      <c r="AA278" s="4"/>
      <c r="AB278" s="4"/>
      <c r="AC278" s="4"/>
      <c r="AD278" s="4"/>
      <c r="AE278" s="4"/>
      <c r="AF278" s="4"/>
    </row>
    <row r="279" spans="1:32" ht="20.399999999999999">
      <c r="A279" s="2099"/>
      <c r="B279" s="3039" t="s">
        <v>422</v>
      </c>
      <c r="C279" s="2080" t="s">
        <v>413</v>
      </c>
      <c r="D279" s="2460" t="s">
        <v>1310</v>
      </c>
      <c r="E279" s="2461" t="s">
        <v>1775</v>
      </c>
      <c r="F279" s="2462">
        <v>1142</v>
      </c>
      <c r="G279" s="2107" t="s">
        <v>1757</v>
      </c>
      <c r="H279" s="2101"/>
      <c r="I279" s="2101"/>
      <c r="J279" s="2103" t="s">
        <v>1126</v>
      </c>
      <c r="K279" s="2104"/>
      <c r="L279" s="2101"/>
      <c r="M279" s="2463"/>
      <c r="N279" s="1364"/>
      <c r="O279" s="4"/>
      <c r="P279" s="4"/>
      <c r="Q279" s="4"/>
      <c r="R279" s="4"/>
      <c r="S279" s="4"/>
      <c r="T279" s="4"/>
      <c r="U279" s="4"/>
      <c r="V279" s="4"/>
      <c r="W279" s="4"/>
      <c r="X279" s="4"/>
      <c r="Y279" s="4"/>
      <c r="Z279" s="4"/>
      <c r="AA279" s="4"/>
      <c r="AB279" s="4"/>
      <c r="AC279" s="4"/>
      <c r="AD279" s="4"/>
      <c r="AE279" s="4"/>
      <c r="AF279" s="4"/>
    </row>
    <row r="280" spans="1:32" ht="11.4" customHeight="1">
      <c r="A280" s="2452"/>
      <c r="B280" s="3038" t="s">
        <v>312</v>
      </c>
      <c r="C280" s="2454" t="s">
        <v>413</v>
      </c>
      <c r="D280" s="2466" t="s">
        <v>1310</v>
      </c>
      <c r="E280" s="2454" t="s">
        <v>1775</v>
      </c>
      <c r="F280" s="2455">
        <v>1147</v>
      </c>
      <c r="G280" s="2465" t="s">
        <v>414</v>
      </c>
      <c r="H280" s="2458">
        <v>1500</v>
      </c>
      <c r="I280" s="2458"/>
      <c r="J280" s="2103">
        <v>1449</v>
      </c>
      <c r="K280" s="2459"/>
      <c r="L280" s="2458">
        <v>1500</v>
      </c>
      <c r="M280" s="2464"/>
      <c r="N280" s="54"/>
      <c r="O280" s="4"/>
      <c r="P280" s="4"/>
      <c r="Q280" s="4"/>
      <c r="R280" s="4"/>
      <c r="S280" s="4"/>
      <c r="T280" s="4"/>
      <c r="U280" s="4"/>
      <c r="V280" s="4"/>
      <c r="W280" s="4"/>
      <c r="X280" s="4"/>
      <c r="Y280" s="4"/>
      <c r="Z280" s="4"/>
      <c r="AA280" s="4"/>
      <c r="AB280" s="4"/>
      <c r="AC280" s="4"/>
      <c r="AD280" s="4"/>
      <c r="AE280" s="4"/>
      <c r="AF280" s="4"/>
    </row>
    <row r="281" spans="1:32" ht="20.399999999999999">
      <c r="A281" s="2099"/>
      <c r="B281" s="3039" t="s">
        <v>312</v>
      </c>
      <c r="C281" s="2467" t="s">
        <v>413</v>
      </c>
      <c r="D281" s="2468" t="s">
        <v>1310</v>
      </c>
      <c r="E281" s="2461" t="s">
        <v>1775</v>
      </c>
      <c r="F281" s="2462">
        <v>1147</v>
      </c>
      <c r="G281" s="2094" t="s">
        <v>3015</v>
      </c>
      <c r="H281" s="2101"/>
      <c r="I281" s="2101">
        <v>1500</v>
      </c>
      <c r="J281" s="2103" t="s">
        <v>1126</v>
      </c>
      <c r="K281" s="2104"/>
      <c r="L281" s="2101"/>
      <c r="M281" s="2101">
        <v>1500</v>
      </c>
      <c r="N281" s="1364"/>
      <c r="O281" s="4"/>
      <c r="P281" s="4"/>
      <c r="Q281" s="4"/>
      <c r="R281" s="4"/>
      <c r="S281" s="4"/>
      <c r="T281" s="4"/>
      <c r="U281" s="4"/>
      <c r="V281" s="4"/>
      <c r="W281" s="4"/>
      <c r="X281" s="4"/>
      <c r="Y281" s="4"/>
      <c r="Z281" s="4"/>
      <c r="AA281" s="4"/>
      <c r="AB281" s="4"/>
      <c r="AC281" s="4"/>
      <c r="AD281" s="4"/>
      <c r="AE281" s="4"/>
      <c r="AF281" s="4"/>
    </row>
    <row r="282" spans="1:32">
      <c r="A282" s="2452"/>
      <c r="B282" s="3038" t="s">
        <v>422</v>
      </c>
      <c r="C282" s="2454" t="s">
        <v>413</v>
      </c>
      <c r="D282" s="2466" t="s">
        <v>1310</v>
      </c>
      <c r="E282" s="2454" t="s">
        <v>1775</v>
      </c>
      <c r="F282" s="2455">
        <v>1148</v>
      </c>
      <c r="G282" s="2465" t="s">
        <v>1043</v>
      </c>
      <c r="H282" s="2458">
        <v>500</v>
      </c>
      <c r="I282" s="2458"/>
      <c r="J282" s="2103">
        <v>321.39999999999998</v>
      </c>
      <c r="K282" s="2459"/>
      <c r="L282" s="2458">
        <v>0</v>
      </c>
      <c r="M282" s="2464"/>
      <c r="N282" s="54"/>
      <c r="O282" s="4"/>
      <c r="P282" s="4"/>
      <c r="Q282" s="4"/>
      <c r="R282" s="4"/>
      <c r="S282" s="4"/>
      <c r="T282" s="4"/>
      <c r="U282" s="4"/>
      <c r="V282" s="4"/>
      <c r="W282" s="4"/>
      <c r="X282" s="4"/>
      <c r="Y282" s="4"/>
      <c r="Z282" s="4"/>
      <c r="AA282" s="4"/>
      <c r="AB282" s="4"/>
      <c r="AC282" s="4"/>
      <c r="AD282" s="4"/>
      <c r="AE282" s="4"/>
      <c r="AF282" s="4"/>
    </row>
    <row r="283" spans="1:32" ht="20.399999999999999">
      <c r="A283" s="2099"/>
      <c r="B283" s="3039" t="s">
        <v>422</v>
      </c>
      <c r="C283" s="2467" t="s">
        <v>413</v>
      </c>
      <c r="D283" s="2468" t="s">
        <v>1310</v>
      </c>
      <c r="E283" s="2461" t="s">
        <v>1775</v>
      </c>
      <c r="F283" s="2462">
        <v>1148</v>
      </c>
      <c r="G283" s="2094" t="s">
        <v>3085</v>
      </c>
      <c r="H283" s="2101"/>
      <c r="I283" s="2101">
        <v>500</v>
      </c>
      <c r="J283" s="2103" t="s">
        <v>1126</v>
      </c>
      <c r="K283" s="2104"/>
      <c r="L283" s="2101"/>
      <c r="M283" s="2463"/>
      <c r="N283" s="54"/>
      <c r="O283" s="4"/>
      <c r="P283" s="4"/>
      <c r="Q283" s="4"/>
      <c r="R283" s="4"/>
      <c r="S283" s="4"/>
      <c r="T283" s="4"/>
      <c r="U283" s="4"/>
      <c r="V283" s="4"/>
      <c r="W283" s="4"/>
      <c r="X283" s="4"/>
      <c r="Y283" s="4"/>
      <c r="Z283" s="4"/>
      <c r="AA283" s="4"/>
      <c r="AB283" s="4"/>
      <c r="AC283" s="4"/>
      <c r="AD283" s="4"/>
      <c r="AE283" s="4"/>
      <c r="AF283" s="4"/>
    </row>
    <row r="284" spans="1:32" ht="20.399999999999999">
      <c r="A284" s="2452"/>
      <c r="B284" s="3038" t="s">
        <v>312</v>
      </c>
      <c r="C284" s="2452" t="s">
        <v>307</v>
      </c>
      <c r="D284" s="2453" t="s">
        <v>1310</v>
      </c>
      <c r="E284" s="2454" t="s">
        <v>1775</v>
      </c>
      <c r="F284" s="2455">
        <v>1150</v>
      </c>
      <c r="G284" s="2465" t="s">
        <v>387</v>
      </c>
      <c r="H284" s="2458">
        <v>2000</v>
      </c>
      <c r="I284" s="2458"/>
      <c r="J284" s="2103">
        <v>5159.5200000000004</v>
      </c>
      <c r="K284" s="2459"/>
      <c r="L284" s="2458">
        <v>5000</v>
      </c>
      <c r="M284" s="2464"/>
      <c r="N284" s="54"/>
      <c r="O284" s="4"/>
      <c r="P284" s="4"/>
      <c r="Q284" s="4"/>
      <c r="R284" s="4"/>
      <c r="S284" s="4"/>
      <c r="T284" s="4"/>
      <c r="U284" s="4"/>
      <c r="V284" s="4"/>
      <c r="W284" s="4"/>
      <c r="X284" s="4"/>
      <c r="Y284" s="4"/>
      <c r="Z284" s="4"/>
      <c r="AA284" s="4"/>
      <c r="AB284" s="4"/>
      <c r="AC284" s="4"/>
      <c r="AD284" s="4"/>
      <c r="AE284" s="4"/>
      <c r="AF284" s="4"/>
    </row>
    <row r="285" spans="1:32" ht="20.399999999999999">
      <c r="A285" s="2099"/>
      <c r="B285" s="3039" t="s">
        <v>312</v>
      </c>
      <c r="C285" s="2080" t="s">
        <v>307</v>
      </c>
      <c r="D285" s="2460" t="s">
        <v>1310</v>
      </c>
      <c r="E285" s="2461" t="s">
        <v>1775</v>
      </c>
      <c r="F285" s="2462">
        <v>1150</v>
      </c>
      <c r="G285" s="2107" t="s">
        <v>3017</v>
      </c>
      <c r="H285" s="2101"/>
      <c r="I285" s="2101">
        <v>2000</v>
      </c>
      <c r="J285" s="2103" t="s">
        <v>1126</v>
      </c>
      <c r="K285" s="2104"/>
      <c r="L285" s="2101"/>
      <c r="M285" s="2101">
        <v>5000</v>
      </c>
      <c r="N285" s="54"/>
      <c r="O285" s="4"/>
      <c r="P285" s="4"/>
      <c r="Q285" s="4"/>
      <c r="R285" s="4"/>
      <c r="S285" s="4"/>
      <c r="T285" s="4"/>
      <c r="U285" s="4"/>
      <c r="V285" s="4"/>
      <c r="W285" s="4"/>
      <c r="X285" s="4"/>
      <c r="Y285" s="4"/>
      <c r="Z285" s="4"/>
      <c r="AA285" s="4"/>
      <c r="AB285" s="4"/>
      <c r="AC285" s="4"/>
      <c r="AD285" s="4"/>
      <c r="AE285" s="4"/>
      <c r="AF285" s="4"/>
    </row>
    <row r="286" spans="1:32" ht="20.399999999999999">
      <c r="A286" s="2099"/>
      <c r="B286" s="3039" t="s">
        <v>312</v>
      </c>
      <c r="C286" s="2080" t="s">
        <v>307</v>
      </c>
      <c r="D286" s="2460" t="s">
        <v>1310</v>
      </c>
      <c r="E286" s="2461" t="s">
        <v>1775</v>
      </c>
      <c r="F286" s="2462">
        <v>1150</v>
      </c>
      <c r="G286" s="2107" t="s">
        <v>1757</v>
      </c>
      <c r="H286" s="2101"/>
      <c r="I286" s="2101"/>
      <c r="J286" s="2103" t="s">
        <v>1126</v>
      </c>
      <c r="K286" s="2104"/>
      <c r="L286" s="2101"/>
      <c r="M286" s="2463"/>
      <c r="N286" s="54"/>
      <c r="O286" s="4"/>
      <c r="P286" s="4"/>
      <c r="Q286" s="4"/>
      <c r="R286" s="4"/>
      <c r="S286" s="4"/>
      <c r="T286" s="4"/>
      <c r="U286" s="4"/>
      <c r="V286" s="4"/>
      <c r="W286" s="4"/>
      <c r="X286" s="4"/>
      <c r="Y286" s="4"/>
      <c r="Z286" s="4"/>
      <c r="AA286" s="4"/>
      <c r="AB286" s="4"/>
      <c r="AC286" s="4"/>
      <c r="AD286" s="4"/>
      <c r="AE286" s="4"/>
      <c r="AF286" s="4"/>
    </row>
    <row r="287" spans="1:32">
      <c r="A287" s="2452"/>
      <c r="B287" s="3038" t="s">
        <v>312</v>
      </c>
      <c r="C287" s="2452" t="s">
        <v>413</v>
      </c>
      <c r="D287" s="2453" t="s">
        <v>1310</v>
      </c>
      <c r="E287" s="2454" t="s">
        <v>1775</v>
      </c>
      <c r="F287" s="2455">
        <v>1210</v>
      </c>
      <c r="G287" s="2465" t="s">
        <v>105</v>
      </c>
      <c r="H287" s="2458">
        <v>13459.3483182296</v>
      </c>
      <c r="I287" s="2458"/>
      <c r="J287" s="2103">
        <v>10955.47</v>
      </c>
      <c r="K287" s="2459"/>
      <c r="L287" s="2458">
        <v>16666</v>
      </c>
      <c r="M287" s="2464"/>
      <c r="N287" s="54"/>
      <c r="O287" s="4"/>
      <c r="P287" s="4"/>
      <c r="Q287" s="4"/>
      <c r="R287" s="4"/>
      <c r="S287" s="4"/>
      <c r="T287" s="4"/>
      <c r="U287" s="4"/>
      <c r="V287" s="4"/>
      <c r="W287" s="4"/>
      <c r="X287" s="4"/>
      <c r="Y287" s="4"/>
      <c r="Z287" s="4"/>
      <c r="AA287" s="4"/>
      <c r="AB287" s="4"/>
      <c r="AC287" s="4"/>
      <c r="AD287" s="4"/>
      <c r="AE287" s="4"/>
      <c r="AF287" s="4"/>
    </row>
    <row r="288" spans="1:32">
      <c r="A288" s="2099"/>
      <c r="B288" s="3039" t="s">
        <v>312</v>
      </c>
      <c r="C288" s="2080" t="s">
        <v>413</v>
      </c>
      <c r="D288" s="2460" t="s">
        <v>1310</v>
      </c>
      <c r="E288" s="2461" t="s">
        <v>1775</v>
      </c>
      <c r="F288" s="2462">
        <v>1210</v>
      </c>
      <c r="G288" s="2107" t="s">
        <v>4667</v>
      </c>
      <c r="H288" s="2101"/>
      <c r="I288" s="2101">
        <v>13509.3483182296</v>
      </c>
      <c r="J288" s="2103" t="s">
        <v>1126</v>
      </c>
      <c r="K288" s="2104"/>
      <c r="L288" s="2101"/>
      <c r="M288" s="2101">
        <v>16277</v>
      </c>
      <c r="N288" s="54"/>
      <c r="O288" s="4"/>
      <c r="P288" s="4"/>
      <c r="Q288" s="4"/>
      <c r="R288" s="4"/>
      <c r="S288" s="4"/>
      <c r="T288" s="4"/>
      <c r="U288" s="4"/>
      <c r="V288" s="4"/>
      <c r="W288" s="4"/>
      <c r="X288" s="4"/>
      <c r="Y288" s="4"/>
      <c r="Z288" s="4"/>
      <c r="AA288" s="4"/>
      <c r="AB288" s="4"/>
      <c r="AC288" s="4"/>
      <c r="AD288" s="4"/>
      <c r="AE288" s="4"/>
      <c r="AF288" s="4"/>
    </row>
    <row r="289" spans="1:32">
      <c r="A289" s="2099"/>
      <c r="B289" s="3039" t="s">
        <v>312</v>
      </c>
      <c r="C289" s="2080" t="s">
        <v>413</v>
      </c>
      <c r="D289" s="2460" t="s">
        <v>1310</v>
      </c>
      <c r="E289" s="2461" t="s">
        <v>1775</v>
      </c>
      <c r="F289" s="2462">
        <v>1210</v>
      </c>
      <c r="G289" s="2107" t="s">
        <v>4666</v>
      </c>
      <c r="H289" s="2101"/>
      <c r="I289" s="2101">
        <v>-50</v>
      </c>
      <c r="J289" s="2103" t="s">
        <v>1126</v>
      </c>
      <c r="K289" s="2104"/>
      <c r="L289" s="2101"/>
      <c r="M289" s="2101">
        <v>389</v>
      </c>
      <c r="N289" s="54"/>
      <c r="O289" s="4"/>
      <c r="P289" s="4"/>
      <c r="Q289" s="4"/>
      <c r="R289" s="4"/>
      <c r="S289" s="4"/>
      <c r="T289" s="4"/>
      <c r="U289" s="4"/>
      <c r="V289" s="4"/>
      <c r="W289" s="4"/>
      <c r="X289" s="4"/>
      <c r="Y289" s="4"/>
      <c r="Z289" s="4"/>
      <c r="AA289" s="4"/>
      <c r="AB289" s="4"/>
      <c r="AC289" s="4"/>
      <c r="AD289" s="4"/>
      <c r="AE289" s="4"/>
      <c r="AF289" s="4"/>
    </row>
    <row r="290" spans="1:32">
      <c r="A290" s="2452"/>
      <c r="B290" s="3038" t="s">
        <v>422</v>
      </c>
      <c r="C290" s="2452" t="s">
        <v>413</v>
      </c>
      <c r="D290" s="2453" t="s">
        <v>1310</v>
      </c>
      <c r="E290" s="2454" t="s">
        <v>1775</v>
      </c>
      <c r="F290" s="2455">
        <v>1210</v>
      </c>
      <c r="G290" s="2465" t="s">
        <v>105</v>
      </c>
      <c r="H290" s="2458">
        <v>1180</v>
      </c>
      <c r="I290" s="2458"/>
      <c r="J290" s="2103"/>
      <c r="K290" s="2459"/>
      <c r="L290" s="2458">
        <v>1180</v>
      </c>
      <c r="M290" s="2458"/>
      <c r="N290" s="54"/>
      <c r="O290" s="4"/>
      <c r="P290" s="4"/>
      <c r="Q290" s="4"/>
      <c r="R290" s="4"/>
      <c r="S290" s="4"/>
      <c r="T290" s="4"/>
      <c r="U290" s="4"/>
      <c r="V290" s="4"/>
      <c r="W290" s="4"/>
      <c r="X290" s="4"/>
      <c r="Y290" s="4"/>
      <c r="Z290" s="4"/>
      <c r="AA290" s="4"/>
      <c r="AB290" s="4"/>
      <c r="AC290" s="4"/>
      <c r="AD290" s="4"/>
      <c r="AE290" s="4"/>
      <c r="AF290" s="4"/>
    </row>
    <row r="291" spans="1:32">
      <c r="A291" s="2099"/>
      <c r="B291" s="3039" t="s">
        <v>422</v>
      </c>
      <c r="C291" s="2080" t="s">
        <v>413</v>
      </c>
      <c r="D291" s="2460" t="s">
        <v>1310</v>
      </c>
      <c r="E291" s="2461" t="s">
        <v>1775</v>
      </c>
      <c r="F291" s="2462">
        <v>1210</v>
      </c>
      <c r="G291" s="2107" t="s">
        <v>4664</v>
      </c>
      <c r="H291" s="2101"/>
      <c r="I291" s="2101">
        <v>1180</v>
      </c>
      <c r="J291" s="2103" t="s">
        <v>1126</v>
      </c>
      <c r="K291" s="2104"/>
      <c r="L291" s="2101"/>
      <c r="M291" s="2101">
        <v>1180</v>
      </c>
      <c r="N291" s="54"/>
      <c r="O291" s="4"/>
      <c r="P291" s="4"/>
      <c r="Q291" s="4"/>
      <c r="R291" s="4"/>
      <c r="S291" s="4"/>
      <c r="T291" s="4"/>
      <c r="U291" s="4"/>
      <c r="V291" s="4"/>
      <c r="W291" s="4"/>
      <c r="X291" s="4"/>
      <c r="Y291" s="4"/>
      <c r="Z291" s="4"/>
      <c r="AA291" s="4"/>
      <c r="AB291" s="4"/>
      <c r="AC291" s="4"/>
      <c r="AD291" s="4"/>
      <c r="AE291" s="4"/>
      <c r="AF291" s="4"/>
    </row>
    <row r="292" spans="1:32" ht="30.6">
      <c r="A292" s="2452"/>
      <c r="B292" s="3038" t="s">
        <v>422</v>
      </c>
      <c r="C292" s="2452" t="s">
        <v>413</v>
      </c>
      <c r="D292" s="2453" t="s">
        <v>1310</v>
      </c>
      <c r="E292" s="2454" t="s">
        <v>1775</v>
      </c>
      <c r="F292" s="2455">
        <v>1228</v>
      </c>
      <c r="G292" s="2465" t="s">
        <v>143</v>
      </c>
      <c r="H292" s="2458">
        <v>50</v>
      </c>
      <c r="I292" s="2458"/>
      <c r="J292" s="2103">
        <v>36.409999999999997</v>
      </c>
      <c r="K292" s="2459"/>
      <c r="L292" s="2458">
        <v>0</v>
      </c>
      <c r="M292" s="2458"/>
      <c r="N292" s="54"/>
      <c r="O292" s="4"/>
      <c r="P292" s="4"/>
      <c r="Q292" s="4"/>
      <c r="R292" s="4"/>
      <c r="S292" s="4"/>
      <c r="T292" s="4"/>
      <c r="U292" s="4"/>
      <c r="V292" s="4"/>
      <c r="W292" s="4"/>
      <c r="X292" s="4"/>
      <c r="Y292" s="4"/>
      <c r="Z292" s="4"/>
      <c r="AA292" s="4"/>
      <c r="AB292" s="4"/>
      <c r="AC292" s="4"/>
      <c r="AD292" s="4"/>
      <c r="AE292" s="4"/>
      <c r="AF292" s="4"/>
    </row>
    <row r="293" spans="1:32" ht="20.399999999999999">
      <c r="A293" s="2099"/>
      <c r="B293" s="3039" t="s">
        <v>422</v>
      </c>
      <c r="C293" s="2080" t="s">
        <v>413</v>
      </c>
      <c r="D293" s="2460" t="s">
        <v>1310</v>
      </c>
      <c r="E293" s="2461" t="s">
        <v>1775</v>
      </c>
      <c r="F293" s="2462">
        <v>1228</v>
      </c>
      <c r="G293" s="2107" t="s">
        <v>3018</v>
      </c>
      <c r="H293" s="2101"/>
      <c r="I293" s="2101">
        <v>50</v>
      </c>
      <c r="J293" s="2103" t="s">
        <v>1126</v>
      </c>
      <c r="K293" s="2104"/>
      <c r="L293" s="2101"/>
      <c r="M293" s="2101"/>
      <c r="N293" s="1364"/>
      <c r="O293" s="178"/>
      <c r="P293" s="178"/>
      <c r="Q293" s="178"/>
      <c r="R293" s="178"/>
      <c r="S293" s="178"/>
      <c r="T293" s="178"/>
      <c r="U293" s="178"/>
      <c r="V293" s="178"/>
      <c r="W293" s="178"/>
      <c r="X293" s="178"/>
      <c r="Y293" s="4"/>
      <c r="Z293" s="4"/>
      <c r="AA293" s="4"/>
      <c r="AB293" s="4"/>
      <c r="AC293" s="4"/>
      <c r="AD293" s="4"/>
      <c r="AE293" s="4"/>
      <c r="AF293" s="4"/>
    </row>
    <row r="294" spans="1:32">
      <c r="A294" s="2452"/>
      <c r="B294" s="3038" t="s">
        <v>756</v>
      </c>
      <c r="C294" s="2452" t="s">
        <v>307</v>
      </c>
      <c r="D294" s="2453" t="s">
        <v>1310</v>
      </c>
      <c r="E294" s="2454" t="s">
        <v>1775</v>
      </c>
      <c r="F294" s="2455">
        <v>2210</v>
      </c>
      <c r="G294" s="2465" t="s">
        <v>716</v>
      </c>
      <c r="H294" s="2458">
        <v>240.44</v>
      </c>
      <c r="I294" s="2458"/>
      <c r="J294" s="2103">
        <v>106</v>
      </c>
      <c r="K294" s="2459"/>
      <c r="L294" s="2458">
        <v>30</v>
      </c>
      <c r="M294" s="2458"/>
      <c r="N294" s="54"/>
      <c r="O294" s="4"/>
      <c r="P294" s="4"/>
      <c r="Q294" s="4"/>
      <c r="R294" s="4"/>
      <c r="S294" s="4"/>
      <c r="T294" s="4"/>
      <c r="U294" s="4"/>
      <c r="V294" s="4"/>
      <c r="W294" s="4"/>
      <c r="X294" s="4"/>
      <c r="Y294" s="4"/>
      <c r="Z294" s="4"/>
      <c r="AA294" s="4"/>
      <c r="AB294" s="4"/>
      <c r="AC294" s="4"/>
      <c r="AD294" s="4"/>
      <c r="AE294" s="4"/>
      <c r="AF294" s="4"/>
    </row>
    <row r="295" spans="1:32">
      <c r="A295" s="2099"/>
      <c r="B295" s="3039" t="s">
        <v>756</v>
      </c>
      <c r="C295" s="2080" t="s">
        <v>307</v>
      </c>
      <c r="D295" s="2460" t="s">
        <v>1310</v>
      </c>
      <c r="E295" s="2461" t="s">
        <v>1775</v>
      </c>
      <c r="F295" s="2462">
        <v>2210</v>
      </c>
      <c r="G295" s="2107" t="s">
        <v>2390</v>
      </c>
      <c r="H295" s="2101"/>
      <c r="I295" s="2101">
        <v>140.44</v>
      </c>
      <c r="J295" s="2103" t="s">
        <v>1126</v>
      </c>
      <c r="K295" s="2104"/>
      <c r="L295" s="2101"/>
      <c r="M295" s="2101">
        <v>30</v>
      </c>
      <c r="N295" s="1364"/>
      <c r="O295" s="178"/>
      <c r="P295" s="178"/>
      <c r="Q295" s="178"/>
      <c r="R295" s="178"/>
      <c r="S295" s="178"/>
      <c r="T295" s="178"/>
      <c r="U295" s="178"/>
      <c r="V295" s="178"/>
      <c r="W295" s="178"/>
      <c r="X295" s="178"/>
      <c r="Y295" s="4"/>
      <c r="Z295" s="4"/>
      <c r="AA295" s="4"/>
      <c r="AB295" s="4"/>
      <c r="AC295" s="4"/>
      <c r="AD295" s="4"/>
      <c r="AE295" s="4"/>
      <c r="AF295" s="4"/>
    </row>
    <row r="296" spans="1:32">
      <c r="A296" s="2099"/>
      <c r="B296" s="3039" t="s">
        <v>756</v>
      </c>
      <c r="C296" s="2080" t="s">
        <v>307</v>
      </c>
      <c r="D296" s="2460" t="s">
        <v>1310</v>
      </c>
      <c r="E296" s="2461" t="s">
        <v>1775</v>
      </c>
      <c r="F296" s="2462">
        <v>2210</v>
      </c>
      <c r="G296" s="2107" t="s">
        <v>2394</v>
      </c>
      <c r="H296" s="2101"/>
      <c r="I296" s="2101">
        <v>100</v>
      </c>
      <c r="J296" s="2103" t="s">
        <v>1126</v>
      </c>
      <c r="K296" s="2104"/>
      <c r="L296" s="2101"/>
      <c r="M296" s="2101"/>
      <c r="N296" s="54"/>
      <c r="O296" s="4"/>
      <c r="P296" s="4"/>
      <c r="Q296" s="4"/>
      <c r="R296" s="4"/>
      <c r="S296" s="4"/>
      <c r="T296" s="4"/>
      <c r="U296" s="4"/>
      <c r="V296" s="4"/>
      <c r="W296" s="4"/>
      <c r="X296" s="4"/>
      <c r="Y296" s="4"/>
      <c r="Z296" s="4"/>
      <c r="AA296" s="4"/>
      <c r="AB296" s="4"/>
      <c r="AC296" s="4"/>
      <c r="AD296" s="4"/>
      <c r="AE296" s="4"/>
      <c r="AF296" s="4"/>
    </row>
    <row r="297" spans="1:32">
      <c r="A297" s="2452"/>
      <c r="B297" s="3038" t="s">
        <v>312</v>
      </c>
      <c r="C297" s="2452" t="s">
        <v>307</v>
      </c>
      <c r="D297" s="2453" t="s">
        <v>1310</v>
      </c>
      <c r="E297" s="2454" t="s">
        <v>1775</v>
      </c>
      <c r="F297" s="2455">
        <v>2233</v>
      </c>
      <c r="G297" s="2465" t="s">
        <v>137</v>
      </c>
      <c r="H297" s="2458">
        <v>250</v>
      </c>
      <c r="I297" s="2458"/>
      <c r="J297" s="2103">
        <v>0</v>
      </c>
      <c r="K297" s="2459"/>
      <c r="L297" s="2458">
        <v>300</v>
      </c>
      <c r="M297" s="2458"/>
      <c r="N297" s="54"/>
      <c r="O297" s="178"/>
      <c r="P297" s="178"/>
      <c r="Q297" s="178"/>
      <c r="R297" s="178"/>
      <c r="S297" s="178"/>
      <c r="T297" s="178"/>
      <c r="U297" s="178"/>
      <c r="V297" s="178"/>
      <c r="W297" s="178"/>
      <c r="X297" s="178"/>
      <c r="Y297" s="4"/>
      <c r="Z297" s="4"/>
      <c r="AA297" s="4"/>
      <c r="AB297" s="4"/>
      <c r="AC297" s="4"/>
      <c r="AD297" s="4"/>
      <c r="AE297" s="4"/>
      <c r="AF297" s="4"/>
    </row>
    <row r="298" spans="1:32">
      <c r="A298" s="2099"/>
      <c r="B298" s="3039" t="s">
        <v>312</v>
      </c>
      <c r="C298" s="2080" t="s">
        <v>307</v>
      </c>
      <c r="D298" s="2460" t="s">
        <v>1310</v>
      </c>
      <c r="E298" s="2461" t="s">
        <v>1775</v>
      </c>
      <c r="F298" s="2462">
        <v>2233</v>
      </c>
      <c r="G298" s="2107" t="s">
        <v>2395</v>
      </c>
      <c r="H298" s="2101"/>
      <c r="I298" s="2101">
        <v>300</v>
      </c>
      <c r="J298" s="2103" t="s">
        <v>1126</v>
      </c>
      <c r="K298" s="2104"/>
      <c r="L298" s="2101"/>
      <c r="M298" s="2101">
        <v>300</v>
      </c>
      <c r="N298" s="54"/>
      <c r="O298" s="4"/>
      <c r="P298" s="4"/>
      <c r="Q298" s="4"/>
      <c r="R298" s="4"/>
      <c r="S298" s="4"/>
      <c r="T298" s="4"/>
      <c r="U298" s="4"/>
      <c r="V298" s="4"/>
      <c r="W298" s="4"/>
      <c r="X298" s="4"/>
      <c r="Y298" s="4"/>
      <c r="Z298" s="4"/>
      <c r="AA298" s="4"/>
      <c r="AB298" s="4"/>
      <c r="AC298" s="4"/>
      <c r="AD298" s="4"/>
      <c r="AE298" s="4"/>
      <c r="AF298" s="4"/>
    </row>
    <row r="299" spans="1:32" ht="20.399999999999999">
      <c r="A299" s="2099"/>
      <c r="B299" s="3039" t="s">
        <v>312</v>
      </c>
      <c r="C299" s="2080" t="s">
        <v>307</v>
      </c>
      <c r="D299" s="2460" t="s">
        <v>1310</v>
      </c>
      <c r="E299" s="2461" t="s">
        <v>1775</v>
      </c>
      <c r="F299" s="2462">
        <v>2233</v>
      </c>
      <c r="G299" s="2107" t="s">
        <v>3019</v>
      </c>
      <c r="H299" s="2101"/>
      <c r="I299" s="2101">
        <v>-50</v>
      </c>
      <c r="J299" s="2103" t="s">
        <v>1126</v>
      </c>
      <c r="K299" s="2104"/>
      <c r="L299" s="2101"/>
      <c r="M299" s="2101"/>
      <c r="N299" s="54"/>
      <c r="O299" s="178"/>
      <c r="P299" s="178"/>
      <c r="Q299" s="178"/>
      <c r="R299" s="178"/>
      <c r="S299" s="178"/>
      <c r="T299" s="178"/>
      <c r="U299" s="178"/>
      <c r="V299" s="178"/>
      <c r="W299" s="178"/>
      <c r="X299" s="178"/>
      <c r="Y299" s="178"/>
      <c r="Z299" s="178"/>
      <c r="AA299" s="178"/>
      <c r="AB299" s="178"/>
      <c r="AC299" s="178"/>
      <c r="AD299" s="178"/>
      <c r="AE299" s="178"/>
      <c r="AF299" s="178"/>
    </row>
    <row r="300" spans="1:32">
      <c r="A300" s="2452"/>
      <c r="B300" s="3038" t="s">
        <v>312</v>
      </c>
      <c r="C300" s="2452" t="s">
        <v>307</v>
      </c>
      <c r="D300" s="2453" t="s">
        <v>1310</v>
      </c>
      <c r="E300" s="2454" t="s">
        <v>1775</v>
      </c>
      <c r="F300" s="2455">
        <v>2239</v>
      </c>
      <c r="G300" s="2465" t="s">
        <v>993</v>
      </c>
      <c r="H300" s="2458">
        <v>6568</v>
      </c>
      <c r="I300" s="2458"/>
      <c r="J300" s="2103">
        <v>1610</v>
      </c>
      <c r="K300" s="2459"/>
      <c r="L300" s="2458">
        <v>1068</v>
      </c>
      <c r="M300" s="2458"/>
      <c r="N300" s="54"/>
      <c r="O300" s="4"/>
      <c r="P300" s="4"/>
      <c r="Q300" s="4"/>
      <c r="R300" s="4"/>
      <c r="S300" s="4"/>
      <c r="T300" s="4"/>
      <c r="U300" s="4"/>
      <c r="V300" s="4"/>
      <c r="W300" s="4"/>
      <c r="X300" s="4"/>
      <c r="Y300" s="4"/>
      <c r="Z300" s="4"/>
      <c r="AA300" s="4"/>
      <c r="AB300" s="4"/>
      <c r="AC300" s="4"/>
      <c r="AD300" s="4"/>
      <c r="AE300" s="4"/>
      <c r="AF300" s="4"/>
    </row>
    <row r="301" spans="1:32">
      <c r="A301" s="2099"/>
      <c r="B301" s="3039" t="s">
        <v>312</v>
      </c>
      <c r="C301" s="2080" t="s">
        <v>307</v>
      </c>
      <c r="D301" s="2460" t="s">
        <v>1310</v>
      </c>
      <c r="E301" s="2461" t="s">
        <v>1775</v>
      </c>
      <c r="F301" s="2462">
        <v>2239</v>
      </c>
      <c r="G301" s="2107" t="s">
        <v>2393</v>
      </c>
      <c r="H301" s="2101"/>
      <c r="I301" s="2101">
        <v>5500</v>
      </c>
      <c r="J301" s="2103" t="s">
        <v>1126</v>
      </c>
      <c r="K301" s="2104"/>
      <c r="L301" s="2101"/>
      <c r="M301" s="2101"/>
      <c r="N301" s="54"/>
      <c r="O301" s="178"/>
      <c r="P301" s="178"/>
      <c r="Q301" s="178"/>
      <c r="R301" s="178"/>
      <c r="S301" s="178"/>
      <c r="T301" s="178"/>
      <c r="U301" s="178"/>
      <c r="V301" s="178"/>
      <c r="W301" s="178"/>
      <c r="X301" s="178"/>
      <c r="Y301" s="178"/>
      <c r="Z301" s="178"/>
      <c r="AA301" s="178"/>
      <c r="AB301" s="178"/>
      <c r="AC301" s="178"/>
      <c r="AD301" s="178"/>
      <c r="AE301" s="178"/>
      <c r="AF301" s="178"/>
    </row>
    <row r="302" spans="1:32">
      <c r="A302" s="2099"/>
      <c r="B302" s="3039" t="s">
        <v>312</v>
      </c>
      <c r="C302" s="2080" t="s">
        <v>307</v>
      </c>
      <c r="D302" s="2460" t="s">
        <v>1310</v>
      </c>
      <c r="E302" s="2461" t="s">
        <v>1775</v>
      </c>
      <c r="F302" s="2462">
        <v>2239</v>
      </c>
      <c r="G302" s="2107" t="s">
        <v>2396</v>
      </c>
      <c r="H302" s="2101"/>
      <c r="I302" s="2101">
        <v>1068</v>
      </c>
      <c r="J302" s="2103" t="s">
        <v>1126</v>
      </c>
      <c r="K302" s="2104"/>
      <c r="L302" s="2101"/>
      <c r="M302" s="2101">
        <v>1068</v>
      </c>
      <c r="N302" s="54"/>
      <c r="O302" s="4"/>
      <c r="P302" s="4"/>
      <c r="Q302" s="4"/>
      <c r="R302" s="4"/>
      <c r="S302" s="4"/>
      <c r="T302" s="4"/>
      <c r="U302" s="4"/>
      <c r="V302" s="4"/>
      <c r="W302" s="4"/>
      <c r="X302" s="4"/>
      <c r="Y302" s="4"/>
      <c r="Z302" s="4"/>
      <c r="AA302" s="4"/>
      <c r="AB302" s="4"/>
      <c r="AC302" s="4"/>
      <c r="AD302" s="4"/>
      <c r="AE302" s="4"/>
      <c r="AF302" s="4"/>
    </row>
    <row r="303" spans="1:32">
      <c r="A303" s="2452"/>
      <c r="B303" s="3038" t="s">
        <v>312</v>
      </c>
      <c r="C303" s="2452" t="s">
        <v>307</v>
      </c>
      <c r="D303" s="2453" t="s">
        <v>1310</v>
      </c>
      <c r="E303" s="2454" t="s">
        <v>1775</v>
      </c>
      <c r="F303" s="2455">
        <v>2311</v>
      </c>
      <c r="G303" s="2465" t="s">
        <v>121</v>
      </c>
      <c r="H303" s="2458">
        <v>300</v>
      </c>
      <c r="I303" s="2458"/>
      <c r="J303" s="2103">
        <v>2663.16</v>
      </c>
      <c r="K303" s="2459"/>
      <c r="L303" s="2458">
        <v>300</v>
      </c>
      <c r="M303" s="2458"/>
      <c r="N303" s="54"/>
      <c r="O303" s="178"/>
      <c r="P303" s="178"/>
      <c r="Q303" s="178"/>
      <c r="R303" s="178"/>
      <c r="S303" s="178"/>
      <c r="T303" s="178"/>
      <c r="U303" s="178"/>
      <c r="V303" s="178"/>
      <c r="W303" s="178"/>
      <c r="X303" s="178"/>
      <c r="Y303" s="178"/>
      <c r="Z303" s="178"/>
      <c r="AA303" s="178"/>
      <c r="AB303" s="178"/>
      <c r="AC303" s="178"/>
      <c r="AD303" s="178"/>
      <c r="AE303" s="178"/>
    </row>
    <row r="304" spans="1:32">
      <c r="A304" s="2099"/>
      <c r="B304" s="3039" t="s">
        <v>312</v>
      </c>
      <c r="C304" s="2080" t="s">
        <v>307</v>
      </c>
      <c r="D304" s="2460" t="s">
        <v>1310</v>
      </c>
      <c r="E304" s="2461" t="s">
        <v>1775</v>
      </c>
      <c r="F304" s="2462">
        <v>2311</v>
      </c>
      <c r="G304" s="2107" t="s">
        <v>198</v>
      </c>
      <c r="H304" s="2101"/>
      <c r="I304" s="2101">
        <v>300</v>
      </c>
      <c r="J304" s="2103" t="s">
        <v>1126</v>
      </c>
      <c r="K304" s="2104"/>
      <c r="L304" s="2101"/>
      <c r="M304" s="2101">
        <v>300</v>
      </c>
      <c r="N304" s="54"/>
      <c r="O304" s="4"/>
      <c r="P304" s="4"/>
      <c r="Q304" s="4"/>
      <c r="R304" s="4"/>
      <c r="S304" s="4"/>
      <c r="T304" s="4"/>
      <c r="U304" s="4"/>
      <c r="V304" s="4"/>
      <c r="W304" s="4"/>
      <c r="X304" s="4"/>
      <c r="Y304" s="4"/>
      <c r="Z304" s="4"/>
      <c r="AA304" s="4"/>
      <c r="AB304" s="4"/>
      <c r="AC304" s="4"/>
      <c r="AD304" s="4"/>
      <c r="AE304" s="4"/>
      <c r="AF304" s="4"/>
    </row>
    <row r="305" spans="1:32" ht="20.399999999999999">
      <c r="A305" s="2099"/>
      <c r="B305" s="3039" t="s">
        <v>312</v>
      </c>
      <c r="C305" s="2080" t="s">
        <v>307</v>
      </c>
      <c r="D305" s="2460" t="s">
        <v>1310</v>
      </c>
      <c r="E305" s="2461" t="s">
        <v>1775</v>
      </c>
      <c r="F305" s="2462">
        <v>2311</v>
      </c>
      <c r="G305" s="2107" t="s">
        <v>1757</v>
      </c>
      <c r="H305" s="2101"/>
      <c r="I305" s="2101"/>
      <c r="J305" s="2103" t="s">
        <v>1126</v>
      </c>
      <c r="K305" s="2104"/>
      <c r="L305" s="2101"/>
      <c r="M305" s="2101"/>
      <c r="N305" s="3" t="s">
        <v>3265</v>
      </c>
      <c r="O305" s="4"/>
      <c r="P305" s="4"/>
      <c r="Q305" s="4"/>
      <c r="R305" s="4"/>
      <c r="S305" s="4"/>
      <c r="T305" s="4"/>
      <c r="U305" s="4"/>
      <c r="V305" s="4"/>
      <c r="W305" s="4"/>
      <c r="X305" s="4"/>
      <c r="Y305" s="4"/>
      <c r="Z305" s="4"/>
      <c r="AA305" s="4"/>
      <c r="AB305" s="4"/>
      <c r="AC305" s="4"/>
      <c r="AD305" s="4"/>
      <c r="AE305" s="4"/>
      <c r="AF305" s="4"/>
    </row>
    <row r="306" spans="1:32">
      <c r="A306" s="2452"/>
      <c r="B306" s="3038" t="s">
        <v>756</v>
      </c>
      <c r="C306" s="2452" t="s">
        <v>307</v>
      </c>
      <c r="D306" s="2453" t="s">
        <v>1310</v>
      </c>
      <c r="E306" s="2454" t="s">
        <v>1775</v>
      </c>
      <c r="F306" s="2455">
        <v>2312</v>
      </c>
      <c r="G306" s="2465" t="s">
        <v>199</v>
      </c>
      <c r="H306" s="2458">
        <v>0</v>
      </c>
      <c r="I306" s="2458"/>
      <c r="J306" s="2103" t="s">
        <v>1126</v>
      </c>
      <c r="K306" s="2459"/>
      <c r="L306" s="2458">
        <v>0</v>
      </c>
      <c r="M306" s="2458"/>
      <c r="N306" s="16"/>
      <c r="O306" s="178"/>
      <c r="P306" s="178"/>
      <c r="Q306" s="178"/>
      <c r="R306" s="178"/>
      <c r="S306" s="178"/>
      <c r="T306" s="178"/>
      <c r="U306" s="178"/>
      <c r="V306" s="178"/>
      <c r="W306" s="178"/>
      <c r="X306" s="178"/>
      <c r="Y306" s="178"/>
      <c r="Z306" s="178"/>
      <c r="AA306" s="178"/>
      <c r="AB306" s="178"/>
      <c r="AC306" s="178"/>
      <c r="AD306" s="178"/>
      <c r="AE306" s="178"/>
      <c r="AF306" s="178"/>
    </row>
    <row r="307" spans="1:32" ht="20.399999999999999">
      <c r="A307" s="2099"/>
      <c r="B307" s="3039" t="s">
        <v>756</v>
      </c>
      <c r="C307" s="2080" t="s">
        <v>307</v>
      </c>
      <c r="D307" s="2460" t="s">
        <v>1310</v>
      </c>
      <c r="E307" s="2461" t="s">
        <v>1775</v>
      </c>
      <c r="F307" s="2462">
        <v>2312</v>
      </c>
      <c r="G307" s="2107" t="s">
        <v>1870</v>
      </c>
      <c r="H307" s="2101"/>
      <c r="I307" s="2101"/>
      <c r="J307" s="2103" t="s">
        <v>1126</v>
      </c>
      <c r="K307" s="2104"/>
      <c r="L307" s="2101"/>
      <c r="M307" s="2101"/>
      <c r="N307" s="16"/>
      <c r="O307" s="178"/>
      <c r="P307" s="178"/>
      <c r="Q307" s="178"/>
      <c r="R307" s="178"/>
      <c r="S307" s="178"/>
      <c r="T307" s="178"/>
      <c r="U307" s="178"/>
      <c r="V307" s="178"/>
      <c r="W307" s="178"/>
      <c r="X307" s="178"/>
      <c r="Y307" s="178"/>
      <c r="Z307" s="178"/>
      <c r="AA307" s="178"/>
      <c r="AB307" s="178"/>
      <c r="AC307" s="178"/>
      <c r="AD307" s="178"/>
      <c r="AE307" s="178"/>
      <c r="AF307" s="178"/>
    </row>
    <row r="308" spans="1:32">
      <c r="A308" s="2452"/>
      <c r="B308" s="3038" t="s">
        <v>756</v>
      </c>
      <c r="C308" s="2452" t="s">
        <v>307</v>
      </c>
      <c r="D308" s="2453" t="s">
        <v>1310</v>
      </c>
      <c r="E308" s="2454" t="s">
        <v>1775</v>
      </c>
      <c r="F308" s="2455">
        <v>2322</v>
      </c>
      <c r="G308" s="2465" t="s">
        <v>183</v>
      </c>
      <c r="H308" s="2458">
        <v>50</v>
      </c>
      <c r="I308" s="2458"/>
      <c r="J308" s="2103">
        <v>28.57</v>
      </c>
      <c r="K308" s="2459"/>
      <c r="L308" s="2458">
        <v>0</v>
      </c>
      <c r="M308" s="2458"/>
      <c r="N308" s="16"/>
      <c r="O308" s="4"/>
      <c r="P308" s="4"/>
      <c r="Q308" s="4"/>
      <c r="R308" s="4"/>
      <c r="S308" s="4"/>
      <c r="T308" s="4"/>
      <c r="U308" s="4"/>
      <c r="V308" s="4"/>
      <c r="W308" s="4"/>
      <c r="X308" s="4"/>
      <c r="Y308" s="4"/>
      <c r="Z308" s="4"/>
      <c r="AA308" s="4"/>
      <c r="AB308" s="4"/>
      <c r="AC308" s="4"/>
      <c r="AD308" s="4"/>
      <c r="AE308" s="4"/>
      <c r="AF308" s="4"/>
    </row>
    <row r="309" spans="1:32" ht="20.399999999999999">
      <c r="A309" s="2099"/>
      <c r="B309" s="3039" t="s">
        <v>756</v>
      </c>
      <c r="C309" s="2080" t="s">
        <v>307</v>
      </c>
      <c r="D309" s="2460" t="s">
        <v>1310</v>
      </c>
      <c r="E309" s="2461" t="s">
        <v>1775</v>
      </c>
      <c r="F309" s="2462">
        <v>2322</v>
      </c>
      <c r="G309" s="2107" t="s">
        <v>3019</v>
      </c>
      <c r="H309" s="2101"/>
      <c r="I309" s="2101">
        <v>50</v>
      </c>
      <c r="J309" s="2103" t="s">
        <v>1126</v>
      </c>
      <c r="K309" s="2104"/>
      <c r="L309" s="2101"/>
      <c r="M309" s="2101"/>
      <c r="N309" s="16"/>
      <c r="O309" s="178"/>
      <c r="P309" s="178"/>
      <c r="Q309" s="178"/>
      <c r="R309" s="178"/>
      <c r="S309" s="178"/>
      <c r="T309" s="178"/>
      <c r="U309" s="178"/>
      <c r="V309" s="178"/>
      <c r="W309" s="178"/>
      <c r="X309" s="178"/>
      <c r="Y309" s="178"/>
      <c r="Z309" s="178"/>
      <c r="AA309" s="178"/>
      <c r="AB309" s="178"/>
      <c r="AC309" s="178"/>
      <c r="AD309" s="178"/>
      <c r="AE309" s="178"/>
      <c r="AF309" s="178"/>
    </row>
    <row r="310" spans="1:32">
      <c r="A310" s="2452"/>
      <c r="B310" s="3038" t="s">
        <v>756</v>
      </c>
      <c r="C310" s="2452" t="s">
        <v>307</v>
      </c>
      <c r="D310" s="2453" t="s">
        <v>1310</v>
      </c>
      <c r="E310" s="2454" t="s">
        <v>1775</v>
      </c>
      <c r="F310" s="2455">
        <v>2350</v>
      </c>
      <c r="G310" s="2465" t="s">
        <v>1015</v>
      </c>
      <c r="H310" s="2458">
        <v>2000</v>
      </c>
      <c r="I310" s="2458"/>
      <c r="J310" s="2103">
        <v>0</v>
      </c>
      <c r="K310" s="2459"/>
      <c r="L310" s="2458">
        <v>2000</v>
      </c>
      <c r="M310" s="2458"/>
      <c r="N310" s="16"/>
      <c r="O310" s="4"/>
      <c r="P310" s="4"/>
      <c r="Q310" s="4"/>
      <c r="R310" s="178"/>
      <c r="S310" s="178"/>
      <c r="T310" s="178"/>
      <c r="U310" s="178"/>
      <c r="V310" s="178"/>
      <c r="W310" s="178"/>
      <c r="X310" s="178"/>
      <c r="Y310" s="178"/>
      <c r="Z310" s="178"/>
      <c r="AA310" s="178"/>
      <c r="AB310" s="178"/>
      <c r="AC310" s="178"/>
      <c r="AD310" s="178"/>
      <c r="AE310" s="178"/>
      <c r="AF310" s="178"/>
    </row>
    <row r="311" spans="1:32">
      <c r="A311" s="2099"/>
      <c r="B311" s="3039" t="s">
        <v>756</v>
      </c>
      <c r="C311" s="2080" t="s">
        <v>307</v>
      </c>
      <c r="D311" s="2460" t="s">
        <v>1310</v>
      </c>
      <c r="E311" s="2461" t="s">
        <v>1775</v>
      </c>
      <c r="F311" s="2462">
        <v>2350</v>
      </c>
      <c r="G311" s="2107" t="s">
        <v>1239</v>
      </c>
      <c r="H311" s="2101"/>
      <c r="I311" s="2101">
        <v>2000</v>
      </c>
      <c r="J311" s="2103" t="s">
        <v>1126</v>
      </c>
      <c r="K311" s="2104"/>
      <c r="L311" s="2101"/>
      <c r="M311" s="2101">
        <v>2000</v>
      </c>
      <c r="O311" s="178"/>
      <c r="P311" s="178"/>
      <c r="Q311" s="178"/>
      <c r="R311" s="178"/>
      <c r="S311" s="178"/>
      <c r="T311" s="178"/>
      <c r="U311" s="178"/>
      <c r="V311" s="178"/>
      <c r="W311" s="178"/>
      <c r="X311" s="178"/>
      <c r="Y311" s="178"/>
      <c r="Z311" s="178"/>
      <c r="AA311" s="178"/>
      <c r="AB311" s="178"/>
      <c r="AC311" s="178"/>
      <c r="AD311" s="178"/>
      <c r="AE311" s="178"/>
      <c r="AF311" s="178"/>
    </row>
    <row r="312" spans="1:32">
      <c r="A312" s="2452"/>
      <c r="B312" s="3038" t="s">
        <v>756</v>
      </c>
      <c r="C312" s="2452" t="s">
        <v>307</v>
      </c>
      <c r="D312" s="2453" t="s">
        <v>1310</v>
      </c>
      <c r="E312" s="2454" t="s">
        <v>1775</v>
      </c>
      <c r="F312" s="2455">
        <v>2390</v>
      </c>
      <c r="G312" s="2465" t="s">
        <v>1015</v>
      </c>
      <c r="H312" s="2458">
        <v>230</v>
      </c>
      <c r="I312" s="2458"/>
      <c r="J312" s="2103">
        <v>216.7</v>
      </c>
      <c r="K312" s="2459"/>
      <c r="L312" s="2458">
        <v>325</v>
      </c>
      <c r="M312" s="2458"/>
      <c r="N312" s="16"/>
      <c r="O312" s="4"/>
      <c r="P312" s="4"/>
      <c r="Q312" s="4"/>
      <c r="R312" s="4"/>
      <c r="S312" s="4"/>
      <c r="T312" s="4"/>
      <c r="U312" s="4"/>
      <c r="V312" s="4"/>
      <c r="W312" s="4"/>
      <c r="X312" s="4"/>
      <c r="Y312" s="4"/>
      <c r="Z312" s="4"/>
      <c r="AA312" s="4"/>
      <c r="AB312" s="4"/>
      <c r="AC312" s="4"/>
      <c r="AD312" s="4"/>
      <c r="AE312" s="4"/>
      <c r="AF312" s="4"/>
    </row>
    <row r="313" spans="1:32" s="76" customFormat="1" ht="13.8">
      <c r="A313" s="2099"/>
      <c r="B313" s="3039" t="s">
        <v>756</v>
      </c>
      <c r="C313" s="2080" t="s">
        <v>307</v>
      </c>
      <c r="D313" s="2460" t="s">
        <v>1310</v>
      </c>
      <c r="E313" s="2461" t="s">
        <v>1775</v>
      </c>
      <c r="F313" s="2462">
        <v>2390</v>
      </c>
      <c r="G313" s="2107" t="s">
        <v>4665</v>
      </c>
      <c r="H313" s="2101"/>
      <c r="I313" s="2101">
        <v>180</v>
      </c>
      <c r="J313" s="2103" t="s">
        <v>1126</v>
      </c>
      <c r="K313" s="2104"/>
      <c r="L313" s="2101"/>
      <c r="M313" s="2101">
        <v>225</v>
      </c>
      <c r="N313" s="116"/>
    </row>
    <row r="314" spans="1:32" s="76" customFormat="1" ht="13.8">
      <c r="A314" s="2099"/>
      <c r="B314" s="3039" t="s">
        <v>756</v>
      </c>
      <c r="C314" s="2080" t="s">
        <v>307</v>
      </c>
      <c r="D314" s="2460" t="s">
        <v>1310</v>
      </c>
      <c r="E314" s="2461" t="s">
        <v>1775</v>
      </c>
      <c r="F314" s="2462">
        <v>2390</v>
      </c>
      <c r="G314" s="2107" t="s">
        <v>2398</v>
      </c>
      <c r="H314" s="2101"/>
      <c r="I314" s="2101">
        <v>50</v>
      </c>
      <c r="J314" s="2103" t="s">
        <v>1126</v>
      </c>
      <c r="K314" s="2104"/>
      <c r="L314" s="2101"/>
      <c r="M314" s="2101">
        <v>100</v>
      </c>
      <c r="N314" s="171" t="s">
        <v>1921</v>
      </c>
    </row>
    <row r="315" spans="1:32">
      <c r="A315" s="2452"/>
      <c r="B315" s="3038" t="s">
        <v>758</v>
      </c>
      <c r="C315" s="2452" t="s">
        <v>307</v>
      </c>
      <c r="D315" s="2453" t="s">
        <v>1310</v>
      </c>
      <c r="E315" s="2454" t="s">
        <v>1775</v>
      </c>
      <c r="F315" s="2455">
        <v>5238</v>
      </c>
      <c r="G315" s="2465" t="s">
        <v>131</v>
      </c>
      <c r="H315" s="2458">
        <v>1500</v>
      </c>
      <c r="I315" s="2458"/>
      <c r="J315" s="2103">
        <v>0</v>
      </c>
      <c r="K315" s="2459"/>
      <c r="L315" s="2458">
        <v>1500</v>
      </c>
      <c r="M315" s="2464"/>
      <c r="N315" s="116"/>
      <c r="O315" s="4"/>
      <c r="P315" s="4"/>
      <c r="Q315" s="4"/>
      <c r="R315" s="4"/>
      <c r="S315" s="4"/>
      <c r="T315" s="4"/>
      <c r="U315" s="4"/>
      <c r="V315" s="4"/>
      <c r="W315" s="4"/>
      <c r="X315" s="4"/>
      <c r="Y315" s="4"/>
      <c r="Z315" s="4"/>
      <c r="AA315" s="4"/>
      <c r="AB315" s="4"/>
      <c r="AC315" s="4"/>
      <c r="AD315" s="4"/>
      <c r="AE315" s="4"/>
      <c r="AF315" s="4"/>
    </row>
    <row r="316" spans="1:32" s="76" customFormat="1" ht="13.8">
      <c r="A316" s="2099"/>
      <c r="B316" s="3039" t="s">
        <v>758</v>
      </c>
      <c r="C316" s="2080" t="s">
        <v>307</v>
      </c>
      <c r="D316" s="2460" t="s">
        <v>1310</v>
      </c>
      <c r="E316" s="2461" t="s">
        <v>1775</v>
      </c>
      <c r="F316" s="2462">
        <v>5238</v>
      </c>
      <c r="G316" s="2107" t="s">
        <v>2397</v>
      </c>
      <c r="H316" s="2101"/>
      <c r="I316" s="2101">
        <v>1500</v>
      </c>
      <c r="J316" s="2103" t="s">
        <v>1126</v>
      </c>
      <c r="K316" s="2104"/>
      <c r="L316" s="2101"/>
      <c r="M316" s="2101">
        <v>1500</v>
      </c>
      <c r="N316" s="16"/>
    </row>
    <row r="317" spans="1:32" s="76" customFormat="1" ht="13.8">
      <c r="A317" s="622"/>
      <c r="B317" s="3032" t="s">
        <v>422</v>
      </c>
      <c r="C317" s="622" t="s">
        <v>413</v>
      </c>
      <c r="D317" s="658" t="s">
        <v>1310</v>
      </c>
      <c r="E317" s="1305" t="s">
        <v>1776</v>
      </c>
      <c r="F317" s="624">
        <v>1119</v>
      </c>
      <c r="G317" s="625" t="s">
        <v>392</v>
      </c>
      <c r="H317" s="628">
        <v>47852.639999999999</v>
      </c>
      <c r="I317" s="628"/>
      <c r="J317" s="1392">
        <v>25249</v>
      </c>
      <c r="K317" s="666"/>
      <c r="L317" s="1541">
        <v>32832</v>
      </c>
      <c r="M317" s="1541"/>
      <c r="N317" s="116"/>
    </row>
    <row r="318" spans="1:32" s="76" customFormat="1" ht="13.8">
      <c r="A318" s="602"/>
      <c r="B318" s="3033" t="s">
        <v>422</v>
      </c>
      <c r="C318" s="602" t="s">
        <v>413</v>
      </c>
      <c r="D318" s="617" t="s">
        <v>1310</v>
      </c>
      <c r="E318" s="1306" t="s">
        <v>1776</v>
      </c>
      <c r="F318" s="618">
        <v>1119</v>
      </c>
      <c r="G318" s="620" t="s">
        <v>721</v>
      </c>
      <c r="H318" s="599"/>
      <c r="I318" s="599">
        <v>47852.639999999999</v>
      </c>
      <c r="J318" s="1392" t="s">
        <v>1126</v>
      </c>
      <c r="K318" s="606"/>
      <c r="L318" s="1542"/>
      <c r="M318" s="1542">
        <v>32832</v>
      </c>
      <c r="N318" s="16" t="s">
        <v>3279</v>
      </c>
    </row>
    <row r="319" spans="1:32" s="76" customFormat="1" ht="13.8">
      <c r="A319" s="622"/>
      <c r="B319" s="3032" t="s">
        <v>422</v>
      </c>
      <c r="C319" s="622" t="s">
        <v>307</v>
      </c>
      <c r="D319" s="658" t="s">
        <v>1310</v>
      </c>
      <c r="E319" s="1305" t="s">
        <v>1776</v>
      </c>
      <c r="F319" s="624">
        <v>1170</v>
      </c>
      <c r="G319" s="625" t="s">
        <v>512</v>
      </c>
      <c r="H319" s="628">
        <v>0</v>
      </c>
      <c r="I319" s="628"/>
      <c r="J319" s="1392" t="s">
        <v>1126</v>
      </c>
      <c r="K319" s="666"/>
      <c r="L319" s="1541">
        <v>0</v>
      </c>
      <c r="M319" s="1541"/>
      <c r="N319" s="344"/>
    </row>
    <row r="320" spans="1:32" s="76" customFormat="1" ht="13.8">
      <c r="A320" s="602"/>
      <c r="B320" s="3033" t="s">
        <v>422</v>
      </c>
      <c r="C320" s="602" t="s">
        <v>413</v>
      </c>
      <c r="D320" s="617" t="s">
        <v>1310</v>
      </c>
      <c r="E320" s="1306" t="s">
        <v>1776</v>
      </c>
      <c r="F320" s="618">
        <v>1170</v>
      </c>
      <c r="G320" s="620" t="s">
        <v>721</v>
      </c>
      <c r="H320" s="599"/>
      <c r="I320" s="599"/>
      <c r="J320" s="1392" t="s">
        <v>1126</v>
      </c>
      <c r="K320" s="606"/>
      <c r="L320" s="1542"/>
      <c r="M320" s="1542"/>
      <c r="N320" s="16"/>
    </row>
    <row r="321" spans="1:32" s="76" customFormat="1" ht="13.8">
      <c r="A321" s="622"/>
      <c r="B321" s="3032" t="s">
        <v>422</v>
      </c>
      <c r="C321" s="622" t="s">
        <v>413</v>
      </c>
      <c r="D321" s="658" t="s">
        <v>1310</v>
      </c>
      <c r="E321" s="659" t="s">
        <v>1776</v>
      </c>
      <c r="F321" s="624">
        <v>1210</v>
      </c>
      <c r="G321" s="625" t="s">
        <v>105</v>
      </c>
      <c r="H321" s="628">
        <v>11288.437776000001</v>
      </c>
      <c r="I321" s="628"/>
      <c r="J321" s="1392">
        <v>5846</v>
      </c>
      <c r="K321" s="666"/>
      <c r="L321" s="628">
        <v>7745.0688</v>
      </c>
      <c r="M321" s="628"/>
      <c r="N321" s="16"/>
    </row>
    <row r="322" spans="1:32" s="76" customFormat="1" ht="13.8">
      <c r="A322" s="602"/>
      <c r="B322" s="3033" t="s">
        <v>422</v>
      </c>
      <c r="C322" s="602" t="s">
        <v>413</v>
      </c>
      <c r="D322" s="617" t="s">
        <v>1310</v>
      </c>
      <c r="E322" s="639" t="s">
        <v>1776</v>
      </c>
      <c r="F322" s="618">
        <v>1210</v>
      </c>
      <c r="G322" s="620" t="s">
        <v>721</v>
      </c>
      <c r="H322" s="599"/>
      <c r="I322" s="599">
        <v>11288.437776000001</v>
      </c>
      <c r="J322" s="1392" t="s">
        <v>1126</v>
      </c>
      <c r="K322" s="606"/>
      <c r="L322" s="599"/>
      <c r="M322" s="599">
        <v>7745.0688</v>
      </c>
      <c r="N322" s="116"/>
    </row>
    <row r="323" spans="1:32" s="76" customFormat="1" ht="13.8">
      <c r="A323" s="622"/>
      <c r="B323" s="3032" t="s">
        <v>422</v>
      </c>
      <c r="C323" s="622" t="s">
        <v>413</v>
      </c>
      <c r="D323" s="658" t="s">
        <v>1310</v>
      </c>
      <c r="E323" s="659" t="s">
        <v>1776</v>
      </c>
      <c r="F323" s="624">
        <v>1221</v>
      </c>
      <c r="G323" s="625" t="s">
        <v>112</v>
      </c>
      <c r="H323" s="628">
        <v>0</v>
      </c>
      <c r="I323" s="628"/>
      <c r="J323" s="1392" t="s">
        <v>1126</v>
      </c>
      <c r="K323" s="666"/>
      <c r="L323" s="628">
        <v>0</v>
      </c>
      <c r="M323" s="628"/>
      <c r="N323" s="16"/>
    </row>
    <row r="324" spans="1:32" s="76" customFormat="1" ht="13.8">
      <c r="A324" s="602"/>
      <c r="B324" s="3033" t="s">
        <v>422</v>
      </c>
      <c r="C324" s="602" t="s">
        <v>413</v>
      </c>
      <c r="D324" s="617" t="s">
        <v>1310</v>
      </c>
      <c r="E324" s="639" t="s">
        <v>1776</v>
      </c>
      <c r="F324" s="618">
        <v>1221</v>
      </c>
      <c r="G324" s="620" t="s">
        <v>721</v>
      </c>
      <c r="H324" s="599"/>
      <c r="I324" s="599"/>
      <c r="J324" s="1392" t="s">
        <v>1126</v>
      </c>
      <c r="K324" s="606"/>
      <c r="L324" s="599"/>
      <c r="M324" s="599"/>
      <c r="N324" s="116"/>
    </row>
    <row r="325" spans="1:32" s="76" customFormat="1" ht="13.8">
      <c r="A325" s="622"/>
      <c r="B325" s="3032" t="s">
        <v>756</v>
      </c>
      <c r="C325" s="622" t="s">
        <v>307</v>
      </c>
      <c r="D325" s="658" t="s">
        <v>1310</v>
      </c>
      <c r="E325" s="659" t="s">
        <v>1776</v>
      </c>
      <c r="F325" s="624">
        <v>2210</v>
      </c>
      <c r="G325" s="625" t="s">
        <v>557</v>
      </c>
      <c r="H325" s="628">
        <v>115.44</v>
      </c>
      <c r="I325" s="628"/>
      <c r="J325" s="1392">
        <v>124</v>
      </c>
      <c r="K325" s="666"/>
      <c r="L325" s="628">
        <v>115.44</v>
      </c>
      <c r="M325" s="628"/>
      <c r="N325" s="116"/>
    </row>
    <row r="326" spans="1:32" s="76" customFormat="1" ht="13.8">
      <c r="A326" s="602"/>
      <c r="B326" s="3033" t="s">
        <v>756</v>
      </c>
      <c r="C326" s="602" t="s">
        <v>307</v>
      </c>
      <c r="D326" s="617" t="s">
        <v>1310</v>
      </c>
      <c r="E326" s="639" t="s">
        <v>1776</v>
      </c>
      <c r="F326" s="618">
        <v>2210</v>
      </c>
      <c r="G326" s="620" t="s">
        <v>2391</v>
      </c>
      <c r="H326" s="599"/>
      <c r="I326" s="599">
        <v>115.44</v>
      </c>
      <c r="J326" s="1392" t="s">
        <v>1126</v>
      </c>
      <c r="K326" s="606"/>
      <c r="L326" s="599"/>
      <c r="M326" s="599">
        <v>115.44</v>
      </c>
      <c r="N326" s="50"/>
    </row>
    <row r="327" spans="1:32" s="76" customFormat="1" ht="13.8">
      <c r="A327" s="622"/>
      <c r="B327" s="3032" t="s">
        <v>756</v>
      </c>
      <c r="C327" s="622" t="s">
        <v>307</v>
      </c>
      <c r="D327" s="658" t="s">
        <v>1310</v>
      </c>
      <c r="E327" s="659" t="s">
        <v>1776</v>
      </c>
      <c r="F327" s="624">
        <v>2235</v>
      </c>
      <c r="G327" s="625" t="s">
        <v>913</v>
      </c>
      <c r="H327" s="628">
        <v>765</v>
      </c>
      <c r="I327" s="628"/>
      <c r="J327" s="1392">
        <v>0</v>
      </c>
      <c r="K327" s="666"/>
      <c r="L327" s="628">
        <v>765</v>
      </c>
      <c r="M327" s="628"/>
      <c r="N327" s="167"/>
    </row>
    <row r="328" spans="1:32">
      <c r="A328" s="602"/>
      <c r="B328" s="3033" t="s">
        <v>756</v>
      </c>
      <c r="C328" s="602" t="s">
        <v>307</v>
      </c>
      <c r="D328" s="617" t="s">
        <v>1310</v>
      </c>
      <c r="E328" s="639" t="s">
        <v>1776</v>
      </c>
      <c r="F328" s="618">
        <v>2235</v>
      </c>
      <c r="G328" s="604" t="s">
        <v>906</v>
      </c>
      <c r="H328" s="599"/>
      <c r="I328" s="599">
        <v>765</v>
      </c>
      <c r="J328" s="1392" t="s">
        <v>1126</v>
      </c>
      <c r="K328" s="606"/>
      <c r="L328" s="599"/>
      <c r="M328" s="599">
        <v>765</v>
      </c>
      <c r="N328" s="6" t="s">
        <v>3264</v>
      </c>
      <c r="O328" s="4"/>
      <c r="P328" s="4"/>
      <c r="Q328" s="4"/>
      <c r="R328" s="4"/>
      <c r="S328" s="4"/>
      <c r="T328" s="4"/>
      <c r="U328" s="4"/>
      <c r="V328" s="4"/>
      <c r="W328" s="4"/>
      <c r="X328" s="4"/>
      <c r="Y328" s="4"/>
      <c r="Z328" s="4"/>
      <c r="AA328" s="4"/>
      <c r="AB328" s="4"/>
      <c r="AC328" s="4"/>
      <c r="AD328" s="4"/>
      <c r="AE328" s="4"/>
      <c r="AF328" s="4"/>
    </row>
    <row r="329" spans="1:32">
      <c r="A329" s="622"/>
      <c r="B329" s="3032" t="s">
        <v>756</v>
      </c>
      <c r="C329" s="622" t="s">
        <v>307</v>
      </c>
      <c r="D329" s="658" t="s">
        <v>1310</v>
      </c>
      <c r="E329" s="659" t="s">
        <v>1776</v>
      </c>
      <c r="F329" s="624">
        <v>2239</v>
      </c>
      <c r="G329" s="625" t="s">
        <v>111</v>
      </c>
      <c r="H329" s="628"/>
      <c r="I329" s="628"/>
      <c r="J329" s="1392">
        <v>0</v>
      </c>
      <c r="K329" s="666"/>
      <c r="L329" s="628">
        <v>0</v>
      </c>
      <c r="M329" s="628"/>
      <c r="N329" s="116"/>
      <c r="O329" s="4"/>
      <c r="P329" s="4"/>
      <c r="Q329" s="4"/>
      <c r="R329" s="4"/>
      <c r="S329" s="4"/>
      <c r="T329" s="4"/>
      <c r="U329" s="4"/>
      <c r="V329" s="4"/>
      <c r="W329" s="4"/>
      <c r="X329" s="4"/>
      <c r="Y329" s="4"/>
      <c r="Z329" s="4"/>
      <c r="AA329" s="4"/>
      <c r="AB329" s="4"/>
      <c r="AC329" s="4"/>
      <c r="AD329" s="4"/>
      <c r="AE329" s="4"/>
      <c r="AF329" s="4"/>
    </row>
    <row r="330" spans="1:32">
      <c r="A330" s="602"/>
      <c r="B330" s="3033" t="s">
        <v>756</v>
      </c>
      <c r="C330" s="602" t="s">
        <v>307</v>
      </c>
      <c r="D330" s="617" t="s">
        <v>1310</v>
      </c>
      <c r="E330" s="639" t="s">
        <v>1776</v>
      </c>
      <c r="F330" s="618">
        <v>2239</v>
      </c>
      <c r="G330" s="604"/>
      <c r="H330" s="599"/>
      <c r="I330" s="599"/>
      <c r="J330" s="1392" t="s">
        <v>1126</v>
      </c>
      <c r="K330" s="606"/>
      <c r="L330" s="599"/>
      <c r="M330" s="599">
        <v>0</v>
      </c>
      <c r="N330" s="116"/>
      <c r="O330" s="4"/>
      <c r="P330" s="4"/>
      <c r="Q330" s="4"/>
      <c r="R330" s="4"/>
      <c r="S330" s="4"/>
      <c r="T330" s="4"/>
      <c r="U330" s="4"/>
      <c r="V330" s="4"/>
      <c r="W330" s="4"/>
      <c r="X330" s="4"/>
      <c r="Y330" s="4"/>
      <c r="Z330" s="4"/>
      <c r="AA330" s="4"/>
      <c r="AB330" s="4"/>
      <c r="AC330" s="4"/>
      <c r="AD330" s="4"/>
      <c r="AE330" s="4"/>
      <c r="AF330" s="4"/>
    </row>
    <row r="331" spans="1:32">
      <c r="A331" s="622"/>
      <c r="B331" s="3032" t="s">
        <v>756</v>
      </c>
      <c r="C331" s="622" t="s">
        <v>307</v>
      </c>
      <c r="D331" s="658" t="s">
        <v>1310</v>
      </c>
      <c r="E331" s="659" t="s">
        <v>1776</v>
      </c>
      <c r="F331" s="624">
        <v>2272</v>
      </c>
      <c r="G331" s="625" t="s">
        <v>991</v>
      </c>
      <c r="H331" s="628">
        <v>0</v>
      </c>
      <c r="I331" s="628"/>
      <c r="J331" s="1392"/>
      <c r="K331" s="666"/>
      <c r="L331" s="628">
        <v>500</v>
      </c>
      <c r="M331" s="628"/>
      <c r="N331" s="16"/>
      <c r="O331" s="4"/>
      <c r="P331" s="4"/>
      <c r="Q331" s="4"/>
      <c r="R331" s="4"/>
      <c r="S331" s="4"/>
      <c r="T331" s="4"/>
      <c r="U331" s="4"/>
      <c r="V331" s="4"/>
      <c r="W331" s="4"/>
      <c r="X331" s="4"/>
      <c r="Y331" s="4"/>
      <c r="Z331" s="4"/>
      <c r="AA331" s="4"/>
      <c r="AB331" s="4"/>
      <c r="AC331" s="4"/>
      <c r="AD331" s="4"/>
      <c r="AE331" s="4"/>
      <c r="AF331" s="4"/>
    </row>
    <row r="332" spans="1:32" ht="40.799999999999997">
      <c r="A332" s="602"/>
      <c r="B332" s="3033" t="s">
        <v>756</v>
      </c>
      <c r="C332" s="602" t="s">
        <v>307</v>
      </c>
      <c r="D332" s="617" t="s">
        <v>1310</v>
      </c>
      <c r="E332" s="639" t="s">
        <v>1776</v>
      </c>
      <c r="F332" s="618">
        <v>2272</v>
      </c>
      <c r="G332" s="604" t="s">
        <v>2678</v>
      </c>
      <c r="H332" s="599"/>
      <c r="I332" s="599">
        <v>430</v>
      </c>
      <c r="J332" s="1392" t="s">
        <v>1126</v>
      </c>
      <c r="K332" s="606"/>
      <c r="L332" s="599"/>
      <c r="M332" s="599">
        <v>500</v>
      </c>
      <c r="N332" s="116"/>
      <c r="O332" s="4"/>
      <c r="P332" s="4"/>
      <c r="Q332" s="4"/>
      <c r="R332" s="4"/>
      <c r="S332" s="4"/>
      <c r="T332" s="4"/>
      <c r="U332" s="4"/>
      <c r="V332" s="4"/>
      <c r="W332" s="4"/>
      <c r="X332" s="4"/>
      <c r="Y332" s="4"/>
      <c r="Z332" s="4"/>
      <c r="AA332" s="4"/>
      <c r="AB332" s="4"/>
      <c r="AC332" s="4"/>
      <c r="AD332" s="4"/>
      <c r="AE332" s="4"/>
      <c r="AF332" s="4"/>
    </row>
    <row r="333" spans="1:32" ht="30.6">
      <c r="A333" s="602"/>
      <c r="B333" s="3033" t="s">
        <v>756</v>
      </c>
      <c r="C333" s="602" t="s">
        <v>307</v>
      </c>
      <c r="D333" s="617" t="s">
        <v>1310</v>
      </c>
      <c r="E333" s="639" t="s">
        <v>1776</v>
      </c>
      <c r="F333" s="618">
        <v>2272</v>
      </c>
      <c r="G333" s="604" t="s">
        <v>1735</v>
      </c>
      <c r="H333" s="599"/>
      <c r="I333" s="599">
        <v>-430</v>
      </c>
      <c r="J333" s="1392" t="s">
        <v>1126</v>
      </c>
      <c r="K333" s="606"/>
      <c r="L333" s="599"/>
      <c r="M333" s="599"/>
      <c r="N333" s="167"/>
      <c r="O333" s="4"/>
      <c r="P333" s="4"/>
      <c r="Q333" s="4"/>
      <c r="R333" s="4"/>
      <c r="S333" s="4"/>
      <c r="T333" s="4"/>
      <c r="U333" s="4"/>
      <c r="V333" s="4"/>
      <c r="W333" s="4"/>
      <c r="X333" s="4"/>
      <c r="Y333" s="4"/>
      <c r="Z333" s="4"/>
      <c r="AA333" s="4"/>
      <c r="AB333" s="4"/>
      <c r="AC333" s="4"/>
      <c r="AD333" s="4"/>
      <c r="AE333" s="4"/>
      <c r="AF333" s="4"/>
    </row>
    <row r="334" spans="1:32" ht="20.399999999999999">
      <c r="A334" s="622"/>
      <c r="B334" s="3032" t="s">
        <v>756</v>
      </c>
      <c r="C334" s="622" t="s">
        <v>307</v>
      </c>
      <c r="D334" s="658" t="s">
        <v>1310</v>
      </c>
      <c r="E334" s="659" t="s">
        <v>1776</v>
      </c>
      <c r="F334" s="624">
        <v>2276</v>
      </c>
      <c r="G334" s="625" t="s">
        <v>1768</v>
      </c>
      <c r="H334" s="628">
        <v>1070</v>
      </c>
      <c r="I334" s="628"/>
      <c r="J334" s="1392">
        <v>860</v>
      </c>
      <c r="K334" s="666"/>
      <c r="L334" s="628">
        <v>1100</v>
      </c>
      <c r="M334" s="628"/>
      <c r="N334" s="16"/>
      <c r="O334" s="4"/>
      <c r="P334" s="4"/>
      <c r="Q334" s="4"/>
      <c r="R334" s="4"/>
      <c r="S334" s="4"/>
      <c r="T334" s="4"/>
      <c r="U334" s="4"/>
      <c r="V334" s="4"/>
      <c r="W334" s="4"/>
      <c r="X334" s="4"/>
      <c r="Y334" s="4"/>
      <c r="Z334" s="4"/>
      <c r="AA334" s="4"/>
      <c r="AB334" s="4"/>
      <c r="AC334" s="4"/>
      <c r="AD334" s="4"/>
      <c r="AE334" s="4"/>
      <c r="AF334" s="4"/>
    </row>
    <row r="335" spans="1:32" ht="13.8">
      <c r="A335" s="602"/>
      <c r="B335" s="3033" t="s">
        <v>756</v>
      </c>
      <c r="C335" s="602" t="s">
        <v>307</v>
      </c>
      <c r="D335" s="617" t="s">
        <v>1310</v>
      </c>
      <c r="E335" s="639" t="s">
        <v>1776</v>
      </c>
      <c r="F335" s="618">
        <v>2276</v>
      </c>
      <c r="G335" s="604" t="s">
        <v>633</v>
      </c>
      <c r="H335" s="599"/>
      <c r="I335" s="599">
        <v>1070</v>
      </c>
      <c r="J335" s="1392" t="s">
        <v>1126</v>
      </c>
      <c r="K335" s="606"/>
      <c r="L335" s="599"/>
      <c r="M335" s="599">
        <v>1100</v>
      </c>
      <c r="N335" s="345"/>
      <c r="O335" s="4"/>
      <c r="P335" s="4"/>
      <c r="Q335" s="4"/>
      <c r="R335" s="4"/>
      <c r="S335" s="4"/>
      <c r="T335" s="4"/>
      <c r="U335" s="4"/>
      <c r="V335" s="4"/>
      <c r="W335" s="4"/>
      <c r="X335" s="4"/>
      <c r="Y335" s="4"/>
      <c r="Z335" s="4"/>
      <c r="AA335" s="4"/>
      <c r="AB335" s="4"/>
      <c r="AC335" s="4"/>
      <c r="AD335" s="4"/>
      <c r="AE335" s="4"/>
      <c r="AF335" s="4"/>
    </row>
    <row r="336" spans="1:32" ht="13.8">
      <c r="A336" s="622"/>
      <c r="B336" s="3032" t="s">
        <v>756</v>
      </c>
      <c r="C336" s="622" t="s">
        <v>307</v>
      </c>
      <c r="D336" s="658" t="s">
        <v>1310</v>
      </c>
      <c r="E336" s="659" t="s">
        <v>1776</v>
      </c>
      <c r="F336" s="624">
        <v>2311</v>
      </c>
      <c r="G336" s="625" t="s">
        <v>121</v>
      </c>
      <c r="H336" s="628">
        <v>400</v>
      </c>
      <c r="I336" s="628"/>
      <c r="J336" s="1392">
        <v>227</v>
      </c>
      <c r="K336" s="666"/>
      <c r="L336" s="628">
        <v>400</v>
      </c>
      <c r="M336" s="628"/>
      <c r="N336" s="345"/>
      <c r="O336" s="4"/>
      <c r="P336" s="4"/>
      <c r="Q336" s="4"/>
      <c r="R336" s="4"/>
      <c r="S336" s="4"/>
      <c r="T336" s="4"/>
      <c r="U336" s="4"/>
      <c r="V336" s="4"/>
      <c r="W336" s="4"/>
      <c r="X336" s="4"/>
      <c r="Y336" s="4"/>
      <c r="Z336" s="4"/>
      <c r="AA336" s="4"/>
      <c r="AB336" s="4"/>
      <c r="AC336" s="4"/>
      <c r="AD336" s="4"/>
      <c r="AE336" s="4"/>
      <c r="AF336" s="4"/>
    </row>
    <row r="337" spans="1:32" ht="20.399999999999999">
      <c r="A337" s="602"/>
      <c r="B337" s="3033" t="s">
        <v>756</v>
      </c>
      <c r="C337" s="602" t="s">
        <v>307</v>
      </c>
      <c r="D337" s="617" t="s">
        <v>1310</v>
      </c>
      <c r="E337" s="639" t="s">
        <v>1776</v>
      </c>
      <c r="F337" s="618">
        <v>2311</v>
      </c>
      <c r="G337" s="604" t="s">
        <v>621</v>
      </c>
      <c r="H337" s="599"/>
      <c r="I337" s="599">
        <v>200</v>
      </c>
      <c r="J337" s="1392" t="s">
        <v>1126</v>
      </c>
      <c r="K337" s="606"/>
      <c r="L337" s="599"/>
      <c r="M337" s="599">
        <v>200</v>
      </c>
      <c r="N337" s="16"/>
      <c r="O337" s="4"/>
      <c r="P337" s="4"/>
      <c r="Q337" s="4"/>
      <c r="R337" s="4"/>
      <c r="S337" s="4"/>
      <c r="T337" s="4"/>
      <c r="U337" s="4"/>
      <c r="V337" s="4"/>
      <c r="W337" s="4"/>
      <c r="X337" s="4"/>
      <c r="Y337" s="4"/>
      <c r="Z337" s="4"/>
      <c r="AA337" s="4"/>
      <c r="AB337" s="4"/>
      <c r="AC337" s="4"/>
      <c r="AD337" s="4"/>
      <c r="AE337" s="4"/>
      <c r="AF337" s="4"/>
    </row>
    <row r="338" spans="1:32" ht="13.8">
      <c r="A338" s="602"/>
      <c r="B338" s="3033" t="s">
        <v>756</v>
      </c>
      <c r="C338" s="602" t="s">
        <v>307</v>
      </c>
      <c r="D338" s="617" t="s">
        <v>1310</v>
      </c>
      <c r="E338" s="639" t="s">
        <v>1776</v>
      </c>
      <c r="F338" s="618">
        <v>2311</v>
      </c>
      <c r="G338" s="604" t="s">
        <v>478</v>
      </c>
      <c r="H338" s="599"/>
      <c r="I338" s="599">
        <v>200</v>
      </c>
      <c r="J338" s="1392" t="s">
        <v>1126</v>
      </c>
      <c r="K338" s="606"/>
      <c r="L338" s="599"/>
      <c r="M338" s="599">
        <v>200</v>
      </c>
      <c r="N338" s="345"/>
      <c r="O338" s="4"/>
      <c r="P338" s="4"/>
      <c r="Q338" s="4"/>
      <c r="R338" s="4"/>
      <c r="S338" s="4"/>
      <c r="T338" s="4"/>
      <c r="U338" s="4"/>
      <c r="V338" s="4"/>
      <c r="W338" s="4"/>
      <c r="X338" s="4"/>
      <c r="Y338" s="4"/>
      <c r="Z338" s="4"/>
      <c r="AA338" s="4"/>
      <c r="AB338" s="4"/>
      <c r="AC338" s="4"/>
      <c r="AD338" s="4"/>
      <c r="AE338" s="4"/>
      <c r="AF338" s="4"/>
    </row>
    <row r="339" spans="1:32" ht="13.8">
      <c r="A339" s="622"/>
      <c r="B339" s="3032" t="s">
        <v>758</v>
      </c>
      <c r="C339" s="622" t="s">
        <v>309</v>
      </c>
      <c r="D339" s="658" t="s">
        <v>1310</v>
      </c>
      <c r="E339" s="659" t="s">
        <v>1776</v>
      </c>
      <c r="F339" s="763">
        <v>2312</v>
      </c>
      <c r="G339" s="739" t="s">
        <v>199</v>
      </c>
      <c r="H339" s="1543">
        <v>640</v>
      </c>
      <c r="I339" s="1543"/>
      <c r="J339" s="1537">
        <v>287</v>
      </c>
      <c r="K339" s="1544"/>
      <c r="L339" s="1543">
        <v>240</v>
      </c>
      <c r="M339" s="1543"/>
      <c r="N339" s="345"/>
      <c r="O339" s="4"/>
      <c r="P339" s="4"/>
      <c r="Q339" s="4"/>
      <c r="R339" s="4"/>
      <c r="S339" s="4"/>
      <c r="T339" s="4"/>
      <c r="U339" s="4"/>
      <c r="V339" s="4"/>
      <c r="W339" s="4"/>
      <c r="X339" s="4"/>
      <c r="Y339" s="4"/>
      <c r="Z339" s="4"/>
      <c r="AA339" s="4"/>
      <c r="AB339" s="4"/>
      <c r="AC339" s="4"/>
      <c r="AD339" s="4"/>
      <c r="AE339" s="4"/>
      <c r="AF339" s="4"/>
    </row>
    <row r="340" spans="1:32" ht="20.399999999999999">
      <c r="A340" s="576"/>
      <c r="B340" s="3033" t="s">
        <v>758</v>
      </c>
      <c r="C340" s="602" t="s">
        <v>309</v>
      </c>
      <c r="D340" s="617" t="s">
        <v>1310</v>
      </c>
      <c r="E340" s="639" t="s">
        <v>1776</v>
      </c>
      <c r="F340" s="734">
        <v>2312</v>
      </c>
      <c r="G340" s="1068" t="s">
        <v>3009</v>
      </c>
      <c r="H340" s="1545"/>
      <c r="I340" s="1545">
        <v>240</v>
      </c>
      <c r="J340" s="1537" t="s">
        <v>1126</v>
      </c>
      <c r="K340" s="1546"/>
      <c r="L340" s="1545"/>
      <c r="M340" s="1545">
        <v>240</v>
      </c>
      <c r="N340" s="345"/>
      <c r="O340" s="4"/>
      <c r="P340" s="4"/>
      <c r="Q340" s="4"/>
      <c r="R340" s="4"/>
      <c r="S340" s="4"/>
      <c r="T340" s="4"/>
      <c r="U340" s="4"/>
      <c r="V340" s="4"/>
      <c r="W340" s="4"/>
      <c r="X340" s="4"/>
      <c r="Y340" s="4"/>
      <c r="Z340" s="4"/>
      <c r="AA340" s="4"/>
      <c r="AB340" s="4"/>
      <c r="AC340" s="4"/>
      <c r="AD340" s="4"/>
      <c r="AE340" s="4"/>
      <c r="AF340" s="4"/>
    </row>
    <row r="341" spans="1:32" ht="13.8">
      <c r="A341" s="602"/>
      <c r="B341" s="3033" t="s">
        <v>758</v>
      </c>
      <c r="C341" s="602" t="s">
        <v>309</v>
      </c>
      <c r="D341" s="617" t="s">
        <v>1310</v>
      </c>
      <c r="E341" s="639" t="s">
        <v>1776</v>
      </c>
      <c r="F341" s="734">
        <v>2312</v>
      </c>
      <c r="G341" s="689" t="s">
        <v>1920</v>
      </c>
      <c r="H341" s="1547"/>
      <c r="I341" s="1547">
        <v>400</v>
      </c>
      <c r="J341" s="1537" t="s">
        <v>1126</v>
      </c>
      <c r="K341" s="1548"/>
      <c r="L341" s="1547"/>
      <c r="M341" s="1547"/>
      <c r="N341" s="345"/>
      <c r="O341" s="4"/>
      <c r="P341" s="4"/>
      <c r="Q341" s="4"/>
      <c r="R341" s="4"/>
      <c r="S341" s="4"/>
      <c r="T341" s="4"/>
      <c r="U341" s="4"/>
      <c r="V341" s="4"/>
      <c r="W341" s="4"/>
      <c r="X341" s="4"/>
      <c r="Y341" s="4"/>
      <c r="Z341" s="4"/>
      <c r="AA341" s="4"/>
      <c r="AB341" s="4"/>
      <c r="AC341" s="4"/>
      <c r="AD341" s="4"/>
      <c r="AE341" s="4"/>
      <c r="AF341" s="4"/>
    </row>
    <row r="342" spans="1:32" ht="20.399999999999999">
      <c r="A342" s="622"/>
      <c r="B342" s="3032" t="s">
        <v>756</v>
      </c>
      <c r="C342" s="622" t="s">
        <v>307</v>
      </c>
      <c r="D342" s="658" t="s">
        <v>1310</v>
      </c>
      <c r="E342" s="659" t="s">
        <v>1776</v>
      </c>
      <c r="F342" s="624">
        <v>2519</v>
      </c>
      <c r="G342" s="625" t="s">
        <v>996</v>
      </c>
      <c r="H342" s="628">
        <v>260</v>
      </c>
      <c r="I342" s="628"/>
      <c r="J342" s="1392">
        <v>-307</v>
      </c>
      <c r="K342" s="666"/>
      <c r="L342" s="628">
        <v>260</v>
      </c>
      <c r="M342" s="628"/>
      <c r="N342" s="345"/>
      <c r="O342" s="4"/>
      <c r="P342" s="4"/>
      <c r="Q342" s="4"/>
      <c r="R342" s="4"/>
      <c r="S342" s="4"/>
      <c r="T342" s="4"/>
      <c r="U342" s="4"/>
      <c r="V342" s="4"/>
      <c r="W342" s="4"/>
      <c r="X342" s="4"/>
      <c r="Y342" s="4"/>
      <c r="Z342" s="4"/>
      <c r="AA342" s="4"/>
      <c r="AB342" s="4"/>
      <c r="AC342" s="4"/>
      <c r="AD342" s="4"/>
      <c r="AE342" s="4"/>
      <c r="AF342" s="4"/>
    </row>
    <row r="343" spans="1:32" ht="40.799999999999997">
      <c r="A343" s="602"/>
      <c r="B343" s="3033" t="s">
        <v>756</v>
      </c>
      <c r="C343" s="602" t="s">
        <v>307</v>
      </c>
      <c r="D343" s="617" t="s">
        <v>1310</v>
      </c>
      <c r="E343" s="639" t="s">
        <v>1776</v>
      </c>
      <c r="F343" s="618">
        <v>2519</v>
      </c>
      <c r="G343" s="604" t="s">
        <v>2678</v>
      </c>
      <c r="H343" s="599"/>
      <c r="I343" s="599">
        <v>500</v>
      </c>
      <c r="J343" s="1392" t="s">
        <v>1126</v>
      </c>
      <c r="K343" s="606"/>
      <c r="L343" s="599"/>
      <c r="M343" s="599">
        <v>260</v>
      </c>
      <c r="N343" s="345"/>
      <c r="O343" s="3"/>
      <c r="P343" s="3"/>
      <c r="Q343" s="3"/>
      <c r="R343" s="3"/>
      <c r="S343" s="3"/>
      <c r="T343" s="3"/>
      <c r="U343" s="3"/>
      <c r="V343" s="3"/>
      <c r="W343" s="3"/>
      <c r="X343" s="3"/>
      <c r="Y343" s="3"/>
      <c r="Z343" s="3"/>
      <c r="AA343" s="3"/>
      <c r="AB343" s="3"/>
      <c r="AC343" s="3"/>
      <c r="AD343" s="3"/>
      <c r="AE343" s="3"/>
      <c r="AF343" s="3"/>
    </row>
    <row r="344" spans="1:32" ht="20.399999999999999">
      <c r="A344" s="576"/>
      <c r="B344" s="3033" t="s">
        <v>756</v>
      </c>
      <c r="C344" s="602" t="s">
        <v>307</v>
      </c>
      <c r="D344" s="617" t="s">
        <v>1310</v>
      </c>
      <c r="E344" s="639" t="s">
        <v>1776</v>
      </c>
      <c r="F344" s="618">
        <v>2519</v>
      </c>
      <c r="G344" s="1044" t="s">
        <v>3009</v>
      </c>
      <c r="H344" s="1358"/>
      <c r="I344" s="1358">
        <v>-240</v>
      </c>
      <c r="J344" s="1392" t="s">
        <v>1126</v>
      </c>
      <c r="K344" s="1359"/>
      <c r="L344" s="1358"/>
      <c r="M344" s="1358"/>
      <c r="N344" s="345"/>
      <c r="O344" s="6"/>
      <c r="P344" s="6"/>
      <c r="Q344" s="6"/>
      <c r="R344" s="6"/>
      <c r="S344" s="6"/>
      <c r="T344" s="6"/>
      <c r="U344" s="6"/>
      <c r="V344" s="6"/>
      <c r="W344" s="6"/>
      <c r="X344" s="6"/>
      <c r="Y344" s="6"/>
      <c r="Z344" s="6"/>
      <c r="AA344" s="6"/>
      <c r="AB344" s="6"/>
      <c r="AC344" s="6"/>
      <c r="AD344" s="6"/>
      <c r="AE344" s="6"/>
      <c r="AF344" s="6"/>
    </row>
    <row r="345" spans="1:32" ht="30.6">
      <c r="A345" s="622"/>
      <c r="B345" s="3032" t="s">
        <v>758</v>
      </c>
      <c r="C345" s="622" t="s">
        <v>309</v>
      </c>
      <c r="D345" s="658" t="s">
        <v>1310</v>
      </c>
      <c r="E345" s="659" t="s">
        <v>1776</v>
      </c>
      <c r="F345" s="624">
        <v>6500</v>
      </c>
      <c r="G345" s="625" t="s">
        <v>1736</v>
      </c>
      <c r="H345" s="782">
        <v>430</v>
      </c>
      <c r="I345" s="782"/>
      <c r="J345" s="1392">
        <v>0</v>
      </c>
      <c r="K345" s="1249"/>
      <c r="L345" s="782">
        <v>0</v>
      </c>
      <c r="M345" s="782"/>
      <c r="N345" s="345"/>
      <c r="O345" s="6"/>
      <c r="P345" s="6"/>
      <c r="Q345" s="6"/>
      <c r="R345" s="6"/>
      <c r="S345" s="6"/>
      <c r="T345" s="6"/>
      <c r="U345" s="6"/>
      <c r="V345" s="6"/>
      <c r="W345" s="6"/>
      <c r="X345" s="6"/>
      <c r="Y345" s="6"/>
      <c r="Z345" s="6"/>
      <c r="AA345" s="6"/>
      <c r="AB345" s="6"/>
      <c r="AC345" s="6"/>
      <c r="AD345" s="6"/>
      <c r="AE345" s="6"/>
      <c r="AF345" s="6"/>
    </row>
    <row r="346" spans="1:32" ht="30.6">
      <c r="A346" s="602"/>
      <c r="B346" s="3033" t="s">
        <v>758</v>
      </c>
      <c r="C346" s="602" t="s">
        <v>309</v>
      </c>
      <c r="D346" s="617" t="s">
        <v>1310</v>
      </c>
      <c r="E346" s="639" t="s">
        <v>1776</v>
      </c>
      <c r="F346" s="618">
        <v>6500</v>
      </c>
      <c r="G346" s="604" t="s">
        <v>1735</v>
      </c>
      <c r="H346" s="783"/>
      <c r="I346" s="783">
        <v>430</v>
      </c>
      <c r="J346" s="1392" t="s">
        <v>1126</v>
      </c>
      <c r="K346" s="1250"/>
      <c r="L346" s="783"/>
      <c r="M346" s="783"/>
      <c r="N346" s="345"/>
      <c r="O346" s="6"/>
      <c r="P346" s="6"/>
      <c r="Q346" s="6"/>
      <c r="R346" s="6"/>
      <c r="S346" s="6"/>
      <c r="T346" s="6"/>
      <c r="U346" s="6"/>
      <c r="V346" s="6"/>
      <c r="W346" s="6"/>
      <c r="X346" s="6"/>
      <c r="Y346" s="6"/>
      <c r="Z346" s="6"/>
      <c r="AA346" s="6"/>
      <c r="AB346" s="6"/>
      <c r="AC346" s="6"/>
      <c r="AD346" s="6"/>
      <c r="AE346" s="6"/>
      <c r="AF346" s="6"/>
    </row>
    <row r="347" spans="1:32" ht="13.8">
      <c r="A347" s="622"/>
      <c r="B347" s="3032" t="s">
        <v>422</v>
      </c>
      <c r="C347" s="622" t="s">
        <v>413</v>
      </c>
      <c r="D347" s="658" t="s">
        <v>1310</v>
      </c>
      <c r="E347" s="681" t="s">
        <v>1777</v>
      </c>
      <c r="F347" s="624">
        <v>1111</v>
      </c>
      <c r="G347" s="625" t="s">
        <v>2679</v>
      </c>
      <c r="H347" s="776">
        <v>6840</v>
      </c>
      <c r="I347" s="776"/>
      <c r="J347" s="1392">
        <v>0</v>
      </c>
      <c r="K347" s="953"/>
      <c r="L347" s="776">
        <v>5000</v>
      </c>
      <c r="M347" s="776"/>
      <c r="N347" s="345"/>
      <c r="O347" s="6"/>
      <c r="P347" s="6"/>
      <c r="Q347" s="6"/>
      <c r="R347" s="6"/>
      <c r="S347" s="6"/>
      <c r="T347" s="6"/>
      <c r="U347" s="6"/>
      <c r="V347" s="6"/>
      <c r="W347" s="6"/>
      <c r="X347" s="6"/>
      <c r="Y347" s="6"/>
      <c r="Z347" s="6"/>
      <c r="AA347" s="6"/>
      <c r="AB347" s="6"/>
      <c r="AC347" s="6"/>
      <c r="AD347" s="6"/>
      <c r="AE347" s="6"/>
      <c r="AF347" s="6"/>
    </row>
    <row r="348" spans="1:32" ht="14.4">
      <c r="A348" s="602"/>
      <c r="B348" s="3033" t="s">
        <v>422</v>
      </c>
      <c r="C348" s="602" t="s">
        <v>413</v>
      </c>
      <c r="D348" s="617" t="s">
        <v>1310</v>
      </c>
      <c r="E348" s="639" t="s">
        <v>1777</v>
      </c>
      <c r="F348" s="618">
        <v>1111</v>
      </c>
      <c r="G348" s="620" t="s">
        <v>422</v>
      </c>
      <c r="H348" s="783"/>
      <c r="I348" s="783">
        <v>6840</v>
      </c>
      <c r="J348" s="1392" t="s">
        <v>1126</v>
      </c>
      <c r="K348" s="953"/>
      <c r="L348" s="783"/>
      <c r="M348" s="783">
        <v>5000</v>
      </c>
      <c r="N348" s="346"/>
      <c r="O348" s="6"/>
      <c r="P348" s="6"/>
      <c r="Q348" s="6"/>
      <c r="R348" s="6"/>
      <c r="S348" s="6"/>
      <c r="T348" s="6"/>
      <c r="U348" s="6"/>
      <c r="V348" s="6"/>
      <c r="W348" s="6"/>
      <c r="X348" s="6"/>
      <c r="Y348" s="6"/>
      <c r="Z348" s="6"/>
      <c r="AA348" s="6"/>
      <c r="AB348" s="6"/>
      <c r="AC348" s="6"/>
      <c r="AD348" s="6"/>
      <c r="AE348" s="6"/>
      <c r="AF348" s="6"/>
    </row>
    <row r="349" spans="1:32" ht="20.399999999999999">
      <c r="A349" s="622"/>
      <c r="B349" s="3032" t="s">
        <v>422</v>
      </c>
      <c r="C349" s="622" t="s">
        <v>413</v>
      </c>
      <c r="D349" s="658" t="s">
        <v>1310</v>
      </c>
      <c r="E349" s="659" t="s">
        <v>1777</v>
      </c>
      <c r="F349" s="624">
        <v>1112</v>
      </c>
      <c r="G349" s="625" t="s">
        <v>556</v>
      </c>
      <c r="H349" s="776">
        <v>9120</v>
      </c>
      <c r="I349" s="776"/>
      <c r="J349" s="1392">
        <v>266</v>
      </c>
      <c r="K349" s="953"/>
      <c r="L349" s="776">
        <v>9120</v>
      </c>
      <c r="M349" s="776"/>
      <c r="N349" s="345"/>
      <c r="O349" s="6"/>
      <c r="P349" s="6"/>
      <c r="Q349" s="6"/>
      <c r="R349" s="6"/>
      <c r="S349" s="6"/>
      <c r="T349" s="6"/>
      <c r="U349" s="6"/>
      <c r="V349" s="6"/>
      <c r="W349" s="6"/>
      <c r="X349" s="6"/>
      <c r="Y349" s="6"/>
      <c r="Z349" s="6"/>
      <c r="AA349" s="6"/>
      <c r="AB349" s="6"/>
      <c r="AC349" s="6"/>
      <c r="AD349" s="6"/>
      <c r="AE349" s="6"/>
      <c r="AF349" s="6"/>
    </row>
    <row r="350" spans="1:32" ht="13.8">
      <c r="A350" s="602"/>
      <c r="B350" s="3033" t="s">
        <v>422</v>
      </c>
      <c r="C350" s="602" t="s">
        <v>413</v>
      </c>
      <c r="D350" s="617" t="s">
        <v>1310</v>
      </c>
      <c r="E350" s="639" t="s">
        <v>1777</v>
      </c>
      <c r="F350" s="618">
        <v>1112</v>
      </c>
      <c r="G350" s="620" t="s">
        <v>422</v>
      </c>
      <c r="H350" s="783"/>
      <c r="I350" s="783">
        <v>9120</v>
      </c>
      <c r="J350" s="1392" t="s">
        <v>1126</v>
      </c>
      <c r="K350" s="953"/>
      <c r="L350" s="783"/>
      <c r="M350" s="783">
        <v>9120</v>
      </c>
      <c r="N350" s="345"/>
      <c r="O350" s="3"/>
      <c r="P350" s="3"/>
      <c r="Q350" s="3"/>
      <c r="R350" s="3"/>
      <c r="S350" s="3"/>
      <c r="T350" s="3"/>
      <c r="U350" s="3"/>
      <c r="V350" s="3"/>
      <c r="W350" s="3"/>
      <c r="X350" s="3"/>
      <c r="Y350" s="3"/>
      <c r="Z350" s="3"/>
      <c r="AA350" s="3"/>
      <c r="AB350" s="3"/>
      <c r="AC350" s="3"/>
      <c r="AD350" s="3"/>
      <c r="AE350" s="3"/>
      <c r="AF350" s="3"/>
    </row>
    <row r="351" spans="1:32" ht="13.8">
      <c r="A351" s="622"/>
      <c r="B351" s="3032" t="s">
        <v>422</v>
      </c>
      <c r="C351" s="622" t="s">
        <v>413</v>
      </c>
      <c r="D351" s="658" t="s">
        <v>1310</v>
      </c>
      <c r="E351" s="659" t="s">
        <v>1777</v>
      </c>
      <c r="F351" s="624">
        <v>1119</v>
      </c>
      <c r="G351" s="625" t="s">
        <v>101</v>
      </c>
      <c r="H351" s="776">
        <v>18582.68</v>
      </c>
      <c r="I351" s="776"/>
      <c r="J351" s="1392">
        <v>15324</v>
      </c>
      <c r="K351" s="953"/>
      <c r="L351" s="776">
        <v>20991</v>
      </c>
      <c r="M351" s="776"/>
      <c r="N351" s="345"/>
      <c r="O351" s="6"/>
      <c r="P351" s="6"/>
      <c r="Q351" s="6"/>
      <c r="R351" s="6"/>
      <c r="S351" s="6"/>
      <c r="T351" s="6"/>
      <c r="U351" s="6"/>
      <c r="V351" s="6"/>
      <c r="W351" s="6"/>
      <c r="X351" s="6"/>
      <c r="Y351" s="6"/>
      <c r="Z351" s="6"/>
      <c r="AA351" s="6"/>
      <c r="AB351" s="6"/>
      <c r="AC351" s="6"/>
      <c r="AD351" s="6"/>
      <c r="AE351" s="6"/>
    </row>
    <row r="352" spans="1:32" ht="13.8">
      <c r="A352" s="602"/>
      <c r="B352" s="3033" t="s">
        <v>422</v>
      </c>
      <c r="C352" s="602" t="s">
        <v>413</v>
      </c>
      <c r="D352" s="617" t="s">
        <v>1310</v>
      </c>
      <c r="E352" s="639" t="s">
        <v>1777</v>
      </c>
      <c r="F352" s="618">
        <v>1119</v>
      </c>
      <c r="G352" s="620" t="s">
        <v>422</v>
      </c>
      <c r="H352" s="783"/>
      <c r="I352" s="783">
        <v>26575.68</v>
      </c>
      <c r="J352" s="1392" t="s">
        <v>1126</v>
      </c>
      <c r="K352" s="953"/>
      <c r="L352" s="783"/>
      <c r="M352" s="783">
        <v>26008</v>
      </c>
      <c r="N352" s="345"/>
      <c r="O352" s="6"/>
      <c r="P352" s="6"/>
      <c r="Q352" s="6"/>
      <c r="R352" s="6"/>
      <c r="S352" s="6"/>
      <c r="T352" s="6"/>
      <c r="U352" s="6"/>
      <c r="V352" s="6"/>
      <c r="W352" s="6"/>
      <c r="X352" s="6"/>
      <c r="Y352" s="6"/>
      <c r="Z352" s="6"/>
      <c r="AA352" s="6"/>
      <c r="AB352" s="6"/>
      <c r="AC352" s="6"/>
      <c r="AD352" s="6"/>
      <c r="AE352" s="6"/>
    </row>
    <row r="353" spans="1:32" ht="13.8">
      <c r="A353" s="602"/>
      <c r="B353" s="3033" t="s">
        <v>422</v>
      </c>
      <c r="C353" s="602" t="s">
        <v>413</v>
      </c>
      <c r="D353" s="617" t="s">
        <v>1310</v>
      </c>
      <c r="E353" s="639" t="s">
        <v>1777</v>
      </c>
      <c r="F353" s="618">
        <v>1119</v>
      </c>
      <c r="G353" s="620" t="s">
        <v>1607</v>
      </c>
      <c r="H353" s="783"/>
      <c r="I353" s="783">
        <v>-7993</v>
      </c>
      <c r="J353" s="1392" t="s">
        <v>1126</v>
      </c>
      <c r="K353" s="953"/>
      <c r="L353" s="783"/>
      <c r="M353" s="783">
        <v>-5017</v>
      </c>
      <c r="N353" s="345"/>
      <c r="O353" s="178"/>
      <c r="P353" s="178"/>
      <c r="Q353" s="178"/>
      <c r="R353" s="178"/>
      <c r="S353" s="178"/>
      <c r="T353" s="178"/>
      <c r="U353" s="178"/>
      <c r="V353" s="178"/>
      <c r="W353" s="178"/>
      <c r="X353" s="178"/>
      <c r="Y353" s="178"/>
      <c r="Z353" s="178"/>
      <c r="AA353" s="178"/>
      <c r="AB353" s="178"/>
      <c r="AC353" s="178"/>
      <c r="AD353" s="178"/>
      <c r="AE353" s="178"/>
      <c r="AF353" s="178"/>
    </row>
    <row r="354" spans="1:32">
      <c r="A354" s="622"/>
      <c r="B354" s="3032" t="s">
        <v>422</v>
      </c>
      <c r="C354" s="622" t="s">
        <v>413</v>
      </c>
      <c r="D354" s="658" t="s">
        <v>1310</v>
      </c>
      <c r="E354" s="659" t="s">
        <v>1777</v>
      </c>
      <c r="F354" s="624">
        <v>1210</v>
      </c>
      <c r="G354" s="625" t="s">
        <v>105</v>
      </c>
      <c r="H354" s="776">
        <v>9984.1669120000006</v>
      </c>
      <c r="I354" s="776"/>
      <c r="J354" s="1392">
        <v>3572</v>
      </c>
      <c r="K354" s="953"/>
      <c r="L354" s="776">
        <v>9416.1952000000001</v>
      </c>
      <c r="M354" s="776"/>
      <c r="N354" s="16"/>
      <c r="O354" s="178"/>
      <c r="P354" s="178"/>
      <c r="Q354" s="178"/>
      <c r="R354" s="178"/>
      <c r="S354" s="178"/>
      <c r="T354" s="178"/>
      <c r="U354" s="178"/>
      <c r="V354" s="178"/>
      <c r="W354" s="178"/>
      <c r="X354" s="178"/>
      <c r="Y354" s="178"/>
      <c r="Z354" s="178"/>
      <c r="AA354" s="178"/>
      <c r="AB354" s="178"/>
      <c r="AC354" s="178"/>
      <c r="AD354" s="178"/>
      <c r="AE354" s="178"/>
      <c r="AF354" s="178"/>
    </row>
    <row r="355" spans="1:32">
      <c r="A355" s="602"/>
      <c r="B355" s="3033" t="s">
        <v>422</v>
      </c>
      <c r="C355" s="602" t="s">
        <v>413</v>
      </c>
      <c r="D355" s="617" t="s">
        <v>1310</v>
      </c>
      <c r="E355" s="639" t="s">
        <v>1777</v>
      </c>
      <c r="F355" s="618">
        <v>1210</v>
      </c>
      <c r="G355" s="620" t="s">
        <v>422</v>
      </c>
      <c r="H355" s="783"/>
      <c r="I355" s="783">
        <v>10034.166912000001</v>
      </c>
      <c r="J355" s="1392" t="s">
        <v>1126</v>
      </c>
      <c r="K355" s="953"/>
      <c r="L355" s="783"/>
      <c r="M355" s="783">
        <v>9416.1952000000001</v>
      </c>
      <c r="N355" s="16"/>
      <c r="O355" s="6"/>
      <c r="P355" s="6"/>
      <c r="Q355" s="6"/>
      <c r="R355" s="6"/>
      <c r="S355" s="6"/>
      <c r="T355" s="6"/>
      <c r="U355" s="6"/>
      <c r="V355" s="6"/>
      <c r="W355" s="6"/>
      <c r="X355" s="6"/>
      <c r="Y355" s="6"/>
      <c r="Z355" s="6"/>
      <c r="AA355" s="6"/>
      <c r="AB355" s="6"/>
      <c r="AC355" s="6"/>
      <c r="AD355" s="6"/>
      <c r="AE355" s="6"/>
    </row>
    <row r="356" spans="1:32" ht="20.399999999999999">
      <c r="A356" s="576"/>
      <c r="B356" s="3033" t="s">
        <v>422</v>
      </c>
      <c r="C356" s="602" t="s">
        <v>413</v>
      </c>
      <c r="D356" s="617" t="s">
        <v>1310</v>
      </c>
      <c r="E356" s="639" t="s">
        <v>1777</v>
      </c>
      <c r="F356" s="618">
        <v>1210</v>
      </c>
      <c r="G356" s="1048" t="s">
        <v>3018</v>
      </c>
      <c r="H356" s="1358"/>
      <c r="I356" s="1358">
        <v>-50</v>
      </c>
      <c r="J356" s="1392" t="s">
        <v>1126</v>
      </c>
      <c r="K356" s="1363"/>
      <c r="L356" s="1358"/>
      <c r="M356" s="1358"/>
      <c r="N356" s="16"/>
      <c r="O356" s="178"/>
      <c r="P356" s="178"/>
      <c r="Q356" s="178"/>
      <c r="R356" s="178"/>
      <c r="S356" s="178"/>
      <c r="T356" s="178"/>
      <c r="U356" s="178"/>
      <c r="V356" s="178"/>
      <c r="W356" s="178"/>
      <c r="X356" s="178"/>
      <c r="Y356" s="178"/>
      <c r="Z356" s="178"/>
      <c r="AA356" s="178"/>
      <c r="AB356" s="178"/>
      <c r="AC356" s="178"/>
      <c r="AD356" s="178"/>
      <c r="AE356" s="178"/>
      <c r="AF356" s="178"/>
    </row>
    <row r="357" spans="1:32" ht="30.6">
      <c r="A357" s="622"/>
      <c r="B357" s="3032" t="s">
        <v>422</v>
      </c>
      <c r="C357" s="622" t="s">
        <v>413</v>
      </c>
      <c r="D357" s="658" t="s">
        <v>1310</v>
      </c>
      <c r="E357" s="659" t="s">
        <v>1777</v>
      </c>
      <c r="F357" s="624">
        <v>1228</v>
      </c>
      <c r="G357" s="625" t="s">
        <v>143</v>
      </c>
      <c r="H357" s="776">
        <v>50</v>
      </c>
      <c r="I357" s="776"/>
      <c r="J357" s="1392">
        <v>45.76</v>
      </c>
      <c r="K357" s="953"/>
      <c r="L357" s="776">
        <v>50</v>
      </c>
      <c r="M357" s="776"/>
      <c r="N357" s="16"/>
      <c r="O357" s="6"/>
      <c r="P357" s="6"/>
      <c r="Q357" s="6"/>
      <c r="R357" s="6"/>
      <c r="S357" s="6"/>
      <c r="T357" s="6"/>
      <c r="U357" s="6"/>
      <c r="V357" s="6"/>
      <c r="W357" s="6"/>
      <c r="X357" s="6"/>
      <c r="Y357" s="6"/>
      <c r="Z357" s="6"/>
      <c r="AA357" s="6"/>
      <c r="AB357" s="6"/>
      <c r="AC357" s="6"/>
      <c r="AD357" s="6"/>
      <c r="AE357" s="6"/>
      <c r="AF357" s="6"/>
    </row>
    <row r="358" spans="1:32" ht="20.399999999999999">
      <c r="A358" s="602"/>
      <c r="B358" s="3033" t="s">
        <v>422</v>
      </c>
      <c r="C358" s="602" t="s">
        <v>413</v>
      </c>
      <c r="D358" s="617" t="s">
        <v>1310</v>
      </c>
      <c r="E358" s="639" t="s">
        <v>1777</v>
      </c>
      <c r="F358" s="618">
        <v>1228</v>
      </c>
      <c r="G358" s="620" t="s">
        <v>3018</v>
      </c>
      <c r="H358" s="783"/>
      <c r="I358" s="783">
        <v>50</v>
      </c>
      <c r="J358" s="1392" t="s">
        <v>1126</v>
      </c>
      <c r="K358" s="953"/>
      <c r="L358" s="783"/>
      <c r="M358" s="783">
        <v>50</v>
      </c>
      <c r="N358" s="16"/>
      <c r="O358" s="178"/>
      <c r="P358" s="178"/>
      <c r="Q358" s="178"/>
      <c r="R358" s="178"/>
      <c r="S358" s="178"/>
      <c r="T358" s="178"/>
      <c r="U358" s="178"/>
      <c r="V358" s="178"/>
      <c r="W358" s="178"/>
      <c r="X358" s="178"/>
      <c r="Y358" s="178"/>
      <c r="Z358" s="178"/>
      <c r="AA358" s="178"/>
      <c r="AB358" s="178"/>
      <c r="AC358" s="178"/>
      <c r="AD358" s="178"/>
      <c r="AE358" s="178"/>
      <c r="AF358" s="178"/>
    </row>
    <row r="359" spans="1:32">
      <c r="A359" s="622"/>
      <c r="B359" s="3032" t="s">
        <v>756</v>
      </c>
      <c r="C359" s="622" t="s">
        <v>307</v>
      </c>
      <c r="D359" s="658" t="s">
        <v>1310</v>
      </c>
      <c r="E359" s="659" t="s">
        <v>1777</v>
      </c>
      <c r="F359" s="633">
        <v>2235</v>
      </c>
      <c r="G359" s="625" t="s">
        <v>913</v>
      </c>
      <c r="H359" s="776">
        <v>500</v>
      </c>
      <c r="I359" s="776"/>
      <c r="J359" s="1392">
        <v>0</v>
      </c>
      <c r="K359" s="953"/>
      <c r="L359" s="776">
        <v>480</v>
      </c>
      <c r="M359" s="776"/>
      <c r="N359" s="16"/>
      <c r="O359" s="178"/>
      <c r="P359" s="178"/>
      <c r="Q359" s="178"/>
      <c r="R359" s="178"/>
      <c r="S359" s="178"/>
      <c r="T359" s="178"/>
      <c r="U359" s="178"/>
      <c r="V359" s="178"/>
      <c r="W359" s="178"/>
      <c r="X359" s="178"/>
      <c r="Y359" s="178"/>
      <c r="Z359" s="178"/>
      <c r="AA359" s="178"/>
      <c r="AB359" s="178"/>
      <c r="AC359" s="178"/>
      <c r="AD359" s="178"/>
      <c r="AE359" s="178"/>
      <c r="AF359" s="178"/>
    </row>
    <row r="360" spans="1:32">
      <c r="A360" s="602"/>
      <c r="B360" s="3033" t="s">
        <v>756</v>
      </c>
      <c r="C360" s="602" t="s">
        <v>307</v>
      </c>
      <c r="D360" s="617" t="s">
        <v>1310</v>
      </c>
      <c r="E360" s="639" t="s">
        <v>1777</v>
      </c>
      <c r="F360" s="618">
        <v>2235</v>
      </c>
      <c r="G360" s="620" t="s">
        <v>3266</v>
      </c>
      <c r="H360" s="783"/>
      <c r="I360" s="783">
        <v>500</v>
      </c>
      <c r="J360" s="1392" t="s">
        <v>1126</v>
      </c>
      <c r="K360" s="953"/>
      <c r="L360" s="783"/>
      <c r="M360" s="783">
        <v>480</v>
      </c>
      <c r="N360" s="16"/>
      <c r="O360" s="6"/>
      <c r="P360" s="6"/>
      <c r="Q360" s="6"/>
      <c r="R360" s="6"/>
      <c r="S360" s="6"/>
      <c r="T360" s="6"/>
      <c r="U360" s="6"/>
      <c r="V360" s="6"/>
      <c r="W360" s="6"/>
      <c r="X360" s="6"/>
      <c r="Y360" s="6"/>
      <c r="Z360" s="6"/>
      <c r="AA360" s="6"/>
      <c r="AB360" s="6"/>
      <c r="AC360" s="6"/>
      <c r="AD360" s="6"/>
      <c r="AE360" s="6"/>
      <c r="AF360" s="6"/>
    </row>
    <row r="361" spans="1:32">
      <c r="A361" s="622"/>
      <c r="B361" s="3032" t="s">
        <v>756</v>
      </c>
      <c r="C361" s="622" t="s">
        <v>307</v>
      </c>
      <c r="D361" s="658" t="s">
        <v>1310</v>
      </c>
      <c r="E361" s="659" t="s">
        <v>1777</v>
      </c>
      <c r="F361" s="624">
        <v>2311</v>
      </c>
      <c r="G361" s="625" t="s">
        <v>121</v>
      </c>
      <c r="H361" s="776">
        <v>100</v>
      </c>
      <c r="I361" s="776"/>
      <c r="J361" s="1392">
        <v>79</v>
      </c>
      <c r="K361" s="953"/>
      <c r="L361" s="776">
        <v>100</v>
      </c>
      <c r="M361" s="776"/>
      <c r="N361" s="16"/>
      <c r="O361" s="3"/>
      <c r="P361" s="3"/>
      <c r="Q361" s="3"/>
      <c r="R361" s="3"/>
      <c r="S361" s="3"/>
      <c r="T361" s="3"/>
      <c r="U361" s="3"/>
      <c r="V361" s="3"/>
      <c r="W361" s="3"/>
      <c r="X361" s="3"/>
      <c r="Y361" s="3"/>
      <c r="Z361" s="3"/>
      <c r="AA361" s="3"/>
      <c r="AB361" s="3"/>
      <c r="AC361" s="3"/>
      <c r="AD361" s="3"/>
      <c r="AE361" s="3"/>
      <c r="AF361" s="3"/>
    </row>
    <row r="362" spans="1:32">
      <c r="A362" s="602"/>
      <c r="B362" s="3033" t="s">
        <v>756</v>
      </c>
      <c r="C362" s="602" t="s">
        <v>307</v>
      </c>
      <c r="D362" s="617" t="s">
        <v>1310</v>
      </c>
      <c r="E362" s="639" t="s">
        <v>1777</v>
      </c>
      <c r="F362" s="618">
        <v>2311</v>
      </c>
      <c r="G362" s="620" t="s">
        <v>628</v>
      </c>
      <c r="H362" s="783"/>
      <c r="I362" s="783">
        <v>100</v>
      </c>
      <c r="J362" s="1392" t="s">
        <v>1126</v>
      </c>
      <c r="K362" s="953"/>
      <c r="L362" s="783"/>
      <c r="M362" s="783">
        <v>100</v>
      </c>
      <c r="N362" s="16"/>
      <c r="O362" s="3"/>
      <c r="P362" s="3"/>
      <c r="Q362" s="3"/>
      <c r="R362" s="3"/>
      <c r="S362" s="3"/>
      <c r="T362" s="3"/>
      <c r="U362" s="3"/>
      <c r="V362" s="3"/>
      <c r="W362" s="3"/>
      <c r="X362" s="3"/>
      <c r="Y362" s="3"/>
      <c r="Z362" s="3"/>
      <c r="AA362" s="3"/>
      <c r="AB362" s="3"/>
      <c r="AC362" s="3"/>
      <c r="AD362" s="3"/>
      <c r="AE362" s="3"/>
      <c r="AF362" s="3"/>
    </row>
    <row r="363" spans="1:32">
      <c r="A363" s="602"/>
      <c r="B363" s="3033" t="s">
        <v>756</v>
      </c>
      <c r="C363" s="602" t="s">
        <v>307</v>
      </c>
      <c r="D363" s="617" t="s">
        <v>1310</v>
      </c>
      <c r="E363" s="639" t="s">
        <v>1777</v>
      </c>
      <c r="F363" s="618">
        <v>2311</v>
      </c>
      <c r="G363" s="620" t="s">
        <v>631</v>
      </c>
      <c r="H363" s="783"/>
      <c r="I363" s="783"/>
      <c r="J363" s="1392" t="s">
        <v>1126</v>
      </c>
      <c r="K363" s="953"/>
      <c r="L363" s="783"/>
      <c r="M363" s="783"/>
      <c r="N363" s="16"/>
      <c r="O363" s="6"/>
      <c r="P363" s="6"/>
      <c r="Q363" s="6"/>
      <c r="R363" s="6"/>
      <c r="S363" s="6"/>
      <c r="T363" s="6"/>
      <c r="U363" s="6"/>
      <c r="V363" s="6"/>
      <c r="W363" s="6"/>
      <c r="X363" s="6"/>
      <c r="Y363" s="6"/>
      <c r="Z363" s="6"/>
      <c r="AA363" s="6"/>
      <c r="AB363" s="6"/>
      <c r="AC363" s="6"/>
      <c r="AD363" s="6"/>
      <c r="AE363" s="6"/>
      <c r="AF363" s="6"/>
    </row>
    <row r="364" spans="1:32">
      <c r="A364" s="622"/>
      <c r="B364" s="3032" t="s">
        <v>756</v>
      </c>
      <c r="C364" s="622" t="s">
        <v>307</v>
      </c>
      <c r="D364" s="658" t="s">
        <v>1310</v>
      </c>
      <c r="E364" s="659" t="s">
        <v>1777</v>
      </c>
      <c r="F364" s="624">
        <v>2312</v>
      </c>
      <c r="G364" s="625" t="s">
        <v>199</v>
      </c>
      <c r="H364" s="776">
        <v>0</v>
      </c>
      <c r="I364" s="776"/>
      <c r="J364" s="1392" t="s">
        <v>1126</v>
      </c>
      <c r="K364" s="953"/>
      <c r="L364" s="776">
        <v>0</v>
      </c>
      <c r="M364" s="776"/>
      <c r="N364" s="16"/>
      <c r="O364" s="3"/>
      <c r="P364" s="3"/>
      <c r="Q364" s="3"/>
      <c r="R364" s="3"/>
      <c r="S364" s="3"/>
      <c r="T364" s="3"/>
      <c r="U364" s="3"/>
      <c r="V364" s="3"/>
      <c r="W364" s="3"/>
      <c r="X364" s="3"/>
      <c r="Y364" s="3"/>
      <c r="Z364" s="3"/>
      <c r="AA364" s="3"/>
      <c r="AB364" s="3"/>
      <c r="AC364" s="3"/>
      <c r="AD364" s="3"/>
      <c r="AE364" s="3"/>
      <c r="AF364" s="3"/>
    </row>
    <row r="365" spans="1:32">
      <c r="A365" s="602"/>
      <c r="B365" s="3033" t="s">
        <v>756</v>
      </c>
      <c r="C365" s="602" t="s">
        <v>307</v>
      </c>
      <c r="D365" s="617" t="s">
        <v>1310</v>
      </c>
      <c r="E365" s="639" t="s">
        <v>1777</v>
      </c>
      <c r="F365" s="618">
        <v>2312</v>
      </c>
      <c r="G365" s="620" t="s">
        <v>632</v>
      </c>
      <c r="H365" s="783"/>
      <c r="I365" s="783"/>
      <c r="J365" s="1392" t="s">
        <v>1126</v>
      </c>
      <c r="K365" s="953"/>
      <c r="L365" s="783"/>
      <c r="M365" s="783"/>
      <c r="N365" s="16"/>
      <c r="O365" s="6"/>
      <c r="P365" s="6"/>
      <c r="Q365" s="6"/>
      <c r="R365" s="6"/>
      <c r="S365" s="6"/>
      <c r="T365" s="6"/>
      <c r="U365" s="6"/>
      <c r="V365" s="6"/>
      <c r="W365" s="6"/>
      <c r="X365" s="6"/>
      <c r="Y365" s="6"/>
      <c r="Z365" s="6"/>
      <c r="AA365" s="6"/>
      <c r="AB365" s="6"/>
      <c r="AC365" s="6"/>
      <c r="AD365" s="6"/>
      <c r="AE365" s="6"/>
      <c r="AF365" s="6"/>
    </row>
    <row r="366" spans="1:32">
      <c r="A366" s="622"/>
      <c r="B366" s="3032" t="s">
        <v>422</v>
      </c>
      <c r="C366" s="622" t="s">
        <v>413</v>
      </c>
      <c r="D366" s="658" t="s">
        <v>1310</v>
      </c>
      <c r="E366" s="1594" t="s">
        <v>1778</v>
      </c>
      <c r="F366" s="624">
        <v>1111</v>
      </c>
      <c r="G366" s="625" t="s">
        <v>433</v>
      </c>
      <c r="H366" s="776">
        <v>0</v>
      </c>
      <c r="I366" s="776"/>
      <c r="J366" s="1392" t="s">
        <v>1126</v>
      </c>
      <c r="K366" s="627"/>
      <c r="L366" s="776">
        <v>0</v>
      </c>
      <c r="M366" s="776"/>
      <c r="N366" s="16"/>
      <c r="O366" s="3"/>
      <c r="P366" s="3"/>
      <c r="Q366" s="3"/>
      <c r="R366" s="3"/>
      <c r="S366" s="3"/>
      <c r="T366" s="3"/>
      <c r="U366" s="3"/>
      <c r="V366" s="3"/>
      <c r="W366" s="3"/>
      <c r="X366" s="3"/>
      <c r="Y366" s="3"/>
      <c r="Z366" s="3"/>
      <c r="AA366" s="3"/>
      <c r="AB366" s="3"/>
      <c r="AC366" s="3"/>
      <c r="AD366" s="3"/>
      <c r="AE366" s="3"/>
      <c r="AF366" s="3"/>
    </row>
    <row r="367" spans="1:32">
      <c r="A367" s="699"/>
      <c r="B367" s="3033" t="s">
        <v>422</v>
      </c>
      <c r="C367" s="602" t="s">
        <v>413</v>
      </c>
      <c r="D367" s="617" t="s">
        <v>1310</v>
      </c>
      <c r="E367" s="639" t="s">
        <v>1778</v>
      </c>
      <c r="F367" s="618">
        <v>1111</v>
      </c>
      <c r="G367" s="614" t="s">
        <v>422</v>
      </c>
      <c r="H367" s="615"/>
      <c r="I367" s="615"/>
      <c r="J367" s="1392" t="s">
        <v>1126</v>
      </c>
      <c r="K367" s="619"/>
      <c r="L367" s="615"/>
      <c r="M367" s="615"/>
      <c r="N367" s="16"/>
      <c r="O367" s="6"/>
      <c r="P367" s="6"/>
      <c r="Q367" s="6"/>
      <c r="R367" s="6"/>
      <c r="S367" s="6"/>
      <c r="T367" s="6"/>
      <c r="U367" s="6"/>
      <c r="V367" s="6"/>
      <c r="W367" s="6"/>
      <c r="X367" s="6"/>
      <c r="Y367" s="6"/>
      <c r="Z367" s="6"/>
      <c r="AA367" s="6"/>
      <c r="AB367" s="6"/>
      <c r="AC367" s="6"/>
      <c r="AD367" s="6"/>
      <c r="AE367" s="6"/>
      <c r="AF367" s="6"/>
    </row>
    <row r="368" spans="1:32">
      <c r="A368" s="699"/>
      <c r="B368" s="3033" t="s">
        <v>422</v>
      </c>
      <c r="C368" s="602" t="s">
        <v>413</v>
      </c>
      <c r="D368" s="617" t="s">
        <v>1310</v>
      </c>
      <c r="E368" s="639" t="s">
        <v>1778</v>
      </c>
      <c r="F368" s="618">
        <v>1111</v>
      </c>
      <c r="G368" s="614"/>
      <c r="H368" s="615"/>
      <c r="I368" s="615"/>
      <c r="J368" s="1392" t="s">
        <v>1126</v>
      </c>
      <c r="K368" s="619"/>
      <c r="L368" s="615"/>
      <c r="M368" s="615"/>
      <c r="N368" s="16"/>
      <c r="O368" s="3"/>
      <c r="P368" s="3"/>
      <c r="Q368" s="3"/>
      <c r="R368" s="3"/>
      <c r="S368" s="3"/>
      <c r="T368" s="3"/>
      <c r="U368" s="3"/>
      <c r="V368" s="3"/>
      <c r="W368" s="3"/>
      <c r="X368" s="3"/>
      <c r="Y368" s="3"/>
      <c r="Z368" s="3"/>
      <c r="AA368" s="3"/>
      <c r="AB368" s="3"/>
      <c r="AC368" s="3"/>
      <c r="AD368" s="3"/>
      <c r="AE368" s="3"/>
      <c r="AF368" s="3"/>
    </row>
    <row r="369" spans="1:32" ht="20.399999999999999">
      <c r="A369" s="622"/>
      <c r="B369" s="3032" t="s">
        <v>422</v>
      </c>
      <c r="C369" s="622" t="s">
        <v>413</v>
      </c>
      <c r="D369" s="658" t="s">
        <v>1310</v>
      </c>
      <c r="E369" s="1595" t="s">
        <v>1778</v>
      </c>
      <c r="F369" s="624">
        <v>1112</v>
      </c>
      <c r="G369" s="625" t="s">
        <v>556</v>
      </c>
      <c r="H369" s="776">
        <v>0</v>
      </c>
      <c r="I369" s="776"/>
      <c r="J369" s="1392" t="s">
        <v>1126</v>
      </c>
      <c r="K369" s="627"/>
      <c r="L369" s="776">
        <v>0</v>
      </c>
      <c r="M369" s="776"/>
      <c r="N369" s="2389"/>
      <c r="O369" s="3"/>
      <c r="P369" s="3"/>
      <c r="Q369" s="3"/>
      <c r="R369" s="3"/>
      <c r="S369" s="3"/>
      <c r="T369" s="3"/>
      <c r="U369" s="3"/>
      <c r="V369" s="3"/>
      <c r="W369" s="3"/>
      <c r="X369" s="3"/>
      <c r="Y369" s="3"/>
      <c r="Z369" s="3"/>
      <c r="AA369" s="3"/>
      <c r="AB369" s="3"/>
      <c r="AC369" s="3"/>
      <c r="AD369" s="3"/>
      <c r="AE369" s="3"/>
      <c r="AF369" s="3"/>
    </row>
    <row r="370" spans="1:32">
      <c r="A370" s="699"/>
      <c r="B370" s="3033" t="s">
        <v>422</v>
      </c>
      <c r="C370" s="602" t="s">
        <v>413</v>
      </c>
      <c r="D370" s="617" t="s">
        <v>1310</v>
      </c>
      <c r="E370" s="639" t="s">
        <v>1778</v>
      </c>
      <c r="F370" s="618">
        <v>1112</v>
      </c>
      <c r="G370" s="614" t="s">
        <v>422</v>
      </c>
      <c r="H370" s="615"/>
      <c r="I370" s="615"/>
      <c r="J370" s="1392" t="s">
        <v>1126</v>
      </c>
      <c r="K370" s="619"/>
      <c r="L370" s="615"/>
      <c r="M370" s="615"/>
      <c r="N370" s="296"/>
      <c r="O370" s="6"/>
      <c r="P370" s="6"/>
      <c r="Q370" s="6"/>
      <c r="R370" s="6"/>
      <c r="S370" s="6"/>
      <c r="T370" s="6"/>
      <c r="U370" s="6"/>
      <c r="V370" s="6"/>
      <c r="W370" s="6"/>
      <c r="X370" s="6"/>
      <c r="Y370" s="6"/>
      <c r="Z370" s="6"/>
      <c r="AA370" s="6"/>
      <c r="AB370" s="6"/>
      <c r="AC370" s="6"/>
      <c r="AD370" s="6"/>
      <c r="AE370" s="6"/>
      <c r="AF370" s="6"/>
    </row>
    <row r="371" spans="1:32">
      <c r="A371" s="622"/>
      <c r="B371" s="3032" t="s">
        <v>422</v>
      </c>
      <c r="C371" s="622" t="s">
        <v>413</v>
      </c>
      <c r="D371" s="658" t="s">
        <v>1310</v>
      </c>
      <c r="E371" s="1595" t="s">
        <v>1778</v>
      </c>
      <c r="F371" s="624">
        <v>1119</v>
      </c>
      <c r="G371" s="625" t="s">
        <v>101</v>
      </c>
      <c r="H371" s="776">
        <v>27096.66</v>
      </c>
      <c r="I371" s="776"/>
      <c r="J371" s="1392">
        <v>6619</v>
      </c>
      <c r="K371" s="627"/>
      <c r="L371" s="776">
        <v>13224</v>
      </c>
      <c r="M371" s="776"/>
      <c r="N371" s="372"/>
      <c r="O371" s="6"/>
      <c r="P371" s="6"/>
      <c r="Q371" s="6"/>
      <c r="R371" s="6"/>
      <c r="S371" s="6"/>
      <c r="T371" s="6"/>
      <c r="U371" s="6"/>
      <c r="V371" s="6"/>
      <c r="W371" s="6"/>
      <c r="X371" s="6"/>
      <c r="Y371" s="6"/>
      <c r="Z371" s="6"/>
      <c r="AA371" s="6"/>
      <c r="AB371" s="6"/>
      <c r="AC371" s="6"/>
      <c r="AD371" s="6"/>
      <c r="AE371" s="6"/>
      <c r="AF371" s="6"/>
    </row>
    <row r="372" spans="1:32">
      <c r="A372" s="699"/>
      <c r="B372" s="3033" t="s">
        <v>422</v>
      </c>
      <c r="C372" s="602" t="s">
        <v>413</v>
      </c>
      <c r="D372" s="617" t="s">
        <v>1310</v>
      </c>
      <c r="E372" s="639" t="s">
        <v>1778</v>
      </c>
      <c r="F372" s="618">
        <v>1119</v>
      </c>
      <c r="G372" s="614" t="s">
        <v>422</v>
      </c>
      <c r="H372" s="615"/>
      <c r="I372" s="615">
        <v>27096.66</v>
      </c>
      <c r="J372" s="1392" t="s">
        <v>1126</v>
      </c>
      <c r="K372" s="619"/>
      <c r="L372" s="615"/>
      <c r="M372" s="615">
        <v>13224</v>
      </c>
      <c r="N372" s="296"/>
      <c r="O372" s="6"/>
      <c r="P372" s="6"/>
      <c r="Q372" s="6"/>
      <c r="R372" s="6"/>
      <c r="S372" s="6"/>
      <c r="T372" s="6"/>
      <c r="U372" s="6"/>
      <c r="V372" s="6"/>
      <c r="W372" s="6"/>
      <c r="X372" s="6"/>
      <c r="Y372" s="6"/>
      <c r="Z372" s="6"/>
      <c r="AA372" s="6"/>
      <c r="AB372" s="6"/>
      <c r="AC372" s="6"/>
      <c r="AD372" s="6"/>
      <c r="AE372" s="6"/>
      <c r="AF372" s="6"/>
    </row>
    <row r="373" spans="1:32">
      <c r="A373" s="699"/>
      <c r="B373" s="3033" t="s">
        <v>422</v>
      </c>
      <c r="C373" s="602" t="s">
        <v>413</v>
      </c>
      <c r="D373" s="617" t="s">
        <v>1310</v>
      </c>
      <c r="E373" s="639" t="s">
        <v>1778</v>
      </c>
      <c r="F373" s="618">
        <v>1119</v>
      </c>
      <c r="G373" s="614"/>
      <c r="H373" s="615"/>
      <c r="I373" s="615"/>
      <c r="J373" s="1392" t="s">
        <v>1126</v>
      </c>
      <c r="K373" s="619"/>
      <c r="L373" s="615"/>
      <c r="M373" s="615"/>
      <c r="N373" s="296"/>
      <c r="O373" s="6"/>
      <c r="P373" s="6"/>
      <c r="Q373" s="6"/>
      <c r="R373" s="6"/>
      <c r="S373" s="6"/>
      <c r="T373" s="6"/>
      <c r="U373" s="6"/>
      <c r="V373" s="6"/>
      <c r="W373" s="6"/>
      <c r="X373" s="6"/>
      <c r="Y373" s="6"/>
      <c r="Z373" s="6"/>
      <c r="AA373" s="6"/>
      <c r="AB373" s="6"/>
      <c r="AC373" s="6"/>
      <c r="AD373" s="6"/>
      <c r="AE373" s="6"/>
      <c r="AF373" s="6"/>
    </row>
    <row r="374" spans="1:32" ht="30.6">
      <c r="A374" s="699"/>
      <c r="B374" s="3033" t="s">
        <v>422</v>
      </c>
      <c r="C374" s="602" t="s">
        <v>413</v>
      </c>
      <c r="D374" s="617" t="s">
        <v>1310</v>
      </c>
      <c r="E374" s="639" t="s">
        <v>1778</v>
      </c>
      <c r="F374" s="618">
        <v>1119</v>
      </c>
      <c r="G374" s="614" t="s">
        <v>949</v>
      </c>
      <c r="H374" s="615"/>
      <c r="I374" s="615"/>
      <c r="J374" s="1392" t="s">
        <v>1126</v>
      </c>
      <c r="K374" s="619"/>
      <c r="L374" s="615"/>
      <c r="M374" s="615"/>
      <c r="N374" s="296"/>
      <c r="O374" s="6"/>
      <c r="P374" s="6"/>
      <c r="Q374" s="6"/>
      <c r="R374" s="6"/>
      <c r="S374" s="6"/>
      <c r="T374" s="6"/>
      <c r="U374" s="6"/>
      <c r="V374" s="6"/>
      <c r="W374" s="6"/>
      <c r="X374" s="6"/>
      <c r="Y374" s="6"/>
      <c r="Z374" s="6"/>
      <c r="AA374" s="6"/>
      <c r="AB374" s="6"/>
      <c r="AC374" s="6"/>
      <c r="AD374" s="6"/>
      <c r="AE374" s="6"/>
      <c r="AF374" s="6"/>
    </row>
    <row r="375" spans="1:32">
      <c r="A375" s="699"/>
      <c r="B375" s="3033" t="s">
        <v>422</v>
      </c>
      <c r="C375" s="602" t="s">
        <v>413</v>
      </c>
      <c r="D375" s="617" t="s">
        <v>1310</v>
      </c>
      <c r="E375" s="639" t="s">
        <v>1778</v>
      </c>
      <c r="F375" s="618">
        <v>1119</v>
      </c>
      <c r="G375" s="614" t="s">
        <v>1607</v>
      </c>
      <c r="H375" s="615"/>
      <c r="I375" s="615"/>
      <c r="J375" s="1392" t="s">
        <v>1126</v>
      </c>
      <c r="K375" s="619"/>
      <c r="L375" s="615"/>
      <c r="M375" s="615"/>
      <c r="N375" s="296"/>
      <c r="O375" s="6"/>
      <c r="P375" s="6"/>
      <c r="Q375" s="6"/>
      <c r="R375" s="6"/>
      <c r="S375" s="6"/>
      <c r="T375" s="6"/>
      <c r="U375" s="6"/>
      <c r="V375" s="6"/>
      <c r="W375" s="6"/>
      <c r="X375" s="6"/>
      <c r="Y375" s="6"/>
      <c r="Z375" s="6"/>
      <c r="AA375" s="6"/>
      <c r="AB375" s="6"/>
      <c r="AC375" s="6"/>
      <c r="AD375" s="6"/>
      <c r="AE375" s="6"/>
      <c r="AF375" s="6"/>
    </row>
    <row r="376" spans="1:32">
      <c r="A376" s="622"/>
      <c r="B376" s="3032" t="s">
        <v>422</v>
      </c>
      <c r="C376" s="622" t="s">
        <v>413</v>
      </c>
      <c r="D376" s="658" t="s">
        <v>1310</v>
      </c>
      <c r="E376" s="1595" t="s">
        <v>1778</v>
      </c>
      <c r="F376" s="624">
        <v>1210</v>
      </c>
      <c r="G376" s="625" t="s">
        <v>105</v>
      </c>
      <c r="H376" s="776">
        <v>6392.1020939999999</v>
      </c>
      <c r="I376" s="776"/>
      <c r="J376" s="1392">
        <v>1461</v>
      </c>
      <c r="K376" s="627"/>
      <c r="L376" s="776">
        <v>3119.5416</v>
      </c>
      <c r="M376" s="776"/>
      <c r="N376" s="296"/>
      <c r="O376" s="6"/>
      <c r="P376" s="6"/>
      <c r="Q376" s="6"/>
      <c r="R376" s="6"/>
      <c r="S376" s="6"/>
      <c r="T376" s="6"/>
      <c r="U376" s="6"/>
      <c r="V376" s="6"/>
      <c r="W376" s="6"/>
      <c r="X376" s="6"/>
      <c r="Y376" s="6"/>
      <c r="Z376" s="6"/>
      <c r="AA376" s="6"/>
      <c r="AB376" s="6"/>
      <c r="AC376" s="6"/>
      <c r="AD376" s="6"/>
      <c r="AE376" s="6"/>
      <c r="AF376" s="6"/>
    </row>
    <row r="377" spans="1:32">
      <c r="A377" s="699"/>
      <c r="B377" s="3033" t="s">
        <v>422</v>
      </c>
      <c r="C377" s="602" t="s">
        <v>413</v>
      </c>
      <c r="D377" s="617" t="s">
        <v>1310</v>
      </c>
      <c r="E377" s="639" t="s">
        <v>1778</v>
      </c>
      <c r="F377" s="618">
        <v>1210</v>
      </c>
      <c r="G377" s="614" t="s">
        <v>422</v>
      </c>
      <c r="H377" s="615"/>
      <c r="I377" s="615">
        <v>6392.1020939999999</v>
      </c>
      <c r="J377" s="1392" t="s">
        <v>1126</v>
      </c>
      <c r="K377" s="619"/>
      <c r="L377" s="615"/>
      <c r="M377" s="615">
        <v>3119.5416</v>
      </c>
      <c r="N377" s="296"/>
      <c r="O377" s="4"/>
      <c r="P377" s="4"/>
      <c r="Q377" s="4"/>
      <c r="R377" s="4"/>
      <c r="S377" s="4"/>
      <c r="T377" s="4"/>
      <c r="U377" s="4"/>
      <c r="V377" s="4"/>
      <c r="W377" s="4"/>
      <c r="X377" s="4"/>
      <c r="Y377" s="4"/>
      <c r="Z377" s="4"/>
      <c r="AA377" s="4"/>
      <c r="AB377" s="4"/>
      <c r="AC377" s="4"/>
      <c r="AD377" s="4"/>
      <c r="AE377" s="4"/>
      <c r="AF377" s="4"/>
    </row>
    <row r="378" spans="1:32" ht="30.6">
      <c r="A378" s="699"/>
      <c r="B378" s="3033" t="s">
        <v>422</v>
      </c>
      <c r="C378" s="602" t="s">
        <v>413</v>
      </c>
      <c r="D378" s="617" t="s">
        <v>1310</v>
      </c>
      <c r="E378" s="639" t="s">
        <v>1778</v>
      </c>
      <c r="F378" s="618">
        <v>1210</v>
      </c>
      <c r="G378" s="614" t="s">
        <v>949</v>
      </c>
      <c r="H378" s="615"/>
      <c r="I378" s="615"/>
      <c r="J378" s="1392" t="s">
        <v>1126</v>
      </c>
      <c r="K378" s="619"/>
      <c r="L378" s="615"/>
      <c r="M378" s="615"/>
      <c r="N378" s="296"/>
      <c r="O378" s="4"/>
      <c r="P378" s="4"/>
      <c r="Q378" s="4"/>
      <c r="R378" s="4"/>
      <c r="S378" s="4"/>
      <c r="T378" s="4"/>
      <c r="U378" s="4"/>
      <c r="V378" s="4"/>
      <c r="W378" s="4"/>
      <c r="X378" s="4"/>
      <c r="Y378" s="4"/>
      <c r="Z378" s="4"/>
      <c r="AA378" s="4"/>
      <c r="AB378" s="4"/>
      <c r="AC378" s="4"/>
      <c r="AD378" s="4"/>
      <c r="AE378" s="4"/>
      <c r="AF378" s="4"/>
    </row>
    <row r="379" spans="1:32">
      <c r="A379" s="622"/>
      <c r="B379" s="3032" t="s">
        <v>756</v>
      </c>
      <c r="C379" s="622" t="s">
        <v>307</v>
      </c>
      <c r="D379" s="658" t="s">
        <v>1310</v>
      </c>
      <c r="E379" s="1595" t="s">
        <v>1778</v>
      </c>
      <c r="F379" s="633">
        <v>2239</v>
      </c>
      <c r="G379" s="625" t="s">
        <v>139</v>
      </c>
      <c r="H379" s="777">
        <v>0</v>
      </c>
      <c r="I379" s="777"/>
      <c r="J379" s="1392" t="s">
        <v>1126</v>
      </c>
      <c r="K379" s="627"/>
      <c r="L379" s="776">
        <v>0</v>
      </c>
      <c r="M379" s="776"/>
      <c r="N379" s="296"/>
      <c r="O379" s="6"/>
      <c r="P379" s="6"/>
      <c r="Q379" s="6"/>
      <c r="R379" s="6"/>
      <c r="S379" s="6"/>
      <c r="T379" s="6"/>
      <c r="U379" s="6"/>
      <c r="V379" s="6"/>
      <c r="W379" s="6"/>
      <c r="X379" s="6"/>
      <c r="Y379" s="6"/>
      <c r="Z379" s="6"/>
      <c r="AA379" s="6"/>
      <c r="AB379" s="6"/>
      <c r="AC379" s="6"/>
      <c r="AD379" s="6"/>
      <c r="AE379" s="6"/>
      <c r="AF379" s="6"/>
    </row>
    <row r="380" spans="1:32" ht="20.399999999999999">
      <c r="A380" s="699"/>
      <c r="B380" s="3033" t="s">
        <v>756</v>
      </c>
      <c r="C380" s="602" t="s">
        <v>307</v>
      </c>
      <c r="D380" s="617" t="s">
        <v>1310</v>
      </c>
      <c r="E380" s="639" t="s">
        <v>1778</v>
      </c>
      <c r="F380" s="618">
        <v>2239</v>
      </c>
      <c r="G380" s="702" t="s">
        <v>1306</v>
      </c>
      <c r="H380" s="737"/>
      <c r="I380" s="737"/>
      <c r="J380" s="1392" t="s">
        <v>1126</v>
      </c>
      <c r="K380" s="619"/>
      <c r="L380" s="615"/>
      <c r="M380" s="615"/>
      <c r="N380" s="296"/>
      <c r="O380" s="4"/>
      <c r="P380" s="4"/>
      <c r="Q380" s="4"/>
      <c r="R380" s="4"/>
      <c r="S380" s="4"/>
      <c r="T380" s="4"/>
      <c r="U380" s="4"/>
      <c r="V380" s="4"/>
      <c r="W380" s="4"/>
      <c r="X380" s="4"/>
      <c r="Y380" s="4"/>
      <c r="Z380" s="4"/>
      <c r="AA380" s="4"/>
      <c r="AB380" s="4"/>
      <c r="AC380" s="4"/>
      <c r="AD380" s="4"/>
      <c r="AE380" s="4"/>
      <c r="AF380" s="4"/>
    </row>
    <row r="381" spans="1:32">
      <c r="A381" s="622"/>
      <c r="B381" s="3032" t="s">
        <v>422</v>
      </c>
      <c r="C381" s="622" t="s">
        <v>413</v>
      </c>
      <c r="D381" s="658" t="s">
        <v>1847</v>
      </c>
      <c r="E381" s="681" t="s">
        <v>393</v>
      </c>
      <c r="F381" s="763">
        <v>1119</v>
      </c>
      <c r="G381" s="739" t="s">
        <v>101</v>
      </c>
      <c r="H381" s="645">
        <v>546195</v>
      </c>
      <c r="I381" s="645"/>
      <c r="J381" s="1537">
        <v>453075</v>
      </c>
      <c r="K381" s="741"/>
      <c r="L381" s="645">
        <v>582967.68639999989</v>
      </c>
      <c r="M381" s="645"/>
      <c r="N381" s="296"/>
      <c r="O381" s="6"/>
      <c r="P381" s="6"/>
      <c r="Q381" s="6"/>
      <c r="R381" s="6"/>
      <c r="S381" s="6"/>
      <c r="T381" s="6"/>
      <c r="U381" s="6"/>
      <c r="V381" s="6"/>
      <c r="W381" s="6"/>
      <c r="X381" s="6"/>
      <c r="Y381" s="6"/>
      <c r="Z381" s="6"/>
      <c r="AA381" s="6"/>
      <c r="AB381" s="6"/>
      <c r="AC381" s="6"/>
      <c r="AD381" s="6"/>
      <c r="AE381" s="6"/>
    </row>
    <row r="382" spans="1:32">
      <c r="A382" s="699"/>
      <c r="B382" s="3033" t="s">
        <v>422</v>
      </c>
      <c r="C382" s="602" t="s">
        <v>413</v>
      </c>
      <c r="D382" s="617" t="s">
        <v>1847</v>
      </c>
      <c r="E382" s="639" t="s">
        <v>393</v>
      </c>
      <c r="F382" s="734">
        <v>1119</v>
      </c>
      <c r="G382" s="1278" t="s">
        <v>422</v>
      </c>
      <c r="H382" s="1279"/>
      <c r="I382" s="1280">
        <v>540695.07999999984</v>
      </c>
      <c r="J382" s="1537" t="s">
        <v>1126</v>
      </c>
      <c r="K382" s="1281"/>
      <c r="L382" s="1279"/>
      <c r="M382" s="1280">
        <v>582967.68639999989</v>
      </c>
      <c r="N382" s="296"/>
      <c r="O382" s="6"/>
      <c r="P382" s="6"/>
      <c r="Q382" s="6"/>
      <c r="R382" s="6"/>
      <c r="S382" s="6"/>
      <c r="T382" s="6"/>
      <c r="U382" s="6"/>
      <c r="V382" s="6"/>
      <c r="W382" s="6"/>
      <c r="X382" s="6"/>
      <c r="Y382" s="6"/>
      <c r="Z382" s="6"/>
      <c r="AA382" s="6"/>
      <c r="AB382" s="6"/>
      <c r="AC382" s="6"/>
      <c r="AD382" s="6"/>
      <c r="AE382" s="6"/>
    </row>
    <row r="383" spans="1:32" ht="20.399999999999999">
      <c r="A383" s="602"/>
      <c r="B383" s="3033" t="s">
        <v>422</v>
      </c>
      <c r="C383" s="602" t="s">
        <v>413</v>
      </c>
      <c r="D383" s="617" t="s">
        <v>1847</v>
      </c>
      <c r="E383" s="639" t="s">
        <v>393</v>
      </c>
      <c r="F383" s="734">
        <v>1119</v>
      </c>
      <c r="G383" s="2390" t="s">
        <v>4888</v>
      </c>
      <c r="H383" s="648"/>
      <c r="I383" s="648">
        <v>5500</v>
      </c>
      <c r="J383" s="1537" t="s">
        <v>1126</v>
      </c>
      <c r="K383" s="764"/>
      <c r="L383" s="648"/>
      <c r="M383" s="648"/>
      <c r="N383" s="296"/>
      <c r="O383" s="6"/>
      <c r="P383" s="6"/>
      <c r="Q383" s="6"/>
      <c r="R383" s="6"/>
      <c r="S383" s="6"/>
      <c r="T383" s="6"/>
      <c r="U383" s="6"/>
      <c r="V383" s="6"/>
      <c r="W383" s="6"/>
      <c r="X383" s="6"/>
      <c r="Y383" s="6"/>
      <c r="Z383" s="6"/>
      <c r="AA383" s="6"/>
      <c r="AB383" s="6"/>
      <c r="AC383" s="6"/>
      <c r="AD383" s="6"/>
      <c r="AE383" s="6"/>
    </row>
    <row r="384" spans="1:32">
      <c r="A384" s="622"/>
      <c r="B384" s="3032" t="s">
        <v>422</v>
      </c>
      <c r="C384" s="622" t="s">
        <v>413</v>
      </c>
      <c r="D384" s="658" t="s">
        <v>1847</v>
      </c>
      <c r="E384" s="659" t="s">
        <v>393</v>
      </c>
      <c r="F384" s="763">
        <v>1141</v>
      </c>
      <c r="G384" s="739" t="s">
        <v>141</v>
      </c>
      <c r="H384" s="645">
        <v>51700</v>
      </c>
      <c r="I384" s="645"/>
      <c r="J384" s="1537">
        <v>43195</v>
      </c>
      <c r="K384" s="741"/>
      <c r="L384" s="645">
        <v>49900</v>
      </c>
      <c r="M384" s="645"/>
      <c r="N384" s="296"/>
      <c r="O384" s="6"/>
      <c r="P384" s="6"/>
      <c r="Q384" s="6"/>
      <c r="R384" s="6"/>
      <c r="S384" s="6"/>
      <c r="T384" s="6"/>
      <c r="U384" s="6"/>
      <c r="V384" s="6"/>
      <c r="W384" s="6"/>
      <c r="X384" s="6"/>
      <c r="Y384" s="6"/>
      <c r="Z384" s="6"/>
      <c r="AA384" s="6"/>
      <c r="AB384" s="6"/>
      <c r="AC384" s="6"/>
      <c r="AD384" s="6"/>
      <c r="AE384" s="6"/>
      <c r="AF384" s="6"/>
    </row>
    <row r="385" spans="1:32">
      <c r="A385" s="699"/>
      <c r="B385" s="3033" t="s">
        <v>422</v>
      </c>
      <c r="C385" s="602" t="s">
        <v>413</v>
      </c>
      <c r="D385" s="617" t="s">
        <v>1847</v>
      </c>
      <c r="E385" s="639" t="s">
        <v>393</v>
      </c>
      <c r="F385" s="734">
        <v>1141</v>
      </c>
      <c r="G385" s="1278" t="s">
        <v>422</v>
      </c>
      <c r="H385" s="1279"/>
      <c r="I385" s="1280">
        <v>50000</v>
      </c>
      <c r="J385" s="1537" t="s">
        <v>1126</v>
      </c>
      <c r="K385" s="1281"/>
      <c r="L385" s="1279"/>
      <c r="M385" s="1280">
        <v>49900</v>
      </c>
      <c r="N385" s="296"/>
      <c r="O385" s="6"/>
      <c r="P385" s="6"/>
      <c r="Q385" s="6"/>
      <c r="R385" s="6"/>
      <c r="S385" s="6"/>
      <c r="T385" s="6"/>
      <c r="U385" s="6"/>
      <c r="V385" s="6"/>
      <c r="W385" s="6"/>
      <c r="X385" s="6"/>
      <c r="Y385" s="6"/>
      <c r="Z385" s="6"/>
      <c r="AA385" s="6"/>
      <c r="AB385" s="6"/>
      <c r="AC385" s="6"/>
      <c r="AD385" s="6"/>
      <c r="AE385" s="6"/>
      <c r="AF385" s="6"/>
    </row>
    <row r="386" spans="1:32" ht="20.399999999999999">
      <c r="A386" s="699"/>
      <c r="B386" s="3033" t="s">
        <v>422</v>
      </c>
      <c r="C386" s="602" t="s">
        <v>413</v>
      </c>
      <c r="D386" s="617" t="s">
        <v>1847</v>
      </c>
      <c r="E386" s="639" t="s">
        <v>393</v>
      </c>
      <c r="F386" s="734">
        <v>1141</v>
      </c>
      <c r="G386" s="1278" t="s">
        <v>4889</v>
      </c>
      <c r="H386" s="1279"/>
      <c r="I386" s="1280">
        <v>1700</v>
      </c>
      <c r="J386" s="1537" t="s">
        <v>1126</v>
      </c>
      <c r="K386" s="1281"/>
      <c r="L386" s="1279"/>
      <c r="M386" s="1280"/>
      <c r="N386" s="296"/>
      <c r="O386" s="6"/>
      <c r="P386" s="6"/>
      <c r="Q386" s="6"/>
      <c r="R386" s="6"/>
      <c r="S386" s="6"/>
      <c r="T386" s="6"/>
      <c r="U386" s="6"/>
      <c r="V386" s="6"/>
      <c r="W386" s="6"/>
      <c r="X386" s="6"/>
      <c r="Y386" s="6"/>
      <c r="Z386" s="6"/>
      <c r="AA386" s="6"/>
      <c r="AB386" s="6"/>
      <c r="AC386" s="6"/>
      <c r="AD386" s="6"/>
      <c r="AE386" s="6"/>
      <c r="AF386" s="6"/>
    </row>
    <row r="387" spans="1:32" ht="20.399999999999999">
      <c r="A387" s="699"/>
      <c r="B387" s="3033" t="s">
        <v>422</v>
      </c>
      <c r="C387" s="602" t="s">
        <v>413</v>
      </c>
      <c r="D387" s="617" t="s">
        <v>1847</v>
      </c>
      <c r="E387" s="639" t="s">
        <v>393</v>
      </c>
      <c r="F387" s="734">
        <v>1141</v>
      </c>
      <c r="G387" s="2390" t="s">
        <v>2468</v>
      </c>
      <c r="H387" s="1279"/>
      <c r="I387" s="1280"/>
      <c r="J387" s="1537" t="s">
        <v>1126</v>
      </c>
      <c r="K387" s="1281"/>
      <c r="L387" s="1279"/>
      <c r="M387" s="1280"/>
      <c r="N387" s="296"/>
      <c r="O387" s="6"/>
      <c r="P387" s="6"/>
      <c r="Q387" s="6"/>
      <c r="R387" s="6"/>
      <c r="S387" s="6"/>
      <c r="T387" s="6"/>
      <c r="U387" s="6"/>
      <c r="V387" s="6"/>
      <c r="W387" s="6"/>
      <c r="X387" s="6"/>
      <c r="Y387" s="6"/>
      <c r="Z387" s="6"/>
      <c r="AA387" s="6"/>
      <c r="AB387" s="6"/>
      <c r="AC387" s="6"/>
      <c r="AD387" s="6"/>
      <c r="AE387" s="6"/>
      <c r="AF387" s="6"/>
    </row>
    <row r="388" spans="1:32" ht="20.399999999999999">
      <c r="A388" s="622"/>
      <c r="B388" s="3032" t="s">
        <v>422</v>
      </c>
      <c r="C388" s="622" t="s">
        <v>413</v>
      </c>
      <c r="D388" s="658" t="s">
        <v>1847</v>
      </c>
      <c r="E388" s="659" t="s">
        <v>393</v>
      </c>
      <c r="F388" s="763">
        <v>1142</v>
      </c>
      <c r="G388" s="739" t="s">
        <v>102</v>
      </c>
      <c r="H388" s="645">
        <v>31000</v>
      </c>
      <c r="I388" s="645"/>
      <c r="J388" s="1537">
        <v>29585</v>
      </c>
      <c r="K388" s="741"/>
      <c r="L388" s="645">
        <v>30000</v>
      </c>
      <c r="M388" s="645"/>
      <c r="N388" s="54"/>
      <c r="O388" s="6"/>
      <c r="P388" s="6"/>
      <c r="Q388" s="6"/>
      <c r="R388" s="6"/>
      <c r="S388" s="6"/>
      <c r="T388" s="6"/>
      <c r="U388" s="6"/>
      <c r="V388" s="6"/>
      <c r="W388" s="6"/>
      <c r="X388" s="6"/>
      <c r="Y388" s="6"/>
      <c r="Z388" s="6"/>
      <c r="AA388" s="6"/>
      <c r="AB388" s="6"/>
      <c r="AC388" s="6"/>
      <c r="AD388" s="6"/>
      <c r="AE388" s="6"/>
      <c r="AF388" s="6"/>
    </row>
    <row r="389" spans="1:32" ht="11.4" customHeight="1">
      <c r="A389" s="699"/>
      <c r="B389" s="3033" t="s">
        <v>422</v>
      </c>
      <c r="C389" s="602" t="s">
        <v>413</v>
      </c>
      <c r="D389" s="617" t="s">
        <v>1847</v>
      </c>
      <c r="E389" s="639" t="s">
        <v>393</v>
      </c>
      <c r="F389" s="734">
        <v>1142</v>
      </c>
      <c r="G389" s="1278" t="s">
        <v>422</v>
      </c>
      <c r="H389" s="1279"/>
      <c r="I389" s="1280">
        <v>30000</v>
      </c>
      <c r="J389" s="1537" t="s">
        <v>1126</v>
      </c>
      <c r="K389" s="1281"/>
      <c r="L389" s="1279"/>
      <c r="M389" s="1280">
        <v>30000</v>
      </c>
      <c r="N389" s="54"/>
      <c r="O389" s="6"/>
      <c r="P389" s="6"/>
      <c r="Q389" s="6"/>
      <c r="R389" s="6"/>
      <c r="S389" s="6"/>
      <c r="T389" s="6"/>
      <c r="U389" s="6"/>
      <c r="V389" s="6"/>
      <c r="W389" s="6"/>
      <c r="X389" s="6"/>
      <c r="Y389" s="6"/>
      <c r="Z389" s="6"/>
      <c r="AA389" s="6"/>
      <c r="AB389" s="6"/>
      <c r="AC389" s="6"/>
      <c r="AD389" s="6"/>
      <c r="AE389" s="6"/>
      <c r="AF389" s="6"/>
    </row>
    <row r="390" spans="1:32" ht="20.399999999999999">
      <c r="A390" s="699"/>
      <c r="B390" s="3033" t="s">
        <v>422</v>
      </c>
      <c r="C390" s="602" t="s">
        <v>413</v>
      </c>
      <c r="D390" s="617" t="s">
        <v>1847</v>
      </c>
      <c r="E390" s="639" t="s">
        <v>393</v>
      </c>
      <c r="F390" s="734">
        <v>1142</v>
      </c>
      <c r="G390" s="1278" t="s">
        <v>4890</v>
      </c>
      <c r="H390" s="1279"/>
      <c r="I390" s="1280">
        <v>1000</v>
      </c>
      <c r="J390" s="1537" t="s">
        <v>1126</v>
      </c>
      <c r="K390" s="1281"/>
      <c r="L390" s="1279"/>
      <c r="M390" s="1280"/>
      <c r="N390" s="296"/>
      <c r="O390" s="4"/>
      <c r="P390" s="4"/>
      <c r="Q390" s="4"/>
      <c r="R390" s="4"/>
      <c r="S390" s="4"/>
      <c r="T390" s="4"/>
      <c r="U390" s="4"/>
      <c r="V390" s="4"/>
      <c r="W390" s="4"/>
      <c r="X390" s="4"/>
      <c r="Y390" s="4"/>
      <c r="Z390" s="4"/>
      <c r="AA390" s="4"/>
      <c r="AB390" s="4"/>
      <c r="AC390" s="4"/>
      <c r="AD390" s="4"/>
      <c r="AE390" s="4"/>
      <c r="AF390" s="4"/>
    </row>
    <row r="391" spans="1:32" s="15" customFormat="1" ht="11.4" customHeight="1">
      <c r="A391" s="788"/>
      <c r="B391" s="3032" t="s">
        <v>422</v>
      </c>
      <c r="C391" s="622" t="s">
        <v>413</v>
      </c>
      <c r="D391" s="658" t="s">
        <v>1847</v>
      </c>
      <c r="E391" s="659" t="s">
        <v>393</v>
      </c>
      <c r="F391" s="763">
        <v>1145</v>
      </c>
      <c r="G391" s="739" t="s">
        <v>992</v>
      </c>
      <c r="H391" s="645">
        <v>23835</v>
      </c>
      <c r="I391" s="645"/>
      <c r="J391" s="1537">
        <v>19077</v>
      </c>
      <c r="K391" s="741"/>
      <c r="L391" s="645">
        <v>33148.384319999997</v>
      </c>
      <c r="M391" s="645"/>
      <c r="N391" s="54"/>
      <c r="O391" s="6"/>
      <c r="P391" s="6"/>
      <c r="Q391" s="6"/>
      <c r="R391" s="6"/>
      <c r="S391" s="6"/>
      <c r="T391" s="6"/>
      <c r="U391" s="6"/>
      <c r="V391" s="6"/>
      <c r="W391" s="6"/>
      <c r="X391" s="6"/>
      <c r="Y391" s="6"/>
      <c r="Z391" s="6"/>
      <c r="AA391" s="6"/>
      <c r="AB391" s="6"/>
      <c r="AC391" s="6"/>
      <c r="AD391" s="6"/>
      <c r="AE391" s="6"/>
      <c r="AF391" s="6"/>
    </row>
    <row r="392" spans="1:32">
      <c r="A392" s="699"/>
      <c r="B392" s="3033" t="s">
        <v>422</v>
      </c>
      <c r="C392" s="602" t="s">
        <v>413</v>
      </c>
      <c r="D392" s="617" t="s">
        <v>1847</v>
      </c>
      <c r="E392" s="639" t="s">
        <v>393</v>
      </c>
      <c r="F392" s="734">
        <v>1145</v>
      </c>
      <c r="G392" s="1278"/>
      <c r="H392" s="1279"/>
      <c r="I392" s="1280"/>
      <c r="J392" s="1537" t="s">
        <v>1126</v>
      </c>
      <c r="K392" s="1281"/>
      <c r="L392" s="1279"/>
      <c r="M392" s="1280"/>
      <c r="N392" s="296"/>
      <c r="O392" s="6"/>
      <c r="P392" s="6"/>
      <c r="Q392" s="6"/>
      <c r="R392" s="6"/>
      <c r="S392" s="6"/>
      <c r="T392" s="6"/>
      <c r="U392" s="6"/>
      <c r="V392" s="6"/>
      <c r="W392" s="6"/>
      <c r="X392" s="6"/>
      <c r="Y392" s="6"/>
      <c r="Z392" s="6"/>
      <c r="AA392" s="6"/>
      <c r="AB392" s="6"/>
      <c r="AC392" s="6"/>
      <c r="AD392" s="6"/>
      <c r="AE392" s="6"/>
      <c r="AF392" s="6"/>
    </row>
    <row r="393" spans="1:32" s="15" customFormat="1" ht="20.399999999999999">
      <c r="A393" s="699"/>
      <c r="B393" s="3033" t="s">
        <v>422</v>
      </c>
      <c r="C393" s="602" t="s">
        <v>413</v>
      </c>
      <c r="D393" s="617" t="s">
        <v>1847</v>
      </c>
      <c r="E393" s="639" t="s">
        <v>393</v>
      </c>
      <c r="F393" s="734">
        <v>1145</v>
      </c>
      <c r="G393" s="2391" t="s">
        <v>1824</v>
      </c>
      <c r="H393" s="1279"/>
      <c r="I393" s="1280">
        <v>31034.753999999994</v>
      </c>
      <c r="J393" s="1537" t="s">
        <v>1126</v>
      </c>
      <c r="K393" s="1281"/>
      <c r="L393" s="1279"/>
      <c r="M393" s="2392">
        <v>33148.384319999997</v>
      </c>
      <c r="N393" s="54"/>
      <c r="O393" s="6"/>
      <c r="P393" s="6"/>
      <c r="Q393" s="6"/>
      <c r="R393" s="6"/>
      <c r="S393" s="6"/>
      <c r="T393" s="6"/>
      <c r="U393" s="6"/>
      <c r="V393" s="6"/>
      <c r="W393" s="6"/>
      <c r="X393" s="6"/>
      <c r="Y393" s="6"/>
      <c r="Z393" s="6"/>
      <c r="AA393" s="6"/>
      <c r="AB393" s="6"/>
      <c r="AC393" s="6"/>
      <c r="AD393" s="6"/>
      <c r="AE393" s="6"/>
      <c r="AF393" s="6"/>
    </row>
    <row r="394" spans="1:32" ht="11.4" customHeight="1">
      <c r="A394" s="2513"/>
      <c r="B394" s="3033" t="s">
        <v>422</v>
      </c>
      <c r="C394" s="602" t="s">
        <v>413</v>
      </c>
      <c r="D394" s="617" t="s">
        <v>1847</v>
      </c>
      <c r="E394" s="639" t="s">
        <v>393</v>
      </c>
      <c r="F394" s="734">
        <v>1145</v>
      </c>
      <c r="G394" s="2390" t="s">
        <v>4888</v>
      </c>
      <c r="H394" s="2699"/>
      <c r="I394" s="2700">
        <v>-5500</v>
      </c>
      <c r="J394" s="2530"/>
      <c r="K394" s="2701"/>
      <c r="L394" s="2699"/>
      <c r="M394" s="2702"/>
      <c r="N394" s="296"/>
      <c r="O394" s="6"/>
      <c r="P394" s="6"/>
      <c r="Q394" s="6"/>
      <c r="R394" s="6"/>
      <c r="S394" s="6"/>
      <c r="T394" s="6"/>
      <c r="U394" s="6"/>
      <c r="V394" s="6"/>
      <c r="W394" s="6"/>
      <c r="X394" s="6"/>
      <c r="Y394" s="6"/>
      <c r="Z394" s="6"/>
      <c r="AA394" s="6"/>
      <c r="AB394" s="6"/>
      <c r="AC394" s="6"/>
      <c r="AD394" s="6"/>
      <c r="AE394" s="6"/>
      <c r="AF394" s="6"/>
    </row>
    <row r="395" spans="1:32" ht="20.399999999999999">
      <c r="A395" s="2513"/>
      <c r="B395" s="3033" t="s">
        <v>422</v>
      </c>
      <c r="C395" s="602" t="s">
        <v>413</v>
      </c>
      <c r="D395" s="617" t="s">
        <v>1847</v>
      </c>
      <c r="E395" s="639" t="s">
        <v>393</v>
      </c>
      <c r="F395" s="734">
        <v>1145</v>
      </c>
      <c r="G395" s="1278" t="s">
        <v>4889</v>
      </c>
      <c r="H395" s="2699"/>
      <c r="I395" s="2700">
        <v>-1700</v>
      </c>
      <c r="J395" s="2530"/>
      <c r="K395" s="2701"/>
      <c r="L395" s="2699"/>
      <c r="M395" s="2702"/>
      <c r="N395" s="54"/>
      <c r="O395" s="6"/>
      <c r="P395" s="6"/>
      <c r="Q395" s="6"/>
      <c r="R395" s="6"/>
      <c r="S395" s="6"/>
      <c r="T395" s="6"/>
      <c r="U395" s="6"/>
      <c r="V395" s="6"/>
      <c r="W395" s="6"/>
      <c r="X395" s="6"/>
      <c r="Y395" s="6"/>
      <c r="Z395" s="6"/>
      <c r="AA395" s="6"/>
      <c r="AB395" s="6"/>
      <c r="AC395" s="6"/>
      <c r="AD395" s="6"/>
      <c r="AE395" s="6"/>
      <c r="AF395" s="6"/>
    </row>
    <row r="396" spans="1:32" ht="20.399999999999999">
      <c r="A396" s="788"/>
      <c r="B396" s="3032" t="s">
        <v>422</v>
      </c>
      <c r="C396" s="622" t="s">
        <v>413</v>
      </c>
      <c r="D396" s="658" t="s">
        <v>1847</v>
      </c>
      <c r="E396" s="659" t="s">
        <v>393</v>
      </c>
      <c r="F396" s="763">
        <v>1146</v>
      </c>
      <c r="G396" s="739" t="s">
        <v>583</v>
      </c>
      <c r="H396" s="645">
        <v>100</v>
      </c>
      <c r="I396" s="645"/>
      <c r="J396" s="1537">
        <v>0</v>
      </c>
      <c r="K396" s="741"/>
      <c r="L396" s="645">
        <v>100</v>
      </c>
      <c r="M396" s="645"/>
      <c r="N396" s="54"/>
      <c r="O396" s="4"/>
      <c r="P396" s="4"/>
      <c r="Q396" s="4"/>
      <c r="R396" s="4"/>
      <c r="S396" s="4"/>
      <c r="T396" s="4"/>
      <c r="U396" s="4"/>
      <c r="V396" s="4"/>
      <c r="W396" s="4"/>
      <c r="X396" s="4"/>
      <c r="Y396" s="4"/>
      <c r="Z396" s="4"/>
      <c r="AA396" s="4"/>
      <c r="AB396" s="4"/>
      <c r="AC396" s="4"/>
      <c r="AD396" s="4"/>
      <c r="AE396" s="4"/>
      <c r="AF396" s="4"/>
    </row>
    <row r="397" spans="1:32">
      <c r="A397" s="699"/>
      <c r="B397" s="3033" t="s">
        <v>422</v>
      </c>
      <c r="C397" s="602" t="s">
        <v>413</v>
      </c>
      <c r="D397" s="617" t="s">
        <v>1847</v>
      </c>
      <c r="E397" s="639" t="s">
        <v>393</v>
      </c>
      <c r="F397" s="734">
        <v>1146</v>
      </c>
      <c r="G397" s="1278"/>
      <c r="H397" s="1279"/>
      <c r="I397" s="1280">
        <v>100</v>
      </c>
      <c r="J397" s="1537" t="s">
        <v>1126</v>
      </c>
      <c r="K397" s="1281"/>
      <c r="L397" s="1279"/>
      <c r="M397" s="1280">
        <v>100</v>
      </c>
      <c r="N397" s="54"/>
      <c r="O397" s="4"/>
      <c r="P397" s="4"/>
      <c r="Q397" s="4"/>
      <c r="R397" s="4"/>
      <c r="S397" s="4"/>
      <c r="T397" s="4"/>
      <c r="U397" s="4"/>
      <c r="V397" s="4"/>
      <c r="W397" s="4"/>
      <c r="X397" s="4"/>
      <c r="Y397" s="4"/>
      <c r="Z397" s="4"/>
      <c r="AA397" s="4"/>
      <c r="AB397" s="4"/>
      <c r="AC397" s="4"/>
      <c r="AD397" s="4"/>
      <c r="AE397" s="4"/>
      <c r="AF397" s="4"/>
    </row>
    <row r="398" spans="1:32">
      <c r="A398" s="788"/>
      <c r="B398" s="3032" t="s">
        <v>422</v>
      </c>
      <c r="C398" s="622" t="s">
        <v>413</v>
      </c>
      <c r="D398" s="658" t="s">
        <v>1847</v>
      </c>
      <c r="E398" s="659" t="s">
        <v>393</v>
      </c>
      <c r="F398" s="763">
        <v>1147</v>
      </c>
      <c r="G398" s="739" t="s">
        <v>357</v>
      </c>
      <c r="H398" s="645">
        <v>6052.1310000000003</v>
      </c>
      <c r="I398" s="645"/>
      <c r="J398" s="1537">
        <v>3907</v>
      </c>
      <c r="K398" s="741"/>
      <c r="L398" s="645">
        <v>42460.21112</v>
      </c>
      <c r="M398" s="645"/>
      <c r="N398" s="2102"/>
      <c r="O398" s="6"/>
      <c r="P398" s="6"/>
      <c r="Q398" s="6"/>
      <c r="R398" s="6"/>
      <c r="S398" s="6"/>
      <c r="T398" s="6"/>
      <c r="U398" s="6"/>
      <c r="V398" s="6"/>
      <c r="W398" s="6"/>
      <c r="X398" s="6"/>
      <c r="Y398" s="6"/>
      <c r="Z398" s="6"/>
      <c r="AA398" s="6"/>
      <c r="AB398" s="6"/>
      <c r="AC398" s="6"/>
      <c r="AD398" s="6"/>
      <c r="AE398" s="6"/>
      <c r="AF398" s="6"/>
    </row>
    <row r="399" spans="1:32">
      <c r="A399" s="699"/>
      <c r="B399" s="3033" t="s">
        <v>422</v>
      </c>
      <c r="C399" s="602" t="s">
        <v>413</v>
      </c>
      <c r="D399" s="617" t="s">
        <v>1847</v>
      </c>
      <c r="E399" s="639" t="s">
        <v>393</v>
      </c>
      <c r="F399" s="734">
        <v>1147</v>
      </c>
      <c r="G399" s="1278" t="s">
        <v>422</v>
      </c>
      <c r="H399" s="1279"/>
      <c r="I399" s="1280">
        <v>39052.130999999994</v>
      </c>
      <c r="J399" s="1537" t="s">
        <v>1126</v>
      </c>
      <c r="K399" s="1281"/>
      <c r="L399" s="1279"/>
      <c r="M399" s="1280">
        <v>42460.21112</v>
      </c>
      <c r="N399" s="296"/>
      <c r="O399" s="4"/>
      <c r="P399" s="4"/>
      <c r="Q399" s="4"/>
      <c r="R399" s="4"/>
      <c r="S399" s="4"/>
      <c r="T399" s="4"/>
      <c r="U399" s="4"/>
      <c r="V399" s="4"/>
      <c r="W399" s="4"/>
      <c r="X399" s="4"/>
      <c r="Y399" s="4"/>
      <c r="Z399" s="4"/>
      <c r="AA399" s="4"/>
      <c r="AB399" s="4"/>
      <c r="AC399" s="4"/>
      <c r="AD399" s="4"/>
      <c r="AE399" s="4"/>
      <c r="AF399" s="4"/>
    </row>
    <row r="400" spans="1:32" ht="20.399999999999999">
      <c r="A400" s="699"/>
      <c r="B400" s="3033" t="s">
        <v>422</v>
      </c>
      <c r="C400" s="602" t="s">
        <v>413</v>
      </c>
      <c r="D400" s="617" t="s">
        <v>1847</v>
      </c>
      <c r="E400" s="639" t="s">
        <v>393</v>
      </c>
      <c r="F400" s="734">
        <v>1147</v>
      </c>
      <c r="G400" s="1278" t="s">
        <v>995</v>
      </c>
      <c r="H400" s="1279"/>
      <c r="I400" s="1280">
        <v>-2000</v>
      </c>
      <c r="J400" s="1537" t="s">
        <v>1126</v>
      </c>
      <c r="K400" s="1281"/>
      <c r="L400" s="1279"/>
      <c r="M400" s="640"/>
      <c r="N400" s="372"/>
      <c r="O400" s="178"/>
      <c r="P400" s="178"/>
      <c r="Q400" s="178"/>
      <c r="R400" s="178"/>
      <c r="S400" s="178"/>
      <c r="T400" s="178"/>
      <c r="U400" s="178"/>
      <c r="V400" s="178"/>
      <c r="W400" s="178"/>
      <c r="X400" s="178"/>
      <c r="Y400" s="178"/>
      <c r="Z400" s="178"/>
      <c r="AA400" s="178"/>
      <c r="AB400" s="178"/>
      <c r="AC400" s="178"/>
      <c r="AD400" s="178"/>
      <c r="AE400" s="178"/>
      <c r="AF400" s="178"/>
    </row>
    <row r="401" spans="1:32" ht="20.399999999999999">
      <c r="A401" s="699"/>
      <c r="B401" s="3033" t="s">
        <v>422</v>
      </c>
      <c r="C401" s="602" t="s">
        <v>413</v>
      </c>
      <c r="D401" s="617" t="s">
        <v>1847</v>
      </c>
      <c r="E401" s="639" t="s">
        <v>393</v>
      </c>
      <c r="F401" s="734">
        <v>1147</v>
      </c>
      <c r="G401" s="1278" t="s">
        <v>4890</v>
      </c>
      <c r="H401" s="1279"/>
      <c r="I401" s="1280">
        <v>-1000</v>
      </c>
      <c r="J401" s="1537" t="s">
        <v>1126</v>
      </c>
      <c r="K401" s="1281"/>
      <c r="L401" s="1279"/>
      <c r="M401" s="1280"/>
      <c r="N401" s="54"/>
      <c r="O401" s="178"/>
      <c r="P401" s="178"/>
      <c r="Q401" s="178"/>
      <c r="R401" s="178"/>
      <c r="S401" s="178"/>
      <c r="T401" s="178"/>
      <c r="U401" s="178"/>
      <c r="V401" s="178"/>
      <c r="W401" s="178"/>
      <c r="X401" s="178"/>
      <c r="Y401" s="178"/>
      <c r="Z401" s="178"/>
      <c r="AA401" s="178"/>
      <c r="AB401" s="178"/>
      <c r="AC401" s="178"/>
      <c r="AD401" s="178"/>
      <c r="AE401" s="178"/>
      <c r="AF401" s="178"/>
    </row>
    <row r="402" spans="1:32" ht="20.399999999999999">
      <c r="A402" s="2513"/>
      <c r="B402" s="3033" t="s">
        <v>422</v>
      </c>
      <c r="C402" s="602" t="s">
        <v>413</v>
      </c>
      <c r="D402" s="617" t="s">
        <v>1847</v>
      </c>
      <c r="E402" s="639" t="s">
        <v>393</v>
      </c>
      <c r="F402" s="734">
        <v>1147</v>
      </c>
      <c r="G402" s="2703" t="s">
        <v>4891</v>
      </c>
      <c r="H402" s="2699"/>
      <c r="I402" s="2700">
        <v>-30000</v>
      </c>
      <c r="J402" s="2530"/>
      <c r="K402" s="2701"/>
      <c r="L402" s="2699"/>
      <c r="M402" s="2700"/>
      <c r="N402" s="296"/>
      <c r="O402" s="178"/>
      <c r="P402" s="178"/>
      <c r="Q402" s="178"/>
      <c r="R402" s="178"/>
      <c r="S402" s="178"/>
      <c r="T402" s="178"/>
      <c r="U402" s="178"/>
      <c r="V402" s="178"/>
      <c r="W402" s="178"/>
      <c r="X402" s="178"/>
      <c r="Y402" s="178"/>
      <c r="Z402" s="178"/>
      <c r="AA402" s="178"/>
      <c r="AB402" s="178"/>
      <c r="AC402" s="178"/>
      <c r="AD402" s="178"/>
      <c r="AE402" s="178"/>
      <c r="AF402" s="178"/>
    </row>
    <row r="403" spans="1:32">
      <c r="A403" s="622"/>
      <c r="B403" s="3032" t="s">
        <v>422</v>
      </c>
      <c r="C403" s="622" t="s">
        <v>413</v>
      </c>
      <c r="D403" s="658" t="s">
        <v>1847</v>
      </c>
      <c r="E403" s="659" t="s">
        <v>393</v>
      </c>
      <c r="F403" s="763">
        <v>1148</v>
      </c>
      <c r="G403" s="739" t="s">
        <v>104</v>
      </c>
      <c r="H403" s="645">
        <v>34500</v>
      </c>
      <c r="I403" s="645"/>
      <c r="J403" s="1537">
        <v>4073</v>
      </c>
      <c r="K403" s="741"/>
      <c r="L403" s="645">
        <v>4500</v>
      </c>
      <c r="M403" s="645"/>
      <c r="N403" s="347"/>
      <c r="O403" s="178"/>
      <c r="P403" s="178"/>
      <c r="Q403" s="178"/>
      <c r="R403" s="178"/>
      <c r="S403" s="178"/>
      <c r="T403" s="178"/>
      <c r="U403" s="178"/>
      <c r="V403" s="178"/>
      <c r="W403" s="178"/>
      <c r="X403" s="178"/>
      <c r="Y403" s="178"/>
      <c r="Z403" s="178"/>
      <c r="AA403" s="178"/>
      <c r="AB403" s="178"/>
      <c r="AC403" s="178"/>
      <c r="AD403" s="178"/>
      <c r="AE403" s="178"/>
      <c r="AF403" s="178"/>
    </row>
    <row r="404" spans="1:32">
      <c r="A404" s="602"/>
      <c r="B404" s="3033" t="s">
        <v>422</v>
      </c>
      <c r="C404" s="602" t="s">
        <v>413</v>
      </c>
      <c r="D404" s="617" t="s">
        <v>1847</v>
      </c>
      <c r="E404" s="639" t="s">
        <v>393</v>
      </c>
      <c r="F404" s="734">
        <v>1148</v>
      </c>
      <c r="G404" s="751"/>
      <c r="H404" s="640"/>
      <c r="I404" s="640">
        <v>2500</v>
      </c>
      <c r="J404" s="1537" t="s">
        <v>1126</v>
      </c>
      <c r="K404" s="741"/>
      <c r="L404" s="640"/>
      <c r="M404" s="640">
        <v>4500</v>
      </c>
      <c r="N404" s="347"/>
      <c r="O404" s="178"/>
      <c r="P404" s="178"/>
      <c r="Q404" s="178"/>
      <c r="R404" s="178"/>
      <c r="S404" s="178"/>
      <c r="T404" s="178"/>
      <c r="U404" s="178"/>
      <c r="V404" s="178"/>
      <c r="W404" s="178"/>
      <c r="X404" s="178"/>
      <c r="Y404" s="178"/>
      <c r="Z404" s="178"/>
      <c r="AA404" s="178"/>
      <c r="AB404" s="178"/>
      <c r="AC404" s="178"/>
      <c r="AD404" s="178"/>
      <c r="AE404" s="178"/>
    </row>
    <row r="405" spans="1:32" ht="20.399999999999999">
      <c r="A405" s="602"/>
      <c r="B405" s="3033" t="s">
        <v>422</v>
      </c>
      <c r="C405" s="602" t="s">
        <v>413</v>
      </c>
      <c r="D405" s="617" t="s">
        <v>1847</v>
      </c>
      <c r="E405" s="639" t="s">
        <v>393</v>
      </c>
      <c r="F405" s="734">
        <v>1148</v>
      </c>
      <c r="G405" s="751" t="s">
        <v>995</v>
      </c>
      <c r="H405" s="640"/>
      <c r="I405" s="640">
        <v>2000</v>
      </c>
      <c r="J405" s="1537" t="s">
        <v>1126</v>
      </c>
      <c r="K405" s="741"/>
      <c r="L405" s="640"/>
      <c r="M405" s="640"/>
      <c r="N405" s="116"/>
      <c r="O405" s="178"/>
      <c r="P405" s="178"/>
      <c r="Q405" s="178"/>
      <c r="R405" s="178"/>
      <c r="S405" s="178"/>
      <c r="T405" s="178"/>
      <c r="U405" s="178"/>
      <c r="V405" s="178"/>
      <c r="W405" s="178"/>
      <c r="X405" s="178"/>
      <c r="Y405" s="178"/>
      <c r="Z405" s="178"/>
      <c r="AA405" s="178"/>
      <c r="AB405" s="178"/>
      <c r="AC405" s="178"/>
      <c r="AD405" s="178"/>
      <c r="AE405" s="178"/>
      <c r="AF405" s="178"/>
    </row>
    <row r="406" spans="1:32" ht="20.399999999999999">
      <c r="A406" s="2588"/>
      <c r="B406" s="3033" t="s">
        <v>422</v>
      </c>
      <c r="C406" s="602" t="s">
        <v>413</v>
      </c>
      <c r="D406" s="617" t="s">
        <v>1847</v>
      </c>
      <c r="E406" s="639" t="s">
        <v>393</v>
      </c>
      <c r="F406" s="734">
        <v>1148</v>
      </c>
      <c r="G406" s="2692" t="s">
        <v>4891</v>
      </c>
      <c r="H406" s="2524"/>
      <c r="I406" s="2524">
        <v>30000</v>
      </c>
      <c r="J406" s="2530"/>
      <c r="K406" s="2695"/>
      <c r="L406" s="2524"/>
      <c r="M406" s="2524"/>
      <c r="N406" s="116"/>
      <c r="O406" s="6"/>
      <c r="P406" s="6"/>
      <c r="Q406" s="6"/>
      <c r="R406" s="178"/>
      <c r="S406" s="178"/>
      <c r="T406" s="178"/>
      <c r="U406" s="178"/>
      <c r="V406" s="178"/>
      <c r="W406" s="178"/>
      <c r="X406" s="178"/>
      <c r="Y406" s="178"/>
      <c r="Z406" s="178"/>
      <c r="AA406" s="178"/>
      <c r="AB406" s="178"/>
      <c r="AC406" s="178"/>
      <c r="AD406" s="178"/>
      <c r="AE406" s="178"/>
      <c r="AF406" s="178"/>
    </row>
    <row r="407" spans="1:32" ht="20.399999999999999">
      <c r="A407" s="622"/>
      <c r="B407" s="3032" t="s">
        <v>422</v>
      </c>
      <c r="C407" s="622" t="s">
        <v>413</v>
      </c>
      <c r="D407" s="658" t="s">
        <v>1847</v>
      </c>
      <c r="E407" s="659" t="s">
        <v>393</v>
      </c>
      <c r="F407" s="763">
        <v>1149</v>
      </c>
      <c r="G407" s="739" t="s">
        <v>771</v>
      </c>
      <c r="H407" s="645">
        <v>0</v>
      </c>
      <c r="I407" s="645"/>
      <c r="J407" s="1537">
        <v>0</v>
      </c>
      <c r="K407" s="741"/>
      <c r="L407" s="645">
        <v>0</v>
      </c>
      <c r="M407" s="645"/>
      <c r="N407" s="116"/>
    </row>
    <row r="408" spans="1:32">
      <c r="A408" s="602"/>
      <c r="B408" s="3033" t="s">
        <v>422</v>
      </c>
      <c r="C408" s="602" t="s">
        <v>413</v>
      </c>
      <c r="D408" s="617" t="s">
        <v>1847</v>
      </c>
      <c r="E408" s="639" t="s">
        <v>393</v>
      </c>
      <c r="F408" s="734">
        <v>1149</v>
      </c>
      <c r="G408" s="751"/>
      <c r="H408" s="640"/>
      <c r="I408" s="640">
        <v>5000</v>
      </c>
      <c r="J408" s="1537" t="s">
        <v>1126</v>
      </c>
      <c r="K408" s="741"/>
      <c r="L408" s="640"/>
      <c r="M408" s="640"/>
      <c r="N408" s="116"/>
      <c r="O408" s="6"/>
      <c r="P408" s="6"/>
      <c r="Q408" s="6"/>
      <c r="R408" s="178"/>
      <c r="S408" s="178"/>
      <c r="T408" s="178"/>
      <c r="U408" s="178"/>
      <c r="V408" s="178"/>
      <c r="W408" s="178"/>
      <c r="X408" s="178"/>
      <c r="Y408" s="178"/>
      <c r="Z408" s="178"/>
      <c r="AA408" s="178"/>
      <c r="AB408" s="178"/>
      <c r="AC408" s="178"/>
      <c r="AD408" s="178"/>
      <c r="AE408" s="178"/>
      <c r="AF408" s="178"/>
    </row>
    <row r="409" spans="1:32" ht="20.399999999999999">
      <c r="A409" s="602"/>
      <c r="B409" s="3033" t="s">
        <v>422</v>
      </c>
      <c r="C409" s="602" t="s">
        <v>413</v>
      </c>
      <c r="D409" s="617" t="s">
        <v>1847</v>
      </c>
      <c r="E409" s="639" t="s">
        <v>393</v>
      </c>
      <c r="F409" s="734">
        <v>1149</v>
      </c>
      <c r="G409" s="2703" t="s">
        <v>4892</v>
      </c>
      <c r="H409" s="640"/>
      <c r="I409" s="640">
        <v>-5000</v>
      </c>
      <c r="J409" s="1537" t="s">
        <v>1126</v>
      </c>
      <c r="K409" s="741"/>
      <c r="L409" s="640"/>
      <c r="M409" s="640"/>
      <c r="N409" s="116"/>
      <c r="O409" s="6"/>
      <c r="P409" s="6"/>
      <c r="Q409" s="6"/>
      <c r="R409" s="178"/>
      <c r="S409" s="178"/>
      <c r="T409" s="178"/>
      <c r="U409" s="178"/>
      <c r="V409" s="178"/>
      <c r="W409" s="178"/>
      <c r="X409" s="178"/>
      <c r="Y409" s="178"/>
      <c r="Z409" s="178"/>
      <c r="AA409" s="178"/>
      <c r="AB409" s="178"/>
      <c r="AC409" s="178"/>
      <c r="AD409" s="178"/>
      <c r="AE409" s="178"/>
      <c r="AF409" s="178"/>
    </row>
    <row r="410" spans="1:32" ht="51">
      <c r="A410" s="622"/>
      <c r="B410" s="3032" t="s">
        <v>422</v>
      </c>
      <c r="C410" s="622" t="s">
        <v>413</v>
      </c>
      <c r="D410" s="658" t="s">
        <v>1847</v>
      </c>
      <c r="E410" s="659" t="s">
        <v>393</v>
      </c>
      <c r="F410" s="763">
        <v>1150</v>
      </c>
      <c r="G410" s="739" t="s">
        <v>1012</v>
      </c>
      <c r="H410" s="645">
        <v>0</v>
      </c>
      <c r="I410" s="645"/>
      <c r="J410" s="1537" t="s">
        <v>1126</v>
      </c>
      <c r="K410" s="741"/>
      <c r="L410" s="645">
        <v>0</v>
      </c>
      <c r="M410" s="645"/>
      <c r="N410" s="116"/>
      <c r="O410" s="6"/>
      <c r="P410" s="6"/>
      <c r="Q410" s="6"/>
      <c r="R410" s="178"/>
      <c r="S410" s="178"/>
      <c r="T410" s="178"/>
      <c r="U410" s="178"/>
      <c r="V410" s="178"/>
      <c r="W410" s="178"/>
      <c r="X410" s="178"/>
      <c r="Y410" s="178"/>
      <c r="Z410" s="178"/>
      <c r="AA410" s="178"/>
      <c r="AB410" s="178"/>
      <c r="AC410" s="178"/>
      <c r="AD410" s="178"/>
      <c r="AE410" s="178"/>
      <c r="AF410" s="178"/>
    </row>
    <row r="411" spans="1:32">
      <c r="A411" s="602"/>
      <c r="B411" s="3033" t="s">
        <v>422</v>
      </c>
      <c r="C411" s="602" t="s">
        <v>413</v>
      </c>
      <c r="D411" s="617" t="s">
        <v>1847</v>
      </c>
      <c r="E411" s="639" t="s">
        <v>393</v>
      </c>
      <c r="F411" s="734">
        <v>1150</v>
      </c>
      <c r="G411" s="1278"/>
      <c r="H411" s="640"/>
      <c r="I411" s="640"/>
      <c r="J411" s="1537" t="s">
        <v>1126</v>
      </c>
      <c r="K411" s="741"/>
      <c r="L411" s="640"/>
      <c r="M411" s="640"/>
      <c r="N411" s="116" t="s">
        <v>3289</v>
      </c>
      <c r="O411" s="178"/>
      <c r="P411" s="178"/>
      <c r="Q411" s="178"/>
      <c r="R411" s="178"/>
      <c r="S411" s="178"/>
      <c r="T411" s="178"/>
      <c r="U411" s="178"/>
      <c r="V411" s="178"/>
      <c r="W411" s="178"/>
      <c r="X411" s="178"/>
      <c r="Y411" s="178"/>
      <c r="Z411" s="178"/>
      <c r="AA411" s="178"/>
      <c r="AB411" s="178"/>
      <c r="AC411" s="178"/>
      <c r="AD411" s="178"/>
      <c r="AE411" s="178"/>
      <c r="AF411" s="178"/>
    </row>
    <row r="412" spans="1:32">
      <c r="A412" s="622"/>
      <c r="B412" s="3032" t="s">
        <v>422</v>
      </c>
      <c r="C412" s="622" t="s">
        <v>413</v>
      </c>
      <c r="D412" s="658" t="s">
        <v>1847</v>
      </c>
      <c r="E412" s="659" t="s">
        <v>393</v>
      </c>
      <c r="F412" s="763">
        <v>1170</v>
      </c>
      <c r="G412" s="739" t="s">
        <v>460</v>
      </c>
      <c r="H412" s="645">
        <v>465</v>
      </c>
      <c r="I412" s="645"/>
      <c r="J412" s="1537">
        <v>465</v>
      </c>
      <c r="K412" s="741"/>
      <c r="L412" s="645">
        <v>465</v>
      </c>
      <c r="M412" s="645"/>
      <c r="N412" s="116"/>
      <c r="O412" s="178"/>
      <c r="P412" s="178"/>
      <c r="Q412" s="178"/>
      <c r="R412" s="178"/>
      <c r="S412" s="178"/>
      <c r="T412" s="178"/>
      <c r="U412" s="178"/>
      <c r="V412" s="178"/>
      <c r="W412" s="178"/>
      <c r="X412" s="178"/>
      <c r="Y412" s="178"/>
      <c r="Z412" s="178"/>
      <c r="AA412" s="178"/>
      <c r="AB412" s="178"/>
      <c r="AC412" s="178"/>
      <c r="AD412" s="178"/>
      <c r="AE412" s="178"/>
      <c r="AF412" s="178"/>
    </row>
    <row r="413" spans="1:32" ht="20.399999999999999">
      <c r="A413" s="602"/>
      <c r="B413" s="3033" t="s">
        <v>422</v>
      </c>
      <c r="C413" s="602" t="s">
        <v>413</v>
      </c>
      <c r="D413" s="617" t="s">
        <v>1847</v>
      </c>
      <c r="E413" s="639" t="s">
        <v>393</v>
      </c>
      <c r="F413" s="734">
        <v>1170</v>
      </c>
      <c r="G413" s="689" t="s">
        <v>1322</v>
      </c>
      <c r="H413" s="640"/>
      <c r="I413" s="640">
        <v>465</v>
      </c>
      <c r="J413" s="1537" t="s">
        <v>1126</v>
      </c>
      <c r="K413" s="741"/>
      <c r="L413" s="640"/>
      <c r="M413" s="640">
        <v>465</v>
      </c>
      <c r="N413" s="350" t="s">
        <v>3283</v>
      </c>
      <c r="O413" s="178"/>
      <c r="P413" s="178"/>
      <c r="Q413" s="178"/>
      <c r="R413" s="178"/>
      <c r="S413" s="178"/>
      <c r="T413" s="178"/>
      <c r="U413" s="178"/>
      <c r="V413" s="178"/>
      <c r="W413" s="178"/>
      <c r="X413" s="178"/>
      <c r="Y413" s="178"/>
      <c r="Z413" s="178"/>
      <c r="AA413" s="178"/>
      <c r="AB413" s="178"/>
      <c r="AC413" s="178"/>
      <c r="AD413" s="178"/>
      <c r="AE413" s="178"/>
      <c r="AF413" s="178"/>
    </row>
    <row r="414" spans="1:32" ht="56.25" customHeight="1">
      <c r="A414" s="622"/>
      <c r="B414" s="3032" t="s">
        <v>422</v>
      </c>
      <c r="C414" s="622" t="s">
        <v>413</v>
      </c>
      <c r="D414" s="658" t="s">
        <v>1847</v>
      </c>
      <c r="E414" s="659" t="s">
        <v>393</v>
      </c>
      <c r="F414" s="763">
        <v>1210</v>
      </c>
      <c r="G414" s="739" t="s">
        <v>105</v>
      </c>
      <c r="H414" s="645">
        <v>167650.40431072999</v>
      </c>
      <c r="I414" s="645"/>
      <c r="J414" s="1537">
        <v>123675</v>
      </c>
      <c r="K414" s="741"/>
      <c r="L414" s="645">
        <v>173108.69422483566</v>
      </c>
      <c r="M414" s="645"/>
      <c r="N414" s="372" t="s">
        <v>3290</v>
      </c>
      <c r="O414" s="178"/>
      <c r="P414" s="178"/>
      <c r="Q414" s="178"/>
      <c r="R414" s="178"/>
      <c r="S414" s="178"/>
      <c r="T414" s="178"/>
      <c r="U414" s="178"/>
      <c r="V414" s="178"/>
      <c r="W414" s="178"/>
      <c r="X414" s="178"/>
      <c r="Y414" s="178"/>
      <c r="Z414" s="178"/>
      <c r="AA414" s="178"/>
      <c r="AB414" s="178"/>
      <c r="AC414" s="178"/>
      <c r="AD414" s="178"/>
      <c r="AE414" s="178"/>
      <c r="AF414" s="178"/>
    </row>
    <row r="415" spans="1:32" ht="56.25" customHeight="1">
      <c r="A415" s="699"/>
      <c r="B415" s="3033" t="s">
        <v>422</v>
      </c>
      <c r="C415" s="602" t="s">
        <v>413</v>
      </c>
      <c r="D415" s="617" t="s">
        <v>1847</v>
      </c>
      <c r="E415" s="639" t="s">
        <v>393</v>
      </c>
      <c r="F415" s="734">
        <v>1210</v>
      </c>
      <c r="G415" s="1278" t="s">
        <v>422</v>
      </c>
      <c r="H415" s="1279"/>
      <c r="I415" s="1280">
        <v>155329.30584213004</v>
      </c>
      <c r="J415" s="1537" t="s">
        <v>1126</v>
      </c>
      <c r="K415" s="1281"/>
      <c r="L415" s="1279"/>
      <c r="M415" s="1280">
        <v>165288.99036374767</v>
      </c>
      <c r="N415" s="372"/>
      <c r="O415" s="178"/>
      <c r="P415" s="178"/>
      <c r="Q415" s="178"/>
      <c r="R415" s="178"/>
      <c r="S415" s="178"/>
      <c r="T415" s="178"/>
      <c r="U415" s="178"/>
      <c r="V415" s="178"/>
      <c r="W415" s="178"/>
      <c r="X415" s="178"/>
      <c r="Y415" s="178"/>
      <c r="Z415" s="178"/>
      <c r="AA415" s="178"/>
      <c r="AB415" s="178"/>
      <c r="AC415" s="178"/>
      <c r="AD415" s="178"/>
      <c r="AE415" s="178"/>
      <c r="AF415" s="178"/>
    </row>
    <row r="416" spans="1:32" ht="20.399999999999999">
      <c r="A416" s="2513"/>
      <c r="B416" s="3033" t="s">
        <v>422</v>
      </c>
      <c r="C416" s="602" t="s">
        <v>413</v>
      </c>
      <c r="D416" s="617" t="s">
        <v>1847</v>
      </c>
      <c r="E416" s="639" t="s">
        <v>393</v>
      </c>
      <c r="F416" s="734">
        <v>1210</v>
      </c>
      <c r="G416" s="2703" t="s">
        <v>4892</v>
      </c>
      <c r="H416" s="2699"/>
      <c r="I416" s="2700">
        <v>5000</v>
      </c>
      <c r="J416" s="2530"/>
      <c r="K416" s="2701"/>
      <c r="L416" s="2699"/>
      <c r="M416" s="2700"/>
      <c r="N416" s="372"/>
      <c r="O416" s="178"/>
      <c r="P416" s="178"/>
      <c r="Q416" s="178"/>
      <c r="R416" s="178"/>
      <c r="S416" s="178"/>
      <c r="T416" s="178"/>
      <c r="U416" s="178"/>
      <c r="V416" s="178"/>
      <c r="W416" s="178"/>
      <c r="X416" s="178"/>
      <c r="Y416" s="178"/>
      <c r="Z416" s="178"/>
      <c r="AA416" s="178"/>
      <c r="AB416" s="178"/>
      <c r="AC416" s="178"/>
      <c r="AD416" s="178"/>
      <c r="AE416" s="178"/>
      <c r="AF416" s="178"/>
    </row>
    <row r="417" spans="1:32">
      <c r="A417" s="602"/>
      <c r="B417" s="3033" t="s">
        <v>422</v>
      </c>
      <c r="C417" s="602" t="s">
        <v>413</v>
      </c>
      <c r="D417" s="617" t="s">
        <v>1847</v>
      </c>
      <c r="E417" s="639" t="s">
        <v>393</v>
      </c>
      <c r="F417" s="734">
        <v>1210</v>
      </c>
      <c r="G417" s="2391" t="s">
        <v>1701</v>
      </c>
      <c r="H417" s="1279"/>
      <c r="I417" s="648">
        <v>7321.0984685999983</v>
      </c>
      <c r="J417" s="1537" t="s">
        <v>1126</v>
      </c>
      <c r="K417" s="764"/>
      <c r="L417" s="648"/>
      <c r="M417" s="2393">
        <v>7819.703861087999</v>
      </c>
      <c r="N417" s="167" t="s">
        <v>3287</v>
      </c>
      <c r="O417" s="6"/>
      <c r="P417" s="6"/>
      <c r="Q417" s="6"/>
      <c r="R417" s="178"/>
      <c r="S417" s="178"/>
      <c r="T417" s="178"/>
      <c r="U417" s="178"/>
      <c r="V417" s="178"/>
      <c r="W417" s="178"/>
      <c r="X417" s="178"/>
      <c r="Y417" s="178"/>
      <c r="Z417" s="178"/>
      <c r="AA417" s="178"/>
      <c r="AB417" s="178"/>
      <c r="AC417" s="178"/>
      <c r="AD417" s="178"/>
      <c r="AE417" s="178"/>
      <c r="AF417" s="178"/>
    </row>
    <row r="418" spans="1:32" ht="30.6">
      <c r="A418" s="622"/>
      <c r="B418" s="3032" t="s">
        <v>422</v>
      </c>
      <c r="C418" s="622" t="s">
        <v>413</v>
      </c>
      <c r="D418" s="658" t="s">
        <v>1847</v>
      </c>
      <c r="E418" s="659" t="s">
        <v>393</v>
      </c>
      <c r="F418" s="763">
        <v>1221</v>
      </c>
      <c r="G418" s="739" t="s">
        <v>142</v>
      </c>
      <c r="H418" s="645">
        <v>34037.521623269997</v>
      </c>
      <c r="I418" s="645"/>
      <c r="J418" s="1537">
        <v>28251</v>
      </c>
      <c r="K418" s="741"/>
      <c r="L418" s="645">
        <v>36323.074145460399</v>
      </c>
      <c r="M418" s="645"/>
      <c r="N418" s="350" t="s">
        <v>3292</v>
      </c>
      <c r="O418" s="178"/>
      <c r="P418" s="178"/>
      <c r="Q418" s="178"/>
      <c r="R418" s="178"/>
      <c r="S418" s="178"/>
      <c r="T418" s="178"/>
      <c r="U418" s="178"/>
      <c r="V418" s="178"/>
      <c r="W418" s="178"/>
      <c r="X418" s="178"/>
      <c r="Y418" s="178"/>
      <c r="Z418" s="178"/>
      <c r="AA418" s="178"/>
      <c r="AB418" s="178"/>
      <c r="AC418" s="178"/>
      <c r="AD418" s="178"/>
      <c r="AE418" s="178"/>
      <c r="AF418" s="178"/>
    </row>
    <row r="419" spans="1:32" ht="56.25" customHeight="1">
      <c r="A419" s="602"/>
      <c r="B419" s="3033" t="s">
        <v>422</v>
      </c>
      <c r="C419" s="602" t="s">
        <v>413</v>
      </c>
      <c r="D419" s="617" t="s">
        <v>1847</v>
      </c>
      <c r="E419" s="639" t="s">
        <v>393</v>
      </c>
      <c r="F419" s="734">
        <v>1221</v>
      </c>
      <c r="G419" s="2390" t="s">
        <v>1017</v>
      </c>
      <c r="H419" s="1279"/>
      <c r="I419" s="648">
        <v>34037.521623269997</v>
      </c>
      <c r="J419" s="1537" t="s">
        <v>1126</v>
      </c>
      <c r="K419" s="764"/>
      <c r="L419" s="648"/>
      <c r="M419" s="1280">
        <v>36323.074145460399</v>
      </c>
      <c r="N419" s="116"/>
      <c r="O419" s="6"/>
      <c r="P419" s="6"/>
      <c r="Q419" s="6"/>
      <c r="R419" s="178"/>
      <c r="S419" s="178"/>
      <c r="T419" s="178"/>
      <c r="U419" s="178"/>
      <c r="V419" s="178"/>
      <c r="W419" s="178"/>
      <c r="X419" s="178"/>
      <c r="Y419" s="178"/>
      <c r="Z419" s="178"/>
      <c r="AA419" s="178"/>
      <c r="AB419" s="178"/>
      <c r="AC419" s="178"/>
      <c r="AD419" s="178"/>
      <c r="AE419" s="178"/>
      <c r="AF419" s="178"/>
    </row>
    <row r="420" spans="1:32">
      <c r="A420" s="622"/>
      <c r="B420" s="3032" t="s">
        <v>422</v>
      </c>
      <c r="C420" s="622" t="s">
        <v>413</v>
      </c>
      <c r="D420" s="658" t="s">
        <v>1847</v>
      </c>
      <c r="E420" s="659" t="s">
        <v>393</v>
      </c>
      <c r="F420" s="763">
        <v>1227</v>
      </c>
      <c r="G420" s="739" t="s">
        <v>112</v>
      </c>
      <c r="H420" s="645">
        <v>0</v>
      </c>
      <c r="I420" s="645"/>
      <c r="J420" s="1537" t="s">
        <v>1126</v>
      </c>
      <c r="K420" s="741"/>
      <c r="L420" s="645">
        <v>0</v>
      </c>
      <c r="M420" s="645"/>
      <c r="N420" s="167" t="s">
        <v>691</v>
      </c>
      <c r="O420" s="178"/>
      <c r="P420" s="178"/>
      <c r="Q420" s="178"/>
      <c r="R420" s="178"/>
      <c r="S420" s="178"/>
      <c r="T420" s="178"/>
      <c r="U420" s="178"/>
      <c r="V420" s="178"/>
      <c r="W420" s="178"/>
      <c r="X420" s="178"/>
      <c r="Y420" s="178"/>
      <c r="Z420" s="178"/>
      <c r="AA420" s="178"/>
      <c r="AB420" s="178"/>
      <c r="AC420" s="178"/>
      <c r="AD420" s="178"/>
      <c r="AE420" s="178"/>
      <c r="AF420" s="178"/>
    </row>
    <row r="421" spans="1:32">
      <c r="A421" s="602"/>
      <c r="B421" s="3033" t="s">
        <v>422</v>
      </c>
      <c r="C421" s="602" t="s">
        <v>413</v>
      </c>
      <c r="D421" s="617" t="s">
        <v>1847</v>
      </c>
      <c r="E421" s="639" t="s">
        <v>393</v>
      </c>
      <c r="F421" s="734">
        <v>1227</v>
      </c>
      <c r="G421" s="689"/>
      <c r="H421" s="640"/>
      <c r="I421" s="640"/>
      <c r="J421" s="1537" t="s">
        <v>1126</v>
      </c>
      <c r="K421" s="731"/>
      <c r="L421" s="640"/>
      <c r="M421" s="640"/>
      <c r="N421" s="116"/>
      <c r="O421" s="178"/>
      <c r="P421" s="178"/>
      <c r="Q421" s="178"/>
      <c r="R421" s="178"/>
      <c r="S421" s="178"/>
      <c r="T421" s="178"/>
      <c r="U421" s="178"/>
      <c r="V421" s="178"/>
      <c r="W421" s="178"/>
      <c r="X421" s="178"/>
      <c r="Y421" s="178"/>
      <c r="Z421" s="178"/>
      <c r="AA421" s="178"/>
      <c r="AB421" s="178"/>
      <c r="AC421" s="178"/>
      <c r="AD421" s="178"/>
      <c r="AE421" s="178"/>
      <c r="AF421" s="178"/>
    </row>
    <row r="422" spans="1:32" ht="30.6">
      <c r="A422" s="622"/>
      <c r="B422" s="3032" t="s">
        <v>422</v>
      </c>
      <c r="C422" s="622" t="s">
        <v>413</v>
      </c>
      <c r="D422" s="658" t="s">
        <v>1847</v>
      </c>
      <c r="E422" s="659" t="s">
        <v>393</v>
      </c>
      <c r="F422" s="624">
        <v>1228</v>
      </c>
      <c r="G422" s="625" t="s">
        <v>143</v>
      </c>
      <c r="H422" s="628">
        <v>1100</v>
      </c>
      <c r="I422" s="628"/>
      <c r="J422" s="1392">
        <v>1000</v>
      </c>
      <c r="K422" s="666"/>
      <c r="L422" s="628">
        <v>2000</v>
      </c>
      <c r="M422" s="628"/>
      <c r="N422" s="350" t="s">
        <v>3294</v>
      </c>
      <c r="O422" s="178"/>
      <c r="P422" s="178"/>
      <c r="Q422" s="178"/>
      <c r="R422" s="178"/>
      <c r="S422" s="178"/>
      <c r="T422" s="178"/>
      <c r="U422" s="178"/>
      <c r="V422" s="178"/>
      <c r="W422" s="178"/>
      <c r="X422" s="178"/>
      <c r="Y422" s="178"/>
      <c r="Z422" s="178"/>
      <c r="AA422" s="178"/>
      <c r="AB422" s="178"/>
      <c r="AC422" s="178"/>
      <c r="AD422" s="178"/>
      <c r="AE422" s="178"/>
      <c r="AF422" s="178"/>
    </row>
    <row r="423" spans="1:32">
      <c r="A423" s="602"/>
      <c r="B423" s="3033" t="s">
        <v>422</v>
      </c>
      <c r="C423" s="602" t="s">
        <v>413</v>
      </c>
      <c r="D423" s="617" t="s">
        <v>1847</v>
      </c>
      <c r="E423" s="639" t="s">
        <v>393</v>
      </c>
      <c r="F423" s="618">
        <v>1228</v>
      </c>
      <c r="G423" s="614" t="s">
        <v>1323</v>
      </c>
      <c r="H423" s="599"/>
      <c r="I423" s="599">
        <v>800</v>
      </c>
      <c r="J423" s="1392" t="s">
        <v>1126</v>
      </c>
      <c r="K423" s="606"/>
      <c r="L423" s="599"/>
      <c r="M423" s="599">
        <v>800</v>
      </c>
      <c r="N423" s="16"/>
      <c r="O423" s="178"/>
      <c r="P423" s="178"/>
      <c r="Q423" s="178"/>
      <c r="R423" s="178"/>
      <c r="S423" s="178"/>
      <c r="T423" s="178"/>
      <c r="U423" s="178"/>
      <c r="V423" s="178"/>
      <c r="W423" s="178"/>
      <c r="X423" s="178"/>
      <c r="Y423" s="178"/>
      <c r="Z423" s="178"/>
      <c r="AA423" s="178"/>
      <c r="AB423" s="178"/>
      <c r="AC423" s="178"/>
      <c r="AD423" s="178"/>
      <c r="AE423" s="178"/>
      <c r="AF423" s="178"/>
    </row>
    <row r="424" spans="1:32" ht="20.399999999999999">
      <c r="A424" s="602"/>
      <c r="B424" s="3033" t="s">
        <v>422</v>
      </c>
      <c r="C424" s="602" t="s">
        <v>413</v>
      </c>
      <c r="D424" s="617" t="s">
        <v>1847</v>
      </c>
      <c r="E424" s="639" t="s">
        <v>393</v>
      </c>
      <c r="F424" s="618">
        <v>1228</v>
      </c>
      <c r="G424" s="578" t="s">
        <v>3267</v>
      </c>
      <c r="H424" s="1045"/>
      <c r="I424" s="1045">
        <v>300</v>
      </c>
      <c r="J424" s="1392" t="s">
        <v>1126</v>
      </c>
      <c r="K424" s="585"/>
      <c r="L424" s="1045"/>
      <c r="M424" s="1045">
        <v>1200</v>
      </c>
      <c r="N424" s="116"/>
      <c r="O424" s="178"/>
      <c r="P424" s="178"/>
      <c r="Q424" s="178"/>
      <c r="R424" s="178"/>
      <c r="S424" s="178"/>
      <c r="T424" s="178"/>
      <c r="U424" s="178"/>
      <c r="V424" s="178"/>
      <c r="W424" s="178"/>
      <c r="X424" s="178"/>
      <c r="Y424" s="178"/>
      <c r="Z424" s="178"/>
      <c r="AA424" s="178"/>
      <c r="AB424" s="178"/>
      <c r="AC424" s="178"/>
      <c r="AD424" s="178"/>
      <c r="AE424" s="178"/>
      <c r="AF424" s="178"/>
    </row>
    <row r="425" spans="1:32" ht="20.399999999999999">
      <c r="A425" s="622"/>
      <c r="B425" s="3032" t="s">
        <v>756</v>
      </c>
      <c r="C425" s="622" t="s">
        <v>305</v>
      </c>
      <c r="D425" s="658" t="s">
        <v>1847</v>
      </c>
      <c r="E425" s="659" t="s">
        <v>393</v>
      </c>
      <c r="F425" s="624">
        <v>2111</v>
      </c>
      <c r="G425" s="625" t="s">
        <v>578</v>
      </c>
      <c r="H425" s="628">
        <v>500</v>
      </c>
      <c r="I425" s="628"/>
      <c r="J425" s="1392">
        <v>0</v>
      </c>
      <c r="K425" s="666"/>
      <c r="L425" s="628">
        <v>500</v>
      </c>
      <c r="M425" s="628"/>
      <c r="N425" s="116"/>
      <c r="O425" s="178"/>
      <c r="P425" s="178"/>
      <c r="Q425" s="178"/>
      <c r="R425" s="178"/>
      <c r="S425" s="178"/>
      <c r="T425" s="178"/>
      <c r="U425" s="178"/>
      <c r="V425" s="178"/>
      <c r="W425" s="178"/>
      <c r="X425" s="178"/>
      <c r="Y425" s="178"/>
      <c r="Z425" s="178"/>
      <c r="AA425" s="178"/>
      <c r="AB425" s="178"/>
      <c r="AC425" s="178"/>
      <c r="AD425" s="178"/>
      <c r="AE425" s="178"/>
      <c r="AF425" s="178"/>
    </row>
    <row r="426" spans="1:32">
      <c r="A426" s="602"/>
      <c r="B426" s="3033" t="s">
        <v>756</v>
      </c>
      <c r="C426" s="602" t="s">
        <v>305</v>
      </c>
      <c r="D426" s="617" t="s">
        <v>1847</v>
      </c>
      <c r="E426" s="639" t="s">
        <v>393</v>
      </c>
      <c r="F426" s="618">
        <v>2111</v>
      </c>
      <c r="G426" s="604" t="s">
        <v>1325</v>
      </c>
      <c r="H426" s="599"/>
      <c r="I426" s="599">
        <v>500</v>
      </c>
      <c r="J426" s="1392" t="s">
        <v>1126</v>
      </c>
      <c r="K426" s="606"/>
      <c r="L426" s="599"/>
      <c r="M426" s="599">
        <v>500</v>
      </c>
      <c r="N426" s="116"/>
      <c r="O426" s="178"/>
      <c r="P426" s="178"/>
      <c r="Q426" s="178"/>
      <c r="R426" s="178"/>
      <c r="S426" s="178"/>
      <c r="T426" s="178"/>
      <c r="U426" s="178"/>
      <c r="V426" s="178"/>
      <c r="W426" s="178"/>
      <c r="X426" s="178"/>
      <c r="Y426" s="178"/>
      <c r="Z426" s="178"/>
      <c r="AA426" s="178"/>
      <c r="AB426" s="178"/>
      <c r="AC426" s="178"/>
      <c r="AD426" s="178"/>
      <c r="AE426" s="178"/>
      <c r="AF426" s="178"/>
    </row>
    <row r="427" spans="1:32">
      <c r="A427" s="622"/>
      <c r="B427" s="3032" t="s">
        <v>756</v>
      </c>
      <c r="C427" s="622" t="s">
        <v>305</v>
      </c>
      <c r="D427" s="658" t="s">
        <v>1847</v>
      </c>
      <c r="E427" s="659" t="s">
        <v>393</v>
      </c>
      <c r="F427" s="624">
        <v>2121</v>
      </c>
      <c r="G427" s="625" t="s">
        <v>479</v>
      </c>
      <c r="H427" s="628">
        <v>0</v>
      </c>
      <c r="I427" s="628"/>
      <c r="J427" s="1392" t="s">
        <v>1126</v>
      </c>
      <c r="K427" s="666"/>
      <c r="L427" s="628">
        <v>0</v>
      </c>
      <c r="M427" s="628"/>
      <c r="N427" s="116" t="s">
        <v>3295</v>
      </c>
      <c r="O427" s="178"/>
      <c r="P427" s="178"/>
      <c r="Q427" s="178"/>
      <c r="R427" s="178"/>
      <c r="S427" s="178"/>
      <c r="T427" s="178"/>
      <c r="U427" s="178"/>
      <c r="V427" s="178"/>
      <c r="W427" s="178"/>
      <c r="X427" s="178"/>
      <c r="Y427" s="178"/>
      <c r="Z427" s="178"/>
      <c r="AA427" s="178"/>
      <c r="AB427" s="178"/>
      <c r="AC427" s="178"/>
      <c r="AD427" s="178"/>
      <c r="AE427" s="178"/>
      <c r="AF427" s="178"/>
    </row>
    <row r="428" spans="1:32" ht="20.399999999999999">
      <c r="A428" s="602"/>
      <c r="B428" s="3033" t="s">
        <v>756</v>
      </c>
      <c r="C428" s="602" t="s">
        <v>305</v>
      </c>
      <c r="D428" s="617" t="s">
        <v>1847</v>
      </c>
      <c r="E428" s="639" t="s">
        <v>393</v>
      </c>
      <c r="F428" s="618">
        <v>2121</v>
      </c>
      <c r="G428" s="604" t="s">
        <v>1760</v>
      </c>
      <c r="H428" s="599"/>
      <c r="I428" s="599"/>
      <c r="J428" s="1392" t="s">
        <v>1126</v>
      </c>
      <c r="K428" s="606"/>
      <c r="L428" s="599"/>
      <c r="M428" s="599"/>
      <c r="N428" s="116" t="s">
        <v>3295</v>
      </c>
      <c r="O428" s="178"/>
      <c r="P428" s="178"/>
      <c r="Q428" s="178"/>
      <c r="R428" s="178"/>
      <c r="S428" s="178"/>
      <c r="T428" s="178"/>
      <c r="U428" s="178"/>
      <c r="V428" s="178"/>
      <c r="W428" s="178"/>
      <c r="X428" s="178"/>
      <c r="Y428" s="178"/>
      <c r="Z428" s="178"/>
      <c r="AA428" s="178"/>
      <c r="AB428" s="178"/>
      <c r="AC428" s="178"/>
      <c r="AD428" s="178"/>
      <c r="AE428" s="178"/>
      <c r="AF428" s="178"/>
    </row>
    <row r="429" spans="1:32">
      <c r="A429" s="622"/>
      <c r="B429" s="3032" t="s">
        <v>756</v>
      </c>
      <c r="C429" s="622" t="s">
        <v>307</v>
      </c>
      <c r="D429" s="658" t="s">
        <v>1847</v>
      </c>
      <c r="E429" s="659" t="s">
        <v>393</v>
      </c>
      <c r="F429" s="624">
        <v>2210</v>
      </c>
      <c r="G429" s="625" t="s">
        <v>557</v>
      </c>
      <c r="H429" s="628">
        <v>15790.400000000001</v>
      </c>
      <c r="I429" s="628"/>
      <c r="J429" s="1392">
        <v>9532</v>
      </c>
      <c r="K429" s="666"/>
      <c r="L429" s="628">
        <v>14115</v>
      </c>
      <c r="M429" s="626"/>
      <c r="N429" s="116" t="s">
        <v>3295</v>
      </c>
      <c r="O429" s="178"/>
      <c r="P429" s="178"/>
      <c r="Q429" s="178"/>
      <c r="R429" s="178"/>
      <c r="S429" s="178"/>
      <c r="T429" s="178"/>
      <c r="U429" s="178"/>
      <c r="V429" s="178"/>
      <c r="W429" s="178"/>
      <c r="X429" s="178"/>
      <c r="Y429" s="178"/>
      <c r="Z429" s="178"/>
      <c r="AA429" s="178"/>
      <c r="AB429" s="178"/>
      <c r="AC429" s="178"/>
      <c r="AD429" s="178"/>
      <c r="AE429" s="178"/>
      <c r="AF429" s="178"/>
    </row>
    <row r="430" spans="1:32" ht="40.799999999999997">
      <c r="A430" s="602"/>
      <c r="B430" s="3033" t="s">
        <v>756</v>
      </c>
      <c r="C430" s="602" t="s">
        <v>307</v>
      </c>
      <c r="D430" s="617" t="s">
        <v>1847</v>
      </c>
      <c r="E430" s="639" t="s">
        <v>393</v>
      </c>
      <c r="F430" s="618">
        <v>2210</v>
      </c>
      <c r="G430" s="621" t="s">
        <v>3281</v>
      </c>
      <c r="H430" s="599"/>
      <c r="I430" s="599">
        <v>0</v>
      </c>
      <c r="J430" s="1392" t="s">
        <v>1126</v>
      </c>
      <c r="K430" s="606"/>
      <c r="L430" s="598"/>
      <c r="M430" s="599">
        <v>0</v>
      </c>
      <c r="N430" s="6" t="s">
        <v>1331</v>
      </c>
      <c r="O430" s="178"/>
      <c r="P430" s="178"/>
      <c r="Q430" s="178"/>
      <c r="R430" s="178"/>
      <c r="S430" s="178"/>
      <c r="T430" s="178"/>
      <c r="U430" s="178"/>
      <c r="V430" s="178"/>
      <c r="W430" s="178"/>
      <c r="X430" s="178"/>
      <c r="Y430" s="178"/>
      <c r="Z430" s="178"/>
      <c r="AA430" s="178"/>
      <c r="AB430" s="178"/>
      <c r="AC430" s="178"/>
      <c r="AD430" s="178"/>
      <c r="AE430" s="178"/>
      <c r="AF430" s="178"/>
    </row>
    <row r="431" spans="1:32" ht="40.799999999999997">
      <c r="A431" s="602"/>
      <c r="B431" s="3033" t="s">
        <v>756</v>
      </c>
      <c r="C431" s="602" t="s">
        <v>307</v>
      </c>
      <c r="D431" s="617" t="s">
        <v>1847</v>
      </c>
      <c r="E431" s="639" t="s">
        <v>393</v>
      </c>
      <c r="F431" s="618">
        <v>2210</v>
      </c>
      <c r="G431" s="604" t="s">
        <v>1324</v>
      </c>
      <c r="H431" s="599"/>
      <c r="I431" s="599">
        <v>1440</v>
      </c>
      <c r="J431" s="1392">
        <v>1372</v>
      </c>
      <c r="K431" s="606"/>
      <c r="L431" s="598"/>
      <c r="M431" s="599">
        <v>1440</v>
      </c>
      <c r="N431" s="116"/>
      <c r="O431" s="178"/>
      <c r="P431" s="178"/>
      <c r="Q431" s="178"/>
      <c r="R431" s="178"/>
      <c r="S431" s="178"/>
      <c r="T431" s="178"/>
      <c r="U431" s="178"/>
      <c r="V431" s="178"/>
      <c r="W431" s="178"/>
      <c r="X431" s="178"/>
      <c r="Y431" s="178"/>
      <c r="Z431" s="178"/>
      <c r="AA431" s="178"/>
      <c r="AB431" s="178"/>
      <c r="AC431" s="178"/>
      <c r="AD431" s="178"/>
      <c r="AE431" s="178"/>
      <c r="AF431" s="178"/>
    </row>
    <row r="432" spans="1:32" ht="20.399999999999999">
      <c r="A432" s="602"/>
      <c r="B432" s="3033" t="s">
        <v>756</v>
      </c>
      <c r="C432" s="602" t="s">
        <v>307</v>
      </c>
      <c r="D432" s="617" t="s">
        <v>1847</v>
      </c>
      <c r="E432" s="639" t="s">
        <v>393</v>
      </c>
      <c r="F432" s="618">
        <v>2210</v>
      </c>
      <c r="G432" s="604" t="s">
        <v>3282</v>
      </c>
      <c r="H432" s="599"/>
      <c r="I432" s="599">
        <v>600</v>
      </c>
      <c r="J432" s="1392">
        <v>586</v>
      </c>
      <c r="K432" s="606"/>
      <c r="L432" s="598"/>
      <c r="M432" s="599">
        <v>720</v>
      </c>
      <c r="N432" s="13"/>
      <c r="O432" s="4"/>
      <c r="P432" s="4"/>
      <c r="Q432" s="4"/>
      <c r="R432" s="4"/>
      <c r="S432" s="4"/>
      <c r="T432" s="4"/>
      <c r="U432" s="4"/>
      <c r="V432" s="4"/>
      <c r="W432" s="4"/>
      <c r="X432" s="4"/>
      <c r="Y432" s="4"/>
      <c r="Z432" s="4"/>
      <c r="AA432" s="4"/>
      <c r="AB432" s="4"/>
      <c r="AC432" s="4"/>
      <c r="AD432" s="4"/>
      <c r="AE432" s="4"/>
      <c r="AF432" s="4"/>
    </row>
    <row r="433" spans="1:32" ht="61.2">
      <c r="A433" s="602"/>
      <c r="B433" s="3033" t="s">
        <v>756</v>
      </c>
      <c r="C433" s="602" t="s">
        <v>307</v>
      </c>
      <c r="D433" s="617" t="s">
        <v>1847</v>
      </c>
      <c r="E433" s="639" t="s">
        <v>393</v>
      </c>
      <c r="F433" s="734">
        <v>2210</v>
      </c>
      <c r="G433" s="689" t="s">
        <v>3284</v>
      </c>
      <c r="H433" s="640"/>
      <c r="I433" s="640">
        <v>0</v>
      </c>
      <c r="J433" s="1537" t="s">
        <v>1126</v>
      </c>
      <c r="K433" s="731"/>
      <c r="L433" s="640"/>
      <c r="M433" s="640">
        <v>0</v>
      </c>
      <c r="N433" s="116" t="s">
        <v>3289</v>
      </c>
      <c r="O433" s="4"/>
      <c r="P433" s="4"/>
      <c r="Q433" s="4"/>
      <c r="R433" s="4"/>
      <c r="S433" s="4"/>
      <c r="T433" s="4"/>
      <c r="U433" s="4"/>
      <c r="V433" s="4"/>
      <c r="W433" s="4"/>
      <c r="X433" s="4"/>
      <c r="Y433" s="4"/>
      <c r="Z433" s="4"/>
      <c r="AA433" s="4"/>
      <c r="AB433" s="4"/>
      <c r="AC433" s="4"/>
      <c r="AD433" s="4"/>
      <c r="AE433" s="4"/>
      <c r="AF433" s="4"/>
    </row>
    <row r="434" spans="1:32">
      <c r="A434" s="602"/>
      <c r="B434" s="3033" t="s">
        <v>756</v>
      </c>
      <c r="C434" s="602" t="s">
        <v>307</v>
      </c>
      <c r="D434" s="617" t="s">
        <v>1847</v>
      </c>
      <c r="E434" s="639" t="s">
        <v>393</v>
      </c>
      <c r="F434" s="734">
        <v>2210</v>
      </c>
      <c r="G434" s="689" t="s">
        <v>1922</v>
      </c>
      <c r="H434" s="640"/>
      <c r="I434" s="640">
        <v>10000</v>
      </c>
      <c r="J434" s="1537">
        <v>5098</v>
      </c>
      <c r="K434" s="731"/>
      <c r="L434" s="640"/>
      <c r="M434" s="640">
        <v>8000</v>
      </c>
      <c r="N434" s="1385" t="s">
        <v>3289</v>
      </c>
      <c r="O434" s="4"/>
      <c r="P434" s="4"/>
      <c r="Q434" s="4"/>
      <c r="R434" s="4"/>
      <c r="S434" s="4"/>
      <c r="T434" s="4"/>
      <c r="U434" s="4"/>
      <c r="V434" s="4"/>
      <c r="W434" s="4"/>
      <c r="X434" s="4"/>
      <c r="Y434" s="4"/>
      <c r="Z434" s="4"/>
      <c r="AA434" s="4"/>
      <c r="AB434" s="4"/>
      <c r="AC434" s="4"/>
      <c r="AD434" s="4"/>
      <c r="AE434" s="4"/>
      <c r="AF434" s="4"/>
    </row>
    <row r="435" spans="1:32" ht="20.399999999999999">
      <c r="A435" s="602"/>
      <c r="B435" s="3033" t="s">
        <v>756</v>
      </c>
      <c r="C435" s="602" t="s">
        <v>307</v>
      </c>
      <c r="D435" s="617" t="s">
        <v>1847</v>
      </c>
      <c r="E435" s="639" t="s">
        <v>393</v>
      </c>
      <c r="F435" s="734">
        <v>2210</v>
      </c>
      <c r="G435" s="689" t="s">
        <v>3286</v>
      </c>
      <c r="H435" s="640"/>
      <c r="I435" s="640">
        <v>3630</v>
      </c>
      <c r="J435" s="1537">
        <v>2476</v>
      </c>
      <c r="K435" s="731"/>
      <c r="L435" s="640"/>
      <c r="M435" s="653">
        <v>3715.0000000000005</v>
      </c>
      <c r="N435" s="116"/>
      <c r="O435" s="178"/>
      <c r="P435" s="178"/>
      <c r="Q435" s="178"/>
      <c r="R435" s="178"/>
      <c r="S435" s="178"/>
      <c r="T435" s="178"/>
      <c r="U435" s="178"/>
      <c r="V435" s="178"/>
      <c r="W435" s="178"/>
      <c r="X435" s="178"/>
      <c r="Y435" s="178"/>
      <c r="Z435" s="178"/>
      <c r="AA435" s="178"/>
      <c r="AB435" s="178"/>
      <c r="AC435" s="178"/>
      <c r="AD435" s="178"/>
      <c r="AE435" s="178"/>
      <c r="AF435" s="178"/>
    </row>
    <row r="436" spans="1:32" ht="33.75" customHeight="1">
      <c r="A436" s="602"/>
      <c r="B436" s="3033" t="s">
        <v>756</v>
      </c>
      <c r="C436" s="602" t="s">
        <v>307</v>
      </c>
      <c r="D436" s="617" t="s">
        <v>1847</v>
      </c>
      <c r="E436" s="639" t="s">
        <v>393</v>
      </c>
      <c r="F436" s="734">
        <v>2210</v>
      </c>
      <c r="G436" s="689" t="s">
        <v>3288</v>
      </c>
      <c r="H436" s="640"/>
      <c r="I436" s="640">
        <v>120</v>
      </c>
      <c r="J436" s="1537" t="s">
        <v>1126</v>
      </c>
      <c r="K436" s="731"/>
      <c r="L436" s="640"/>
      <c r="M436" s="640">
        <v>240</v>
      </c>
      <c r="N436" s="116"/>
      <c r="O436" s="178"/>
      <c r="P436" s="178"/>
      <c r="Q436" s="178"/>
      <c r="R436" s="178"/>
      <c r="S436" s="178"/>
      <c r="T436" s="178"/>
      <c r="U436" s="178"/>
      <c r="V436" s="178"/>
      <c r="W436" s="178"/>
      <c r="X436" s="178"/>
      <c r="Y436" s="178"/>
      <c r="Z436" s="178"/>
      <c r="AA436" s="178"/>
      <c r="AB436" s="178"/>
      <c r="AC436" s="178"/>
      <c r="AD436" s="178"/>
      <c r="AE436" s="178"/>
      <c r="AF436" s="178"/>
    </row>
    <row r="437" spans="1:32" ht="33.75" customHeight="1">
      <c r="A437" s="576"/>
      <c r="B437" s="3033" t="s">
        <v>756</v>
      </c>
      <c r="C437" s="602" t="s">
        <v>307</v>
      </c>
      <c r="D437" s="617" t="s">
        <v>1847</v>
      </c>
      <c r="E437" s="639" t="s">
        <v>393</v>
      </c>
      <c r="F437" s="734">
        <v>2210</v>
      </c>
      <c r="G437" s="1068" t="s">
        <v>3291</v>
      </c>
      <c r="H437" s="1080"/>
      <c r="I437" s="1080">
        <v>0</v>
      </c>
      <c r="J437" s="1537" t="s">
        <v>1126</v>
      </c>
      <c r="K437" s="1338"/>
      <c r="L437" s="1080"/>
      <c r="M437" s="1080">
        <v>0</v>
      </c>
      <c r="N437" s="116"/>
      <c r="O437" s="178"/>
      <c r="P437" s="178"/>
      <c r="Q437" s="178"/>
      <c r="R437" s="178"/>
      <c r="S437" s="178"/>
      <c r="T437" s="178"/>
      <c r="U437" s="178"/>
      <c r="V437" s="178"/>
      <c r="W437" s="178"/>
      <c r="X437" s="178"/>
      <c r="Y437" s="178"/>
      <c r="Z437" s="178"/>
      <c r="AA437" s="178"/>
      <c r="AB437" s="178"/>
      <c r="AC437" s="178"/>
      <c r="AD437" s="178"/>
      <c r="AE437" s="178"/>
      <c r="AF437" s="178"/>
    </row>
    <row r="438" spans="1:32" ht="33.75" customHeight="1">
      <c r="A438" s="622"/>
      <c r="B438" s="3032" t="s">
        <v>756</v>
      </c>
      <c r="C438" s="622" t="s">
        <v>305</v>
      </c>
      <c r="D438" s="762" t="s">
        <v>1847</v>
      </c>
      <c r="E438" s="659" t="s">
        <v>393</v>
      </c>
      <c r="F438" s="763">
        <v>2222</v>
      </c>
      <c r="G438" s="739" t="s">
        <v>145</v>
      </c>
      <c r="H438" s="645">
        <v>600</v>
      </c>
      <c r="I438" s="645"/>
      <c r="J438" s="1537">
        <v>0</v>
      </c>
      <c r="K438" s="741"/>
      <c r="L438" s="645">
        <v>0</v>
      </c>
      <c r="M438" s="645"/>
      <c r="N438" s="116"/>
      <c r="O438" s="178"/>
      <c r="P438" s="178"/>
      <c r="Q438" s="178"/>
      <c r="R438" s="178"/>
      <c r="S438" s="178"/>
      <c r="T438" s="178"/>
      <c r="U438" s="178"/>
      <c r="V438" s="178"/>
      <c r="W438" s="178"/>
      <c r="X438" s="178"/>
      <c r="Y438" s="178"/>
      <c r="Z438" s="178"/>
      <c r="AA438" s="178"/>
      <c r="AB438" s="178"/>
      <c r="AC438" s="178"/>
      <c r="AD438" s="178"/>
      <c r="AE438" s="178"/>
      <c r="AF438" s="178"/>
    </row>
    <row r="439" spans="1:32" ht="33.75" customHeight="1">
      <c r="A439" s="602"/>
      <c r="B439" s="3033" t="s">
        <v>756</v>
      </c>
      <c r="C439" s="602" t="s">
        <v>305</v>
      </c>
      <c r="D439" s="733" t="s">
        <v>1847</v>
      </c>
      <c r="E439" s="639" t="s">
        <v>393</v>
      </c>
      <c r="F439" s="734">
        <v>2222</v>
      </c>
      <c r="G439" s="1588" t="s">
        <v>1923</v>
      </c>
      <c r="H439" s="640"/>
      <c r="I439" s="640">
        <v>600</v>
      </c>
      <c r="J439" s="1537" t="s">
        <v>1126</v>
      </c>
      <c r="K439" s="731"/>
      <c r="L439" s="640"/>
      <c r="M439" s="1587">
        <v>0</v>
      </c>
      <c r="N439" s="167" t="s">
        <v>3310</v>
      </c>
      <c r="O439" s="178"/>
      <c r="P439" s="178"/>
      <c r="Q439" s="178"/>
      <c r="R439" s="178"/>
      <c r="S439" s="178"/>
      <c r="T439" s="178"/>
      <c r="U439" s="178"/>
      <c r="V439" s="178"/>
      <c r="W439" s="178"/>
      <c r="X439" s="178"/>
      <c r="Y439" s="178"/>
      <c r="Z439" s="178"/>
      <c r="AA439" s="178"/>
      <c r="AB439" s="178"/>
      <c r="AC439" s="178"/>
      <c r="AD439" s="178"/>
      <c r="AE439" s="178"/>
      <c r="AF439" s="178"/>
    </row>
    <row r="440" spans="1:32">
      <c r="A440" s="622"/>
      <c r="B440" s="3032" t="s">
        <v>756</v>
      </c>
      <c r="C440" s="622" t="s">
        <v>305</v>
      </c>
      <c r="D440" s="658" t="s">
        <v>1847</v>
      </c>
      <c r="E440" s="659" t="s">
        <v>393</v>
      </c>
      <c r="F440" s="763">
        <v>2223</v>
      </c>
      <c r="G440" s="739" t="s">
        <v>146</v>
      </c>
      <c r="H440" s="645">
        <v>3720</v>
      </c>
      <c r="I440" s="645"/>
      <c r="J440" s="1537">
        <v>2913</v>
      </c>
      <c r="K440" s="741"/>
      <c r="L440" s="645">
        <v>3840</v>
      </c>
      <c r="M440" s="645"/>
      <c r="N440" s="167"/>
      <c r="O440" s="178"/>
      <c r="P440" s="178"/>
      <c r="Q440" s="178"/>
      <c r="R440" s="178"/>
      <c r="S440" s="178"/>
      <c r="T440" s="178"/>
      <c r="U440" s="178"/>
      <c r="V440" s="178"/>
      <c r="W440" s="178"/>
      <c r="X440" s="178"/>
      <c r="Y440" s="178"/>
      <c r="Z440" s="178"/>
      <c r="AA440" s="178"/>
      <c r="AB440" s="178"/>
      <c r="AC440" s="178"/>
      <c r="AD440" s="178"/>
      <c r="AE440" s="178"/>
      <c r="AF440" s="178"/>
    </row>
    <row r="441" spans="1:32" ht="33.75" customHeight="1">
      <c r="A441" s="602"/>
      <c r="B441" s="3033" t="s">
        <v>756</v>
      </c>
      <c r="C441" s="602" t="s">
        <v>305</v>
      </c>
      <c r="D441" s="617" t="s">
        <v>1847</v>
      </c>
      <c r="E441" s="639" t="s">
        <v>393</v>
      </c>
      <c r="F441" s="734">
        <v>2223</v>
      </c>
      <c r="G441" s="1588" t="s">
        <v>3293</v>
      </c>
      <c r="H441" s="640"/>
      <c r="I441" s="640">
        <v>3720</v>
      </c>
      <c r="J441" s="1537" t="s">
        <v>1126</v>
      </c>
      <c r="K441" s="731"/>
      <c r="L441" s="640"/>
      <c r="M441" s="640">
        <v>3840</v>
      </c>
      <c r="N441" s="116"/>
      <c r="O441" s="4"/>
      <c r="P441" s="4"/>
      <c r="Q441" s="4"/>
      <c r="R441" s="4"/>
      <c r="S441" s="4"/>
      <c r="T441" s="4"/>
      <c r="U441" s="4"/>
      <c r="V441" s="4"/>
      <c r="W441" s="4"/>
      <c r="X441" s="4"/>
      <c r="Y441" s="4"/>
      <c r="Z441" s="4"/>
      <c r="AA441" s="4"/>
      <c r="AB441" s="4"/>
      <c r="AC441" s="4"/>
      <c r="AD441" s="4"/>
      <c r="AE441" s="4"/>
      <c r="AF441" s="4"/>
    </row>
    <row r="442" spans="1:32">
      <c r="A442" s="622"/>
      <c r="B442" s="3032" t="s">
        <v>756</v>
      </c>
      <c r="C442" s="622" t="s">
        <v>305</v>
      </c>
      <c r="D442" s="658" t="s">
        <v>1847</v>
      </c>
      <c r="E442" s="659" t="s">
        <v>393</v>
      </c>
      <c r="F442" s="624">
        <v>2235</v>
      </c>
      <c r="G442" s="625" t="s">
        <v>913</v>
      </c>
      <c r="H442" s="628">
        <v>2577</v>
      </c>
      <c r="I442" s="628"/>
      <c r="J442" s="1392">
        <v>2576.14</v>
      </c>
      <c r="K442" s="666"/>
      <c r="L442" s="628">
        <v>2400</v>
      </c>
      <c r="M442" s="628"/>
      <c r="N442" s="116"/>
      <c r="O442" s="6"/>
      <c r="P442" s="6"/>
      <c r="Q442" s="6"/>
      <c r="R442" s="6"/>
      <c r="S442" s="6"/>
      <c r="T442" s="6"/>
      <c r="U442" s="6"/>
      <c r="V442" s="6"/>
      <c r="W442" s="6"/>
      <c r="X442" s="6"/>
      <c r="Y442" s="6"/>
      <c r="Z442" s="6"/>
      <c r="AA442" s="6"/>
      <c r="AB442" s="6"/>
      <c r="AC442" s="6"/>
      <c r="AD442" s="6"/>
      <c r="AE442" s="6"/>
      <c r="AF442" s="6"/>
    </row>
    <row r="443" spans="1:32" ht="33.75" customHeight="1">
      <c r="A443" s="602"/>
      <c r="B443" s="3033" t="s">
        <v>756</v>
      </c>
      <c r="C443" s="602" t="s">
        <v>305</v>
      </c>
      <c r="D443" s="617" t="s">
        <v>1847</v>
      </c>
      <c r="E443" s="639" t="s">
        <v>393</v>
      </c>
      <c r="F443" s="618">
        <v>2235</v>
      </c>
      <c r="G443" s="750" t="s">
        <v>980</v>
      </c>
      <c r="H443" s="599"/>
      <c r="I443" s="599">
        <v>2400</v>
      </c>
      <c r="J443" s="1392" t="s">
        <v>1126</v>
      </c>
      <c r="K443" s="606"/>
      <c r="L443" s="599"/>
      <c r="M443" s="599">
        <v>2400</v>
      </c>
      <c r="N443" s="116"/>
      <c r="O443" s="6"/>
      <c r="P443" s="6"/>
      <c r="Q443" s="6"/>
      <c r="R443" s="6"/>
      <c r="S443" s="6"/>
      <c r="T443" s="6"/>
      <c r="U443" s="6"/>
      <c r="V443" s="6"/>
      <c r="W443" s="6"/>
      <c r="X443" s="6"/>
      <c r="Y443" s="6"/>
      <c r="Z443" s="6"/>
      <c r="AA443" s="6"/>
      <c r="AB443" s="6"/>
      <c r="AC443" s="6"/>
      <c r="AD443" s="6"/>
      <c r="AE443" s="6"/>
      <c r="AF443" s="6"/>
    </row>
    <row r="444" spans="1:32" ht="20.399999999999999">
      <c r="A444" s="1050"/>
      <c r="B444" s="3033" t="s">
        <v>756</v>
      </c>
      <c r="C444" s="602" t="s">
        <v>305</v>
      </c>
      <c r="D444" s="617" t="s">
        <v>1847</v>
      </c>
      <c r="E444" s="639" t="s">
        <v>393</v>
      </c>
      <c r="F444" s="618">
        <v>2235</v>
      </c>
      <c r="G444" s="1069" t="s">
        <v>3023</v>
      </c>
      <c r="H444" s="1045"/>
      <c r="I444" s="1045">
        <v>177</v>
      </c>
      <c r="J444" s="1392" t="s">
        <v>1126</v>
      </c>
      <c r="K444" s="1361"/>
      <c r="L444" s="1030"/>
      <c r="M444" s="1030"/>
      <c r="N444" s="167"/>
      <c r="O444" s="6"/>
      <c r="P444" s="6"/>
      <c r="Q444" s="6"/>
      <c r="R444" s="6"/>
      <c r="S444" s="6"/>
      <c r="T444" s="6"/>
      <c r="U444" s="6"/>
      <c r="V444" s="6"/>
      <c r="W444" s="6"/>
      <c r="X444" s="6"/>
      <c r="Y444" s="6"/>
      <c r="Z444" s="6"/>
      <c r="AA444" s="6"/>
      <c r="AB444" s="6"/>
      <c r="AC444" s="6"/>
      <c r="AD444" s="6"/>
      <c r="AE444" s="6"/>
      <c r="AF444" s="6"/>
    </row>
    <row r="445" spans="1:32">
      <c r="A445" s="622"/>
      <c r="B445" s="3032" t="s">
        <v>756</v>
      </c>
      <c r="C445" s="622" t="s">
        <v>307</v>
      </c>
      <c r="D445" s="658" t="s">
        <v>1847</v>
      </c>
      <c r="E445" s="659" t="s">
        <v>393</v>
      </c>
      <c r="F445" s="624">
        <v>2239</v>
      </c>
      <c r="G445" s="625" t="s">
        <v>147</v>
      </c>
      <c r="H445" s="628">
        <v>36100.5</v>
      </c>
      <c r="I445" s="628"/>
      <c r="J445" s="1392">
        <v>33917</v>
      </c>
      <c r="K445" s="666"/>
      <c r="L445" s="628">
        <v>36200.5</v>
      </c>
      <c r="M445" s="628"/>
      <c r="N445" s="116"/>
      <c r="O445" s="6"/>
      <c r="P445" s="6"/>
      <c r="Q445" s="6"/>
      <c r="R445" s="6"/>
      <c r="S445" s="6"/>
      <c r="T445" s="6"/>
      <c r="U445" s="6"/>
      <c r="V445" s="6"/>
      <c r="W445" s="6"/>
      <c r="X445" s="6"/>
      <c r="Y445" s="6"/>
      <c r="Z445" s="6"/>
      <c r="AA445" s="6"/>
      <c r="AB445" s="6"/>
      <c r="AC445" s="6"/>
      <c r="AD445" s="6"/>
      <c r="AE445" s="6"/>
      <c r="AF445" s="6"/>
    </row>
    <row r="446" spans="1:32" ht="20.399999999999999" customHeight="1">
      <c r="A446" s="699"/>
      <c r="B446" s="3033" t="s">
        <v>756</v>
      </c>
      <c r="C446" s="602" t="s">
        <v>307</v>
      </c>
      <c r="D446" s="617" t="s">
        <v>1847</v>
      </c>
      <c r="E446" s="639" t="s">
        <v>393</v>
      </c>
      <c r="F446" s="618">
        <v>2239</v>
      </c>
      <c r="G446" s="750" t="s">
        <v>1344</v>
      </c>
      <c r="H446" s="599"/>
      <c r="I446" s="599">
        <v>0</v>
      </c>
      <c r="J446" s="1392" t="s">
        <v>1126</v>
      </c>
      <c r="K446" s="606"/>
      <c r="L446" s="599"/>
      <c r="M446" s="599">
        <v>0</v>
      </c>
      <c r="N446" s="116"/>
      <c r="O446" s="4"/>
      <c r="P446" s="4"/>
      <c r="Q446" s="4"/>
      <c r="R446" s="4"/>
      <c r="S446" s="4"/>
      <c r="T446" s="4"/>
      <c r="U446" s="4"/>
      <c r="V446" s="4"/>
      <c r="W446" s="4"/>
      <c r="X446" s="4"/>
      <c r="Y446" s="4"/>
      <c r="Z446" s="4"/>
      <c r="AA446" s="4"/>
      <c r="AB446" s="4"/>
      <c r="AC446" s="4"/>
      <c r="AD446" s="4"/>
      <c r="AE446" s="4"/>
      <c r="AF446" s="4"/>
    </row>
    <row r="447" spans="1:32">
      <c r="A447" s="699"/>
      <c r="B447" s="3033" t="s">
        <v>756</v>
      </c>
      <c r="C447" s="602" t="s">
        <v>307</v>
      </c>
      <c r="D447" s="617" t="s">
        <v>1847</v>
      </c>
      <c r="E447" s="639" t="s">
        <v>393</v>
      </c>
      <c r="F447" s="618">
        <v>2239</v>
      </c>
      <c r="G447" s="750" t="s">
        <v>1328</v>
      </c>
      <c r="H447" s="599"/>
      <c r="I447" s="599">
        <v>0</v>
      </c>
      <c r="J447" s="1392" t="s">
        <v>1126</v>
      </c>
      <c r="K447" s="606"/>
      <c r="L447" s="599"/>
      <c r="M447" s="599">
        <v>0</v>
      </c>
      <c r="N447" s="116"/>
      <c r="O447" s="6"/>
      <c r="P447" s="6"/>
      <c r="Q447" s="6"/>
      <c r="R447" s="6"/>
      <c r="S447" s="6"/>
      <c r="T447" s="6"/>
      <c r="U447" s="6"/>
      <c r="V447" s="6"/>
      <c r="W447" s="6"/>
      <c r="X447" s="6"/>
      <c r="Y447" s="6"/>
      <c r="Z447" s="6"/>
      <c r="AA447" s="6"/>
      <c r="AB447" s="6"/>
      <c r="AC447" s="6"/>
      <c r="AD447" s="6"/>
      <c r="AE447" s="6"/>
      <c r="AF447" s="6"/>
    </row>
    <row r="448" spans="1:32">
      <c r="A448" s="699"/>
      <c r="B448" s="3033" t="s">
        <v>756</v>
      </c>
      <c r="C448" s="602" t="s">
        <v>307</v>
      </c>
      <c r="D448" s="617" t="s">
        <v>1847</v>
      </c>
      <c r="E448" s="639" t="s">
        <v>393</v>
      </c>
      <c r="F448" s="618">
        <v>2239</v>
      </c>
      <c r="G448" s="750" t="s">
        <v>1329</v>
      </c>
      <c r="H448" s="599"/>
      <c r="I448" s="599">
        <v>0</v>
      </c>
      <c r="J448" s="1392" t="s">
        <v>1126</v>
      </c>
      <c r="K448" s="606"/>
      <c r="L448" s="599"/>
      <c r="M448" s="599">
        <v>0</v>
      </c>
      <c r="N448" s="116"/>
      <c r="O448" s="6"/>
      <c r="P448" s="6"/>
      <c r="Q448" s="6"/>
      <c r="R448" s="6"/>
      <c r="S448" s="6"/>
      <c r="T448" s="6"/>
      <c r="U448" s="6"/>
      <c r="V448" s="6"/>
      <c r="W448" s="6"/>
      <c r="X448" s="6"/>
      <c r="Y448" s="6"/>
      <c r="Z448" s="6"/>
      <c r="AA448" s="6"/>
      <c r="AB448" s="6"/>
      <c r="AC448" s="6"/>
      <c r="AD448" s="6"/>
      <c r="AE448" s="6"/>
      <c r="AF448" s="6"/>
    </row>
    <row r="449" spans="1:32">
      <c r="A449" s="699"/>
      <c r="B449" s="3033" t="s">
        <v>756</v>
      </c>
      <c r="C449" s="602" t="s">
        <v>307</v>
      </c>
      <c r="D449" s="617" t="s">
        <v>1847</v>
      </c>
      <c r="E449" s="639" t="s">
        <v>393</v>
      </c>
      <c r="F449" s="618">
        <v>2239</v>
      </c>
      <c r="G449" s="750" t="s">
        <v>1330</v>
      </c>
      <c r="H449" s="599"/>
      <c r="I449" s="599">
        <v>600</v>
      </c>
      <c r="J449" s="1392">
        <v>500</v>
      </c>
      <c r="K449" s="606"/>
      <c r="L449" s="599"/>
      <c r="M449" s="599">
        <v>600</v>
      </c>
      <c r="N449" s="116"/>
      <c r="O449" s="4"/>
      <c r="P449" s="4"/>
      <c r="Q449" s="4"/>
      <c r="R449" s="4"/>
      <c r="S449" s="4"/>
      <c r="T449" s="4"/>
      <c r="U449" s="4"/>
      <c r="V449" s="4"/>
      <c r="W449" s="4"/>
      <c r="X449" s="4"/>
      <c r="Y449" s="4"/>
      <c r="Z449" s="4"/>
      <c r="AA449" s="4"/>
      <c r="AB449" s="4"/>
    </row>
    <row r="450" spans="1:32" ht="20.399999999999999">
      <c r="A450" s="699"/>
      <c r="B450" s="3033" t="s">
        <v>756</v>
      </c>
      <c r="C450" s="602" t="s">
        <v>307</v>
      </c>
      <c r="D450" s="617" t="s">
        <v>1847</v>
      </c>
      <c r="E450" s="639" t="s">
        <v>393</v>
      </c>
      <c r="F450" s="618">
        <v>2239</v>
      </c>
      <c r="G450" s="750" t="s">
        <v>576</v>
      </c>
      <c r="H450" s="599"/>
      <c r="I450" s="599">
        <v>200</v>
      </c>
      <c r="J450" s="1392" t="s">
        <v>1126</v>
      </c>
      <c r="K450" s="606"/>
      <c r="L450" s="599"/>
      <c r="M450" s="599">
        <v>200</v>
      </c>
      <c r="N450" s="116"/>
      <c r="O450" s="6"/>
      <c r="P450" s="6"/>
      <c r="Q450" s="6"/>
      <c r="R450" s="6"/>
      <c r="S450" s="6"/>
      <c r="T450" s="6"/>
      <c r="U450" s="6"/>
      <c r="V450" s="6"/>
      <c r="W450" s="6"/>
      <c r="X450" s="6"/>
      <c r="Y450" s="6"/>
      <c r="Z450" s="6"/>
      <c r="AA450" s="6"/>
      <c r="AB450" s="6"/>
    </row>
    <row r="451" spans="1:32">
      <c r="A451" s="699"/>
      <c r="B451" s="3033" t="s">
        <v>756</v>
      </c>
      <c r="C451" s="602" t="s">
        <v>307</v>
      </c>
      <c r="D451" s="617" t="s">
        <v>1847</v>
      </c>
      <c r="E451" s="639" t="s">
        <v>393</v>
      </c>
      <c r="F451" s="618">
        <v>2239</v>
      </c>
      <c r="G451" s="750" t="s">
        <v>508</v>
      </c>
      <c r="H451" s="599"/>
      <c r="I451" s="599">
        <v>250</v>
      </c>
      <c r="J451" s="1392" t="s">
        <v>1126</v>
      </c>
      <c r="K451" s="606"/>
      <c r="L451" s="599"/>
      <c r="M451" s="599">
        <v>250</v>
      </c>
      <c r="N451" s="116"/>
      <c r="O451" s="178"/>
      <c r="P451" s="178"/>
      <c r="Q451" s="178"/>
      <c r="R451" s="178"/>
      <c r="S451" s="178"/>
      <c r="T451" s="178"/>
      <c r="U451" s="178"/>
      <c r="V451" s="178"/>
      <c r="W451" s="178"/>
      <c r="X451" s="178"/>
      <c r="Y451" s="178"/>
      <c r="Z451" s="178"/>
      <c r="AA451" s="178"/>
      <c r="AB451" s="178"/>
      <c r="AC451" s="178"/>
      <c r="AD451" s="178"/>
      <c r="AE451" s="178"/>
      <c r="AF451" s="178"/>
    </row>
    <row r="452" spans="1:32" ht="20.399999999999999" customHeight="1">
      <c r="A452" s="699"/>
      <c r="B452" s="3033" t="s">
        <v>756</v>
      </c>
      <c r="C452" s="602" t="s">
        <v>307</v>
      </c>
      <c r="D452" s="617" t="s">
        <v>1847</v>
      </c>
      <c r="E452" s="639" t="s">
        <v>393</v>
      </c>
      <c r="F452" s="664">
        <v>2239</v>
      </c>
      <c r="G452" s="604" t="s">
        <v>1171</v>
      </c>
      <c r="H452" s="599"/>
      <c r="I452" s="599">
        <v>0</v>
      </c>
      <c r="J452" s="1392" t="s">
        <v>1126</v>
      </c>
      <c r="K452" s="606"/>
      <c r="L452" s="599"/>
      <c r="M452" s="599">
        <v>0</v>
      </c>
      <c r="N452" s="116"/>
      <c r="O452" s="178"/>
      <c r="P452" s="178"/>
      <c r="Q452" s="178"/>
      <c r="R452" s="178"/>
      <c r="S452" s="178"/>
      <c r="T452" s="178"/>
      <c r="U452" s="178"/>
      <c r="V452" s="178"/>
      <c r="W452" s="178"/>
      <c r="X452" s="178"/>
      <c r="Y452" s="178"/>
      <c r="Z452" s="178"/>
      <c r="AA452" s="178"/>
      <c r="AB452" s="178"/>
      <c r="AC452" s="178"/>
      <c r="AD452" s="178"/>
      <c r="AE452" s="178"/>
      <c r="AF452" s="178"/>
    </row>
    <row r="453" spans="1:32" ht="20.399999999999999">
      <c r="A453" s="1060"/>
      <c r="B453" s="3033" t="s">
        <v>756</v>
      </c>
      <c r="C453" s="602" t="s">
        <v>307</v>
      </c>
      <c r="D453" s="617" t="s">
        <v>1847</v>
      </c>
      <c r="E453" s="639" t="s">
        <v>393</v>
      </c>
      <c r="F453" s="664">
        <v>2239</v>
      </c>
      <c r="G453" s="1044" t="s">
        <v>3022</v>
      </c>
      <c r="H453" s="1045"/>
      <c r="I453" s="1045">
        <v>0</v>
      </c>
      <c r="J453" s="1392" t="s">
        <v>1126</v>
      </c>
      <c r="K453" s="1047"/>
      <c r="L453" s="1045"/>
      <c r="M453" s="1045">
        <v>0</v>
      </c>
      <c r="N453" s="116"/>
      <c r="O453" s="178"/>
      <c r="P453" s="178"/>
      <c r="Q453" s="178"/>
      <c r="R453" s="178"/>
      <c r="S453" s="178"/>
      <c r="T453" s="178"/>
      <c r="U453" s="178"/>
      <c r="V453" s="178"/>
      <c r="W453" s="178"/>
      <c r="X453" s="178"/>
      <c r="Y453" s="178"/>
      <c r="Z453" s="178"/>
      <c r="AA453" s="178"/>
      <c r="AB453" s="178"/>
      <c r="AC453" s="178"/>
      <c r="AD453" s="178"/>
      <c r="AE453" s="178"/>
      <c r="AF453" s="178"/>
    </row>
    <row r="454" spans="1:32">
      <c r="A454" s="699"/>
      <c r="B454" s="3033" t="s">
        <v>756</v>
      </c>
      <c r="C454" s="602" t="s">
        <v>307</v>
      </c>
      <c r="D454" s="617" t="s">
        <v>1847</v>
      </c>
      <c r="E454" s="639" t="s">
        <v>393</v>
      </c>
      <c r="F454" s="664">
        <v>2239</v>
      </c>
      <c r="G454" s="604" t="s">
        <v>394</v>
      </c>
      <c r="H454" s="599"/>
      <c r="I454" s="599">
        <v>2800</v>
      </c>
      <c r="J454" s="1392" t="s">
        <v>1126</v>
      </c>
      <c r="K454" s="606"/>
      <c r="L454" s="599"/>
      <c r="M454" s="599">
        <v>2800</v>
      </c>
      <c r="N454" s="116"/>
      <c r="O454" s="178"/>
      <c r="P454" s="178"/>
      <c r="Q454" s="178"/>
      <c r="R454" s="178"/>
      <c r="S454" s="178"/>
      <c r="T454" s="178"/>
      <c r="U454" s="178"/>
      <c r="V454" s="178"/>
      <c r="W454" s="178"/>
      <c r="X454" s="178"/>
      <c r="Y454" s="178"/>
      <c r="Z454" s="178"/>
      <c r="AA454" s="178"/>
      <c r="AB454" s="178"/>
      <c r="AC454" s="178"/>
      <c r="AD454" s="178"/>
      <c r="AE454" s="178"/>
      <c r="AF454" s="178"/>
    </row>
    <row r="455" spans="1:32" ht="30.6">
      <c r="A455" s="699"/>
      <c r="B455" s="3033" t="s">
        <v>756</v>
      </c>
      <c r="C455" s="602" t="s">
        <v>307</v>
      </c>
      <c r="D455" s="617" t="s">
        <v>1847</v>
      </c>
      <c r="E455" s="639" t="s">
        <v>393</v>
      </c>
      <c r="F455" s="664">
        <v>2239</v>
      </c>
      <c r="G455" s="604" t="s">
        <v>1924</v>
      </c>
      <c r="H455" s="599"/>
      <c r="I455" s="599">
        <v>23050.5</v>
      </c>
      <c r="J455" s="1392">
        <v>21271</v>
      </c>
      <c r="K455" s="606"/>
      <c r="L455" s="598"/>
      <c r="M455" s="599">
        <v>23050.5</v>
      </c>
      <c r="N455" s="116"/>
      <c r="O455" s="178"/>
      <c r="P455" s="178"/>
      <c r="Q455" s="178"/>
      <c r="R455" s="178"/>
      <c r="S455" s="178"/>
      <c r="T455" s="178"/>
      <c r="U455" s="178"/>
      <c r="V455" s="178"/>
      <c r="W455" s="178"/>
      <c r="X455" s="178"/>
      <c r="Y455" s="178"/>
      <c r="Z455" s="178"/>
      <c r="AA455" s="178"/>
      <c r="AB455" s="178"/>
      <c r="AC455" s="178"/>
      <c r="AD455" s="178"/>
      <c r="AE455" s="178"/>
      <c r="AF455" s="178"/>
    </row>
    <row r="456" spans="1:32" ht="20.399999999999999">
      <c r="A456" s="699"/>
      <c r="B456" s="3033" t="s">
        <v>756</v>
      </c>
      <c r="C456" s="602" t="s">
        <v>307</v>
      </c>
      <c r="D456" s="617" t="s">
        <v>1847</v>
      </c>
      <c r="E456" s="639" t="s">
        <v>393</v>
      </c>
      <c r="F456" s="664">
        <v>2239</v>
      </c>
      <c r="G456" s="604" t="s">
        <v>3297</v>
      </c>
      <c r="H456" s="599"/>
      <c r="I456" s="599">
        <v>5000</v>
      </c>
      <c r="J456" s="1392">
        <v>10177</v>
      </c>
      <c r="K456" s="606"/>
      <c r="L456" s="598"/>
      <c r="M456" s="599">
        <v>5000</v>
      </c>
      <c r="N456" s="116"/>
    </row>
    <row r="457" spans="1:32" ht="30.6">
      <c r="A457" s="699"/>
      <c r="B457" s="3033" t="s">
        <v>756</v>
      </c>
      <c r="C457" s="602" t="s">
        <v>307</v>
      </c>
      <c r="D457" s="617" t="s">
        <v>1847</v>
      </c>
      <c r="E457" s="639" t="s">
        <v>393</v>
      </c>
      <c r="F457" s="664">
        <v>2239</v>
      </c>
      <c r="G457" s="604" t="s">
        <v>3298</v>
      </c>
      <c r="H457" s="599"/>
      <c r="I457" s="599">
        <v>3000</v>
      </c>
      <c r="J457" s="1392">
        <v>1394</v>
      </c>
      <c r="K457" s="606"/>
      <c r="L457" s="598"/>
      <c r="M457" s="599">
        <v>3000</v>
      </c>
      <c r="N457" s="116"/>
      <c r="O457" s="6"/>
      <c r="P457" s="6"/>
      <c r="Q457" s="6"/>
      <c r="R457" s="178"/>
      <c r="S457" s="178"/>
      <c r="T457" s="178"/>
      <c r="U457" s="178"/>
      <c r="V457" s="178"/>
      <c r="W457" s="178"/>
      <c r="X457" s="178"/>
      <c r="Y457" s="178"/>
      <c r="Z457" s="178"/>
      <c r="AA457" s="178"/>
      <c r="AB457" s="178"/>
      <c r="AC457" s="178"/>
      <c r="AD457" s="178"/>
      <c r="AE457" s="178"/>
      <c r="AF457" s="178"/>
    </row>
    <row r="458" spans="1:32" ht="20.399999999999999">
      <c r="A458" s="699"/>
      <c r="B458" s="3033" t="s">
        <v>756</v>
      </c>
      <c r="C458" s="602" t="s">
        <v>307</v>
      </c>
      <c r="D458" s="617" t="s">
        <v>1847</v>
      </c>
      <c r="E458" s="639" t="s">
        <v>393</v>
      </c>
      <c r="F458" s="664">
        <v>2239</v>
      </c>
      <c r="G458" s="604" t="s">
        <v>1332</v>
      </c>
      <c r="H458" s="599"/>
      <c r="I458" s="599">
        <v>400</v>
      </c>
      <c r="J458" s="1392" t="s">
        <v>1126</v>
      </c>
      <c r="K458" s="606"/>
      <c r="L458" s="598"/>
      <c r="M458" s="599">
        <v>500</v>
      </c>
      <c r="N458" s="116"/>
      <c r="O458" s="4"/>
      <c r="P458" s="4"/>
      <c r="Q458" s="4"/>
      <c r="R458" s="4"/>
      <c r="S458" s="4"/>
      <c r="T458" s="4"/>
      <c r="U458" s="4"/>
      <c r="V458" s="4"/>
      <c r="W458" s="4"/>
      <c r="X458" s="4"/>
      <c r="Y458" s="4"/>
      <c r="Z458" s="4"/>
      <c r="AA458" s="4"/>
      <c r="AB458" s="4"/>
      <c r="AC458" s="4"/>
      <c r="AD458" s="4"/>
      <c r="AE458" s="4"/>
      <c r="AF458" s="4"/>
    </row>
    <row r="459" spans="1:32" ht="40.799999999999997">
      <c r="A459" s="699"/>
      <c r="B459" s="3033" t="s">
        <v>756</v>
      </c>
      <c r="C459" s="602" t="s">
        <v>307</v>
      </c>
      <c r="D459" s="617" t="s">
        <v>1847</v>
      </c>
      <c r="E459" s="639" t="s">
        <v>393</v>
      </c>
      <c r="F459" s="664">
        <v>2239</v>
      </c>
      <c r="G459" s="604" t="s">
        <v>3299</v>
      </c>
      <c r="H459" s="599"/>
      <c r="I459" s="599">
        <v>800</v>
      </c>
      <c r="J459" s="1392">
        <v>575</v>
      </c>
      <c r="K459" s="606"/>
      <c r="L459" s="598"/>
      <c r="M459" s="599">
        <v>800</v>
      </c>
      <c r="N459" s="116"/>
      <c r="O459" s="4"/>
      <c r="P459" s="4"/>
      <c r="Q459" s="4"/>
      <c r="R459" s="4"/>
      <c r="S459" s="4"/>
      <c r="T459" s="4"/>
      <c r="U459" s="4"/>
      <c r="V459" s="4"/>
      <c r="W459" s="4"/>
      <c r="X459" s="4"/>
      <c r="Y459" s="4"/>
      <c r="Z459" s="4"/>
      <c r="AA459" s="4"/>
      <c r="AB459" s="4"/>
      <c r="AC459" s="4"/>
      <c r="AD459" s="4"/>
      <c r="AE459" s="4"/>
      <c r="AF459" s="4"/>
    </row>
    <row r="460" spans="1:32">
      <c r="A460" s="667"/>
      <c r="B460" s="3040" t="s">
        <v>756</v>
      </c>
      <c r="C460" s="667" t="s">
        <v>305</v>
      </c>
      <c r="D460" s="658" t="s">
        <v>1847</v>
      </c>
      <c r="E460" s="659" t="s">
        <v>393</v>
      </c>
      <c r="F460" s="675">
        <v>2241</v>
      </c>
      <c r="G460" s="789" t="s">
        <v>148</v>
      </c>
      <c r="H460" s="628">
        <v>83</v>
      </c>
      <c r="I460" s="628"/>
      <c r="J460" s="1392">
        <v>0</v>
      </c>
      <c r="K460" s="666"/>
      <c r="L460" s="628">
        <v>0</v>
      </c>
      <c r="M460" s="628"/>
      <c r="N460" s="16"/>
      <c r="O460" s="4"/>
      <c r="P460" s="4"/>
      <c r="Q460" s="4"/>
      <c r="R460" s="4"/>
      <c r="S460" s="4"/>
      <c r="T460" s="4"/>
      <c r="U460" s="4"/>
      <c r="V460" s="4"/>
      <c r="W460" s="4"/>
      <c r="X460" s="4"/>
      <c r="Y460" s="4"/>
      <c r="Z460" s="4"/>
      <c r="AA460" s="4"/>
      <c r="AB460" s="4"/>
      <c r="AC460" s="4"/>
      <c r="AD460" s="4"/>
      <c r="AE460" s="4"/>
      <c r="AF460" s="4"/>
    </row>
    <row r="461" spans="1:32">
      <c r="A461" s="713" t="s">
        <v>691</v>
      </c>
      <c r="B461" s="3041" t="s">
        <v>756</v>
      </c>
      <c r="C461" s="713" t="s">
        <v>305</v>
      </c>
      <c r="D461" s="617" t="s">
        <v>1847</v>
      </c>
      <c r="E461" s="639" t="s">
        <v>393</v>
      </c>
      <c r="F461" s="618">
        <v>2241</v>
      </c>
      <c r="G461" s="621" t="s">
        <v>1925</v>
      </c>
      <c r="H461" s="599"/>
      <c r="I461" s="599">
        <v>300</v>
      </c>
      <c r="J461" s="1392" t="s">
        <v>1126</v>
      </c>
      <c r="K461" s="787"/>
      <c r="L461" s="599"/>
      <c r="M461" s="599"/>
      <c r="N461" s="116"/>
      <c r="O461" s="6"/>
      <c r="P461" s="6"/>
      <c r="Q461" s="6"/>
      <c r="R461" s="178"/>
      <c r="S461" s="178"/>
      <c r="T461" s="178"/>
      <c r="U461" s="178"/>
      <c r="V461" s="178"/>
      <c r="W461" s="178"/>
      <c r="X461" s="178"/>
      <c r="Y461" s="178"/>
      <c r="Z461" s="178"/>
      <c r="AA461" s="178"/>
      <c r="AB461" s="178"/>
      <c r="AC461" s="178"/>
      <c r="AD461" s="178"/>
      <c r="AE461" s="178"/>
    </row>
    <row r="462" spans="1:32" ht="20.399999999999999">
      <c r="A462" s="1050"/>
      <c r="B462" s="3041" t="s">
        <v>756</v>
      </c>
      <c r="C462" s="713" t="s">
        <v>305</v>
      </c>
      <c r="D462" s="617" t="s">
        <v>1847</v>
      </c>
      <c r="E462" s="639" t="s">
        <v>393</v>
      </c>
      <c r="F462" s="618">
        <v>2241</v>
      </c>
      <c r="G462" s="1069" t="s">
        <v>3023</v>
      </c>
      <c r="H462" s="1045"/>
      <c r="I462" s="1045">
        <v>-177</v>
      </c>
      <c r="J462" s="1392" t="s">
        <v>1126</v>
      </c>
      <c r="K462" s="1361"/>
      <c r="L462" s="1045"/>
      <c r="M462" s="1045"/>
      <c r="N462" s="116"/>
      <c r="O462" s="6"/>
      <c r="P462" s="6"/>
      <c r="Q462" s="6"/>
      <c r="R462" s="178"/>
      <c r="S462" s="178"/>
      <c r="T462" s="178"/>
      <c r="U462" s="178"/>
      <c r="V462" s="178"/>
      <c r="W462" s="178"/>
      <c r="X462" s="178"/>
      <c r="Y462" s="178"/>
      <c r="Z462" s="178"/>
      <c r="AA462" s="178"/>
      <c r="AB462" s="178"/>
      <c r="AC462" s="178"/>
      <c r="AD462" s="178"/>
      <c r="AE462" s="178"/>
    </row>
    <row r="463" spans="1:32" ht="20.399999999999999">
      <c r="A463" s="713" t="s">
        <v>691</v>
      </c>
      <c r="B463" s="3041" t="s">
        <v>756</v>
      </c>
      <c r="C463" s="713" t="s">
        <v>305</v>
      </c>
      <c r="D463" s="617" t="s">
        <v>1847</v>
      </c>
      <c r="E463" s="639" t="s">
        <v>393</v>
      </c>
      <c r="F463" s="618">
        <v>2241</v>
      </c>
      <c r="G463" s="621" t="s">
        <v>3183</v>
      </c>
      <c r="H463" s="599"/>
      <c r="I463" s="599">
        <v>-40</v>
      </c>
      <c r="J463" s="1392" t="s">
        <v>1126</v>
      </c>
      <c r="K463" s="787"/>
      <c r="L463" s="599"/>
      <c r="M463" s="599"/>
      <c r="N463" s="116"/>
      <c r="O463" s="6"/>
      <c r="P463" s="6"/>
      <c r="Q463" s="6"/>
      <c r="R463" s="6"/>
      <c r="S463" s="6"/>
      <c r="T463" s="6"/>
      <c r="U463" s="6"/>
      <c r="V463" s="6"/>
      <c r="W463" s="6"/>
      <c r="X463" s="6"/>
      <c r="Y463" s="6"/>
      <c r="Z463" s="6"/>
      <c r="AA463" s="6"/>
      <c r="AB463" s="6"/>
      <c r="AC463" s="6"/>
      <c r="AD463" s="6"/>
      <c r="AE463" s="6"/>
      <c r="AF463" s="6"/>
    </row>
    <row r="464" spans="1:32" ht="20.399999999999999">
      <c r="A464" s="622"/>
      <c r="B464" s="3032" t="s">
        <v>756</v>
      </c>
      <c r="C464" s="622" t="s">
        <v>307</v>
      </c>
      <c r="D464" s="658" t="s">
        <v>1847</v>
      </c>
      <c r="E464" s="659" t="s">
        <v>393</v>
      </c>
      <c r="F464" s="624">
        <v>2242</v>
      </c>
      <c r="G464" s="625" t="s">
        <v>558</v>
      </c>
      <c r="H464" s="628">
        <v>26260</v>
      </c>
      <c r="I464" s="790"/>
      <c r="J464" s="1392">
        <v>18785</v>
      </c>
      <c r="K464" s="791"/>
      <c r="L464" s="628">
        <v>26260</v>
      </c>
      <c r="M464" s="1366"/>
      <c r="N464" s="116"/>
      <c r="O464" s="6"/>
      <c r="P464" s="6"/>
      <c r="Q464" s="6"/>
      <c r="R464" s="6"/>
      <c r="S464" s="6"/>
      <c r="T464" s="6"/>
      <c r="U464" s="6"/>
      <c r="V464" s="6"/>
      <c r="W464" s="6"/>
      <c r="X464" s="6"/>
      <c r="Y464" s="6"/>
      <c r="Z464" s="6"/>
      <c r="AA464" s="6"/>
      <c r="AB464" s="6"/>
      <c r="AC464" s="6"/>
      <c r="AD464" s="6"/>
      <c r="AE464" s="6"/>
      <c r="AF464" s="6"/>
    </row>
    <row r="465" spans="1:32">
      <c r="A465" s="699"/>
      <c r="B465" s="3033" t="s">
        <v>756</v>
      </c>
      <c r="C465" s="602" t="s">
        <v>307</v>
      </c>
      <c r="D465" s="617" t="s">
        <v>1847</v>
      </c>
      <c r="E465" s="639" t="s">
        <v>393</v>
      </c>
      <c r="F465" s="618">
        <v>2242</v>
      </c>
      <c r="G465" s="750" t="s">
        <v>149</v>
      </c>
      <c r="H465" s="599"/>
      <c r="I465" s="599">
        <v>400</v>
      </c>
      <c r="J465" s="1392">
        <v>145</v>
      </c>
      <c r="K465" s="606"/>
      <c r="L465" s="598"/>
      <c r="M465" s="599">
        <v>400</v>
      </c>
      <c r="N465" s="116"/>
      <c r="O465" s="4"/>
      <c r="P465" s="4"/>
      <c r="Q465" s="4"/>
      <c r="R465" s="4"/>
      <c r="S465" s="4"/>
      <c r="T465" s="4"/>
      <c r="U465" s="4"/>
      <c r="V465" s="4"/>
      <c r="W465" s="4"/>
      <c r="X465" s="4"/>
      <c r="Y465" s="4"/>
      <c r="Z465" s="4"/>
      <c r="AA465" s="4"/>
      <c r="AB465" s="4"/>
      <c r="AC465" s="4"/>
      <c r="AD465" s="4"/>
      <c r="AE465" s="4"/>
      <c r="AF465" s="4"/>
    </row>
    <row r="466" spans="1:32">
      <c r="A466" s="699"/>
      <c r="B466" s="3033" t="s">
        <v>756</v>
      </c>
      <c r="C466" s="602" t="s">
        <v>307</v>
      </c>
      <c r="D466" s="617" t="s">
        <v>1847</v>
      </c>
      <c r="E466" s="639" t="s">
        <v>393</v>
      </c>
      <c r="F466" s="618">
        <v>2242</v>
      </c>
      <c r="G466" s="750" t="s">
        <v>150</v>
      </c>
      <c r="H466" s="599"/>
      <c r="I466" s="599">
        <v>900</v>
      </c>
      <c r="J466" s="1392">
        <v>275</v>
      </c>
      <c r="K466" s="606"/>
      <c r="L466" s="598"/>
      <c r="M466" s="599">
        <v>900</v>
      </c>
      <c r="N466" s="116"/>
      <c r="O466" s="4"/>
      <c r="P466" s="4"/>
      <c r="Q466" s="4"/>
      <c r="R466" s="4"/>
      <c r="S466" s="4"/>
      <c r="T466" s="4"/>
      <c r="U466" s="4"/>
      <c r="V466" s="4"/>
      <c r="W466" s="4"/>
      <c r="X466" s="4"/>
      <c r="Y466" s="4"/>
      <c r="Z466" s="4"/>
      <c r="AA466" s="4"/>
      <c r="AB466" s="4"/>
      <c r="AC466" s="4"/>
      <c r="AD466" s="4"/>
      <c r="AE466" s="4"/>
      <c r="AF466" s="4"/>
    </row>
    <row r="467" spans="1:32" s="180" customFormat="1">
      <c r="A467" s="699"/>
      <c r="B467" s="3033" t="s">
        <v>756</v>
      </c>
      <c r="C467" s="602" t="s">
        <v>307</v>
      </c>
      <c r="D467" s="617" t="s">
        <v>1847</v>
      </c>
      <c r="E467" s="639" t="s">
        <v>393</v>
      </c>
      <c r="F467" s="618">
        <v>2242</v>
      </c>
      <c r="G467" s="750" t="s">
        <v>1333</v>
      </c>
      <c r="H467" s="599"/>
      <c r="I467" s="599">
        <v>500</v>
      </c>
      <c r="J467" s="2556" t="s">
        <v>1126</v>
      </c>
      <c r="K467" s="606"/>
      <c r="L467" s="598"/>
      <c r="M467" s="599">
        <v>500</v>
      </c>
      <c r="N467" s="116"/>
      <c r="O467" s="179"/>
      <c r="P467" s="179"/>
      <c r="Q467" s="179"/>
      <c r="R467" s="179"/>
      <c r="S467" s="179"/>
      <c r="T467" s="179"/>
      <c r="U467" s="179"/>
      <c r="V467" s="179"/>
      <c r="W467" s="179"/>
      <c r="X467" s="179"/>
      <c r="Y467" s="179"/>
      <c r="Z467" s="179"/>
      <c r="AA467" s="179"/>
      <c r="AB467" s="179"/>
      <c r="AC467" s="179"/>
      <c r="AD467" s="179"/>
      <c r="AE467" s="179"/>
      <c r="AF467" s="179"/>
    </row>
    <row r="468" spans="1:32">
      <c r="A468" s="699"/>
      <c r="B468" s="3033" t="s">
        <v>756</v>
      </c>
      <c r="C468" s="602" t="s">
        <v>307</v>
      </c>
      <c r="D468" s="617" t="s">
        <v>1847</v>
      </c>
      <c r="E468" s="639" t="s">
        <v>393</v>
      </c>
      <c r="F468" s="618">
        <v>2242</v>
      </c>
      <c r="G468" s="750" t="s">
        <v>795</v>
      </c>
      <c r="H468" s="599"/>
      <c r="I468" s="599">
        <v>14000</v>
      </c>
      <c r="J468" s="1392">
        <v>13620</v>
      </c>
      <c r="K468" s="606"/>
      <c r="L468" s="598"/>
      <c r="M468" s="599">
        <v>14000</v>
      </c>
      <c r="N468" s="116"/>
      <c r="O468" s="4"/>
      <c r="P468" s="4"/>
      <c r="Q468" s="4"/>
      <c r="R468" s="4"/>
      <c r="S468" s="4"/>
      <c r="T468" s="4"/>
      <c r="U468" s="4"/>
      <c r="V468" s="4"/>
      <c r="W468" s="4"/>
      <c r="X468" s="4"/>
      <c r="Y468" s="4"/>
      <c r="Z468" s="4"/>
      <c r="AA468" s="4"/>
      <c r="AB468" s="4"/>
      <c r="AC468" s="4"/>
      <c r="AD468" s="4"/>
      <c r="AE468" s="4"/>
      <c r="AF468" s="4"/>
    </row>
    <row r="469" spans="1:32" ht="30.6">
      <c r="A469" s="699"/>
      <c r="B469" s="3033" t="s">
        <v>756</v>
      </c>
      <c r="C469" s="602" t="s">
        <v>307</v>
      </c>
      <c r="D469" s="617" t="s">
        <v>1847</v>
      </c>
      <c r="E469" s="639" t="s">
        <v>393</v>
      </c>
      <c r="F469" s="618">
        <v>2242</v>
      </c>
      <c r="G469" s="750" t="s">
        <v>1926</v>
      </c>
      <c r="H469" s="599"/>
      <c r="I469" s="599">
        <v>1000</v>
      </c>
      <c r="J469" s="2556" t="s">
        <v>1126</v>
      </c>
      <c r="K469" s="606"/>
      <c r="L469" s="598"/>
      <c r="M469" s="599">
        <v>1000</v>
      </c>
      <c r="N469" s="366"/>
      <c r="O469" s="4"/>
      <c r="P469" s="4"/>
      <c r="Q469" s="4"/>
      <c r="R469" s="4"/>
      <c r="S469" s="4"/>
      <c r="T469" s="4"/>
      <c r="U469" s="4"/>
      <c r="V469" s="4"/>
      <c r="W469" s="4"/>
      <c r="X469" s="4"/>
      <c r="Y469" s="4"/>
      <c r="Z469" s="4"/>
      <c r="AA469" s="4"/>
      <c r="AB469" s="4"/>
      <c r="AC469" s="4"/>
      <c r="AD469" s="4"/>
      <c r="AE469" s="4"/>
      <c r="AF469" s="4"/>
    </row>
    <row r="470" spans="1:32">
      <c r="A470" s="699"/>
      <c r="B470" s="3033" t="s">
        <v>756</v>
      </c>
      <c r="C470" s="602" t="s">
        <v>307</v>
      </c>
      <c r="D470" s="617" t="s">
        <v>1847</v>
      </c>
      <c r="E470" s="639" t="s">
        <v>393</v>
      </c>
      <c r="F470" s="618">
        <v>2242</v>
      </c>
      <c r="G470" s="750" t="s">
        <v>1334</v>
      </c>
      <c r="H470" s="599"/>
      <c r="I470" s="599">
        <v>1500</v>
      </c>
      <c r="J470" s="1392">
        <v>1505</v>
      </c>
      <c r="K470" s="606"/>
      <c r="L470" s="598"/>
      <c r="M470" s="599">
        <v>1500</v>
      </c>
      <c r="N470" s="116"/>
      <c r="O470" s="4"/>
      <c r="P470" s="4"/>
      <c r="Q470" s="4"/>
      <c r="R470" s="4"/>
      <c r="S470" s="4"/>
      <c r="T470" s="4"/>
      <c r="U470" s="4"/>
      <c r="V470" s="4"/>
      <c r="W470" s="4"/>
      <c r="X470" s="4"/>
      <c r="Y470" s="4"/>
      <c r="Z470" s="4"/>
      <c r="AA470" s="4"/>
      <c r="AB470" s="4"/>
      <c r="AC470" s="4"/>
      <c r="AD470" s="4"/>
      <c r="AE470" s="4"/>
      <c r="AF470" s="4"/>
    </row>
    <row r="471" spans="1:32">
      <c r="A471" s="699"/>
      <c r="B471" s="3033" t="s">
        <v>756</v>
      </c>
      <c r="C471" s="602" t="s">
        <v>307</v>
      </c>
      <c r="D471" s="617" t="s">
        <v>1847</v>
      </c>
      <c r="E471" s="639" t="s">
        <v>393</v>
      </c>
      <c r="F471" s="618">
        <v>2242</v>
      </c>
      <c r="G471" s="750" t="s">
        <v>335</v>
      </c>
      <c r="H471" s="599"/>
      <c r="I471" s="599">
        <v>150</v>
      </c>
      <c r="J471" s="2556" t="s">
        <v>1126</v>
      </c>
      <c r="K471" s="606"/>
      <c r="L471" s="598"/>
      <c r="M471" s="599">
        <v>150</v>
      </c>
      <c r="N471" s="994"/>
      <c r="O471" s="178"/>
      <c r="P471" s="178"/>
      <c r="Q471" s="178"/>
      <c r="R471" s="178"/>
      <c r="S471" s="178"/>
      <c r="T471" s="178"/>
      <c r="U471" s="178"/>
      <c r="V471" s="178"/>
      <c r="W471" s="178"/>
      <c r="X471" s="178"/>
      <c r="Y471" s="178"/>
      <c r="Z471" s="178"/>
      <c r="AA471" s="178"/>
      <c r="AB471" s="178"/>
      <c r="AC471" s="178"/>
      <c r="AD471" s="178"/>
      <c r="AE471" s="178"/>
      <c r="AF471" s="178"/>
    </row>
    <row r="472" spans="1:32">
      <c r="A472" s="699"/>
      <c r="B472" s="3033" t="s">
        <v>756</v>
      </c>
      <c r="C472" s="602" t="s">
        <v>307</v>
      </c>
      <c r="D472" s="617" t="s">
        <v>1847</v>
      </c>
      <c r="E472" s="639" t="s">
        <v>393</v>
      </c>
      <c r="F472" s="618">
        <v>2242</v>
      </c>
      <c r="G472" s="690" t="s">
        <v>1928</v>
      </c>
      <c r="H472" s="599"/>
      <c r="I472" s="599">
        <v>800</v>
      </c>
      <c r="J472" s="1392">
        <v>209</v>
      </c>
      <c r="K472" s="606"/>
      <c r="L472" s="598"/>
      <c r="M472" s="599">
        <v>800</v>
      </c>
      <c r="N472" s="116"/>
      <c r="O472" s="178"/>
      <c r="P472" s="178"/>
      <c r="Q472" s="178"/>
      <c r="R472" s="178"/>
      <c r="S472" s="178"/>
      <c r="T472" s="178"/>
      <c r="U472" s="178"/>
      <c r="V472" s="178"/>
      <c r="W472" s="178"/>
      <c r="X472" s="178"/>
      <c r="Y472" s="178"/>
      <c r="Z472" s="178"/>
      <c r="AA472" s="178"/>
      <c r="AB472" s="178"/>
      <c r="AC472" s="178"/>
      <c r="AD472" s="178"/>
      <c r="AE472" s="178"/>
      <c r="AF472" s="178"/>
    </row>
    <row r="473" spans="1:32">
      <c r="A473" s="699"/>
      <c r="B473" s="3033" t="s">
        <v>756</v>
      </c>
      <c r="C473" s="602" t="s">
        <v>307</v>
      </c>
      <c r="D473" s="617" t="s">
        <v>1847</v>
      </c>
      <c r="E473" s="639" t="s">
        <v>393</v>
      </c>
      <c r="F473" s="618">
        <v>2242</v>
      </c>
      <c r="G473" s="690" t="s">
        <v>1927</v>
      </c>
      <c r="H473" s="599"/>
      <c r="I473" s="599">
        <v>800</v>
      </c>
      <c r="J473" s="1392">
        <v>595</v>
      </c>
      <c r="K473" s="606"/>
      <c r="L473" s="598"/>
      <c r="M473" s="599">
        <v>800</v>
      </c>
      <c r="N473" s="116"/>
      <c r="O473" s="178"/>
      <c r="P473" s="178"/>
      <c r="Q473" s="178"/>
      <c r="R473" s="178"/>
      <c r="S473" s="178"/>
      <c r="T473" s="178"/>
      <c r="U473" s="178"/>
      <c r="V473" s="178"/>
      <c r="W473" s="178"/>
      <c r="X473" s="178"/>
      <c r="Y473" s="178"/>
      <c r="Z473" s="178"/>
      <c r="AA473" s="178"/>
      <c r="AB473" s="178"/>
      <c r="AC473" s="178"/>
      <c r="AD473" s="178"/>
      <c r="AE473" s="178"/>
      <c r="AF473" s="178"/>
    </row>
    <row r="474" spans="1:32">
      <c r="A474" s="699"/>
      <c r="B474" s="3033" t="s">
        <v>756</v>
      </c>
      <c r="C474" s="602" t="s">
        <v>307</v>
      </c>
      <c r="D474" s="617" t="s">
        <v>1847</v>
      </c>
      <c r="E474" s="639" t="s">
        <v>393</v>
      </c>
      <c r="F474" s="618">
        <v>2242</v>
      </c>
      <c r="G474" s="750" t="s">
        <v>1335</v>
      </c>
      <c r="H474" s="599"/>
      <c r="I474" s="599">
        <v>400</v>
      </c>
      <c r="J474" s="1392">
        <v>47</v>
      </c>
      <c r="K474" s="606"/>
      <c r="L474" s="598"/>
      <c r="M474" s="599">
        <v>400</v>
      </c>
      <c r="N474" s="6" t="s">
        <v>3296</v>
      </c>
      <c r="O474" s="178"/>
      <c r="P474" s="178"/>
      <c r="Q474" s="178"/>
      <c r="R474" s="178"/>
      <c r="S474" s="178"/>
      <c r="T474" s="178"/>
      <c r="U474" s="178"/>
      <c r="V474" s="178"/>
      <c r="W474" s="178"/>
      <c r="X474" s="178"/>
      <c r="Y474" s="178"/>
      <c r="Z474" s="178"/>
      <c r="AA474" s="178"/>
      <c r="AB474" s="178"/>
      <c r="AC474" s="178"/>
      <c r="AD474" s="178"/>
      <c r="AE474" s="178"/>
      <c r="AF474" s="178"/>
    </row>
    <row r="475" spans="1:32">
      <c r="A475" s="699"/>
      <c r="B475" s="3033" t="s">
        <v>756</v>
      </c>
      <c r="C475" s="602" t="s">
        <v>305</v>
      </c>
      <c r="D475" s="617" t="s">
        <v>1847</v>
      </c>
      <c r="E475" s="639" t="s">
        <v>393</v>
      </c>
      <c r="F475" s="618">
        <v>2242</v>
      </c>
      <c r="G475" s="604" t="s">
        <v>154</v>
      </c>
      <c r="H475" s="599"/>
      <c r="I475" s="599">
        <v>5000</v>
      </c>
      <c r="J475" s="1392">
        <v>1783</v>
      </c>
      <c r="K475" s="606"/>
      <c r="L475" s="598"/>
      <c r="M475" s="599">
        <v>5000</v>
      </c>
      <c r="N475" s="1396" t="s">
        <v>3296</v>
      </c>
      <c r="O475" s="178"/>
      <c r="P475" s="178"/>
      <c r="Q475" s="178"/>
      <c r="R475" s="178"/>
      <c r="S475" s="178"/>
      <c r="T475" s="178"/>
      <c r="U475" s="178"/>
      <c r="V475" s="178"/>
      <c r="W475" s="178"/>
      <c r="X475" s="178"/>
      <c r="Y475" s="178"/>
      <c r="Z475" s="178"/>
      <c r="AA475" s="178"/>
      <c r="AB475" s="178"/>
      <c r="AC475" s="178"/>
      <c r="AD475" s="178"/>
      <c r="AE475" s="178"/>
      <c r="AF475" s="178"/>
    </row>
    <row r="476" spans="1:32" ht="56.25" customHeight="1">
      <c r="A476" s="699"/>
      <c r="B476" s="3033" t="s">
        <v>756</v>
      </c>
      <c r="C476" s="602" t="s">
        <v>305</v>
      </c>
      <c r="D476" s="617" t="s">
        <v>1847</v>
      </c>
      <c r="E476" s="639" t="s">
        <v>393</v>
      </c>
      <c r="F476" s="618">
        <v>2242</v>
      </c>
      <c r="G476" s="604" t="s">
        <v>336</v>
      </c>
      <c r="H476" s="599"/>
      <c r="I476" s="599">
        <v>500</v>
      </c>
      <c r="J476" s="1392">
        <v>546</v>
      </c>
      <c r="K476" s="606"/>
      <c r="L476" s="598"/>
      <c r="M476" s="599">
        <v>500</v>
      </c>
      <c r="N476" s="372" t="s">
        <v>3285</v>
      </c>
      <c r="O476" s="4"/>
      <c r="P476" s="4"/>
      <c r="Q476" s="4"/>
      <c r="R476" s="4"/>
      <c r="S476" s="4"/>
      <c r="T476" s="4"/>
      <c r="U476" s="4"/>
      <c r="V476" s="4"/>
      <c r="W476" s="4"/>
      <c r="X476" s="4"/>
      <c r="Y476" s="4"/>
      <c r="Z476" s="4"/>
      <c r="AA476" s="4"/>
      <c r="AB476" s="4"/>
      <c r="AC476" s="4"/>
      <c r="AD476" s="4"/>
      <c r="AE476" s="4"/>
      <c r="AF476" s="4"/>
    </row>
    <row r="477" spans="1:32" ht="56.25" customHeight="1">
      <c r="A477" s="699"/>
      <c r="B477" s="3033" t="s">
        <v>756</v>
      </c>
      <c r="C477" s="602" t="s">
        <v>305</v>
      </c>
      <c r="D477" s="617" t="s">
        <v>1847</v>
      </c>
      <c r="E477" s="639" t="s">
        <v>393</v>
      </c>
      <c r="F477" s="618">
        <v>2242</v>
      </c>
      <c r="G477" s="604" t="s">
        <v>1041</v>
      </c>
      <c r="H477" s="599"/>
      <c r="I477" s="599">
        <v>100</v>
      </c>
      <c r="J477" s="1392">
        <v>60</v>
      </c>
      <c r="K477" s="606"/>
      <c r="L477" s="598"/>
      <c r="M477" s="599">
        <v>100</v>
      </c>
      <c r="N477" s="350" t="s">
        <v>3292</v>
      </c>
      <c r="O477" s="4"/>
      <c r="P477" s="4"/>
      <c r="Q477" s="4"/>
      <c r="R477" s="4"/>
      <c r="S477" s="4"/>
      <c r="T477" s="4"/>
      <c r="U477" s="4"/>
      <c r="V477" s="4"/>
      <c r="W477" s="4"/>
      <c r="X477" s="4"/>
      <c r="Y477" s="4"/>
      <c r="Z477" s="4"/>
      <c r="AA477" s="4"/>
      <c r="AB477" s="4"/>
      <c r="AC477" s="4"/>
      <c r="AD477" s="4"/>
      <c r="AE477" s="4"/>
      <c r="AF477" s="4"/>
    </row>
    <row r="478" spans="1:32">
      <c r="A478" s="699"/>
      <c r="B478" s="3033" t="s">
        <v>756</v>
      </c>
      <c r="C478" s="602" t="s">
        <v>305</v>
      </c>
      <c r="D478" s="617" t="s">
        <v>1847</v>
      </c>
      <c r="E478" s="639" t="s">
        <v>393</v>
      </c>
      <c r="F478" s="618">
        <v>2242</v>
      </c>
      <c r="G478" s="793" t="s">
        <v>801</v>
      </c>
      <c r="H478" s="599"/>
      <c r="I478" s="599">
        <v>210</v>
      </c>
      <c r="J478" s="2556" t="s">
        <v>1126</v>
      </c>
      <c r="K478" s="606"/>
      <c r="L478" s="598"/>
      <c r="M478" s="599">
        <v>210</v>
      </c>
      <c r="N478" s="116"/>
      <c r="O478" s="4"/>
      <c r="P478" s="4"/>
      <c r="Q478" s="4"/>
      <c r="R478" s="4"/>
      <c r="S478" s="4"/>
      <c r="T478" s="4"/>
      <c r="U478" s="4"/>
      <c r="V478" s="4"/>
      <c r="W478" s="4"/>
      <c r="X478" s="4"/>
      <c r="Y478" s="4"/>
      <c r="Z478" s="4"/>
      <c r="AA478" s="4"/>
      <c r="AB478" s="4"/>
      <c r="AC478" s="4"/>
      <c r="AD478" s="4"/>
      <c r="AE478" s="4"/>
      <c r="AF478" s="4"/>
    </row>
    <row r="479" spans="1:32">
      <c r="A479" s="622"/>
      <c r="B479" s="3032" t="s">
        <v>756</v>
      </c>
      <c r="C479" s="622" t="s">
        <v>307</v>
      </c>
      <c r="D479" s="658" t="s">
        <v>1847</v>
      </c>
      <c r="E479" s="659" t="s">
        <v>393</v>
      </c>
      <c r="F479" s="624">
        <v>2243</v>
      </c>
      <c r="G479" s="625" t="s">
        <v>151</v>
      </c>
      <c r="H479" s="628">
        <v>3308</v>
      </c>
      <c r="I479" s="628"/>
      <c r="J479" s="1537">
        <v>1088.7</v>
      </c>
      <c r="K479" s="666"/>
      <c r="L479" s="628">
        <v>3006</v>
      </c>
      <c r="M479" s="626"/>
      <c r="N479" s="167"/>
      <c r="O479" s="6"/>
      <c r="P479" s="6"/>
      <c r="Q479" s="6"/>
      <c r="R479" s="6"/>
      <c r="S479" s="6"/>
      <c r="T479" s="6"/>
      <c r="U479" s="6"/>
      <c r="V479" s="6"/>
      <c r="W479" s="6"/>
      <c r="X479" s="6"/>
      <c r="Y479" s="6"/>
      <c r="Z479" s="6"/>
      <c r="AA479" s="6"/>
      <c r="AB479" s="6"/>
      <c r="AC479" s="6"/>
      <c r="AD479" s="6"/>
      <c r="AE479" s="6"/>
      <c r="AF479" s="6"/>
    </row>
    <row r="480" spans="1:32">
      <c r="A480" s="699"/>
      <c r="B480" s="3033" t="s">
        <v>756</v>
      </c>
      <c r="C480" s="602" t="s">
        <v>307</v>
      </c>
      <c r="D480" s="617" t="s">
        <v>1847</v>
      </c>
      <c r="E480" s="639" t="s">
        <v>393</v>
      </c>
      <c r="F480" s="618">
        <v>2243</v>
      </c>
      <c r="G480" s="604" t="s">
        <v>1337</v>
      </c>
      <c r="H480" s="599"/>
      <c r="I480" s="599">
        <v>315</v>
      </c>
      <c r="J480" s="1537">
        <v>119</v>
      </c>
      <c r="K480" s="606"/>
      <c r="L480" s="598"/>
      <c r="M480" s="599">
        <v>315</v>
      </c>
      <c r="N480" s="167"/>
      <c r="O480" s="6"/>
      <c r="P480" s="6"/>
      <c r="Q480" s="6"/>
      <c r="R480" s="6"/>
      <c r="S480" s="6"/>
      <c r="T480" s="6"/>
      <c r="U480" s="6"/>
      <c r="V480" s="6"/>
      <c r="W480" s="6"/>
      <c r="X480" s="6"/>
      <c r="Y480" s="6"/>
      <c r="Z480" s="6"/>
      <c r="AA480" s="6"/>
      <c r="AB480" s="6"/>
      <c r="AC480" s="6"/>
      <c r="AD480" s="6"/>
      <c r="AE480" s="6"/>
      <c r="AF480" s="6"/>
    </row>
    <row r="481" spans="1:32" ht="56.25" customHeight="1">
      <c r="A481" s="699"/>
      <c r="B481" s="3033" t="s">
        <v>756</v>
      </c>
      <c r="C481" s="602" t="s">
        <v>307</v>
      </c>
      <c r="D481" s="617" t="s">
        <v>1847</v>
      </c>
      <c r="E481" s="639" t="s">
        <v>393</v>
      </c>
      <c r="F481" s="618">
        <v>2243</v>
      </c>
      <c r="G481" s="750" t="s">
        <v>1336</v>
      </c>
      <c r="H481" s="599"/>
      <c r="I481" s="599">
        <v>3630</v>
      </c>
      <c r="J481" s="1537">
        <v>303</v>
      </c>
      <c r="K481" s="606"/>
      <c r="L481" s="598"/>
      <c r="M481" s="599">
        <v>0</v>
      </c>
      <c r="N481" s="167"/>
      <c r="O481" s="6"/>
      <c r="P481" s="6"/>
      <c r="Q481" s="6"/>
      <c r="R481" s="6"/>
      <c r="S481" s="6"/>
      <c r="T481" s="6"/>
      <c r="U481" s="6"/>
      <c r="V481" s="6"/>
      <c r="W481" s="6"/>
      <c r="X481" s="6"/>
      <c r="Y481" s="6"/>
      <c r="Z481" s="6"/>
      <c r="AA481" s="6"/>
      <c r="AB481" s="6"/>
      <c r="AC481" s="6"/>
      <c r="AD481" s="6"/>
      <c r="AE481" s="6"/>
      <c r="AF481" s="6"/>
    </row>
    <row r="482" spans="1:32">
      <c r="A482" s="699"/>
      <c r="B482" s="3033" t="s">
        <v>756</v>
      </c>
      <c r="C482" s="602" t="s">
        <v>307</v>
      </c>
      <c r="D482" s="617" t="s">
        <v>1847</v>
      </c>
      <c r="E482" s="639" t="s">
        <v>393</v>
      </c>
      <c r="F482" s="618">
        <v>2243</v>
      </c>
      <c r="G482" s="750" t="s">
        <v>3300</v>
      </c>
      <c r="H482" s="599"/>
      <c r="I482" s="599">
        <v>2000</v>
      </c>
      <c r="J482" s="1537">
        <v>191</v>
      </c>
      <c r="K482" s="606"/>
      <c r="L482" s="598"/>
      <c r="M482" s="599">
        <v>2000</v>
      </c>
      <c r="N482" s="116"/>
    </row>
    <row r="483" spans="1:32" ht="20.399999999999999">
      <c r="A483" s="699"/>
      <c r="B483" s="3033" t="s">
        <v>756</v>
      </c>
      <c r="C483" s="602" t="s">
        <v>307</v>
      </c>
      <c r="D483" s="617" t="s">
        <v>1847</v>
      </c>
      <c r="E483" s="639" t="s">
        <v>393</v>
      </c>
      <c r="F483" s="618">
        <v>2243</v>
      </c>
      <c r="G483" s="750" t="s">
        <v>1929</v>
      </c>
      <c r="H483" s="599"/>
      <c r="I483" s="599">
        <v>8000</v>
      </c>
      <c r="J483" s="2557" t="s">
        <v>1126</v>
      </c>
      <c r="K483" s="606"/>
      <c r="L483" s="598"/>
      <c r="M483" s="598"/>
      <c r="N483" s="167"/>
    </row>
    <row r="484" spans="1:32" ht="51">
      <c r="A484" s="1060"/>
      <c r="B484" s="3033" t="s">
        <v>756</v>
      </c>
      <c r="C484" s="602" t="s">
        <v>307</v>
      </c>
      <c r="D484" s="617" t="s">
        <v>1847</v>
      </c>
      <c r="E484" s="639" t="s">
        <v>393</v>
      </c>
      <c r="F484" s="618">
        <v>2243</v>
      </c>
      <c r="G484" s="1351" t="s">
        <v>3020</v>
      </c>
      <c r="H484" s="1045"/>
      <c r="I484" s="1045">
        <v>-11328</v>
      </c>
      <c r="J484" s="2557" t="s">
        <v>1126</v>
      </c>
      <c r="K484" s="1047"/>
      <c r="L484" s="1030"/>
      <c r="M484" s="1030"/>
      <c r="N484" s="116"/>
    </row>
    <row r="485" spans="1:32" ht="20.399999999999999" customHeight="1">
      <c r="A485" s="699"/>
      <c r="B485" s="3033" t="s">
        <v>756</v>
      </c>
      <c r="C485" s="602" t="s">
        <v>307</v>
      </c>
      <c r="D485" s="617" t="s">
        <v>1847</v>
      </c>
      <c r="E485" s="639" t="s">
        <v>393</v>
      </c>
      <c r="F485" s="618">
        <v>2243</v>
      </c>
      <c r="G485" s="750" t="s">
        <v>1344</v>
      </c>
      <c r="H485" s="599"/>
      <c r="I485" s="599">
        <v>560</v>
      </c>
      <c r="J485" s="1537">
        <v>399.70000000000005</v>
      </c>
      <c r="K485" s="606"/>
      <c r="L485" s="598"/>
      <c r="M485" s="599">
        <v>560</v>
      </c>
      <c r="N485" s="167"/>
    </row>
    <row r="486" spans="1:32">
      <c r="A486" s="699"/>
      <c r="B486" s="3033" t="s">
        <v>756</v>
      </c>
      <c r="C486" s="602" t="s">
        <v>307</v>
      </c>
      <c r="D486" s="617" t="s">
        <v>1847</v>
      </c>
      <c r="E486" s="639" t="s">
        <v>393</v>
      </c>
      <c r="F486" s="618">
        <v>2243</v>
      </c>
      <c r="G486" s="750" t="s">
        <v>1328</v>
      </c>
      <c r="H486" s="599"/>
      <c r="I486" s="599">
        <v>48</v>
      </c>
      <c r="J486" s="1537">
        <v>35</v>
      </c>
      <c r="K486" s="606"/>
      <c r="L486" s="598"/>
      <c r="M486" s="599">
        <v>48</v>
      </c>
      <c r="N486" s="116"/>
    </row>
    <row r="487" spans="1:32">
      <c r="A487" s="699"/>
      <c r="B487" s="3033" t="s">
        <v>756</v>
      </c>
      <c r="C487" s="602" t="s">
        <v>307</v>
      </c>
      <c r="D487" s="617" t="s">
        <v>1847</v>
      </c>
      <c r="E487" s="639" t="s">
        <v>393</v>
      </c>
      <c r="F487" s="618">
        <v>2243</v>
      </c>
      <c r="G487" s="750" t="s">
        <v>1329</v>
      </c>
      <c r="H487" s="599"/>
      <c r="I487" s="599">
        <v>83</v>
      </c>
      <c r="J487" s="1537">
        <v>41</v>
      </c>
      <c r="K487" s="606"/>
      <c r="L487" s="598"/>
      <c r="M487" s="599">
        <v>83</v>
      </c>
      <c r="N487" s="116"/>
    </row>
    <row r="488" spans="1:32">
      <c r="A488" s="622"/>
      <c r="B488" s="3032" t="s">
        <v>756</v>
      </c>
      <c r="C488" s="622" t="s">
        <v>305</v>
      </c>
      <c r="D488" s="658" t="s">
        <v>1847</v>
      </c>
      <c r="E488" s="659" t="s">
        <v>393</v>
      </c>
      <c r="F488" s="763">
        <v>2247</v>
      </c>
      <c r="G488" s="739" t="s">
        <v>153</v>
      </c>
      <c r="H488" s="645">
        <v>12555</v>
      </c>
      <c r="I488" s="645"/>
      <c r="J488" s="1537">
        <v>9482</v>
      </c>
      <c r="K488" s="741"/>
      <c r="L488" s="645">
        <v>12555</v>
      </c>
      <c r="M488" s="645"/>
      <c r="N488" s="16"/>
    </row>
    <row r="489" spans="1:32" ht="20.399999999999999">
      <c r="A489" s="602"/>
      <c r="B489" s="3033" t="s">
        <v>756</v>
      </c>
      <c r="C489" s="602" t="s">
        <v>305</v>
      </c>
      <c r="D489" s="617" t="s">
        <v>1847</v>
      </c>
      <c r="E489" s="639" t="s">
        <v>393</v>
      </c>
      <c r="F489" s="734">
        <v>2247</v>
      </c>
      <c r="G489" s="689" t="s">
        <v>1930</v>
      </c>
      <c r="H489" s="640"/>
      <c r="I489" s="640">
        <v>12555</v>
      </c>
      <c r="J489" s="1537" t="s">
        <v>1126</v>
      </c>
      <c r="K489" s="731"/>
      <c r="L489" s="640"/>
      <c r="M489" s="640">
        <v>12555</v>
      </c>
      <c r="N489" s="16"/>
      <c r="O489" s="6"/>
      <c r="P489" s="6"/>
      <c r="Q489" s="6"/>
      <c r="R489" s="178"/>
      <c r="S489" s="178"/>
      <c r="T489" s="178"/>
      <c r="U489" s="178"/>
      <c r="V489" s="178"/>
      <c r="W489" s="178"/>
      <c r="X489" s="178"/>
      <c r="Y489" s="178"/>
      <c r="Z489" s="178"/>
      <c r="AA489" s="178"/>
      <c r="AB489" s="178"/>
      <c r="AC489" s="178"/>
      <c r="AD489" s="178"/>
      <c r="AE489" s="178"/>
      <c r="AF489" s="178"/>
    </row>
    <row r="490" spans="1:32">
      <c r="A490" s="622"/>
      <c r="B490" s="3032" t="s">
        <v>756</v>
      </c>
      <c r="C490" s="622" t="s">
        <v>305</v>
      </c>
      <c r="D490" s="658" t="s">
        <v>1847</v>
      </c>
      <c r="E490" s="1305" t="s">
        <v>393</v>
      </c>
      <c r="F490" s="660">
        <v>2250</v>
      </c>
      <c r="G490" s="625" t="s">
        <v>1134</v>
      </c>
      <c r="H490" s="628">
        <v>13143</v>
      </c>
      <c r="I490" s="628"/>
      <c r="J490" s="1537">
        <v>5727.99</v>
      </c>
      <c r="K490" s="666"/>
      <c r="L490" s="1572">
        <v>32134</v>
      </c>
      <c r="M490" s="1572"/>
      <c r="O490" s="6"/>
      <c r="P490" s="6"/>
      <c r="Q490" s="6"/>
      <c r="R490" s="178"/>
      <c r="S490" s="178"/>
      <c r="T490" s="178"/>
      <c r="U490" s="178"/>
      <c r="V490" s="178"/>
      <c r="W490" s="178"/>
      <c r="X490" s="178"/>
      <c r="Y490" s="178"/>
      <c r="Z490" s="178"/>
      <c r="AA490" s="178"/>
      <c r="AB490" s="178"/>
      <c r="AC490" s="178"/>
      <c r="AD490" s="178"/>
      <c r="AE490" s="178"/>
      <c r="AF490" s="178"/>
    </row>
    <row r="491" spans="1:32">
      <c r="A491" s="699"/>
      <c r="B491" s="3033" t="s">
        <v>756</v>
      </c>
      <c r="C491" s="602" t="s">
        <v>305</v>
      </c>
      <c r="D491" s="617" t="s">
        <v>1847</v>
      </c>
      <c r="E491" s="639" t="s">
        <v>393</v>
      </c>
      <c r="F491" s="664">
        <v>2250</v>
      </c>
      <c r="G491" s="750" t="s">
        <v>1931</v>
      </c>
      <c r="H491" s="599"/>
      <c r="I491" s="599">
        <v>733</v>
      </c>
      <c r="J491" s="2557" t="s">
        <v>1126</v>
      </c>
      <c r="K491" s="606"/>
      <c r="L491" s="1563"/>
      <c r="M491" s="1563">
        <v>733</v>
      </c>
      <c r="N491" s="116"/>
    </row>
    <row r="492" spans="1:32" ht="40.799999999999997">
      <c r="A492" s="602"/>
      <c r="B492" s="3033" t="s">
        <v>756</v>
      </c>
      <c r="C492" s="602" t="s">
        <v>307</v>
      </c>
      <c r="D492" s="617" t="s">
        <v>1847</v>
      </c>
      <c r="E492" s="639" t="s">
        <v>393</v>
      </c>
      <c r="F492" s="618">
        <v>2250</v>
      </c>
      <c r="G492" s="621" t="s">
        <v>3281</v>
      </c>
      <c r="H492" s="599"/>
      <c r="I492" s="599">
        <v>360</v>
      </c>
      <c r="J492" s="1537">
        <v>150.99</v>
      </c>
      <c r="K492" s="606"/>
      <c r="L492" s="1563"/>
      <c r="M492" s="1563">
        <v>192</v>
      </c>
      <c r="N492" s="593"/>
    </row>
    <row r="493" spans="1:32" ht="20.399999999999999" customHeight="1">
      <c r="A493" s="699"/>
      <c r="B493" s="3033" t="s">
        <v>756</v>
      </c>
      <c r="C493" s="602" t="s">
        <v>307</v>
      </c>
      <c r="D493" s="617" t="s">
        <v>1847</v>
      </c>
      <c r="E493" s="639" t="s">
        <v>393</v>
      </c>
      <c r="F493" s="618">
        <v>2250</v>
      </c>
      <c r="G493" s="604" t="s">
        <v>1171</v>
      </c>
      <c r="H493" s="599"/>
      <c r="I493" s="599">
        <v>5000</v>
      </c>
      <c r="J493" s="1537">
        <v>2822</v>
      </c>
      <c r="K493" s="606"/>
      <c r="L493" s="1563"/>
      <c r="M493" s="1563">
        <v>6000</v>
      </c>
      <c r="N493" s="116"/>
      <c r="O493" s="178"/>
      <c r="P493" s="178"/>
      <c r="Q493" s="178"/>
      <c r="R493" s="178"/>
      <c r="S493" s="178"/>
      <c r="T493" s="178"/>
      <c r="U493" s="178"/>
      <c r="V493" s="178"/>
      <c r="W493" s="178"/>
      <c r="X493" s="178"/>
      <c r="Y493" s="178"/>
      <c r="Z493" s="178"/>
      <c r="AA493" s="178"/>
      <c r="AB493" s="178"/>
      <c r="AC493" s="178"/>
      <c r="AD493" s="178"/>
      <c r="AE493" s="178"/>
      <c r="AF493" s="178"/>
    </row>
    <row r="494" spans="1:32" ht="20.399999999999999">
      <c r="A494" s="1060"/>
      <c r="B494" s="3033" t="s">
        <v>756</v>
      </c>
      <c r="C494" s="602" t="s">
        <v>307</v>
      </c>
      <c r="D494" s="617" t="s">
        <v>1847</v>
      </c>
      <c r="E494" s="639" t="s">
        <v>393</v>
      </c>
      <c r="F494" s="618">
        <v>2250</v>
      </c>
      <c r="G494" s="1044" t="s">
        <v>3022</v>
      </c>
      <c r="H494" s="1045"/>
      <c r="I494" s="1045">
        <v>510</v>
      </c>
      <c r="J494" s="2557" t="s">
        <v>1126</v>
      </c>
      <c r="K494" s="1047"/>
      <c r="L494" s="1593"/>
      <c r="M494" s="1593">
        <v>2040</v>
      </c>
      <c r="N494" s="116"/>
      <c r="O494" s="178"/>
      <c r="P494" s="178"/>
      <c r="Q494" s="178"/>
      <c r="R494" s="178"/>
      <c r="S494" s="178"/>
      <c r="T494" s="178"/>
      <c r="U494" s="178"/>
      <c r="V494" s="178"/>
      <c r="W494" s="178"/>
      <c r="X494" s="178"/>
      <c r="Y494" s="178"/>
      <c r="Z494" s="178"/>
      <c r="AA494" s="178"/>
      <c r="AB494" s="178"/>
      <c r="AC494" s="178"/>
      <c r="AD494" s="178"/>
      <c r="AE494" s="178"/>
      <c r="AF494" s="178"/>
    </row>
    <row r="495" spans="1:32" ht="61.2">
      <c r="A495" s="602"/>
      <c r="B495" s="3033" t="s">
        <v>756</v>
      </c>
      <c r="C495" s="602" t="s">
        <v>307</v>
      </c>
      <c r="D495" s="617" t="s">
        <v>1847</v>
      </c>
      <c r="E495" s="639" t="s">
        <v>393</v>
      </c>
      <c r="F495" s="618">
        <v>2250</v>
      </c>
      <c r="G495" s="689" t="s">
        <v>3284</v>
      </c>
      <c r="H495" s="640"/>
      <c r="I495" s="640">
        <v>3470.4</v>
      </c>
      <c r="J495" s="1537">
        <v>2755</v>
      </c>
      <c r="K495" s="731"/>
      <c r="L495" s="1563"/>
      <c r="M495" s="1563">
        <v>10890</v>
      </c>
      <c r="N495" s="116"/>
      <c r="O495" s="178"/>
      <c r="P495" s="178"/>
      <c r="Q495" s="178"/>
      <c r="R495" s="178"/>
      <c r="S495" s="178"/>
      <c r="T495" s="178"/>
      <c r="U495" s="178"/>
      <c r="V495" s="178"/>
      <c r="W495" s="178"/>
      <c r="X495" s="178"/>
      <c r="Y495" s="178"/>
      <c r="Z495" s="178"/>
      <c r="AA495" s="178"/>
      <c r="AB495" s="178"/>
      <c r="AC495" s="178"/>
      <c r="AD495" s="178"/>
      <c r="AE495" s="178"/>
      <c r="AF495" s="178"/>
    </row>
    <row r="496" spans="1:32" ht="30.6">
      <c r="A496" s="576"/>
      <c r="B496" s="3033" t="s">
        <v>756</v>
      </c>
      <c r="C496" s="602" t="s">
        <v>307</v>
      </c>
      <c r="D496" s="617" t="s">
        <v>1847</v>
      </c>
      <c r="E496" s="639" t="s">
        <v>393</v>
      </c>
      <c r="F496" s="618">
        <v>2250</v>
      </c>
      <c r="G496" s="1044" t="s">
        <v>3291</v>
      </c>
      <c r="H496" s="1045"/>
      <c r="I496" s="1045">
        <v>3070</v>
      </c>
      <c r="J496" s="1537" t="s">
        <v>1126</v>
      </c>
      <c r="K496" s="1047"/>
      <c r="L496" s="1593"/>
      <c r="M496" s="1593">
        <v>12279</v>
      </c>
      <c r="N496" s="116"/>
      <c r="O496" s="178"/>
      <c r="P496" s="178"/>
      <c r="Q496" s="178"/>
      <c r="R496" s="178"/>
      <c r="S496" s="178"/>
      <c r="T496" s="178"/>
      <c r="U496" s="178"/>
      <c r="V496" s="178"/>
      <c r="W496" s="178"/>
      <c r="X496" s="178"/>
      <c r="Y496" s="178"/>
      <c r="Z496" s="178"/>
      <c r="AA496" s="178"/>
      <c r="AB496" s="178"/>
      <c r="AC496" s="178"/>
      <c r="AD496" s="178"/>
      <c r="AE496" s="178"/>
      <c r="AF496" s="178"/>
    </row>
    <row r="497" spans="1:32">
      <c r="A497" s="622"/>
      <c r="B497" s="3032" t="s">
        <v>758</v>
      </c>
      <c r="C497" s="622" t="s">
        <v>309</v>
      </c>
      <c r="D497" s="658" t="s">
        <v>1847</v>
      </c>
      <c r="E497" s="659" t="s">
        <v>393</v>
      </c>
      <c r="F497" s="660">
        <v>2262</v>
      </c>
      <c r="G497" s="625" t="s">
        <v>386</v>
      </c>
      <c r="H497" s="628">
        <v>28869.97</v>
      </c>
      <c r="I497" s="628"/>
      <c r="J497" s="1537">
        <v>25288</v>
      </c>
      <c r="K497" s="666"/>
      <c r="L497" s="628">
        <v>37782</v>
      </c>
      <c r="M497" s="626"/>
      <c r="N497" s="116"/>
      <c r="O497" s="178"/>
      <c r="P497" s="178"/>
      <c r="Q497" s="178"/>
      <c r="R497" s="178"/>
      <c r="S497" s="178"/>
      <c r="T497" s="178"/>
      <c r="U497" s="178"/>
      <c r="V497" s="178"/>
      <c r="W497" s="178"/>
      <c r="X497" s="178"/>
      <c r="Y497" s="178"/>
      <c r="Z497" s="178"/>
      <c r="AA497" s="178"/>
      <c r="AB497" s="178"/>
      <c r="AC497" s="178"/>
      <c r="AD497" s="178"/>
      <c r="AE497" s="178"/>
      <c r="AF497" s="178"/>
    </row>
    <row r="498" spans="1:32" ht="40.799999999999997">
      <c r="A498" s="602"/>
      <c r="B498" s="3033" t="s">
        <v>758</v>
      </c>
      <c r="C498" s="602" t="s">
        <v>309</v>
      </c>
      <c r="D498" s="617" t="s">
        <v>1847</v>
      </c>
      <c r="E498" s="639" t="s">
        <v>393</v>
      </c>
      <c r="F498" s="664">
        <v>2262</v>
      </c>
      <c r="G498" s="750" t="s">
        <v>3301</v>
      </c>
      <c r="H498" s="599"/>
      <c r="I498" s="599">
        <v>7620</v>
      </c>
      <c r="J498" s="1537">
        <v>6984</v>
      </c>
      <c r="K498" s="606"/>
      <c r="L498" s="598"/>
      <c r="M498" s="632">
        <v>7620</v>
      </c>
      <c r="N498" s="116"/>
      <c r="O498" s="178"/>
      <c r="P498" s="178"/>
      <c r="Q498" s="178"/>
      <c r="R498" s="178"/>
      <c r="S498" s="178"/>
      <c r="T498" s="178"/>
      <c r="U498" s="178"/>
      <c r="V498" s="178"/>
      <c r="W498" s="178"/>
      <c r="X498" s="178"/>
      <c r="Y498" s="178"/>
      <c r="Z498" s="178"/>
      <c r="AA498" s="178"/>
      <c r="AB498" s="178"/>
      <c r="AC498" s="178"/>
      <c r="AD498" s="178"/>
      <c r="AE498" s="178"/>
      <c r="AF498" s="178"/>
    </row>
    <row r="499" spans="1:32" ht="51">
      <c r="A499" s="602"/>
      <c r="B499" s="3033" t="s">
        <v>758</v>
      </c>
      <c r="C499" s="602" t="s">
        <v>309</v>
      </c>
      <c r="D499" s="617" t="s">
        <v>1847</v>
      </c>
      <c r="E499" s="639" t="s">
        <v>393</v>
      </c>
      <c r="F499" s="664">
        <v>2262</v>
      </c>
      <c r="G499" s="750" t="s">
        <v>3302</v>
      </c>
      <c r="H499" s="632"/>
      <c r="I499" s="632">
        <v>21249.97</v>
      </c>
      <c r="J499" s="1537">
        <v>18304</v>
      </c>
      <c r="K499" s="787"/>
      <c r="L499" s="630"/>
      <c r="M499" s="632">
        <v>15147</v>
      </c>
      <c r="N499" s="116"/>
      <c r="O499" s="178"/>
      <c r="P499" s="178"/>
      <c r="Q499" s="178"/>
      <c r="R499" s="178"/>
      <c r="S499" s="178"/>
      <c r="T499" s="178"/>
      <c r="U499" s="178"/>
      <c r="V499" s="178"/>
      <c r="W499" s="178"/>
      <c r="X499" s="178"/>
      <c r="Y499" s="178"/>
      <c r="Z499" s="178"/>
      <c r="AA499" s="178"/>
      <c r="AB499" s="178"/>
      <c r="AC499" s="178"/>
      <c r="AD499" s="178"/>
      <c r="AE499" s="178"/>
      <c r="AF499" s="178"/>
    </row>
    <row r="500" spans="1:32" ht="51">
      <c r="A500" s="602"/>
      <c r="B500" s="3033" t="s">
        <v>758</v>
      </c>
      <c r="C500" s="602" t="s">
        <v>309</v>
      </c>
      <c r="D500" s="617" t="s">
        <v>1847</v>
      </c>
      <c r="E500" s="639" t="s">
        <v>393</v>
      </c>
      <c r="F500" s="664">
        <v>2262</v>
      </c>
      <c r="G500" s="750" t="s">
        <v>4908</v>
      </c>
      <c r="H500" s="599"/>
      <c r="I500" s="599"/>
      <c r="J500" s="1537" t="s">
        <v>1126</v>
      </c>
      <c r="K500" s="606"/>
      <c r="L500" s="2713"/>
      <c r="M500" s="632">
        <v>15015</v>
      </c>
      <c r="N500" s="116"/>
      <c r="O500" s="178"/>
      <c r="P500" s="178"/>
      <c r="Q500" s="178"/>
      <c r="R500" s="178"/>
      <c r="S500" s="178"/>
      <c r="T500" s="178"/>
      <c r="U500" s="178"/>
      <c r="V500" s="178"/>
      <c r="W500" s="178"/>
      <c r="X500" s="178"/>
      <c r="Y500" s="178"/>
      <c r="Z500" s="178"/>
      <c r="AA500" s="178"/>
      <c r="AB500" s="178"/>
      <c r="AC500" s="178"/>
      <c r="AD500" s="178"/>
      <c r="AE500" s="178"/>
      <c r="AF500" s="178"/>
    </row>
    <row r="501" spans="1:32">
      <c r="A501" s="622"/>
      <c r="B501" s="3032" t="s">
        <v>757</v>
      </c>
      <c r="C501" s="622" t="s">
        <v>309</v>
      </c>
      <c r="D501" s="658" t="s">
        <v>1847</v>
      </c>
      <c r="E501" s="659" t="s">
        <v>393</v>
      </c>
      <c r="F501" s="660">
        <v>2262</v>
      </c>
      <c r="G501" s="625" t="s">
        <v>386</v>
      </c>
      <c r="H501" s="628">
        <v>8183</v>
      </c>
      <c r="I501" s="628"/>
      <c r="J501" s="1537"/>
      <c r="K501" s="666"/>
      <c r="L501" s="628">
        <v>0</v>
      </c>
      <c r="M501" s="628"/>
      <c r="N501" s="116"/>
      <c r="O501" s="178"/>
      <c r="P501" s="178"/>
      <c r="Q501" s="178"/>
      <c r="R501" s="178"/>
      <c r="S501" s="178"/>
      <c r="T501" s="178"/>
      <c r="U501" s="178"/>
      <c r="V501" s="178"/>
      <c r="W501" s="178"/>
      <c r="X501" s="178"/>
      <c r="Y501" s="178"/>
      <c r="Z501" s="178"/>
      <c r="AA501" s="178"/>
      <c r="AB501" s="178"/>
      <c r="AC501" s="178"/>
      <c r="AD501" s="178"/>
      <c r="AE501" s="178"/>
      <c r="AF501" s="178"/>
    </row>
    <row r="502" spans="1:32" ht="20.399999999999999" customHeight="1">
      <c r="A502" s="602"/>
      <c r="B502" s="3033" t="s">
        <v>757</v>
      </c>
      <c r="C502" s="602" t="s">
        <v>309</v>
      </c>
      <c r="D502" s="617" t="s">
        <v>1847</v>
      </c>
      <c r="E502" s="639" t="s">
        <v>393</v>
      </c>
      <c r="F502" s="664">
        <v>2262</v>
      </c>
      <c r="G502" s="750" t="s">
        <v>3303</v>
      </c>
      <c r="H502" s="599"/>
      <c r="I502" s="599">
        <v>8183</v>
      </c>
      <c r="J502" s="1537" t="s">
        <v>1126</v>
      </c>
      <c r="K502" s="606"/>
      <c r="L502" s="599"/>
      <c r="M502" s="632"/>
      <c r="N502" s="116"/>
      <c r="O502" s="178"/>
      <c r="P502" s="178"/>
      <c r="Q502" s="178"/>
      <c r="R502" s="178"/>
      <c r="S502" s="178"/>
      <c r="T502" s="178"/>
      <c r="U502" s="178"/>
      <c r="V502" s="178"/>
      <c r="W502" s="178"/>
      <c r="X502" s="178"/>
      <c r="Y502" s="178"/>
      <c r="Z502" s="178"/>
      <c r="AA502" s="178"/>
      <c r="AB502" s="178"/>
      <c r="AC502" s="178"/>
      <c r="AD502" s="178"/>
      <c r="AE502" s="178"/>
      <c r="AF502" s="178"/>
    </row>
    <row r="503" spans="1:32">
      <c r="A503" s="622"/>
      <c r="B503" s="3032" t="s">
        <v>756</v>
      </c>
      <c r="C503" s="622" t="s">
        <v>305</v>
      </c>
      <c r="D503" s="658" t="s">
        <v>1847</v>
      </c>
      <c r="E503" s="659" t="s">
        <v>393</v>
      </c>
      <c r="F503" s="660">
        <v>2264</v>
      </c>
      <c r="G503" s="625" t="s">
        <v>117</v>
      </c>
      <c r="H503" s="628">
        <v>180</v>
      </c>
      <c r="I503" s="628"/>
      <c r="J503" s="1537">
        <v>164</v>
      </c>
      <c r="K503" s="666"/>
      <c r="L503" s="628">
        <v>180</v>
      </c>
      <c r="M503" s="628"/>
      <c r="N503" s="116"/>
      <c r="O503" s="178"/>
      <c r="P503" s="178"/>
      <c r="Q503" s="178"/>
      <c r="R503" s="178"/>
      <c r="S503" s="178"/>
      <c r="T503" s="178"/>
      <c r="U503" s="178"/>
      <c r="V503" s="178"/>
      <c r="W503" s="178"/>
      <c r="X503" s="178"/>
      <c r="Y503" s="178"/>
      <c r="Z503" s="178"/>
      <c r="AA503" s="178"/>
      <c r="AB503" s="178"/>
      <c r="AC503" s="178"/>
      <c r="AD503" s="178"/>
      <c r="AE503" s="178"/>
      <c r="AF503" s="178"/>
    </row>
    <row r="504" spans="1:32" ht="33.75" customHeight="1">
      <c r="A504" s="602"/>
      <c r="B504" s="3033" t="s">
        <v>756</v>
      </c>
      <c r="C504" s="602" t="s">
        <v>305</v>
      </c>
      <c r="D504" s="617" t="s">
        <v>1847</v>
      </c>
      <c r="E504" s="639" t="s">
        <v>393</v>
      </c>
      <c r="F504" s="664">
        <v>2264</v>
      </c>
      <c r="G504" s="750" t="s">
        <v>156</v>
      </c>
      <c r="H504" s="599"/>
      <c r="I504" s="599">
        <v>180</v>
      </c>
      <c r="J504" s="1537" t="s">
        <v>1126</v>
      </c>
      <c r="K504" s="606"/>
      <c r="L504" s="599"/>
      <c r="M504" s="599">
        <v>180</v>
      </c>
      <c r="N504" s="116"/>
      <c r="O504" s="178"/>
      <c r="P504" s="178"/>
      <c r="Q504" s="178"/>
      <c r="R504" s="178"/>
      <c r="S504" s="178"/>
      <c r="T504" s="178"/>
      <c r="U504" s="178"/>
      <c r="V504" s="178"/>
      <c r="W504" s="178"/>
      <c r="X504" s="178"/>
      <c r="Y504" s="178"/>
      <c r="Z504" s="178"/>
      <c r="AA504" s="178"/>
      <c r="AB504" s="178"/>
      <c r="AC504" s="178"/>
      <c r="AD504" s="178"/>
      <c r="AE504" s="178"/>
      <c r="AF504" s="178"/>
    </row>
    <row r="505" spans="1:32" ht="20.399999999999999">
      <c r="A505" s="622"/>
      <c r="B505" s="3032" t="s">
        <v>756</v>
      </c>
      <c r="C505" s="622" t="s">
        <v>307</v>
      </c>
      <c r="D505" s="658" t="s">
        <v>1847</v>
      </c>
      <c r="E505" s="659" t="s">
        <v>393</v>
      </c>
      <c r="F505" s="624">
        <v>2276</v>
      </c>
      <c r="G505" s="625" t="s">
        <v>1768</v>
      </c>
      <c r="H505" s="628">
        <v>500</v>
      </c>
      <c r="I505" s="628"/>
      <c r="J505" s="1537">
        <v>460</v>
      </c>
      <c r="K505" s="666"/>
      <c r="L505" s="628">
        <v>500</v>
      </c>
      <c r="M505" s="628"/>
      <c r="N505" s="116"/>
      <c r="O505" s="4"/>
      <c r="P505" s="4"/>
      <c r="Q505" s="4"/>
      <c r="R505" s="4"/>
      <c r="S505" s="4"/>
      <c r="T505" s="4"/>
      <c r="V505" s="178"/>
      <c r="W505" s="178"/>
      <c r="X505" s="178"/>
      <c r="Y505" s="178"/>
      <c r="Z505" s="178"/>
      <c r="AA505" s="178"/>
      <c r="AB505" s="178"/>
      <c r="AC505" s="178"/>
      <c r="AD505" s="178"/>
      <c r="AE505" s="178"/>
      <c r="AF505" s="178"/>
    </row>
    <row r="506" spans="1:32" ht="20.399999999999999">
      <c r="A506" s="699"/>
      <c r="B506" s="3033" t="s">
        <v>756</v>
      </c>
      <c r="C506" s="602" t="s">
        <v>307</v>
      </c>
      <c r="D506" s="617" t="s">
        <v>1847</v>
      </c>
      <c r="E506" s="639" t="s">
        <v>393</v>
      </c>
      <c r="F506" s="618">
        <v>2276</v>
      </c>
      <c r="G506" s="750" t="s">
        <v>3280</v>
      </c>
      <c r="H506" s="599"/>
      <c r="I506" s="599">
        <v>500</v>
      </c>
      <c r="J506" s="1537" t="s">
        <v>1126</v>
      </c>
      <c r="K506" s="606"/>
      <c r="L506" s="599"/>
      <c r="M506" s="599">
        <v>500</v>
      </c>
      <c r="N506" s="116"/>
      <c r="O506" s="178"/>
      <c r="P506" s="178"/>
      <c r="Q506" s="178"/>
      <c r="R506" s="178"/>
      <c r="S506" s="178"/>
      <c r="T506" s="178"/>
      <c r="U506" s="178"/>
      <c r="V506" s="178"/>
      <c r="W506" s="178"/>
      <c r="X506" s="178"/>
      <c r="Y506" s="178"/>
      <c r="Z506" s="178"/>
      <c r="AA506" s="178"/>
      <c r="AB506" s="178"/>
      <c r="AC506" s="178"/>
      <c r="AD506" s="178"/>
      <c r="AE506" s="178"/>
      <c r="AF506" s="178"/>
    </row>
    <row r="507" spans="1:32" ht="20.399999999999999" customHeight="1">
      <c r="A507" s="622"/>
      <c r="B507" s="3032" t="s">
        <v>756</v>
      </c>
      <c r="C507" s="622" t="s">
        <v>307</v>
      </c>
      <c r="D507" s="658" t="s">
        <v>1847</v>
      </c>
      <c r="E507" s="659" t="s">
        <v>393</v>
      </c>
      <c r="F507" s="624">
        <v>2311</v>
      </c>
      <c r="G507" s="625" t="s">
        <v>121</v>
      </c>
      <c r="H507" s="628">
        <v>2835</v>
      </c>
      <c r="I507" s="628"/>
      <c r="J507" s="1537">
        <v>834</v>
      </c>
      <c r="K507" s="666"/>
      <c r="L507" s="628">
        <v>2835</v>
      </c>
      <c r="M507" s="628"/>
      <c r="N507" s="116"/>
      <c r="O507" s="178"/>
      <c r="P507" s="178"/>
      <c r="Q507" s="178"/>
      <c r="R507" s="178"/>
      <c r="S507" s="178"/>
      <c r="T507" s="178"/>
      <c r="U507" s="178"/>
      <c r="V507" s="178"/>
      <c r="W507" s="178"/>
      <c r="X507" s="178"/>
      <c r="Y507" s="178"/>
      <c r="Z507" s="178"/>
      <c r="AA507" s="178"/>
      <c r="AB507" s="178"/>
      <c r="AC507" s="178"/>
      <c r="AD507" s="178"/>
      <c r="AE507" s="178"/>
      <c r="AF507" s="178"/>
    </row>
    <row r="508" spans="1:32">
      <c r="A508" s="699"/>
      <c r="B508" s="3033" t="s">
        <v>756</v>
      </c>
      <c r="C508" s="602" t="s">
        <v>307</v>
      </c>
      <c r="D508" s="617" t="s">
        <v>1847</v>
      </c>
      <c r="E508" s="639" t="s">
        <v>393</v>
      </c>
      <c r="F508" s="618">
        <v>2311</v>
      </c>
      <c r="G508" s="604" t="s">
        <v>157</v>
      </c>
      <c r="H508" s="599"/>
      <c r="I508" s="599">
        <v>970</v>
      </c>
      <c r="J508" s="1537" t="s">
        <v>1126</v>
      </c>
      <c r="K508" s="606"/>
      <c r="L508" s="599"/>
      <c r="M508" s="599">
        <v>970</v>
      </c>
      <c r="N508" s="116"/>
      <c r="O508" s="178"/>
      <c r="P508" s="178"/>
      <c r="Q508" s="178"/>
      <c r="R508" s="178"/>
      <c r="S508" s="178"/>
      <c r="T508" s="178"/>
      <c r="U508" s="178"/>
      <c r="V508" s="178"/>
      <c r="W508" s="178"/>
      <c r="X508" s="178"/>
      <c r="Y508" s="178"/>
      <c r="Z508" s="178"/>
      <c r="AA508" s="178"/>
      <c r="AB508" s="178"/>
      <c r="AC508" s="178"/>
      <c r="AD508" s="178"/>
      <c r="AE508" s="178"/>
      <c r="AF508" s="178"/>
    </row>
    <row r="509" spans="1:32">
      <c r="A509" s="699"/>
      <c r="B509" s="3033" t="s">
        <v>756</v>
      </c>
      <c r="C509" s="602" t="s">
        <v>307</v>
      </c>
      <c r="D509" s="617" t="s">
        <v>1847</v>
      </c>
      <c r="E509" s="639" t="s">
        <v>393</v>
      </c>
      <c r="F509" s="618">
        <v>2311</v>
      </c>
      <c r="G509" s="604" t="s">
        <v>636</v>
      </c>
      <c r="H509" s="599"/>
      <c r="I509" s="599">
        <v>480</v>
      </c>
      <c r="J509" s="1537" t="s">
        <v>1126</v>
      </c>
      <c r="K509" s="606"/>
      <c r="L509" s="599"/>
      <c r="M509" s="599">
        <v>480</v>
      </c>
      <c r="N509" s="116"/>
      <c r="O509" s="3"/>
      <c r="P509" s="3"/>
      <c r="Q509" s="3"/>
      <c r="R509" s="3"/>
      <c r="S509" s="3"/>
      <c r="T509" s="3"/>
      <c r="U509" s="3"/>
      <c r="V509" s="3"/>
      <c r="W509" s="3"/>
      <c r="X509" s="3"/>
      <c r="Y509" s="3"/>
      <c r="Z509" s="3"/>
      <c r="AA509" s="3"/>
      <c r="AB509" s="3"/>
      <c r="AC509" s="3"/>
      <c r="AD509" s="3"/>
      <c r="AE509" s="3"/>
      <c r="AF509" s="3"/>
    </row>
    <row r="510" spans="1:32">
      <c r="A510" s="699"/>
      <c r="B510" s="3033" t="s">
        <v>756</v>
      </c>
      <c r="C510" s="602" t="s">
        <v>307</v>
      </c>
      <c r="D510" s="617" t="s">
        <v>1847</v>
      </c>
      <c r="E510" s="639" t="s">
        <v>393</v>
      </c>
      <c r="F510" s="618">
        <v>2311</v>
      </c>
      <c r="G510" s="604" t="s">
        <v>158</v>
      </c>
      <c r="H510" s="599"/>
      <c r="I510" s="599">
        <v>100</v>
      </c>
      <c r="J510" s="1537" t="s">
        <v>1126</v>
      </c>
      <c r="K510" s="606"/>
      <c r="L510" s="599"/>
      <c r="M510" s="599">
        <v>100</v>
      </c>
      <c r="N510" s="116"/>
      <c r="O510" s="3"/>
      <c r="P510" s="3"/>
      <c r="Q510" s="3"/>
      <c r="R510" s="3"/>
      <c r="S510" s="3"/>
      <c r="T510" s="3"/>
      <c r="U510" s="3"/>
      <c r="V510" s="3"/>
      <c r="W510" s="3"/>
      <c r="X510" s="3"/>
      <c r="Y510" s="3"/>
      <c r="Z510" s="3"/>
      <c r="AA510" s="3"/>
      <c r="AB510" s="3"/>
      <c r="AC510" s="3"/>
      <c r="AD510" s="3"/>
      <c r="AE510" s="3"/>
      <c r="AF510" s="3"/>
    </row>
    <row r="511" spans="1:32">
      <c r="A511" s="699"/>
      <c r="B511" s="3033" t="s">
        <v>756</v>
      </c>
      <c r="C511" s="602" t="s">
        <v>307</v>
      </c>
      <c r="D511" s="617" t="s">
        <v>1847</v>
      </c>
      <c r="E511" s="639" t="s">
        <v>393</v>
      </c>
      <c r="F511" s="618">
        <v>2311</v>
      </c>
      <c r="G511" s="604" t="s">
        <v>159</v>
      </c>
      <c r="H511" s="599"/>
      <c r="I511" s="599">
        <v>1185</v>
      </c>
      <c r="J511" s="1537" t="s">
        <v>1126</v>
      </c>
      <c r="K511" s="606"/>
      <c r="L511" s="599"/>
      <c r="M511" s="599">
        <v>1185</v>
      </c>
      <c r="N511" s="116"/>
      <c r="O511" s="3"/>
      <c r="P511" s="3"/>
      <c r="Q511" s="3"/>
      <c r="R511" s="3"/>
      <c r="S511" s="3"/>
      <c r="T511" s="3"/>
      <c r="U511" s="3"/>
      <c r="V511" s="3"/>
      <c r="W511" s="3"/>
      <c r="X511" s="3"/>
      <c r="Y511" s="3"/>
      <c r="Z511" s="3"/>
      <c r="AA511" s="3"/>
      <c r="AB511" s="3"/>
      <c r="AC511" s="3"/>
      <c r="AD511" s="3"/>
      <c r="AE511" s="3"/>
      <c r="AF511" s="3"/>
    </row>
    <row r="512" spans="1:32" s="15" customFormat="1">
      <c r="A512" s="699"/>
      <c r="B512" s="3033" t="s">
        <v>756</v>
      </c>
      <c r="C512" s="602" t="s">
        <v>307</v>
      </c>
      <c r="D512" s="617" t="s">
        <v>1847</v>
      </c>
      <c r="E512" s="639" t="s">
        <v>393</v>
      </c>
      <c r="F512" s="618">
        <v>2311</v>
      </c>
      <c r="G512" s="604" t="s">
        <v>1338</v>
      </c>
      <c r="H512" s="599"/>
      <c r="I512" s="599">
        <v>100</v>
      </c>
      <c r="J512" s="1537" t="s">
        <v>1126</v>
      </c>
      <c r="K512" s="606"/>
      <c r="L512" s="599"/>
      <c r="M512" s="599">
        <v>100</v>
      </c>
      <c r="N512" s="116"/>
      <c r="O512" s="6"/>
      <c r="P512" s="6"/>
      <c r="Q512" s="6"/>
      <c r="R512" s="6"/>
      <c r="S512" s="6"/>
      <c r="T512" s="6"/>
      <c r="U512" s="6"/>
      <c r="V512" s="6"/>
      <c r="W512" s="6"/>
      <c r="X512" s="6"/>
      <c r="Y512" s="6"/>
      <c r="Z512" s="6"/>
      <c r="AA512" s="6"/>
      <c r="AB512" s="6"/>
      <c r="AC512" s="6"/>
      <c r="AD512" s="6"/>
      <c r="AE512" s="6"/>
      <c r="AF512" s="6"/>
    </row>
    <row r="513" spans="1:32" s="15" customFormat="1">
      <c r="A513" s="622"/>
      <c r="B513" s="3032" t="s">
        <v>756</v>
      </c>
      <c r="C513" s="622" t="s">
        <v>307</v>
      </c>
      <c r="D513" s="658" t="s">
        <v>1847</v>
      </c>
      <c r="E513" s="1305" t="s">
        <v>393</v>
      </c>
      <c r="F513" s="624">
        <v>2312</v>
      </c>
      <c r="G513" s="625" t="s">
        <v>123</v>
      </c>
      <c r="H513" s="628">
        <v>2063</v>
      </c>
      <c r="I513" s="628"/>
      <c r="J513" s="1537">
        <v>1851</v>
      </c>
      <c r="K513" s="666"/>
      <c r="L513" s="1541">
        <v>1300</v>
      </c>
      <c r="M513" s="626"/>
      <c r="N513" s="116"/>
      <c r="O513" s="6"/>
      <c r="P513" s="6"/>
      <c r="Q513" s="6"/>
      <c r="R513" s="6"/>
      <c r="S513" s="6"/>
      <c r="T513" s="6"/>
      <c r="U513" s="6"/>
      <c r="V513" s="6"/>
      <c r="W513" s="6"/>
      <c r="X513" s="6"/>
      <c r="Y513" s="6"/>
      <c r="Z513" s="6"/>
      <c r="AA513" s="6"/>
      <c r="AB513" s="6"/>
      <c r="AC513" s="6"/>
      <c r="AD513" s="6"/>
      <c r="AE513" s="6"/>
      <c r="AF513" s="6"/>
    </row>
    <row r="514" spans="1:32" s="15" customFormat="1" ht="20.399999999999999">
      <c r="A514" s="699"/>
      <c r="B514" s="3033" t="s">
        <v>756</v>
      </c>
      <c r="C514" s="602" t="s">
        <v>307</v>
      </c>
      <c r="D514" s="617" t="s">
        <v>1847</v>
      </c>
      <c r="E514" s="1306" t="s">
        <v>393</v>
      </c>
      <c r="F514" s="618">
        <v>2312</v>
      </c>
      <c r="G514" s="750" t="s">
        <v>395</v>
      </c>
      <c r="H514" s="599"/>
      <c r="I514" s="599">
        <v>300</v>
      </c>
      <c r="J514" s="1537" t="s">
        <v>1126</v>
      </c>
      <c r="K514" s="606"/>
      <c r="L514" s="598"/>
      <c r="M514" s="599">
        <v>300</v>
      </c>
      <c r="N514" s="116"/>
      <c r="O514" s="6"/>
      <c r="P514" s="6"/>
      <c r="Q514" s="6"/>
      <c r="R514" s="6"/>
      <c r="S514" s="6"/>
      <c r="T514" s="6"/>
      <c r="U514" s="6"/>
      <c r="V514" s="6"/>
      <c r="W514" s="6"/>
      <c r="X514" s="6"/>
      <c r="Y514" s="6"/>
      <c r="Z514" s="6"/>
      <c r="AA514" s="6"/>
      <c r="AB514" s="6"/>
      <c r="AC514" s="6"/>
      <c r="AD514" s="6"/>
      <c r="AE514" s="6"/>
      <c r="AF514" s="6"/>
    </row>
    <row r="515" spans="1:32" s="15" customFormat="1" ht="180" customHeight="1">
      <c r="A515" s="699"/>
      <c r="B515" s="3033" t="s">
        <v>756</v>
      </c>
      <c r="C515" s="602" t="s">
        <v>307</v>
      </c>
      <c r="D515" s="617" t="s">
        <v>1847</v>
      </c>
      <c r="E515" s="1306" t="s">
        <v>393</v>
      </c>
      <c r="F515" s="618">
        <v>2312</v>
      </c>
      <c r="G515" s="750" t="s">
        <v>540</v>
      </c>
      <c r="H515" s="599"/>
      <c r="I515" s="794">
        <v>500</v>
      </c>
      <c r="J515" s="1537" t="s">
        <v>1126</v>
      </c>
      <c r="K515" s="606"/>
      <c r="L515" s="598"/>
      <c r="M515" s="1590">
        <v>500</v>
      </c>
      <c r="N515" s="116"/>
      <c r="O515" s="6"/>
      <c r="P515" s="6"/>
      <c r="Q515" s="6"/>
      <c r="R515" s="6"/>
      <c r="S515" s="6"/>
      <c r="T515" s="6"/>
      <c r="U515" s="6"/>
      <c r="V515" s="6"/>
      <c r="W515" s="6"/>
      <c r="X515" s="6"/>
      <c r="Y515" s="6"/>
      <c r="Z515" s="6"/>
      <c r="AA515" s="6"/>
      <c r="AB515" s="6"/>
      <c r="AC515" s="6"/>
      <c r="AD515" s="6"/>
      <c r="AE515" s="6"/>
      <c r="AF515" s="6"/>
    </row>
    <row r="516" spans="1:32" s="15" customFormat="1">
      <c r="A516" s="699"/>
      <c r="B516" s="3033" t="s">
        <v>756</v>
      </c>
      <c r="C516" s="602" t="s">
        <v>307</v>
      </c>
      <c r="D516" s="617" t="s">
        <v>1847</v>
      </c>
      <c r="E516" s="1306" t="s">
        <v>393</v>
      </c>
      <c r="F516" s="618">
        <v>2312</v>
      </c>
      <c r="G516" s="750" t="s">
        <v>1339</v>
      </c>
      <c r="H516" s="599"/>
      <c r="I516" s="794">
        <v>500</v>
      </c>
      <c r="J516" s="1537" t="s">
        <v>1126</v>
      </c>
      <c r="K516" s="606"/>
      <c r="L516" s="598"/>
      <c r="M516" s="1590">
        <v>500</v>
      </c>
      <c r="N516" s="167"/>
      <c r="O516" s="6"/>
      <c r="P516" s="6"/>
      <c r="Q516" s="6"/>
      <c r="R516" s="6"/>
      <c r="S516" s="6"/>
      <c r="T516" s="6"/>
      <c r="U516" s="6"/>
      <c r="V516" s="6"/>
      <c r="W516" s="6"/>
      <c r="X516" s="6"/>
      <c r="Y516" s="6"/>
      <c r="Z516" s="6"/>
      <c r="AA516" s="6"/>
      <c r="AB516" s="6"/>
      <c r="AC516" s="6"/>
      <c r="AD516" s="6"/>
      <c r="AE516" s="6"/>
      <c r="AF516" s="6"/>
    </row>
    <row r="517" spans="1:32" s="15" customFormat="1" ht="20.399999999999999">
      <c r="A517" s="699"/>
      <c r="B517" s="3033" t="s">
        <v>756</v>
      </c>
      <c r="C517" s="602" t="s">
        <v>307</v>
      </c>
      <c r="D517" s="617" t="s">
        <v>1847</v>
      </c>
      <c r="E517" s="1306" t="s">
        <v>393</v>
      </c>
      <c r="F517" s="618">
        <v>2312</v>
      </c>
      <c r="G517" s="750" t="s">
        <v>2921</v>
      </c>
      <c r="H517" s="599"/>
      <c r="I517" s="599">
        <v>299</v>
      </c>
      <c r="J517" s="1537" t="s">
        <v>1126</v>
      </c>
      <c r="K517" s="606"/>
      <c r="L517" s="598"/>
      <c r="M517" s="598"/>
      <c r="N517" s="116"/>
      <c r="O517" s="6"/>
      <c r="P517" s="6"/>
      <c r="Q517" s="6"/>
      <c r="R517" s="6"/>
      <c r="S517" s="6"/>
      <c r="T517" s="6"/>
      <c r="U517" s="6"/>
      <c r="V517" s="6"/>
      <c r="W517" s="6"/>
      <c r="X517" s="6"/>
      <c r="Y517" s="6"/>
      <c r="Z517" s="6"/>
      <c r="AA517" s="6"/>
      <c r="AB517" s="6"/>
      <c r="AC517" s="6"/>
      <c r="AD517" s="6"/>
      <c r="AE517" s="6"/>
      <c r="AF517" s="6"/>
    </row>
    <row r="518" spans="1:32" s="15" customFormat="1" ht="20.399999999999999">
      <c r="A518" s="1060"/>
      <c r="B518" s="3033" t="s">
        <v>756</v>
      </c>
      <c r="C518" s="602" t="s">
        <v>307</v>
      </c>
      <c r="D518" s="617" t="s">
        <v>1847</v>
      </c>
      <c r="E518" s="1306" t="s">
        <v>393</v>
      </c>
      <c r="F518" s="618">
        <v>2312</v>
      </c>
      <c r="G518" s="1351" t="s">
        <v>2920</v>
      </c>
      <c r="H518" s="1045"/>
      <c r="I518" s="1045">
        <v>464</v>
      </c>
      <c r="J518" s="1537" t="s">
        <v>1126</v>
      </c>
      <c r="K518" s="1047"/>
      <c r="L518" s="1030"/>
      <c r="M518" s="1030"/>
      <c r="N518" s="116" t="s">
        <v>3304</v>
      </c>
      <c r="O518" s="6"/>
      <c r="P518" s="6"/>
      <c r="Q518" s="6"/>
      <c r="R518" s="6"/>
      <c r="S518" s="6"/>
      <c r="T518" s="6"/>
      <c r="U518" s="6"/>
      <c r="V518" s="6"/>
      <c r="W518" s="6"/>
      <c r="X518" s="6"/>
      <c r="Y518" s="6"/>
      <c r="Z518" s="6"/>
      <c r="AA518" s="6"/>
      <c r="AB518" s="6"/>
      <c r="AC518" s="6"/>
      <c r="AD518" s="6"/>
      <c r="AE518" s="6"/>
      <c r="AF518" s="6"/>
    </row>
    <row r="519" spans="1:32" s="15" customFormat="1" ht="20.399999999999999">
      <c r="A519" s="622"/>
      <c r="B519" s="3032" t="s">
        <v>756</v>
      </c>
      <c r="C519" s="622" t="s">
        <v>307</v>
      </c>
      <c r="D519" s="658" t="s">
        <v>1847</v>
      </c>
      <c r="E519" s="1305" t="s">
        <v>393</v>
      </c>
      <c r="F519" s="624">
        <v>2314</v>
      </c>
      <c r="G519" s="625" t="s">
        <v>1427</v>
      </c>
      <c r="H519" s="628">
        <v>1350</v>
      </c>
      <c r="I519" s="628"/>
      <c r="J519" s="1537">
        <v>871</v>
      </c>
      <c r="K519" s="666"/>
      <c r="L519" s="1541">
        <v>1350</v>
      </c>
      <c r="M519" s="1541"/>
      <c r="N519" s="116"/>
      <c r="O519" s="6"/>
      <c r="P519" s="6"/>
      <c r="Q519" s="6"/>
      <c r="R519" s="6"/>
      <c r="S519" s="6"/>
      <c r="T519" s="6"/>
      <c r="U519" s="6"/>
      <c r="V519" s="6"/>
      <c r="W519" s="6"/>
      <c r="X519" s="6"/>
      <c r="Y519" s="6"/>
      <c r="Z519" s="6"/>
      <c r="AA519" s="6"/>
      <c r="AB519" s="6"/>
      <c r="AC519" s="6"/>
      <c r="AD519" s="6"/>
      <c r="AE519" s="6"/>
    </row>
    <row r="520" spans="1:32" s="15" customFormat="1">
      <c r="A520" s="602"/>
      <c r="B520" s="3033" t="s">
        <v>756</v>
      </c>
      <c r="C520" s="602" t="s">
        <v>307</v>
      </c>
      <c r="D520" s="617" t="s">
        <v>1847</v>
      </c>
      <c r="E520" s="1306" t="s">
        <v>393</v>
      </c>
      <c r="F520" s="618">
        <v>2314</v>
      </c>
      <c r="G520" s="604" t="s">
        <v>188</v>
      </c>
      <c r="H520" s="599"/>
      <c r="I520" s="599">
        <v>150</v>
      </c>
      <c r="J520" s="1537" t="s">
        <v>1126</v>
      </c>
      <c r="K520" s="606"/>
      <c r="L520" s="1542"/>
      <c r="M520" s="1542">
        <v>150</v>
      </c>
      <c r="N520" s="168" t="s">
        <v>1042</v>
      </c>
      <c r="O520" s="6"/>
      <c r="P520" s="6"/>
      <c r="Q520" s="6"/>
      <c r="R520" s="6"/>
      <c r="S520" s="6"/>
      <c r="T520" s="6"/>
      <c r="U520" s="6"/>
      <c r="V520" s="6"/>
      <c r="W520" s="6"/>
      <c r="X520" s="6"/>
      <c r="Y520" s="6"/>
      <c r="Z520" s="6"/>
      <c r="AA520" s="6"/>
      <c r="AB520" s="6"/>
      <c r="AC520" s="6"/>
      <c r="AD520" s="6"/>
      <c r="AE520" s="6"/>
    </row>
    <row r="521" spans="1:32" s="15" customFormat="1" ht="30.6">
      <c r="A521" s="602" t="s">
        <v>480</v>
      </c>
      <c r="B521" s="3033" t="s">
        <v>756</v>
      </c>
      <c r="C521" s="602" t="s">
        <v>305</v>
      </c>
      <c r="D521" s="617" t="s">
        <v>1847</v>
      </c>
      <c r="E521" s="1306" t="s">
        <v>393</v>
      </c>
      <c r="F521" s="618">
        <v>2314</v>
      </c>
      <c r="G521" s="604" t="s">
        <v>1341</v>
      </c>
      <c r="H521" s="599"/>
      <c r="I521" s="599">
        <v>1200</v>
      </c>
      <c r="J521" s="1537" t="s">
        <v>1126</v>
      </c>
      <c r="K521" s="606"/>
      <c r="L521" s="1542"/>
      <c r="M521" s="1542">
        <v>1200</v>
      </c>
      <c r="N521" s="116"/>
      <c r="O521" s="6"/>
      <c r="P521" s="6"/>
      <c r="Q521" s="6"/>
      <c r="R521" s="6"/>
      <c r="S521" s="6"/>
      <c r="T521" s="6"/>
      <c r="U521" s="6"/>
      <c r="V521" s="6"/>
      <c r="W521" s="6"/>
      <c r="X521" s="6"/>
      <c r="Y521" s="6"/>
      <c r="Z521" s="6"/>
      <c r="AA521" s="6"/>
      <c r="AB521" s="6"/>
      <c r="AC521" s="6"/>
      <c r="AD521" s="6"/>
      <c r="AE521" s="6"/>
    </row>
    <row r="522" spans="1:32" s="15" customFormat="1">
      <c r="A522" s="622"/>
      <c r="B522" s="3032" t="s">
        <v>756</v>
      </c>
      <c r="C522" s="622" t="s">
        <v>305</v>
      </c>
      <c r="D522" s="658" t="s">
        <v>1847</v>
      </c>
      <c r="E522" s="1305" t="s">
        <v>393</v>
      </c>
      <c r="F522" s="624">
        <v>2321</v>
      </c>
      <c r="G522" s="625" t="s">
        <v>160</v>
      </c>
      <c r="H522" s="628">
        <v>5000</v>
      </c>
      <c r="I522" s="628"/>
      <c r="J522" s="1537">
        <v>0</v>
      </c>
      <c r="K522" s="666"/>
      <c r="L522" s="1541">
        <v>0</v>
      </c>
      <c r="M522" s="1541"/>
      <c r="N522" s="116"/>
      <c r="O522" s="6"/>
      <c r="P522" s="6"/>
      <c r="Q522" s="6"/>
      <c r="R522" s="6"/>
      <c r="S522" s="6"/>
      <c r="T522" s="6"/>
      <c r="U522" s="6"/>
      <c r="V522" s="6"/>
      <c r="W522" s="6"/>
      <c r="X522" s="6"/>
      <c r="Y522" s="6"/>
      <c r="Z522" s="6"/>
      <c r="AA522" s="6"/>
      <c r="AB522" s="6"/>
      <c r="AC522" s="6"/>
      <c r="AD522" s="6"/>
      <c r="AE522" s="6"/>
      <c r="AF522" s="6"/>
    </row>
    <row r="523" spans="1:32" s="15" customFormat="1">
      <c r="A523" s="602"/>
      <c r="B523" s="3033" t="s">
        <v>756</v>
      </c>
      <c r="C523" s="602" t="s">
        <v>305</v>
      </c>
      <c r="D523" s="617" t="s">
        <v>1847</v>
      </c>
      <c r="E523" s="1306" t="s">
        <v>393</v>
      </c>
      <c r="F523" s="618">
        <v>2321</v>
      </c>
      <c r="G523" s="793" t="s">
        <v>796</v>
      </c>
      <c r="H523" s="599"/>
      <c r="I523" s="599">
        <v>5000</v>
      </c>
      <c r="J523" s="1537" t="s">
        <v>1126</v>
      </c>
      <c r="K523" s="606"/>
      <c r="L523" s="1542"/>
      <c r="M523" s="1591"/>
      <c r="N523" s="591"/>
      <c r="O523" s="6"/>
      <c r="P523" s="6"/>
      <c r="Q523" s="6"/>
      <c r="R523" s="6"/>
      <c r="S523" s="6"/>
      <c r="T523" s="6"/>
      <c r="U523" s="6"/>
      <c r="V523" s="6"/>
      <c r="W523" s="6"/>
      <c r="X523" s="6"/>
      <c r="Y523" s="6"/>
      <c r="Z523" s="6"/>
      <c r="AA523" s="6"/>
      <c r="AB523" s="6"/>
      <c r="AC523" s="6"/>
      <c r="AD523" s="6"/>
      <c r="AE523" s="6"/>
    </row>
    <row r="524" spans="1:32" s="15" customFormat="1">
      <c r="A524" s="622"/>
      <c r="B524" s="3032" t="s">
        <v>756</v>
      </c>
      <c r="C524" s="622" t="s">
        <v>307</v>
      </c>
      <c r="D524" s="658" t="s">
        <v>1847</v>
      </c>
      <c r="E524" s="1305" t="s">
        <v>393</v>
      </c>
      <c r="F524" s="624">
        <v>2322</v>
      </c>
      <c r="G524" s="625" t="s">
        <v>161</v>
      </c>
      <c r="H524" s="628">
        <v>20000</v>
      </c>
      <c r="I524" s="628"/>
      <c r="J524" s="1537">
        <v>13591</v>
      </c>
      <c r="K524" s="666"/>
      <c r="L524" s="1541">
        <v>20000</v>
      </c>
      <c r="M524" s="1541"/>
      <c r="N524" s="116"/>
      <c r="O524" s="6"/>
      <c r="P524" s="6"/>
      <c r="Q524" s="6"/>
      <c r="R524" s="6"/>
      <c r="S524" s="6"/>
      <c r="T524" s="6"/>
      <c r="U524" s="6"/>
      <c r="V524" s="6"/>
      <c r="W524" s="6"/>
      <c r="X524" s="6"/>
      <c r="Y524" s="6"/>
      <c r="Z524" s="6"/>
      <c r="AA524" s="6"/>
      <c r="AB524" s="6"/>
      <c r="AC524" s="6"/>
      <c r="AD524" s="6"/>
      <c r="AE524" s="6"/>
      <c r="AF524" s="6"/>
    </row>
    <row r="525" spans="1:32" s="15" customFormat="1">
      <c r="A525" s="602"/>
      <c r="B525" s="3033" t="s">
        <v>756</v>
      </c>
      <c r="C525" s="602" t="s">
        <v>307</v>
      </c>
      <c r="D525" s="617" t="s">
        <v>1847</v>
      </c>
      <c r="E525" s="1306" t="s">
        <v>393</v>
      </c>
      <c r="F525" s="618">
        <v>2322</v>
      </c>
      <c r="G525" s="604" t="s">
        <v>1932</v>
      </c>
      <c r="H525" s="599"/>
      <c r="I525" s="599">
        <v>20000</v>
      </c>
      <c r="J525" s="1537" t="s">
        <v>1126</v>
      </c>
      <c r="K525" s="606"/>
      <c r="L525" s="1542"/>
      <c r="M525" s="1591">
        <v>20000</v>
      </c>
      <c r="N525" s="116"/>
      <c r="O525" s="6"/>
      <c r="P525" s="6"/>
      <c r="Q525" s="6"/>
      <c r="R525" s="6"/>
      <c r="S525" s="6"/>
      <c r="T525" s="6"/>
      <c r="U525" s="6"/>
      <c r="V525" s="6"/>
      <c r="W525" s="6"/>
      <c r="X525" s="6"/>
      <c r="Y525" s="6"/>
      <c r="Z525" s="6"/>
      <c r="AA525" s="6"/>
      <c r="AB525" s="6"/>
      <c r="AC525" s="6"/>
      <c r="AD525" s="6"/>
      <c r="AE525" s="6"/>
      <c r="AF525" s="6"/>
    </row>
    <row r="526" spans="1:32" s="15" customFormat="1">
      <c r="A526" s="622"/>
      <c r="B526" s="3032" t="s">
        <v>756</v>
      </c>
      <c r="C526" s="622" t="s">
        <v>307</v>
      </c>
      <c r="D526" s="658" t="s">
        <v>1847</v>
      </c>
      <c r="E526" s="1305" t="s">
        <v>393</v>
      </c>
      <c r="F526" s="624">
        <v>2341</v>
      </c>
      <c r="G526" s="625" t="s">
        <v>184</v>
      </c>
      <c r="H526" s="628">
        <v>100</v>
      </c>
      <c r="I526" s="628"/>
      <c r="J526" s="1537">
        <v>0</v>
      </c>
      <c r="K526" s="666"/>
      <c r="L526" s="1541">
        <v>100</v>
      </c>
      <c r="M526" s="1541"/>
      <c r="N526" s="167"/>
      <c r="O526" s="6"/>
      <c r="P526" s="6"/>
      <c r="Q526" s="6"/>
      <c r="R526" s="6"/>
      <c r="S526" s="6"/>
      <c r="T526" s="6"/>
      <c r="U526" s="6"/>
      <c r="V526" s="6"/>
      <c r="W526" s="6"/>
      <c r="X526" s="6"/>
      <c r="Y526" s="6"/>
      <c r="Z526" s="6"/>
      <c r="AA526" s="6"/>
      <c r="AB526" s="6"/>
      <c r="AC526" s="6"/>
      <c r="AD526" s="6"/>
      <c r="AE526" s="6"/>
      <c r="AF526" s="6"/>
    </row>
    <row r="527" spans="1:32" s="15" customFormat="1">
      <c r="A527" s="602"/>
      <c r="B527" s="3033" t="s">
        <v>756</v>
      </c>
      <c r="C527" s="602" t="s">
        <v>307</v>
      </c>
      <c r="D527" s="617" t="s">
        <v>1847</v>
      </c>
      <c r="E527" s="1306" t="s">
        <v>393</v>
      </c>
      <c r="F527" s="618">
        <v>2341</v>
      </c>
      <c r="G527" s="604" t="s">
        <v>1340</v>
      </c>
      <c r="H527" s="599"/>
      <c r="I527" s="599">
        <v>100</v>
      </c>
      <c r="J527" s="1537" t="s">
        <v>1126</v>
      </c>
      <c r="K527" s="606"/>
      <c r="L527" s="1542"/>
      <c r="M527" s="1542">
        <v>100</v>
      </c>
      <c r="N527" s="116"/>
      <c r="O527" s="6"/>
      <c r="P527" s="6"/>
      <c r="Q527" s="6"/>
      <c r="R527" s="6"/>
      <c r="S527" s="6"/>
      <c r="T527" s="6"/>
      <c r="U527" s="6"/>
      <c r="V527" s="6"/>
      <c r="W527" s="6"/>
      <c r="X527" s="6"/>
      <c r="Y527" s="6"/>
      <c r="Z527" s="6"/>
      <c r="AA527" s="6"/>
      <c r="AB527" s="6"/>
      <c r="AC527" s="6"/>
      <c r="AD527" s="6"/>
      <c r="AE527" s="6"/>
      <c r="AF527" s="6"/>
    </row>
    <row r="528" spans="1:32" s="15" customFormat="1">
      <c r="A528" s="622"/>
      <c r="B528" s="3032" t="s">
        <v>756</v>
      </c>
      <c r="C528" s="622" t="s">
        <v>305</v>
      </c>
      <c r="D528" s="658" t="s">
        <v>1847</v>
      </c>
      <c r="E528" s="1305" t="s">
        <v>393</v>
      </c>
      <c r="F528" s="624">
        <v>2350</v>
      </c>
      <c r="G528" s="625" t="s">
        <v>162</v>
      </c>
      <c r="H528" s="628">
        <v>4950</v>
      </c>
      <c r="I528" s="628"/>
      <c r="J528" s="1537">
        <v>1490</v>
      </c>
      <c r="K528" s="666"/>
      <c r="L528" s="1541">
        <v>4884</v>
      </c>
      <c r="M528" s="626"/>
      <c r="N528" s="116"/>
      <c r="O528" s="3"/>
      <c r="P528" s="3"/>
      <c r="Q528" s="3"/>
      <c r="R528" s="3"/>
      <c r="S528" s="3"/>
      <c r="T528" s="3"/>
      <c r="U528" s="3"/>
      <c r="V528" s="3"/>
      <c r="W528" s="3"/>
      <c r="X528" s="3"/>
      <c r="Y528" s="3"/>
      <c r="Z528" s="3"/>
      <c r="AA528" s="3"/>
      <c r="AB528" s="3"/>
      <c r="AC528" s="3"/>
      <c r="AD528" s="3"/>
      <c r="AE528" s="3"/>
      <c r="AF528" s="3"/>
    </row>
    <row r="529" spans="1:32" s="15" customFormat="1" ht="168.75" customHeight="1">
      <c r="A529" s="699"/>
      <c r="B529" s="3033" t="s">
        <v>756</v>
      </c>
      <c r="C529" s="602" t="s">
        <v>305</v>
      </c>
      <c r="D529" s="617" t="s">
        <v>1847</v>
      </c>
      <c r="E529" s="1306" t="s">
        <v>393</v>
      </c>
      <c r="F529" s="618">
        <v>2350</v>
      </c>
      <c r="G529" s="604" t="s">
        <v>338</v>
      </c>
      <c r="H529" s="599"/>
      <c r="I529" s="599">
        <v>400</v>
      </c>
      <c r="J529" s="1537" t="s">
        <v>1126</v>
      </c>
      <c r="K529" s="606"/>
      <c r="L529" s="598"/>
      <c r="M529" s="1542">
        <v>400</v>
      </c>
      <c r="N529" s="168" t="s">
        <v>3309</v>
      </c>
      <c r="O529" s="3"/>
      <c r="P529" s="3"/>
      <c r="Q529" s="3"/>
      <c r="R529" s="3"/>
      <c r="S529" s="3"/>
      <c r="T529" s="3"/>
      <c r="U529" s="3"/>
      <c r="V529" s="3"/>
      <c r="W529" s="3"/>
      <c r="X529" s="3"/>
      <c r="Y529" s="3"/>
      <c r="Z529" s="3"/>
      <c r="AA529" s="3"/>
      <c r="AB529" s="3"/>
      <c r="AC529" s="3"/>
      <c r="AD529" s="3"/>
      <c r="AE529" s="3"/>
      <c r="AF529" s="3"/>
    </row>
    <row r="530" spans="1:32" s="15" customFormat="1">
      <c r="A530" s="699"/>
      <c r="B530" s="3033" t="s">
        <v>756</v>
      </c>
      <c r="C530" s="602" t="s">
        <v>305</v>
      </c>
      <c r="D530" s="617" t="s">
        <v>1847</v>
      </c>
      <c r="E530" s="1306" t="s">
        <v>393</v>
      </c>
      <c r="F530" s="618">
        <v>2350</v>
      </c>
      <c r="G530" s="1439" t="s">
        <v>337</v>
      </c>
      <c r="H530" s="1440"/>
      <c r="I530" s="1440">
        <v>3200</v>
      </c>
      <c r="J530" s="1538" t="s">
        <v>1126</v>
      </c>
      <c r="K530" s="1442"/>
      <c r="L530" s="1443"/>
      <c r="M530" s="1589">
        <v>3200</v>
      </c>
      <c r="N530" s="296"/>
      <c r="O530" s="3"/>
      <c r="P530" s="3"/>
      <c r="Q530" s="3"/>
      <c r="R530" s="3"/>
      <c r="S530" s="3"/>
      <c r="T530" s="3"/>
      <c r="U530" s="3"/>
      <c r="V530" s="3"/>
      <c r="W530" s="3"/>
      <c r="X530" s="3"/>
      <c r="Y530" s="3"/>
      <c r="Z530" s="3"/>
      <c r="AA530" s="3"/>
      <c r="AB530" s="3"/>
      <c r="AC530" s="3"/>
      <c r="AD530" s="3"/>
      <c r="AE530" s="3"/>
      <c r="AF530" s="3"/>
    </row>
    <row r="531" spans="1:32">
      <c r="A531" s="699"/>
      <c r="B531" s="3033" t="s">
        <v>756</v>
      </c>
      <c r="C531" s="602" t="s">
        <v>305</v>
      </c>
      <c r="D531" s="617" t="s">
        <v>1847</v>
      </c>
      <c r="E531" s="1306" t="s">
        <v>393</v>
      </c>
      <c r="F531" s="618">
        <v>2350</v>
      </c>
      <c r="G531" s="604" t="s">
        <v>163</v>
      </c>
      <c r="H531" s="599"/>
      <c r="I531" s="599">
        <v>500</v>
      </c>
      <c r="J531" s="1537" t="s">
        <v>1126</v>
      </c>
      <c r="K531" s="606"/>
      <c r="L531" s="598"/>
      <c r="M531" s="1542">
        <v>500</v>
      </c>
      <c r="N531" s="296"/>
      <c r="O531" s="3"/>
      <c r="P531" s="3"/>
      <c r="Q531" s="3"/>
      <c r="R531" s="3"/>
      <c r="S531" s="3"/>
      <c r="T531" s="3"/>
      <c r="U531" s="3"/>
      <c r="V531" s="3"/>
      <c r="W531" s="3"/>
      <c r="X531" s="3"/>
      <c r="Y531" s="3"/>
      <c r="Z531" s="3"/>
      <c r="AA531" s="3"/>
      <c r="AB531" s="3"/>
      <c r="AC531" s="3"/>
      <c r="AD531" s="3"/>
      <c r="AE531" s="3"/>
      <c r="AF531" s="3"/>
    </row>
    <row r="532" spans="1:32" ht="40.799999999999997">
      <c r="A532" s="699"/>
      <c r="B532" s="3033" t="s">
        <v>756</v>
      </c>
      <c r="C532" s="602" t="s">
        <v>307</v>
      </c>
      <c r="D532" s="617" t="s">
        <v>1847</v>
      </c>
      <c r="E532" s="1306" t="s">
        <v>393</v>
      </c>
      <c r="F532" s="618">
        <v>2350</v>
      </c>
      <c r="G532" s="750" t="s">
        <v>3305</v>
      </c>
      <c r="H532" s="599"/>
      <c r="I532" s="599">
        <v>850</v>
      </c>
      <c r="J532" s="1537" t="s">
        <v>1126</v>
      </c>
      <c r="K532" s="606"/>
      <c r="L532" s="598"/>
      <c r="M532" s="1542">
        <v>784</v>
      </c>
      <c r="N532" s="296"/>
      <c r="O532" s="6"/>
      <c r="P532" s="6"/>
      <c r="Q532" s="6"/>
      <c r="R532" s="6"/>
      <c r="S532" s="6"/>
      <c r="T532" s="6"/>
      <c r="U532" s="6"/>
      <c r="V532" s="6"/>
      <c r="W532" s="6"/>
      <c r="X532" s="6"/>
      <c r="Y532" s="6"/>
      <c r="Z532" s="6"/>
      <c r="AA532" s="6"/>
      <c r="AB532" s="6"/>
      <c r="AC532" s="6"/>
      <c r="AD532" s="6"/>
      <c r="AE532" s="6"/>
      <c r="AF532" s="6"/>
    </row>
    <row r="533" spans="1:32" ht="168.75" customHeight="1">
      <c r="A533" s="622"/>
      <c r="B533" s="3032" t="s">
        <v>756</v>
      </c>
      <c r="C533" s="622" t="s">
        <v>307</v>
      </c>
      <c r="D533" s="658" t="s">
        <v>1847</v>
      </c>
      <c r="E533" s="659" t="s">
        <v>393</v>
      </c>
      <c r="F533" s="624">
        <v>2364</v>
      </c>
      <c r="G533" s="625" t="s">
        <v>164</v>
      </c>
      <c r="H533" s="628">
        <v>11000</v>
      </c>
      <c r="I533" s="628"/>
      <c r="J533" s="1537">
        <v>10999</v>
      </c>
      <c r="K533" s="666"/>
      <c r="L533" s="628">
        <v>10960</v>
      </c>
      <c r="M533" s="628"/>
      <c r="N533" s="296"/>
      <c r="O533" s="3"/>
      <c r="P533" s="3"/>
      <c r="Q533" s="3"/>
      <c r="R533" s="3"/>
      <c r="S533" s="3"/>
      <c r="T533" s="3"/>
      <c r="U533" s="3"/>
      <c r="V533" s="3"/>
      <c r="W533" s="3"/>
      <c r="X533" s="3"/>
      <c r="Y533" s="3"/>
      <c r="Z533" s="3"/>
      <c r="AA533" s="3"/>
      <c r="AB533" s="3"/>
      <c r="AC533" s="3"/>
      <c r="AD533" s="3"/>
      <c r="AE533" s="3"/>
      <c r="AF533" s="3"/>
    </row>
    <row r="534" spans="1:32" ht="163.19999999999999">
      <c r="A534" s="699"/>
      <c r="B534" s="3033" t="s">
        <v>756</v>
      </c>
      <c r="C534" s="602" t="s">
        <v>307</v>
      </c>
      <c r="D534" s="617" t="s">
        <v>1847</v>
      </c>
      <c r="E534" s="639" t="s">
        <v>393</v>
      </c>
      <c r="F534" s="618">
        <v>2364</v>
      </c>
      <c r="G534" s="1646" t="s">
        <v>3347</v>
      </c>
      <c r="H534" s="599"/>
      <c r="I534" s="599">
        <v>10960</v>
      </c>
      <c r="J534" s="1537" t="s">
        <v>1126</v>
      </c>
      <c r="K534" s="606"/>
      <c r="L534" s="599"/>
      <c r="M534" s="599">
        <v>10960</v>
      </c>
      <c r="N534" s="296"/>
      <c r="O534" s="6"/>
      <c r="P534" s="6"/>
      <c r="Q534" s="6"/>
      <c r="R534" s="6"/>
      <c r="S534" s="6"/>
      <c r="T534" s="6"/>
      <c r="U534" s="6"/>
      <c r="V534" s="6"/>
      <c r="W534" s="6"/>
      <c r="X534" s="6"/>
      <c r="Y534" s="6"/>
      <c r="Z534" s="6"/>
      <c r="AA534" s="6"/>
      <c r="AB534" s="6"/>
      <c r="AC534" s="6"/>
      <c r="AD534" s="6"/>
      <c r="AE534" s="6"/>
      <c r="AF534" s="6"/>
    </row>
    <row r="535" spans="1:32" ht="20.399999999999999">
      <c r="A535" s="699"/>
      <c r="B535" s="3033" t="s">
        <v>756</v>
      </c>
      <c r="C535" s="602" t="s">
        <v>307</v>
      </c>
      <c r="D535" s="617" t="s">
        <v>1847</v>
      </c>
      <c r="E535" s="639" t="s">
        <v>393</v>
      </c>
      <c r="F535" s="618">
        <v>2364</v>
      </c>
      <c r="G535" s="621" t="s">
        <v>3183</v>
      </c>
      <c r="H535" s="599"/>
      <c r="I535" s="599">
        <v>40</v>
      </c>
      <c r="J535" s="1537" t="s">
        <v>1126</v>
      </c>
      <c r="K535" s="787"/>
      <c r="L535" s="598"/>
      <c r="M535" s="598"/>
      <c r="N535" s="296"/>
      <c r="O535" s="178"/>
      <c r="P535" s="178"/>
      <c r="Q535" s="178"/>
      <c r="R535" s="178"/>
      <c r="S535" s="178"/>
      <c r="T535" s="178"/>
      <c r="U535" s="178"/>
      <c r="V535" s="178"/>
      <c r="W535" s="178"/>
      <c r="X535" s="178"/>
      <c r="Y535" s="178"/>
      <c r="Z535" s="178"/>
      <c r="AA535" s="178"/>
      <c r="AB535" s="178"/>
      <c r="AC535" s="178"/>
      <c r="AD535" s="178"/>
      <c r="AE535" s="178"/>
      <c r="AF535" s="178"/>
    </row>
    <row r="536" spans="1:32" ht="20.399999999999999">
      <c r="A536" s="622"/>
      <c r="B536" s="3032" t="s">
        <v>756</v>
      </c>
      <c r="C536" s="622" t="s">
        <v>307</v>
      </c>
      <c r="D536" s="658" t="s">
        <v>1847</v>
      </c>
      <c r="E536" s="659" t="s">
        <v>393</v>
      </c>
      <c r="F536" s="624">
        <v>2519</v>
      </c>
      <c r="G536" s="625" t="s">
        <v>572</v>
      </c>
      <c r="H536" s="628">
        <v>1500</v>
      </c>
      <c r="I536" s="628"/>
      <c r="J536" s="1537">
        <v>1248</v>
      </c>
      <c r="K536" s="666"/>
      <c r="L536" s="628">
        <v>1700</v>
      </c>
      <c r="M536" s="628"/>
      <c r="N536" s="296"/>
      <c r="O536" s="6"/>
      <c r="P536" s="6"/>
      <c r="Q536" s="6"/>
      <c r="R536" s="6"/>
      <c r="S536" s="6"/>
      <c r="T536" s="6"/>
      <c r="U536" s="6"/>
      <c r="V536" s="6"/>
      <c r="W536" s="6"/>
      <c r="X536" s="6"/>
      <c r="Y536" s="6"/>
      <c r="Z536" s="6"/>
      <c r="AA536" s="6"/>
      <c r="AB536" s="6"/>
      <c r="AC536" s="6"/>
      <c r="AD536" s="6"/>
      <c r="AE536" s="6"/>
      <c r="AF536" s="6"/>
    </row>
    <row r="537" spans="1:32" ht="20.399999999999999">
      <c r="A537" s="699"/>
      <c r="B537" s="3033" t="s">
        <v>756</v>
      </c>
      <c r="C537" s="602" t="s">
        <v>307</v>
      </c>
      <c r="D537" s="617" t="s">
        <v>1847</v>
      </c>
      <c r="E537" s="639" t="s">
        <v>393</v>
      </c>
      <c r="F537" s="618">
        <v>2519</v>
      </c>
      <c r="G537" s="750" t="s">
        <v>1342</v>
      </c>
      <c r="H537" s="599"/>
      <c r="I537" s="599">
        <v>2000</v>
      </c>
      <c r="J537" s="1537" t="s">
        <v>1126</v>
      </c>
      <c r="K537" s="606"/>
      <c r="L537" s="599"/>
      <c r="M537" s="599">
        <v>1700</v>
      </c>
      <c r="N537" s="296"/>
      <c r="O537" s="6"/>
      <c r="P537" s="6"/>
      <c r="Q537" s="6"/>
      <c r="R537" s="6"/>
      <c r="S537" s="6"/>
      <c r="T537" s="6"/>
      <c r="U537" s="6"/>
      <c r="V537" s="6"/>
      <c r="W537" s="6"/>
      <c r="X537" s="6"/>
      <c r="Y537" s="6"/>
      <c r="Z537" s="6"/>
      <c r="AA537" s="6"/>
      <c r="AB537" s="6"/>
      <c r="AC537" s="6"/>
      <c r="AD537" s="6"/>
      <c r="AE537" s="6"/>
      <c r="AF537" s="6"/>
    </row>
    <row r="538" spans="1:32" ht="11.4" customHeight="1">
      <c r="A538" s="1584"/>
      <c r="B538" s="3033" t="s">
        <v>756</v>
      </c>
      <c r="C538" s="602" t="s">
        <v>307</v>
      </c>
      <c r="D538" s="617" t="s">
        <v>1847</v>
      </c>
      <c r="E538" s="639" t="s">
        <v>393</v>
      </c>
      <c r="F538" s="618">
        <v>2519</v>
      </c>
      <c r="G538" s="1585" t="s">
        <v>3280</v>
      </c>
      <c r="H538" s="1556"/>
      <c r="I538" s="1556">
        <v>-500</v>
      </c>
      <c r="J538" s="1619"/>
      <c r="K538" s="1586"/>
      <c r="L538" s="1556"/>
      <c r="M538" s="1556"/>
      <c r="N538" s="296"/>
      <c r="O538" s="3"/>
      <c r="P538" s="3"/>
      <c r="Q538" s="3"/>
      <c r="R538" s="3"/>
      <c r="S538" s="3"/>
      <c r="T538" s="3"/>
      <c r="U538" s="3"/>
      <c r="V538" s="3"/>
      <c r="W538" s="3"/>
      <c r="X538" s="3"/>
      <c r="Y538" s="3"/>
      <c r="Z538" s="3"/>
      <c r="AA538" s="3"/>
      <c r="AB538" s="3"/>
      <c r="AC538" s="3"/>
      <c r="AD538" s="3"/>
      <c r="AE538" s="3"/>
      <c r="AF538" s="3"/>
    </row>
    <row r="539" spans="1:32" ht="11.4" customHeight="1">
      <c r="A539" s="622"/>
      <c r="B539" s="3032" t="s">
        <v>758</v>
      </c>
      <c r="C539" s="622" t="s">
        <v>309</v>
      </c>
      <c r="D539" s="658" t="s">
        <v>1847</v>
      </c>
      <c r="E539" s="1305" t="s">
        <v>393</v>
      </c>
      <c r="F539" s="624">
        <v>5238</v>
      </c>
      <c r="G539" s="633" t="s">
        <v>131</v>
      </c>
      <c r="H539" s="795">
        <v>6687</v>
      </c>
      <c r="I539" s="795"/>
      <c r="J539" s="1537">
        <v>561</v>
      </c>
      <c r="K539" s="606"/>
      <c r="L539" s="1592">
        <v>9050</v>
      </c>
      <c r="M539" s="1592"/>
      <c r="N539" s="296"/>
      <c r="O539" s="4"/>
      <c r="P539" s="4"/>
      <c r="Q539" s="4"/>
      <c r="R539" s="4"/>
      <c r="S539" s="4"/>
      <c r="T539" s="4"/>
      <c r="U539" s="4"/>
      <c r="V539" s="4"/>
      <c r="W539" s="4"/>
      <c r="X539" s="4"/>
      <c r="Y539" s="4"/>
      <c r="Z539" s="4"/>
      <c r="AA539" s="4"/>
      <c r="AB539" s="4"/>
      <c r="AC539" s="4"/>
      <c r="AD539" s="4"/>
      <c r="AE539" s="4"/>
      <c r="AF539" s="4"/>
    </row>
    <row r="540" spans="1:32">
      <c r="A540" s="622"/>
      <c r="B540" s="3033" t="s">
        <v>758</v>
      </c>
      <c r="C540" s="602" t="s">
        <v>309</v>
      </c>
      <c r="D540" s="617" t="s">
        <v>1847</v>
      </c>
      <c r="E540" s="1306" t="s">
        <v>393</v>
      </c>
      <c r="F540" s="796">
        <v>5238</v>
      </c>
      <c r="G540" s="604" t="s">
        <v>3306</v>
      </c>
      <c r="H540" s="599"/>
      <c r="I540" s="794">
        <v>1600</v>
      </c>
      <c r="J540" s="1537" t="s">
        <v>1126</v>
      </c>
      <c r="K540" s="606"/>
      <c r="L540" s="1542"/>
      <c r="M540" s="1590">
        <v>4800</v>
      </c>
      <c r="N540" s="296"/>
      <c r="O540" s="178"/>
      <c r="P540" s="178"/>
      <c r="Q540" s="178"/>
      <c r="R540" s="178"/>
      <c r="S540" s="178"/>
      <c r="T540" s="178"/>
      <c r="U540" s="178"/>
      <c r="V540" s="178"/>
      <c r="W540" s="178"/>
      <c r="X540" s="178"/>
      <c r="Y540" s="178"/>
      <c r="Z540" s="178"/>
      <c r="AA540" s="178"/>
      <c r="AB540" s="178"/>
      <c r="AC540" s="178"/>
      <c r="AD540" s="178"/>
      <c r="AE540" s="178"/>
      <c r="AF540" s="178"/>
    </row>
    <row r="541" spans="1:32" ht="30.6">
      <c r="A541" s="699"/>
      <c r="B541" s="3033" t="s">
        <v>758</v>
      </c>
      <c r="C541" s="602" t="s">
        <v>309</v>
      </c>
      <c r="D541" s="617" t="s">
        <v>1847</v>
      </c>
      <c r="E541" s="1306" t="s">
        <v>393</v>
      </c>
      <c r="F541" s="796">
        <v>5238</v>
      </c>
      <c r="G541" s="604" t="s">
        <v>3307</v>
      </c>
      <c r="H541" s="599"/>
      <c r="I541" s="794">
        <v>4800</v>
      </c>
      <c r="J541" s="1537" t="s">
        <v>1126</v>
      </c>
      <c r="K541" s="606"/>
      <c r="L541" s="1542"/>
      <c r="M541" s="1590">
        <v>3200</v>
      </c>
      <c r="N541" s="296"/>
      <c r="O541" s="4"/>
      <c r="P541" s="4"/>
      <c r="Q541" s="4"/>
      <c r="R541" s="4"/>
      <c r="S541" s="4"/>
      <c r="T541" s="4"/>
      <c r="U541" s="4"/>
      <c r="V541" s="4"/>
      <c r="W541" s="4"/>
      <c r="X541" s="4"/>
      <c r="Y541" s="4"/>
      <c r="Z541" s="4"/>
      <c r="AA541" s="4"/>
      <c r="AB541" s="4"/>
      <c r="AC541" s="4"/>
      <c r="AD541" s="4"/>
      <c r="AE541" s="4"/>
      <c r="AF541" s="4"/>
    </row>
    <row r="542" spans="1:32">
      <c r="A542" s="699"/>
      <c r="B542" s="3033" t="s">
        <v>758</v>
      </c>
      <c r="C542" s="602" t="s">
        <v>309</v>
      </c>
      <c r="D542" s="617" t="s">
        <v>1847</v>
      </c>
      <c r="E542" s="1306" t="s">
        <v>393</v>
      </c>
      <c r="F542" s="796">
        <v>5238</v>
      </c>
      <c r="G542" s="750" t="s">
        <v>1343</v>
      </c>
      <c r="H542" s="599"/>
      <c r="I542" s="794">
        <v>1050</v>
      </c>
      <c r="J542" s="1537" t="s">
        <v>1126</v>
      </c>
      <c r="K542" s="606"/>
      <c r="L542" s="1542"/>
      <c r="M542" s="1542">
        <v>1050</v>
      </c>
      <c r="N542" s="296"/>
      <c r="O542" s="6"/>
      <c r="P542" s="6"/>
      <c r="Q542" s="6"/>
      <c r="R542" s="173"/>
      <c r="S542" s="117"/>
      <c r="T542" s="117"/>
      <c r="U542" s="6"/>
      <c r="V542" s="6"/>
      <c r="W542" s="6"/>
      <c r="X542" s="6"/>
      <c r="Y542" s="6"/>
      <c r="Z542" s="6"/>
      <c r="AA542" s="6"/>
      <c r="AB542" s="6"/>
      <c r="AC542" s="6"/>
      <c r="AD542" s="6"/>
      <c r="AE542" s="6"/>
      <c r="AF542" s="6"/>
    </row>
    <row r="543" spans="1:32" ht="11.4" customHeight="1">
      <c r="A543" s="699"/>
      <c r="B543" s="3033" t="s">
        <v>758</v>
      </c>
      <c r="C543" s="602" t="s">
        <v>309</v>
      </c>
      <c r="D543" s="617" t="s">
        <v>1847</v>
      </c>
      <c r="E543" s="1306" t="s">
        <v>393</v>
      </c>
      <c r="F543" s="796">
        <v>5238</v>
      </c>
      <c r="G543" s="750" t="s">
        <v>2921</v>
      </c>
      <c r="H543" s="599"/>
      <c r="I543" s="599">
        <v>-299</v>
      </c>
      <c r="J543" s="1537" t="s">
        <v>1126</v>
      </c>
      <c r="K543" s="606"/>
      <c r="L543" s="1542"/>
      <c r="M543" s="1542"/>
      <c r="N543" s="296"/>
      <c r="O543" s="6"/>
      <c r="P543" s="6"/>
      <c r="Q543" s="6"/>
      <c r="R543" s="6"/>
      <c r="S543" s="6"/>
      <c r="T543" s="6"/>
      <c r="U543" s="6"/>
      <c r="V543" s="6"/>
      <c r="W543" s="6"/>
      <c r="X543" s="6"/>
      <c r="Y543" s="6"/>
      <c r="Z543" s="6"/>
      <c r="AA543" s="6"/>
      <c r="AB543" s="6"/>
      <c r="AC543" s="6"/>
      <c r="AD543" s="6"/>
      <c r="AE543" s="6"/>
      <c r="AF543" s="6"/>
    </row>
    <row r="544" spans="1:32" ht="11.4" customHeight="1">
      <c r="A544" s="1060"/>
      <c r="B544" s="3033" t="s">
        <v>758</v>
      </c>
      <c r="C544" s="602" t="s">
        <v>309</v>
      </c>
      <c r="D544" s="617" t="s">
        <v>1847</v>
      </c>
      <c r="E544" s="1306" t="s">
        <v>393</v>
      </c>
      <c r="F544" s="796">
        <v>5238</v>
      </c>
      <c r="G544" s="1351" t="s">
        <v>2920</v>
      </c>
      <c r="H544" s="1045"/>
      <c r="I544" s="1045">
        <v>-464</v>
      </c>
      <c r="J544" s="1537" t="s">
        <v>1126</v>
      </c>
      <c r="K544" s="1047"/>
      <c r="L544" s="1560"/>
      <c r="M544" s="1560"/>
      <c r="N544" s="296"/>
      <c r="O544" s="6"/>
      <c r="P544" s="6"/>
      <c r="Q544" s="6"/>
      <c r="R544" s="6"/>
      <c r="S544" s="6"/>
      <c r="T544" s="6"/>
      <c r="U544" s="6"/>
      <c r="V544" s="6"/>
      <c r="W544" s="6"/>
      <c r="X544" s="6"/>
      <c r="Y544" s="6"/>
      <c r="Z544" s="6"/>
      <c r="AA544" s="6"/>
      <c r="AB544" s="6"/>
      <c r="AC544" s="6"/>
      <c r="AD544" s="6"/>
      <c r="AE544" s="6"/>
    </row>
    <row r="545" spans="1:32" ht="11.4" customHeight="1">
      <c r="A545" s="622"/>
      <c r="B545" s="3032" t="s">
        <v>757</v>
      </c>
      <c r="C545" s="622" t="s">
        <v>310</v>
      </c>
      <c r="D545" s="658" t="s">
        <v>1847</v>
      </c>
      <c r="E545" s="1305" t="s">
        <v>393</v>
      </c>
      <c r="F545" s="624">
        <v>5239</v>
      </c>
      <c r="G545" s="625" t="s">
        <v>130</v>
      </c>
      <c r="H545" s="628">
        <v>17586</v>
      </c>
      <c r="I545" s="628"/>
      <c r="J545" s="1537">
        <v>14542.369999999999</v>
      </c>
      <c r="K545" s="666"/>
      <c r="L545" s="1541">
        <v>6000</v>
      </c>
      <c r="M545" s="1541"/>
      <c r="N545" s="296"/>
      <c r="O545" s="6"/>
      <c r="P545" s="6"/>
      <c r="Q545" s="6"/>
      <c r="R545" s="6"/>
      <c r="S545" s="6"/>
      <c r="T545" s="6"/>
      <c r="U545" s="6"/>
      <c r="V545" s="6"/>
      <c r="W545" s="6"/>
      <c r="X545" s="6"/>
      <c r="Y545" s="6"/>
      <c r="Z545" s="6"/>
      <c r="AA545" s="6"/>
      <c r="AB545" s="6"/>
      <c r="AC545" s="6"/>
      <c r="AD545" s="6"/>
      <c r="AE545" s="6"/>
    </row>
    <row r="546" spans="1:32" ht="20.399999999999999">
      <c r="A546" s="699"/>
      <c r="B546" s="3033" t="s">
        <v>757</v>
      </c>
      <c r="C546" s="602" t="s">
        <v>310</v>
      </c>
      <c r="D546" s="617" t="s">
        <v>1847</v>
      </c>
      <c r="E546" s="1306" t="s">
        <v>393</v>
      </c>
      <c r="F546" s="796">
        <v>5239</v>
      </c>
      <c r="G546" s="750" t="s">
        <v>4731</v>
      </c>
      <c r="H546" s="599"/>
      <c r="I546" s="599">
        <v>2000</v>
      </c>
      <c r="J546" s="1537" t="s">
        <v>1126</v>
      </c>
      <c r="K546" s="606"/>
      <c r="L546" s="1542"/>
      <c r="M546" s="1542">
        <v>2000</v>
      </c>
      <c r="N546" s="296"/>
      <c r="O546" s="6"/>
      <c r="P546" s="6"/>
      <c r="Q546" s="6"/>
      <c r="R546" s="6"/>
      <c r="S546" s="6"/>
      <c r="T546" s="6"/>
      <c r="U546" s="6"/>
      <c r="V546" s="6"/>
      <c r="W546" s="6"/>
      <c r="X546" s="6"/>
      <c r="Y546" s="6"/>
      <c r="Z546" s="6"/>
      <c r="AA546" s="6"/>
      <c r="AB546" s="6"/>
      <c r="AC546" s="6"/>
      <c r="AD546" s="6"/>
      <c r="AE546" s="6"/>
    </row>
    <row r="547" spans="1:32" ht="20.399999999999999">
      <c r="A547" s="699"/>
      <c r="B547" s="3033" t="s">
        <v>757</v>
      </c>
      <c r="C547" s="602" t="s">
        <v>310</v>
      </c>
      <c r="D547" s="617" t="s">
        <v>1847</v>
      </c>
      <c r="E547" s="1306" t="s">
        <v>393</v>
      </c>
      <c r="F547" s="796">
        <v>5239</v>
      </c>
      <c r="G547" s="750" t="s">
        <v>2875</v>
      </c>
      <c r="H547" s="599"/>
      <c r="I547" s="599">
        <v>15586</v>
      </c>
      <c r="J547" s="1537" t="s">
        <v>1126</v>
      </c>
      <c r="K547" s="606"/>
      <c r="L547" s="1542"/>
      <c r="M547" s="1542"/>
      <c r="N547" s="296"/>
      <c r="O547" s="6"/>
      <c r="P547" s="6"/>
      <c r="Q547" s="6"/>
      <c r="R547" s="6"/>
      <c r="S547" s="6"/>
      <c r="T547" s="6"/>
      <c r="U547" s="6"/>
      <c r="V547" s="6"/>
      <c r="W547" s="6"/>
      <c r="X547" s="6"/>
      <c r="Y547" s="6"/>
      <c r="Z547" s="6"/>
      <c r="AA547" s="6"/>
      <c r="AB547" s="6"/>
      <c r="AC547" s="6"/>
      <c r="AD547" s="6"/>
      <c r="AE547" s="6"/>
    </row>
    <row r="548" spans="1:32">
      <c r="A548" s="699"/>
      <c r="B548" s="3033" t="s">
        <v>757</v>
      </c>
      <c r="C548" s="602" t="s">
        <v>310</v>
      </c>
      <c r="D548" s="617" t="s">
        <v>1847</v>
      </c>
      <c r="E548" s="1306" t="s">
        <v>393</v>
      </c>
      <c r="F548" s="796">
        <v>5239</v>
      </c>
      <c r="G548" s="750" t="s">
        <v>3308</v>
      </c>
      <c r="H548" s="599"/>
      <c r="I548" s="599"/>
      <c r="J548" s="1537" t="s">
        <v>1126</v>
      </c>
      <c r="K548" s="606"/>
      <c r="L548" s="1542"/>
      <c r="M548" s="1542">
        <v>4000</v>
      </c>
      <c r="N548" s="296"/>
      <c r="O548" s="6"/>
      <c r="P548" s="6"/>
      <c r="Q548" s="6"/>
      <c r="R548" s="6"/>
      <c r="S548" s="6"/>
      <c r="T548" s="6"/>
      <c r="U548" s="6"/>
      <c r="V548" s="6"/>
      <c r="W548" s="6"/>
      <c r="X548" s="6"/>
      <c r="Y548" s="6"/>
      <c r="Z548" s="6"/>
      <c r="AA548" s="6"/>
      <c r="AB548" s="6"/>
      <c r="AC548" s="6"/>
      <c r="AD548" s="6"/>
      <c r="AE548" s="6"/>
    </row>
    <row r="549" spans="1:32" ht="11.4" customHeight="1">
      <c r="A549" s="622"/>
      <c r="B549" s="3032" t="s">
        <v>422</v>
      </c>
      <c r="C549" s="622" t="s">
        <v>413</v>
      </c>
      <c r="D549" s="658" t="s">
        <v>1848</v>
      </c>
      <c r="E549" s="681" t="s">
        <v>1780</v>
      </c>
      <c r="F549" s="763">
        <v>1119</v>
      </c>
      <c r="G549" s="739" t="s">
        <v>101</v>
      </c>
      <c r="H549" s="645">
        <v>82606.320000000007</v>
      </c>
      <c r="I549" s="645"/>
      <c r="J549" s="1537">
        <v>70087</v>
      </c>
      <c r="K549" s="741"/>
      <c r="L549" s="645">
        <v>86681.04</v>
      </c>
      <c r="M549" s="645"/>
      <c r="N549" s="296"/>
      <c r="O549" s="6"/>
      <c r="P549" s="6"/>
      <c r="Q549" s="6"/>
      <c r="R549" s="6"/>
      <c r="S549" s="6"/>
      <c r="T549" s="6"/>
      <c r="U549" s="6"/>
      <c r="V549" s="6"/>
      <c r="W549" s="6"/>
      <c r="X549" s="6"/>
      <c r="Y549" s="6"/>
      <c r="Z549" s="6"/>
      <c r="AA549" s="6"/>
      <c r="AB549" s="6"/>
      <c r="AC549" s="6"/>
      <c r="AD549" s="6"/>
      <c r="AE549" s="6"/>
    </row>
    <row r="550" spans="1:32">
      <c r="A550" s="602"/>
      <c r="B550" s="3033" t="s">
        <v>422</v>
      </c>
      <c r="C550" s="602" t="s">
        <v>413</v>
      </c>
      <c r="D550" s="617" t="s">
        <v>1848</v>
      </c>
      <c r="E550" s="639" t="s">
        <v>1780</v>
      </c>
      <c r="F550" s="734">
        <v>1119</v>
      </c>
      <c r="G550" s="689" t="s">
        <v>422</v>
      </c>
      <c r="H550" s="640"/>
      <c r="I550" s="640">
        <v>82606.320000000007</v>
      </c>
      <c r="J550" s="1537" t="s">
        <v>1126</v>
      </c>
      <c r="K550" s="741"/>
      <c r="L550" s="640"/>
      <c r="M550" s="640">
        <v>86681.04</v>
      </c>
      <c r="N550" s="296"/>
      <c r="O550" s="6"/>
      <c r="P550" s="6"/>
      <c r="Q550" s="6"/>
      <c r="R550" s="173"/>
      <c r="S550" s="117"/>
      <c r="T550" s="117"/>
      <c r="U550" s="6"/>
      <c r="V550" s="6"/>
      <c r="W550" s="6"/>
      <c r="X550" s="6"/>
      <c r="Y550" s="6"/>
      <c r="Z550" s="6"/>
      <c r="AA550" s="6"/>
      <c r="AB550" s="6"/>
      <c r="AC550" s="6"/>
      <c r="AD550" s="6"/>
      <c r="AE550" s="6"/>
      <c r="AF550" s="6"/>
    </row>
    <row r="551" spans="1:32" ht="30.6">
      <c r="A551" s="602"/>
      <c r="B551" s="3033" t="s">
        <v>422</v>
      </c>
      <c r="C551" s="602" t="s">
        <v>413</v>
      </c>
      <c r="D551" s="617" t="s">
        <v>1848</v>
      </c>
      <c r="E551" s="639" t="s">
        <v>1780</v>
      </c>
      <c r="F551" s="734">
        <v>1119</v>
      </c>
      <c r="G551" s="689" t="s">
        <v>1298</v>
      </c>
      <c r="H551" s="640"/>
      <c r="I551" s="640"/>
      <c r="J551" s="1537" t="s">
        <v>1126</v>
      </c>
      <c r="K551" s="741"/>
      <c r="L551" s="640"/>
      <c r="M551" s="640"/>
      <c r="N551" s="995" t="s">
        <v>3330</v>
      </c>
      <c r="O551" s="6"/>
      <c r="P551" s="6"/>
      <c r="Q551" s="6"/>
      <c r="R551" s="173"/>
      <c r="S551" s="117"/>
      <c r="T551" s="117"/>
      <c r="U551" s="6"/>
      <c r="V551" s="6"/>
      <c r="W551" s="6"/>
      <c r="X551" s="6"/>
      <c r="Y551" s="6"/>
      <c r="Z551" s="6"/>
      <c r="AA551" s="6"/>
      <c r="AB551" s="6"/>
      <c r="AC551" s="6"/>
      <c r="AD551" s="6"/>
      <c r="AE551" s="6"/>
      <c r="AF551" s="6"/>
    </row>
    <row r="552" spans="1:32" ht="20.399999999999999">
      <c r="A552" s="622"/>
      <c r="B552" s="3032" t="s">
        <v>422</v>
      </c>
      <c r="C552" s="622" t="s">
        <v>413</v>
      </c>
      <c r="D552" s="658" t="s">
        <v>1848</v>
      </c>
      <c r="E552" s="659" t="s">
        <v>1780</v>
      </c>
      <c r="F552" s="763">
        <v>1141</v>
      </c>
      <c r="G552" s="739" t="s">
        <v>583</v>
      </c>
      <c r="H552" s="832">
        <v>28</v>
      </c>
      <c r="I552" s="832"/>
      <c r="J552" s="1537">
        <v>27.98</v>
      </c>
      <c r="K552" s="1158"/>
      <c r="L552" s="832">
        <v>28</v>
      </c>
      <c r="M552" s="832"/>
      <c r="N552" s="296"/>
      <c r="O552" s="6"/>
      <c r="P552" s="6"/>
      <c r="Q552" s="6"/>
      <c r="R552" s="173"/>
      <c r="S552" s="117"/>
      <c r="T552" s="117"/>
      <c r="U552" s="6"/>
      <c r="V552" s="6"/>
      <c r="W552" s="6"/>
      <c r="X552" s="6"/>
      <c r="Y552" s="6"/>
      <c r="Z552" s="6"/>
      <c r="AA552" s="6"/>
      <c r="AB552" s="6"/>
      <c r="AC552" s="6"/>
      <c r="AD552" s="6"/>
      <c r="AE552" s="6"/>
      <c r="AF552" s="6"/>
    </row>
    <row r="553" spans="1:32" ht="20.399999999999999">
      <c r="A553" s="602"/>
      <c r="B553" s="3033" t="s">
        <v>422</v>
      </c>
      <c r="C553" s="602" t="s">
        <v>413</v>
      </c>
      <c r="D553" s="617" t="s">
        <v>1848</v>
      </c>
      <c r="E553" s="639" t="s">
        <v>1780</v>
      </c>
      <c r="F553" s="734">
        <v>1141</v>
      </c>
      <c r="G553" s="751" t="s">
        <v>3024</v>
      </c>
      <c r="H553" s="687"/>
      <c r="I553" s="687">
        <v>28</v>
      </c>
      <c r="J553" s="1537" t="s">
        <v>1126</v>
      </c>
      <c r="K553" s="1158"/>
      <c r="L553" s="687"/>
      <c r="M553" s="687">
        <v>28</v>
      </c>
      <c r="N553" s="296"/>
      <c r="O553" s="6"/>
      <c r="P553" s="6"/>
      <c r="Q553" s="6"/>
      <c r="R553" s="173"/>
      <c r="S553" s="117"/>
      <c r="T553" s="117"/>
      <c r="U553" s="6"/>
      <c r="V553" s="6"/>
      <c r="W553" s="6"/>
      <c r="X553" s="6"/>
      <c r="Y553" s="6"/>
      <c r="Z553" s="6"/>
      <c r="AA553" s="6"/>
      <c r="AB553" s="6"/>
      <c r="AC553" s="6"/>
      <c r="AD553" s="6"/>
      <c r="AE553" s="6"/>
      <c r="AF553" s="6"/>
    </row>
    <row r="554" spans="1:32">
      <c r="A554" s="622"/>
      <c r="B554" s="3032" t="s">
        <v>422</v>
      </c>
      <c r="C554" s="622" t="s">
        <v>413</v>
      </c>
      <c r="D554" s="658" t="s">
        <v>1848</v>
      </c>
      <c r="E554" s="659" t="s">
        <v>1780</v>
      </c>
      <c r="F554" s="763">
        <v>1142</v>
      </c>
      <c r="G554" s="739" t="s">
        <v>722</v>
      </c>
      <c r="H554" s="832">
        <v>3972</v>
      </c>
      <c r="I554" s="832"/>
      <c r="J554" s="1537">
        <v>2523</v>
      </c>
      <c r="K554" s="1158"/>
      <c r="L554" s="832">
        <v>3000</v>
      </c>
      <c r="M554" s="832"/>
      <c r="N554" s="296"/>
      <c r="O554" s="6"/>
      <c r="P554" s="6"/>
      <c r="Q554" s="6"/>
      <c r="R554" s="6"/>
      <c r="S554" s="6"/>
      <c r="T554" s="6"/>
      <c r="U554" s="6"/>
      <c r="V554" s="6"/>
      <c r="W554" s="6"/>
      <c r="X554" s="6"/>
      <c r="Y554" s="6"/>
      <c r="Z554" s="6"/>
      <c r="AA554" s="6"/>
      <c r="AB554" s="6"/>
      <c r="AC554" s="6"/>
      <c r="AD554" s="6"/>
      <c r="AE554" s="6"/>
      <c r="AF554" s="6"/>
    </row>
    <row r="555" spans="1:32">
      <c r="A555" s="602"/>
      <c r="B555" s="3033" t="s">
        <v>422</v>
      </c>
      <c r="C555" s="602" t="s">
        <v>413</v>
      </c>
      <c r="D555" s="617" t="s">
        <v>1848</v>
      </c>
      <c r="E555" s="639" t="s">
        <v>1780</v>
      </c>
      <c r="F555" s="734">
        <v>1142</v>
      </c>
      <c r="G555" s="751" t="s">
        <v>722</v>
      </c>
      <c r="H555" s="687"/>
      <c r="I555" s="687">
        <v>1000</v>
      </c>
      <c r="J555" s="1537" t="s">
        <v>1126</v>
      </c>
      <c r="K555" s="1158"/>
      <c r="L555" s="687"/>
      <c r="M555" s="687">
        <v>3000</v>
      </c>
      <c r="N555" s="296"/>
      <c r="O555" s="6"/>
      <c r="P555" s="6"/>
      <c r="Q555" s="6"/>
      <c r="R555" s="6"/>
      <c r="S555" s="6"/>
      <c r="T555" s="6"/>
      <c r="U555" s="6"/>
      <c r="V555" s="6"/>
      <c r="W555" s="6"/>
      <c r="X555" s="6"/>
      <c r="Y555" s="6"/>
      <c r="Z555" s="6"/>
      <c r="AA555" s="6"/>
      <c r="AB555" s="6"/>
      <c r="AC555" s="6"/>
      <c r="AD555" s="6"/>
      <c r="AE555" s="6"/>
    </row>
    <row r="556" spans="1:32" ht="20.399999999999999">
      <c r="A556" s="576"/>
      <c r="B556" s="3033" t="s">
        <v>422</v>
      </c>
      <c r="C556" s="602" t="s">
        <v>413</v>
      </c>
      <c r="D556" s="617" t="s">
        <v>1848</v>
      </c>
      <c r="E556" s="639" t="s">
        <v>1780</v>
      </c>
      <c r="F556" s="734">
        <v>1142</v>
      </c>
      <c r="G556" s="751" t="s">
        <v>3024</v>
      </c>
      <c r="H556" s="1914"/>
      <c r="I556" s="1914">
        <v>-28</v>
      </c>
      <c r="J556" s="1537" t="s">
        <v>1126</v>
      </c>
      <c r="K556" s="1917"/>
      <c r="L556" s="1914"/>
      <c r="M556" s="1914"/>
      <c r="N556" s="296"/>
      <c r="O556" s="6"/>
      <c r="P556" s="6"/>
      <c r="Q556" s="6"/>
      <c r="R556" s="173"/>
      <c r="S556" s="117"/>
      <c r="T556" s="117"/>
      <c r="U556" s="6"/>
      <c r="V556" s="6"/>
      <c r="W556" s="6"/>
      <c r="X556" s="6"/>
      <c r="Y556" s="6"/>
      <c r="Z556" s="6"/>
      <c r="AA556" s="6"/>
      <c r="AB556" s="6"/>
      <c r="AC556" s="6"/>
      <c r="AD556" s="6"/>
      <c r="AE556" s="6"/>
      <c r="AF556" s="6"/>
    </row>
    <row r="557" spans="1:32" ht="20.399999999999999">
      <c r="A557" s="576"/>
      <c r="B557" s="3033" t="s">
        <v>422</v>
      </c>
      <c r="C557" s="602" t="s">
        <v>413</v>
      </c>
      <c r="D557" s="617" t="s">
        <v>1848</v>
      </c>
      <c r="E557" s="639" t="s">
        <v>1780</v>
      </c>
      <c r="F557" s="734">
        <v>1142</v>
      </c>
      <c r="G557" s="751" t="s">
        <v>1867</v>
      </c>
      <c r="H557" s="1914"/>
      <c r="I557" s="1914">
        <v>1000</v>
      </c>
      <c r="J557" s="1537" t="s">
        <v>1126</v>
      </c>
      <c r="K557" s="1917"/>
      <c r="L557" s="1914"/>
      <c r="M557" s="1914"/>
      <c r="N557" s="296"/>
      <c r="O557" s="6"/>
      <c r="P557" s="6"/>
      <c r="Q557" s="6"/>
      <c r="R557" s="173"/>
      <c r="S557" s="117"/>
      <c r="T557" s="117"/>
      <c r="U557" s="6"/>
      <c r="V557" s="6"/>
      <c r="W557" s="6"/>
      <c r="X557" s="6"/>
      <c r="Y557" s="6"/>
      <c r="Z557" s="6"/>
      <c r="AA557" s="6"/>
      <c r="AB557" s="6"/>
      <c r="AC557" s="6"/>
      <c r="AD557" s="6"/>
      <c r="AE557" s="6"/>
      <c r="AF557" s="6"/>
    </row>
    <row r="558" spans="1:32" ht="20.399999999999999">
      <c r="A558" s="1393"/>
      <c r="B558" s="3033" t="s">
        <v>422</v>
      </c>
      <c r="C558" s="602" t="s">
        <v>413</v>
      </c>
      <c r="D558" s="617" t="s">
        <v>1848</v>
      </c>
      <c r="E558" s="639" t="s">
        <v>1780</v>
      </c>
      <c r="F558" s="734">
        <v>1142</v>
      </c>
      <c r="G558" s="1444" t="s">
        <v>1872</v>
      </c>
      <c r="H558" s="1464"/>
      <c r="I558" s="1464">
        <v>2000</v>
      </c>
      <c r="J558" s="1464"/>
      <c r="K558" s="2394"/>
      <c r="L558" s="1464"/>
      <c r="M558" s="1464"/>
      <c r="N558" s="296"/>
      <c r="O558" s="6"/>
      <c r="P558" s="6"/>
      <c r="Q558" s="6"/>
      <c r="R558" s="173"/>
      <c r="S558" s="117"/>
      <c r="T558" s="117"/>
      <c r="U558" s="6"/>
      <c r="V558" s="6"/>
      <c r="W558" s="6"/>
      <c r="X558" s="6"/>
      <c r="Y558" s="6"/>
      <c r="Z558" s="6"/>
      <c r="AA558" s="6"/>
      <c r="AB558" s="6"/>
      <c r="AC558" s="6"/>
      <c r="AD558" s="6"/>
      <c r="AE558" s="6"/>
      <c r="AF558" s="6"/>
    </row>
    <row r="559" spans="1:32" ht="20.399999999999999">
      <c r="A559" s="622"/>
      <c r="B559" s="3032" t="s">
        <v>422</v>
      </c>
      <c r="C559" s="622" t="s">
        <v>413</v>
      </c>
      <c r="D559" s="658" t="s">
        <v>1848</v>
      </c>
      <c r="E559" s="659" t="s">
        <v>1780</v>
      </c>
      <c r="F559" s="763">
        <v>1146</v>
      </c>
      <c r="G559" s="739" t="s">
        <v>583</v>
      </c>
      <c r="H559" s="832">
        <v>0</v>
      </c>
      <c r="I559" s="832"/>
      <c r="J559" s="1537" t="s">
        <v>1126</v>
      </c>
      <c r="K559" s="1158"/>
      <c r="L559" s="832">
        <v>0</v>
      </c>
      <c r="M559" s="832"/>
      <c r="N559" s="296"/>
      <c r="O559" s="6"/>
      <c r="P559" s="6"/>
      <c r="Q559" s="6"/>
      <c r="R559" s="173"/>
      <c r="S559" s="117"/>
      <c r="T559" s="117"/>
      <c r="U559" s="6"/>
      <c r="V559" s="6"/>
      <c r="W559" s="6"/>
      <c r="X559" s="6"/>
      <c r="Y559" s="6"/>
      <c r="Z559" s="6"/>
      <c r="AA559" s="6"/>
      <c r="AB559" s="6"/>
      <c r="AC559" s="6"/>
      <c r="AD559" s="6"/>
      <c r="AE559" s="6"/>
      <c r="AF559" s="6"/>
    </row>
    <row r="560" spans="1:32">
      <c r="A560" s="602"/>
      <c r="B560" s="3033" t="s">
        <v>422</v>
      </c>
      <c r="C560" s="602" t="s">
        <v>413</v>
      </c>
      <c r="D560" s="617" t="s">
        <v>1848</v>
      </c>
      <c r="E560" s="639" t="s">
        <v>1780</v>
      </c>
      <c r="F560" s="734">
        <v>1146</v>
      </c>
      <c r="G560" s="751"/>
      <c r="H560" s="687"/>
      <c r="I560" s="687"/>
      <c r="J560" s="1537" t="s">
        <v>1126</v>
      </c>
      <c r="K560" s="1158"/>
      <c r="L560" s="687"/>
      <c r="M560" s="687"/>
      <c r="N560" s="116"/>
      <c r="O560" s="6"/>
      <c r="P560" s="6"/>
      <c r="Q560" s="6"/>
      <c r="R560" s="173"/>
      <c r="S560" s="117"/>
      <c r="T560" s="117"/>
      <c r="U560" s="6"/>
      <c r="V560" s="6"/>
      <c r="W560" s="6"/>
      <c r="X560" s="6"/>
      <c r="Y560" s="6"/>
      <c r="Z560" s="6"/>
      <c r="AA560" s="6"/>
      <c r="AB560" s="6"/>
      <c r="AC560" s="6"/>
      <c r="AD560" s="6"/>
      <c r="AE560" s="6"/>
      <c r="AF560" s="6"/>
    </row>
    <row r="561" spans="1:32">
      <c r="A561" s="622"/>
      <c r="B561" s="3032" t="s">
        <v>422</v>
      </c>
      <c r="C561" s="622" t="s">
        <v>413</v>
      </c>
      <c r="D561" s="658" t="s">
        <v>1848</v>
      </c>
      <c r="E561" s="659" t="s">
        <v>1780</v>
      </c>
      <c r="F561" s="763">
        <v>1147</v>
      </c>
      <c r="G561" s="739" t="s">
        <v>492</v>
      </c>
      <c r="H561" s="832">
        <v>3045</v>
      </c>
      <c r="I561" s="832"/>
      <c r="J561" s="1537">
        <v>1889</v>
      </c>
      <c r="K561" s="1158"/>
      <c r="L561" s="832">
        <v>2185.4070000000011</v>
      </c>
      <c r="M561" s="832"/>
      <c r="N561" s="116"/>
      <c r="O561" s="6"/>
      <c r="P561" s="6"/>
      <c r="Q561" s="6"/>
      <c r="R561" s="6"/>
      <c r="S561" s="6"/>
      <c r="U561" s="6"/>
      <c r="V561" s="6"/>
      <c r="W561" s="6"/>
      <c r="X561" s="6"/>
      <c r="Y561" s="6"/>
      <c r="Z561" s="6"/>
      <c r="AA561" s="6"/>
      <c r="AB561" s="6"/>
      <c r="AC561" s="6"/>
      <c r="AD561" s="6"/>
      <c r="AE561" s="6"/>
    </row>
    <row r="562" spans="1:32">
      <c r="A562" s="602"/>
      <c r="B562" s="3033" t="s">
        <v>422</v>
      </c>
      <c r="C562" s="602" t="s">
        <v>413</v>
      </c>
      <c r="D562" s="617" t="s">
        <v>1848</v>
      </c>
      <c r="E562" s="639" t="s">
        <v>1780</v>
      </c>
      <c r="F562" s="734">
        <v>1147</v>
      </c>
      <c r="G562" s="751"/>
      <c r="H562" s="687"/>
      <c r="I562" s="687">
        <v>6195.4739999999993</v>
      </c>
      <c r="J562" s="1537" t="s">
        <v>1126</v>
      </c>
      <c r="K562" s="1158"/>
      <c r="L562" s="687"/>
      <c r="M562" s="687">
        <v>2185.4070000000011</v>
      </c>
      <c r="N562" s="116"/>
      <c r="O562" s="6"/>
      <c r="P562" s="6"/>
      <c r="Q562" s="175"/>
      <c r="R562" s="176"/>
      <c r="S562" s="182"/>
      <c r="T562" s="182"/>
      <c r="U562" s="183"/>
      <c r="V562" s="6"/>
      <c r="W562" s="6"/>
      <c r="X562" s="6"/>
      <c r="Y562" s="6"/>
      <c r="Z562" s="6"/>
      <c r="AA562" s="6"/>
      <c r="AB562" s="6"/>
      <c r="AC562" s="6"/>
      <c r="AD562" s="6"/>
      <c r="AE562" s="6"/>
      <c r="AF562" s="6"/>
    </row>
    <row r="563" spans="1:32" ht="20.399999999999999">
      <c r="A563" s="602"/>
      <c r="B563" s="3033" t="s">
        <v>422</v>
      </c>
      <c r="C563" s="602" t="s">
        <v>413</v>
      </c>
      <c r="D563" s="617" t="s">
        <v>1848</v>
      </c>
      <c r="E563" s="639" t="s">
        <v>1780</v>
      </c>
      <c r="F563" s="734">
        <v>1147</v>
      </c>
      <c r="G563" s="751" t="s">
        <v>1867</v>
      </c>
      <c r="H563" s="687"/>
      <c r="I563" s="687">
        <v>-1000</v>
      </c>
      <c r="J563" s="1537" t="s">
        <v>1126</v>
      </c>
      <c r="K563" s="1158"/>
      <c r="L563" s="687"/>
      <c r="M563" s="687"/>
      <c r="N563" s="116"/>
      <c r="O563" s="6"/>
      <c r="P563" s="6"/>
      <c r="Q563" s="6"/>
      <c r="R563" s="173"/>
      <c r="S563" s="117"/>
      <c r="T563" s="117"/>
      <c r="U563" s="6"/>
      <c r="V563" s="6"/>
      <c r="W563" s="6"/>
      <c r="X563" s="6"/>
      <c r="Y563" s="6"/>
      <c r="Z563" s="6"/>
      <c r="AA563" s="6"/>
      <c r="AB563" s="6"/>
      <c r="AC563" s="6"/>
      <c r="AD563" s="6"/>
      <c r="AE563" s="6"/>
      <c r="AF563" s="6"/>
    </row>
    <row r="564" spans="1:32" ht="20.399999999999999">
      <c r="A564" s="1393"/>
      <c r="B564" s="3042" t="s">
        <v>422</v>
      </c>
      <c r="C564" s="1393" t="s">
        <v>413</v>
      </c>
      <c r="D564" s="1452" t="s">
        <v>1848</v>
      </c>
      <c r="E564" s="1477" t="s">
        <v>1780</v>
      </c>
      <c r="F564" s="1453">
        <v>1147</v>
      </c>
      <c r="G564" s="1444" t="s">
        <v>1872</v>
      </c>
      <c r="H564" s="1464"/>
      <c r="I564" s="1464">
        <v>-2000</v>
      </c>
      <c r="J564" s="1464"/>
      <c r="K564" s="2394"/>
      <c r="L564" s="1464"/>
      <c r="M564" s="1464"/>
      <c r="N564" s="116"/>
      <c r="O564" s="6"/>
      <c r="P564" s="6"/>
      <c r="Q564" s="6"/>
      <c r="R564" s="173"/>
      <c r="S564" s="117"/>
      <c r="T564" s="117"/>
      <c r="U564" s="6"/>
      <c r="V564" s="6"/>
      <c r="W564" s="6"/>
      <c r="X564" s="6"/>
      <c r="Y564" s="6"/>
      <c r="Z564" s="6"/>
      <c r="AA564" s="6"/>
      <c r="AB564" s="6"/>
      <c r="AC564" s="6"/>
      <c r="AD564" s="6"/>
      <c r="AE564" s="6"/>
      <c r="AF564" s="6"/>
    </row>
    <row r="565" spans="1:32" ht="20.399999999999999">
      <c r="A565" s="2588"/>
      <c r="B565" s="3042" t="s">
        <v>422</v>
      </c>
      <c r="C565" s="1393" t="s">
        <v>413</v>
      </c>
      <c r="D565" s="1452" t="s">
        <v>1848</v>
      </c>
      <c r="E565" s="1477" t="s">
        <v>1780</v>
      </c>
      <c r="F565" s="1453">
        <v>1147</v>
      </c>
      <c r="G565" s="2692" t="s">
        <v>4906</v>
      </c>
      <c r="H565" s="2711"/>
      <c r="I565" s="2711">
        <v>-150</v>
      </c>
      <c r="J565" s="2711"/>
      <c r="K565" s="2712"/>
      <c r="L565" s="2711"/>
      <c r="M565" s="2711"/>
      <c r="N565" s="116"/>
      <c r="O565" s="6"/>
      <c r="P565" s="6"/>
      <c r="Q565" s="6"/>
      <c r="R565" s="173"/>
      <c r="S565" s="117"/>
      <c r="T565" s="117"/>
      <c r="U565" s="6"/>
      <c r="V565" s="6"/>
      <c r="W565" s="6"/>
      <c r="X565" s="6"/>
      <c r="Y565" s="6"/>
      <c r="Z565" s="6"/>
      <c r="AA565" s="6"/>
      <c r="AB565" s="6"/>
      <c r="AC565" s="6"/>
      <c r="AD565" s="6"/>
      <c r="AE565" s="6"/>
      <c r="AF565" s="6"/>
    </row>
    <row r="566" spans="1:32">
      <c r="A566" s="622"/>
      <c r="B566" s="3032" t="s">
        <v>422</v>
      </c>
      <c r="C566" s="622" t="s">
        <v>413</v>
      </c>
      <c r="D566" s="658" t="s">
        <v>1848</v>
      </c>
      <c r="E566" s="659" t="s">
        <v>1780</v>
      </c>
      <c r="F566" s="763">
        <v>1148</v>
      </c>
      <c r="G566" s="739" t="s">
        <v>577</v>
      </c>
      <c r="H566" s="832">
        <v>4289</v>
      </c>
      <c r="I566" s="832"/>
      <c r="J566" s="1537">
        <v>3604</v>
      </c>
      <c r="K566" s="1158"/>
      <c r="L566" s="832">
        <v>4139</v>
      </c>
      <c r="M566" s="832"/>
      <c r="N566" s="116" t="s">
        <v>3331</v>
      </c>
      <c r="O566" s="6"/>
      <c r="P566" s="6"/>
      <c r="Q566" s="175"/>
      <c r="R566" s="176"/>
      <c r="S566" s="182"/>
      <c r="T566" s="182"/>
      <c r="U566" s="183"/>
      <c r="V566" s="6"/>
      <c r="W566" s="6"/>
      <c r="X566" s="6"/>
      <c r="Y566" s="6"/>
      <c r="Z566" s="6"/>
      <c r="AA566" s="6"/>
      <c r="AB566" s="6"/>
      <c r="AC566" s="6"/>
      <c r="AD566" s="6"/>
      <c r="AE566" s="6"/>
      <c r="AF566" s="6"/>
    </row>
    <row r="567" spans="1:32" ht="20.399999999999999">
      <c r="A567" s="602"/>
      <c r="B567" s="3033" t="s">
        <v>422</v>
      </c>
      <c r="C567" s="602" t="s">
        <v>413</v>
      </c>
      <c r="D567" s="617" t="s">
        <v>1848</v>
      </c>
      <c r="E567" s="639" t="s">
        <v>1780</v>
      </c>
      <c r="F567" s="734">
        <v>1148</v>
      </c>
      <c r="G567" s="689" t="s">
        <v>1038</v>
      </c>
      <c r="H567" s="687"/>
      <c r="I567" s="687">
        <v>4139</v>
      </c>
      <c r="J567" s="1537" t="s">
        <v>1126</v>
      </c>
      <c r="K567" s="1158"/>
      <c r="L567" s="687"/>
      <c r="M567" s="687">
        <v>4139</v>
      </c>
      <c r="N567" s="116"/>
      <c r="O567" s="6"/>
      <c r="P567" s="6"/>
      <c r="Q567" s="175"/>
      <c r="R567" s="176"/>
      <c r="S567" s="182"/>
      <c r="T567" s="182"/>
      <c r="U567" s="183"/>
      <c r="V567" s="6"/>
      <c r="W567" s="6"/>
      <c r="X567" s="6"/>
      <c r="Y567" s="6"/>
      <c r="Z567" s="6"/>
      <c r="AA567" s="6"/>
      <c r="AB567" s="6"/>
      <c r="AC567" s="6"/>
      <c r="AD567" s="6"/>
      <c r="AE567" s="6"/>
      <c r="AF567" s="6"/>
    </row>
    <row r="568" spans="1:32" ht="20.399999999999999">
      <c r="A568" s="602"/>
      <c r="B568" s="3033" t="s">
        <v>422</v>
      </c>
      <c r="C568" s="602" t="s">
        <v>413</v>
      </c>
      <c r="D568" s="617" t="s">
        <v>1848</v>
      </c>
      <c r="E568" s="639" t="s">
        <v>1780</v>
      </c>
      <c r="F568" s="734">
        <v>1148</v>
      </c>
      <c r="G568" s="2692" t="s">
        <v>4906</v>
      </c>
      <c r="H568" s="687"/>
      <c r="I568" s="687">
        <v>150</v>
      </c>
      <c r="J568" s="1537" t="s">
        <v>1126</v>
      </c>
      <c r="K568" s="1158"/>
      <c r="L568" s="687"/>
      <c r="M568" s="687"/>
      <c r="N568" s="296"/>
      <c r="O568" s="6"/>
      <c r="P568" s="6"/>
      <c r="Q568" s="6"/>
      <c r="R568" s="173"/>
      <c r="S568" s="117"/>
      <c r="T568" s="117"/>
      <c r="U568" s="6"/>
      <c r="V568" s="6"/>
      <c r="W568" s="6"/>
      <c r="X568" s="6"/>
      <c r="Y568" s="6"/>
      <c r="Z568" s="6"/>
      <c r="AA568" s="6"/>
      <c r="AB568" s="6"/>
      <c r="AC568" s="6"/>
      <c r="AD568" s="6"/>
      <c r="AE568" s="6"/>
      <c r="AF568" s="6"/>
    </row>
    <row r="569" spans="1:32">
      <c r="A569" s="602"/>
      <c r="B569" s="3033" t="s">
        <v>422</v>
      </c>
      <c r="C569" s="602" t="s">
        <v>413</v>
      </c>
      <c r="D569" s="617" t="s">
        <v>1848</v>
      </c>
      <c r="E569" s="639" t="s">
        <v>1780</v>
      </c>
      <c r="F569" s="734">
        <v>1148</v>
      </c>
      <c r="G569" s="751"/>
      <c r="H569" s="687"/>
      <c r="I569" s="687"/>
      <c r="J569" s="1537" t="s">
        <v>1126</v>
      </c>
      <c r="K569" s="1158"/>
      <c r="L569" s="687"/>
      <c r="M569" s="687"/>
      <c r="N569" s="296"/>
      <c r="O569" s="6"/>
      <c r="P569" s="6"/>
      <c r="Q569" s="6"/>
      <c r="R569" s="173"/>
      <c r="S569" s="117"/>
      <c r="T569" s="117"/>
      <c r="U569" s="6"/>
      <c r="V569" s="6"/>
      <c r="W569" s="6"/>
      <c r="X569" s="6"/>
      <c r="Y569" s="6"/>
      <c r="Z569" s="6"/>
      <c r="AA569" s="6"/>
      <c r="AB569" s="6"/>
      <c r="AC569" s="6"/>
      <c r="AD569" s="6"/>
      <c r="AE569" s="6"/>
      <c r="AF569" s="6"/>
    </row>
    <row r="570" spans="1:32" ht="20.399999999999999">
      <c r="A570" s="622"/>
      <c r="B570" s="3032" t="s">
        <v>756</v>
      </c>
      <c r="C570" s="622" t="s">
        <v>413</v>
      </c>
      <c r="D570" s="658" t="s">
        <v>1848</v>
      </c>
      <c r="E570" s="659" t="s">
        <v>1780</v>
      </c>
      <c r="F570" s="763">
        <v>1150</v>
      </c>
      <c r="G570" s="739" t="s">
        <v>719</v>
      </c>
      <c r="H570" s="832">
        <v>2000</v>
      </c>
      <c r="I570" s="832"/>
      <c r="J570" s="1537">
        <v>0</v>
      </c>
      <c r="K570" s="1158"/>
      <c r="L570" s="832">
        <v>600</v>
      </c>
      <c r="M570" s="832"/>
      <c r="N570" s="116"/>
    </row>
    <row r="571" spans="1:32">
      <c r="A571" s="602"/>
      <c r="B571" s="3033" t="s">
        <v>756</v>
      </c>
      <c r="C571" s="602" t="s">
        <v>413</v>
      </c>
      <c r="D571" s="617" t="s">
        <v>1848</v>
      </c>
      <c r="E571" s="639" t="s">
        <v>1780</v>
      </c>
      <c r="F571" s="734">
        <v>1150</v>
      </c>
      <c r="G571" s="689" t="s">
        <v>1982</v>
      </c>
      <c r="H571" s="687"/>
      <c r="I571" s="687">
        <v>2000</v>
      </c>
      <c r="J571" s="1537" t="s">
        <v>1126</v>
      </c>
      <c r="K571" s="1158"/>
      <c r="L571" s="687"/>
      <c r="M571" s="687">
        <v>600</v>
      </c>
      <c r="N571" s="116"/>
    </row>
    <row r="572" spans="1:32">
      <c r="A572" s="622"/>
      <c r="B572" s="3032" t="s">
        <v>422</v>
      </c>
      <c r="C572" s="622" t="s">
        <v>413</v>
      </c>
      <c r="D572" s="658" t="s">
        <v>1848</v>
      </c>
      <c r="E572" s="659" t="s">
        <v>1780</v>
      </c>
      <c r="F572" s="763">
        <v>1170</v>
      </c>
      <c r="G572" s="739" t="s">
        <v>460</v>
      </c>
      <c r="H572" s="832">
        <v>75</v>
      </c>
      <c r="I572" s="832"/>
      <c r="J572" s="1537">
        <v>60</v>
      </c>
      <c r="K572" s="1158"/>
      <c r="L572" s="832">
        <v>60</v>
      </c>
      <c r="M572" s="832"/>
      <c r="N572" s="116"/>
    </row>
    <row r="573" spans="1:32">
      <c r="A573" s="602"/>
      <c r="B573" s="3033" t="s">
        <v>422</v>
      </c>
      <c r="C573" s="602" t="s">
        <v>413</v>
      </c>
      <c r="D573" s="617" t="s">
        <v>1848</v>
      </c>
      <c r="E573" s="639" t="s">
        <v>1780</v>
      </c>
      <c r="F573" s="734">
        <v>1170</v>
      </c>
      <c r="G573" s="751" t="s">
        <v>459</v>
      </c>
      <c r="H573" s="687"/>
      <c r="I573" s="687">
        <v>75</v>
      </c>
      <c r="J573" s="1537" t="s">
        <v>1126</v>
      </c>
      <c r="K573" s="1158"/>
      <c r="L573" s="687"/>
      <c r="M573" s="687">
        <v>60</v>
      </c>
      <c r="N573" s="6" t="s">
        <v>3333</v>
      </c>
    </row>
    <row r="574" spans="1:32">
      <c r="A574" s="622"/>
      <c r="B574" s="3032" t="s">
        <v>422</v>
      </c>
      <c r="C574" s="622" t="s">
        <v>413</v>
      </c>
      <c r="D574" s="658" t="s">
        <v>1848</v>
      </c>
      <c r="E574" s="659" t="s">
        <v>1780</v>
      </c>
      <c r="F574" s="763">
        <v>1210</v>
      </c>
      <c r="G574" s="739" t="s">
        <v>105</v>
      </c>
      <c r="H574" s="645">
        <v>22372</v>
      </c>
      <c r="I574" s="645"/>
      <c r="J574" s="1537">
        <v>18240</v>
      </c>
      <c r="K574" s="741"/>
      <c r="L574" s="645">
        <v>22358.991034485</v>
      </c>
      <c r="M574" s="645"/>
      <c r="N574" s="116"/>
      <c r="O574" s="3"/>
      <c r="P574" s="3"/>
      <c r="Q574" s="3"/>
      <c r="R574" s="3"/>
      <c r="S574" s="3"/>
      <c r="T574" s="3"/>
      <c r="U574" s="3"/>
      <c r="V574" s="3"/>
      <c r="W574" s="3"/>
      <c r="X574" s="3"/>
      <c r="Y574" s="3"/>
      <c r="Z574" s="3"/>
      <c r="AA574" s="3"/>
      <c r="AB574" s="3"/>
      <c r="AC574" s="3"/>
      <c r="AD574" s="3"/>
      <c r="AE574" s="3"/>
      <c r="AF574" s="3"/>
    </row>
    <row r="575" spans="1:32">
      <c r="A575" s="602"/>
      <c r="B575" s="3033" t="s">
        <v>422</v>
      </c>
      <c r="C575" s="602" t="s">
        <v>413</v>
      </c>
      <c r="D575" s="617" t="s">
        <v>1848</v>
      </c>
      <c r="E575" s="639" t="s">
        <v>1780</v>
      </c>
      <c r="F575" s="734">
        <v>1210</v>
      </c>
      <c r="G575" s="689" t="s">
        <v>422</v>
      </c>
      <c r="H575" s="640"/>
      <c r="I575" s="640">
        <v>20672.279767020002</v>
      </c>
      <c r="J575" s="1537"/>
      <c r="K575" s="741"/>
      <c r="L575" s="640"/>
      <c r="M575" s="640">
        <v>22358.991034485</v>
      </c>
      <c r="N575" s="116" t="s">
        <v>3335</v>
      </c>
      <c r="O575" s="6"/>
      <c r="P575" s="6"/>
      <c r="Q575" s="6"/>
      <c r="R575" s="173"/>
      <c r="S575" s="117"/>
      <c r="T575" s="117"/>
      <c r="U575" s="6"/>
      <c r="V575" s="6"/>
      <c r="W575" s="6"/>
      <c r="X575" s="6"/>
      <c r="Y575" s="6"/>
      <c r="Z575" s="6"/>
      <c r="AA575" s="6"/>
      <c r="AB575" s="6"/>
      <c r="AC575" s="6"/>
      <c r="AD575" s="6"/>
      <c r="AE575" s="6"/>
      <c r="AF575" s="6"/>
    </row>
    <row r="576" spans="1:32" ht="20.399999999999999">
      <c r="A576" s="602"/>
      <c r="B576" s="3033" t="s">
        <v>422</v>
      </c>
      <c r="C576" s="602" t="s">
        <v>413</v>
      </c>
      <c r="D576" s="617" t="s">
        <v>1848</v>
      </c>
      <c r="E576" s="639" t="s">
        <v>1780</v>
      </c>
      <c r="F576" s="734">
        <v>1210</v>
      </c>
      <c r="G576" s="689" t="s">
        <v>4907</v>
      </c>
      <c r="H576" s="640"/>
      <c r="I576" s="640">
        <v>1700</v>
      </c>
      <c r="J576" s="1537" t="s">
        <v>1126</v>
      </c>
      <c r="K576" s="741"/>
      <c r="L576" s="640"/>
      <c r="M576" s="640"/>
      <c r="N576" s="116"/>
      <c r="O576" s="3"/>
      <c r="P576" s="3"/>
      <c r="Q576" s="3"/>
      <c r="R576" s="3"/>
      <c r="S576" s="3"/>
      <c r="T576" s="3"/>
      <c r="U576" s="3"/>
      <c r="V576" s="3"/>
      <c r="W576" s="3"/>
      <c r="X576" s="3"/>
      <c r="Y576" s="3"/>
      <c r="Z576" s="3"/>
      <c r="AA576" s="3"/>
      <c r="AB576" s="3"/>
      <c r="AC576" s="3"/>
      <c r="AD576" s="3"/>
      <c r="AE576" s="3"/>
      <c r="AF576" s="3"/>
    </row>
    <row r="577" spans="1:32">
      <c r="A577" s="622"/>
      <c r="B577" s="3032" t="s">
        <v>422</v>
      </c>
      <c r="C577" s="622" t="s">
        <v>413</v>
      </c>
      <c r="D577" s="658" t="s">
        <v>1848</v>
      </c>
      <c r="E577" s="659" t="s">
        <v>1780</v>
      </c>
      <c r="F577" s="763">
        <v>1221</v>
      </c>
      <c r="G577" s="739" t="s">
        <v>112</v>
      </c>
      <c r="H577" s="645">
        <v>2830</v>
      </c>
      <c r="I577" s="645"/>
      <c r="J577" s="1537">
        <v>2305.9</v>
      </c>
      <c r="K577" s="741"/>
      <c r="L577" s="645">
        <v>4913.4990018150002</v>
      </c>
      <c r="M577" s="645"/>
      <c r="N577" s="116"/>
      <c r="O577" s="3"/>
      <c r="P577" s="3"/>
      <c r="Q577" s="3"/>
      <c r="R577" s="3"/>
      <c r="S577" s="3"/>
      <c r="T577" s="3"/>
      <c r="U577" s="3"/>
      <c r="V577" s="3"/>
      <c r="W577" s="3"/>
      <c r="X577" s="3"/>
      <c r="Y577" s="3"/>
      <c r="Z577" s="3"/>
      <c r="AA577" s="3"/>
      <c r="AB577" s="3"/>
      <c r="AC577" s="3"/>
      <c r="AD577" s="3"/>
      <c r="AE577" s="3"/>
      <c r="AF577" s="3"/>
    </row>
    <row r="578" spans="1:32">
      <c r="A578" s="602"/>
      <c r="B578" s="3033" t="s">
        <v>422</v>
      </c>
      <c r="C578" s="602" t="s">
        <v>413</v>
      </c>
      <c r="D578" s="617" t="s">
        <v>1848</v>
      </c>
      <c r="E578" s="639" t="s">
        <v>1780</v>
      </c>
      <c r="F578" s="734">
        <v>1221</v>
      </c>
      <c r="G578" s="689" t="s">
        <v>1017</v>
      </c>
      <c r="H578" s="640"/>
      <c r="I578" s="640">
        <v>4529.9447245800002</v>
      </c>
      <c r="J578" s="1537" t="s">
        <v>1126</v>
      </c>
      <c r="K578" s="741"/>
      <c r="L578" s="640"/>
      <c r="M578" s="640">
        <v>4913.4990018150002</v>
      </c>
      <c r="N578" s="116"/>
      <c r="O578" s="3"/>
      <c r="P578" s="3"/>
      <c r="Q578" s="3"/>
      <c r="R578" s="3"/>
      <c r="S578" s="3"/>
      <c r="T578" s="3"/>
      <c r="U578" s="3"/>
      <c r="V578" s="3"/>
      <c r="W578" s="3"/>
      <c r="X578" s="3"/>
      <c r="Y578" s="3"/>
      <c r="Z578" s="3"/>
      <c r="AA578" s="3"/>
      <c r="AB578" s="3"/>
      <c r="AC578" s="3"/>
      <c r="AD578" s="3"/>
      <c r="AE578" s="3"/>
      <c r="AF578" s="3"/>
    </row>
    <row r="579" spans="1:32" ht="20.399999999999999">
      <c r="A579" s="602"/>
      <c r="B579" s="3033" t="s">
        <v>422</v>
      </c>
      <c r="C579" s="602" t="s">
        <v>413</v>
      </c>
      <c r="D579" s="617" t="s">
        <v>1848</v>
      </c>
      <c r="E579" s="639" t="s">
        <v>1780</v>
      </c>
      <c r="F579" s="734">
        <v>1221</v>
      </c>
      <c r="G579" s="751" t="s">
        <v>4907</v>
      </c>
      <c r="H579" s="640"/>
      <c r="I579" s="640">
        <v>-1700</v>
      </c>
      <c r="J579" s="1537" t="s">
        <v>1126</v>
      </c>
      <c r="K579" s="741"/>
      <c r="L579" s="640"/>
      <c r="M579" s="640"/>
      <c r="N579" s="593"/>
      <c r="O579" s="4"/>
      <c r="P579" s="4"/>
      <c r="Q579" s="4"/>
      <c r="R579" s="4"/>
      <c r="S579" s="4"/>
      <c r="T579" s="4"/>
      <c r="U579" s="4"/>
      <c r="V579" s="4"/>
      <c r="W579" s="4"/>
      <c r="X579" s="4"/>
      <c r="Y579" s="4"/>
      <c r="Z579" s="4"/>
      <c r="AA579" s="4"/>
      <c r="AB579" s="4"/>
      <c r="AC579" s="4"/>
      <c r="AD579" s="4"/>
      <c r="AE579" s="4"/>
      <c r="AF579" s="4"/>
    </row>
    <row r="580" spans="1:32" ht="20.399999999999999">
      <c r="A580" s="622"/>
      <c r="B580" s="3032" t="s">
        <v>756</v>
      </c>
      <c r="C580" s="622" t="s">
        <v>413</v>
      </c>
      <c r="D580" s="658" t="s">
        <v>1848</v>
      </c>
      <c r="E580" s="659" t="s">
        <v>1780</v>
      </c>
      <c r="F580" s="624">
        <v>1227</v>
      </c>
      <c r="G580" s="625" t="s">
        <v>765</v>
      </c>
      <c r="H580" s="628">
        <v>0</v>
      </c>
      <c r="I580" s="628"/>
      <c r="J580" s="1392" t="s">
        <v>1126</v>
      </c>
      <c r="K580" s="629"/>
      <c r="L580" s="628">
        <v>0</v>
      </c>
      <c r="M580" s="628"/>
      <c r="N580" s="116"/>
      <c r="O580" s="6"/>
      <c r="P580" s="6"/>
      <c r="Q580" s="6"/>
      <c r="R580" s="6"/>
      <c r="S580" s="6"/>
      <c r="T580" s="6"/>
      <c r="U580" s="6"/>
      <c r="V580" s="6"/>
      <c r="W580" s="6"/>
      <c r="X580" s="6"/>
      <c r="Y580" s="6"/>
      <c r="Z580" s="6"/>
      <c r="AA580" s="6"/>
      <c r="AB580" s="6"/>
      <c r="AC580" s="6"/>
      <c r="AD580" s="6"/>
      <c r="AE580" s="6"/>
    </row>
    <row r="581" spans="1:32">
      <c r="A581" s="602"/>
      <c r="B581" s="3033" t="s">
        <v>756</v>
      </c>
      <c r="C581" s="602" t="s">
        <v>413</v>
      </c>
      <c r="D581" s="617" t="s">
        <v>1848</v>
      </c>
      <c r="E581" s="639" t="s">
        <v>1780</v>
      </c>
      <c r="F581" s="618">
        <v>1227</v>
      </c>
      <c r="G581" s="702"/>
      <c r="H581" s="599"/>
      <c r="I581" s="599"/>
      <c r="J581" s="1392" t="s">
        <v>1126</v>
      </c>
      <c r="K581" s="629"/>
      <c r="L581" s="599"/>
      <c r="M581" s="599"/>
      <c r="N581" s="6"/>
      <c r="O581" s="3"/>
      <c r="P581" s="3"/>
      <c r="Q581" s="3"/>
      <c r="R581" s="3"/>
      <c r="S581" s="3"/>
      <c r="T581" s="3"/>
      <c r="U581" s="3"/>
      <c r="V581" s="3"/>
      <c r="W581" s="3"/>
      <c r="X581" s="3"/>
      <c r="Y581" s="3"/>
      <c r="Z581" s="3"/>
      <c r="AA581" s="3"/>
      <c r="AB581" s="3"/>
      <c r="AC581" s="3"/>
      <c r="AD581" s="3"/>
      <c r="AE581" s="3"/>
      <c r="AF581" s="3"/>
    </row>
    <row r="582" spans="1:32" ht="30.6">
      <c r="A582" s="622"/>
      <c r="B582" s="3032" t="s">
        <v>756</v>
      </c>
      <c r="C582" s="622" t="s">
        <v>413</v>
      </c>
      <c r="D582" s="658" t="s">
        <v>1848</v>
      </c>
      <c r="E582" s="659" t="s">
        <v>1780</v>
      </c>
      <c r="F582" s="624">
        <v>1228</v>
      </c>
      <c r="G582" s="625" t="s">
        <v>637</v>
      </c>
      <c r="H582" s="628">
        <v>250</v>
      </c>
      <c r="I582" s="628"/>
      <c r="J582" s="1392">
        <v>0</v>
      </c>
      <c r="K582" s="629"/>
      <c r="L582" s="628">
        <v>200</v>
      </c>
      <c r="M582" s="628"/>
      <c r="N582" s="116"/>
      <c r="O582" s="6"/>
      <c r="P582" s="6"/>
      <c r="Q582" s="6"/>
      <c r="R582" s="173"/>
      <c r="S582" s="117"/>
      <c r="T582" s="117"/>
      <c r="U582" s="6"/>
      <c r="V582" s="6"/>
      <c r="W582" s="6"/>
      <c r="X582" s="6"/>
      <c r="Y582" s="6"/>
      <c r="Z582" s="6"/>
      <c r="AA582" s="6"/>
      <c r="AB582" s="6"/>
      <c r="AC582" s="6"/>
      <c r="AD582" s="6"/>
      <c r="AE582" s="6"/>
      <c r="AF582" s="6"/>
    </row>
    <row r="583" spans="1:32">
      <c r="A583" s="602"/>
      <c r="B583" s="3033" t="s">
        <v>756</v>
      </c>
      <c r="C583" s="602" t="s">
        <v>413</v>
      </c>
      <c r="D583" s="617" t="s">
        <v>1848</v>
      </c>
      <c r="E583" s="639" t="s">
        <v>1780</v>
      </c>
      <c r="F583" s="618">
        <v>1228</v>
      </c>
      <c r="G583" s="604" t="s">
        <v>1983</v>
      </c>
      <c r="H583" s="599"/>
      <c r="I583" s="599">
        <v>250</v>
      </c>
      <c r="J583" s="1392" t="s">
        <v>1126</v>
      </c>
      <c r="K583" s="600"/>
      <c r="L583" s="599"/>
      <c r="M583" s="599">
        <v>200</v>
      </c>
      <c r="N583" s="116"/>
      <c r="O583" s="3"/>
      <c r="P583" s="3"/>
      <c r="Q583" s="3"/>
      <c r="R583" s="3"/>
      <c r="S583" s="3"/>
      <c r="T583" s="3"/>
      <c r="U583" s="3"/>
      <c r="V583" s="3"/>
      <c r="W583" s="3"/>
      <c r="X583" s="3"/>
      <c r="Y583" s="3"/>
      <c r="Z583" s="3"/>
      <c r="AA583" s="3"/>
      <c r="AB583" s="3"/>
      <c r="AC583" s="3"/>
      <c r="AD583" s="3"/>
      <c r="AE583" s="3"/>
      <c r="AF583" s="3"/>
    </row>
    <row r="584" spans="1:32" ht="20.399999999999999">
      <c r="A584" s="602"/>
      <c r="B584" s="3033" t="s">
        <v>756</v>
      </c>
      <c r="C584" s="602" t="s">
        <v>413</v>
      </c>
      <c r="D584" s="617" t="s">
        <v>1848</v>
      </c>
      <c r="E584" s="639" t="s">
        <v>1780</v>
      </c>
      <c r="F584" s="618">
        <v>1228</v>
      </c>
      <c r="G584" s="620" t="s">
        <v>1875</v>
      </c>
      <c r="H584" s="599"/>
      <c r="I584" s="599"/>
      <c r="J584" s="1392" t="s">
        <v>1126</v>
      </c>
      <c r="K584" s="629"/>
      <c r="L584" s="599"/>
      <c r="M584" s="599"/>
      <c r="N584" s="116"/>
      <c r="O584" s="6"/>
      <c r="P584" s="6"/>
      <c r="Q584" s="6"/>
      <c r="R584" s="173"/>
      <c r="S584" s="117"/>
      <c r="T584" s="117"/>
      <c r="U584" s="6"/>
      <c r="V584" s="6"/>
      <c r="W584" s="6"/>
      <c r="X584" s="6"/>
      <c r="Y584" s="6"/>
      <c r="Z584" s="6"/>
      <c r="AA584" s="6"/>
      <c r="AB584" s="6"/>
      <c r="AC584" s="6"/>
      <c r="AD584" s="6"/>
      <c r="AE584" s="6"/>
      <c r="AF584" s="6"/>
    </row>
    <row r="585" spans="1:32">
      <c r="A585" s="1607"/>
      <c r="B585" s="3043" t="s">
        <v>756</v>
      </c>
      <c r="C585" s="1607" t="s">
        <v>307</v>
      </c>
      <c r="D585" s="1608" t="s">
        <v>1848</v>
      </c>
      <c r="E585" s="1609" t="s">
        <v>1780</v>
      </c>
      <c r="F585" s="1610">
        <v>2210</v>
      </c>
      <c r="G585" s="1611" t="s">
        <v>557</v>
      </c>
      <c r="H585" s="1612">
        <v>640</v>
      </c>
      <c r="I585" s="1612"/>
      <c r="J585" s="1553">
        <v>579</v>
      </c>
      <c r="K585" s="1606"/>
      <c r="L585" s="1612">
        <v>660</v>
      </c>
      <c r="M585" s="1612"/>
      <c r="N585" s="116"/>
      <c r="O585" s="6"/>
      <c r="P585" s="6"/>
      <c r="Q585" s="6"/>
      <c r="R585" s="173"/>
      <c r="S585" s="117"/>
      <c r="T585" s="117"/>
      <c r="U585" s="6"/>
      <c r="V585" s="6"/>
      <c r="W585" s="6"/>
      <c r="X585" s="6"/>
      <c r="Y585" s="6"/>
      <c r="Z585" s="6"/>
      <c r="AA585" s="6"/>
      <c r="AB585" s="6"/>
      <c r="AC585" s="6"/>
      <c r="AD585" s="6"/>
      <c r="AE585" s="6"/>
      <c r="AF585" s="6"/>
    </row>
    <row r="586" spans="1:32" ht="30.6">
      <c r="A586" s="1549" t="s">
        <v>542</v>
      </c>
      <c r="B586" s="3044" t="s">
        <v>756</v>
      </c>
      <c r="C586" s="1549" t="s">
        <v>307</v>
      </c>
      <c r="D586" s="1603" t="s">
        <v>1848</v>
      </c>
      <c r="E586" s="1604" t="s">
        <v>1780</v>
      </c>
      <c r="F586" s="1605">
        <v>2210</v>
      </c>
      <c r="G586" s="1613" t="s">
        <v>1522</v>
      </c>
      <c r="H586" s="1556"/>
      <c r="I586" s="1556">
        <v>0</v>
      </c>
      <c r="J586" s="1553" t="s">
        <v>1126</v>
      </c>
      <c r="K586" s="1554"/>
      <c r="L586" s="1556"/>
      <c r="M586" s="1556">
        <v>0</v>
      </c>
      <c r="N586" s="116"/>
      <c r="O586" s="6"/>
      <c r="P586" s="6"/>
      <c r="Q586" s="6"/>
      <c r="R586" s="173"/>
      <c r="S586" s="117"/>
      <c r="T586" s="117"/>
      <c r="U586" s="6"/>
      <c r="V586" s="6"/>
      <c r="W586" s="6"/>
      <c r="X586" s="6"/>
      <c r="Y586" s="6"/>
      <c r="Z586" s="6"/>
      <c r="AA586" s="6"/>
      <c r="AB586" s="6"/>
      <c r="AC586" s="6"/>
      <c r="AD586" s="6"/>
      <c r="AE586" s="6"/>
      <c r="AF586" s="6"/>
    </row>
    <row r="587" spans="1:32">
      <c r="A587" s="1549"/>
      <c r="B587" s="3044" t="s">
        <v>756</v>
      </c>
      <c r="C587" s="1549" t="s">
        <v>307</v>
      </c>
      <c r="D587" s="1603" t="s">
        <v>1848</v>
      </c>
      <c r="E587" s="1604" t="s">
        <v>1780</v>
      </c>
      <c r="F587" s="1605">
        <v>2210</v>
      </c>
      <c r="G587" s="1614" t="s">
        <v>1984</v>
      </c>
      <c r="H587" s="1556"/>
      <c r="I587" s="1556">
        <v>640</v>
      </c>
      <c r="J587" s="1553" t="s">
        <v>1126</v>
      </c>
      <c r="K587" s="1606"/>
      <c r="L587" s="1556"/>
      <c r="M587" s="1556">
        <v>660</v>
      </c>
      <c r="N587" s="116"/>
      <c r="O587" s="6"/>
      <c r="P587" s="6"/>
      <c r="Q587" s="6"/>
      <c r="R587" s="6"/>
      <c r="S587" s="6"/>
      <c r="T587" s="6"/>
      <c r="U587" s="6"/>
      <c r="V587" s="6"/>
      <c r="W587" s="6"/>
      <c r="X587" s="6"/>
      <c r="Y587" s="6"/>
      <c r="Z587" s="6"/>
      <c r="AA587" s="6"/>
      <c r="AB587" s="6"/>
      <c r="AC587" s="6"/>
      <c r="AD587" s="6"/>
      <c r="AE587" s="6"/>
    </row>
    <row r="588" spans="1:32">
      <c r="A588" s="1609"/>
      <c r="B588" s="3043" t="s">
        <v>756</v>
      </c>
      <c r="C588" s="1609" t="s">
        <v>305</v>
      </c>
      <c r="D588" s="1615" t="s">
        <v>1848</v>
      </c>
      <c r="E588" s="1609" t="s">
        <v>1780</v>
      </c>
      <c r="F588" s="1616">
        <v>2234</v>
      </c>
      <c r="G588" s="1617" t="s">
        <v>112</v>
      </c>
      <c r="H588" s="1618">
        <v>90</v>
      </c>
      <c r="I588" s="1618"/>
      <c r="J588" s="1619">
        <v>0</v>
      </c>
      <c r="K588" s="1620"/>
      <c r="L588" s="1618">
        <v>90</v>
      </c>
      <c r="M588" s="1618"/>
      <c r="N588" s="116"/>
      <c r="O588" s="6"/>
      <c r="P588" s="6"/>
      <c r="Q588" s="6"/>
      <c r="R588" s="6"/>
      <c r="S588" s="6"/>
      <c r="T588" s="6"/>
      <c r="U588" s="6"/>
      <c r="V588" s="6"/>
      <c r="W588" s="6"/>
      <c r="X588" s="6"/>
      <c r="Y588" s="6"/>
      <c r="Z588" s="6"/>
      <c r="AA588" s="6"/>
      <c r="AB588" s="6"/>
      <c r="AC588" s="6"/>
      <c r="AD588" s="6"/>
      <c r="AE588" s="6"/>
    </row>
    <row r="589" spans="1:32">
      <c r="A589" s="1604"/>
      <c r="B589" s="3044" t="s">
        <v>756</v>
      </c>
      <c r="C589" s="1604" t="s">
        <v>305</v>
      </c>
      <c r="D589" s="1621" t="s">
        <v>1848</v>
      </c>
      <c r="E589" s="1604" t="s">
        <v>1780</v>
      </c>
      <c r="F589" s="1622">
        <v>2234</v>
      </c>
      <c r="G589" s="1583" t="s">
        <v>1985</v>
      </c>
      <c r="H589" s="1552"/>
      <c r="I589" s="1552">
        <v>90</v>
      </c>
      <c r="J589" s="1619" t="s">
        <v>1126</v>
      </c>
      <c r="K589" s="1568"/>
      <c r="L589" s="1552"/>
      <c r="M589" s="1552">
        <v>90</v>
      </c>
      <c r="N589" s="116" t="s">
        <v>3338</v>
      </c>
      <c r="O589" s="6"/>
      <c r="P589" s="6"/>
      <c r="Q589" s="6"/>
      <c r="R589" s="6"/>
      <c r="S589" s="6"/>
      <c r="T589" s="6"/>
      <c r="U589" s="6"/>
      <c r="V589" s="6"/>
      <c r="W589" s="6"/>
      <c r="X589" s="6"/>
      <c r="Y589" s="6"/>
      <c r="Z589" s="6"/>
      <c r="AA589" s="6"/>
      <c r="AB589" s="6"/>
      <c r="AC589" s="6"/>
      <c r="AD589" s="6"/>
      <c r="AE589" s="6"/>
    </row>
    <row r="590" spans="1:32" ht="11.4" customHeight="1">
      <c r="A590" s="1607"/>
      <c r="B590" s="3043" t="s">
        <v>756</v>
      </c>
      <c r="C590" s="1607" t="s">
        <v>305</v>
      </c>
      <c r="D590" s="1608" t="s">
        <v>1848</v>
      </c>
      <c r="E590" s="1609" t="s">
        <v>1780</v>
      </c>
      <c r="F590" s="1616">
        <v>2235</v>
      </c>
      <c r="G590" s="1617" t="s">
        <v>1131</v>
      </c>
      <c r="H590" s="1618">
        <v>340</v>
      </c>
      <c r="I590" s="1618"/>
      <c r="J590" s="1619">
        <v>160</v>
      </c>
      <c r="K590" s="1620"/>
      <c r="L590" s="1618">
        <v>340</v>
      </c>
      <c r="M590" s="1618"/>
      <c r="N590" s="116"/>
      <c r="O590" s="6"/>
      <c r="P590" s="6"/>
      <c r="Q590" s="6"/>
      <c r="R590" s="6"/>
      <c r="S590" s="6"/>
      <c r="T590" s="6"/>
      <c r="U590" s="6"/>
      <c r="V590" s="6"/>
      <c r="W590" s="6"/>
      <c r="X590" s="6"/>
      <c r="Y590" s="6"/>
      <c r="Z590" s="6"/>
      <c r="AA590" s="6"/>
      <c r="AB590" s="6"/>
      <c r="AC590" s="6"/>
      <c r="AD590" s="6"/>
      <c r="AE590" s="6"/>
    </row>
    <row r="591" spans="1:32">
      <c r="A591" s="1549"/>
      <c r="B591" s="3044" t="s">
        <v>756</v>
      </c>
      <c r="C591" s="1549" t="s">
        <v>307</v>
      </c>
      <c r="D591" s="1603" t="s">
        <v>1848</v>
      </c>
      <c r="E591" s="1604" t="s">
        <v>1780</v>
      </c>
      <c r="F591" s="1622">
        <v>2235</v>
      </c>
      <c r="G591" s="1583" t="s">
        <v>3332</v>
      </c>
      <c r="H591" s="1552"/>
      <c r="I591" s="1552">
        <v>340</v>
      </c>
      <c r="J591" s="1619" t="s">
        <v>1126</v>
      </c>
      <c r="K591" s="1568"/>
      <c r="L591" s="1552"/>
      <c r="M591" s="1623">
        <v>340</v>
      </c>
      <c r="N591" s="116" t="s">
        <v>4736</v>
      </c>
      <c r="O591" s="6"/>
      <c r="P591" s="6"/>
      <c r="Q591" s="6"/>
      <c r="R591" s="6"/>
      <c r="S591" s="6"/>
      <c r="T591" s="6"/>
      <c r="U591" s="6"/>
      <c r="V591" s="6"/>
      <c r="W591" s="6"/>
      <c r="X591" s="6"/>
      <c r="Y591" s="6"/>
      <c r="Z591" s="6"/>
      <c r="AA591" s="6"/>
      <c r="AB591" s="6"/>
      <c r="AC591" s="6"/>
      <c r="AD591" s="6"/>
      <c r="AE591" s="6"/>
    </row>
    <row r="592" spans="1:32" ht="30.6">
      <c r="A592" s="1607"/>
      <c r="B592" s="3043" t="s">
        <v>756</v>
      </c>
      <c r="C592" s="1607" t="s">
        <v>307</v>
      </c>
      <c r="D592" s="1608" t="s">
        <v>1848</v>
      </c>
      <c r="E592" s="1609" t="s">
        <v>1780</v>
      </c>
      <c r="F592" s="1610">
        <v>2239</v>
      </c>
      <c r="G592" s="1611" t="s">
        <v>114</v>
      </c>
      <c r="H592" s="1612">
        <v>8848.4</v>
      </c>
      <c r="I592" s="1612"/>
      <c r="J592" s="1553">
        <v>5549</v>
      </c>
      <c r="K592" s="1606"/>
      <c r="L592" s="1612">
        <v>10228</v>
      </c>
      <c r="M592" s="1612"/>
      <c r="N592" s="116" t="s">
        <v>3340</v>
      </c>
      <c r="O592" s="6"/>
      <c r="P592" s="6"/>
      <c r="Q592" s="6"/>
      <c r="R592" s="6"/>
      <c r="S592" s="6"/>
      <c r="T592" s="6"/>
      <c r="U592" s="6"/>
      <c r="V592" s="6"/>
      <c r="W592" s="6"/>
      <c r="X592" s="6"/>
      <c r="Y592" s="6"/>
      <c r="Z592" s="6"/>
      <c r="AA592" s="6"/>
      <c r="AB592" s="6"/>
      <c r="AC592" s="6"/>
      <c r="AD592" s="6"/>
      <c r="AE592" s="6"/>
    </row>
    <row r="593" spans="1:32">
      <c r="A593" s="1549" t="s">
        <v>544</v>
      </c>
      <c r="B593" s="3044" t="s">
        <v>756</v>
      </c>
      <c r="C593" s="1549" t="s">
        <v>307</v>
      </c>
      <c r="D593" s="1603" t="s">
        <v>1848</v>
      </c>
      <c r="E593" s="1604" t="s">
        <v>1780</v>
      </c>
      <c r="F593" s="1605">
        <v>2239</v>
      </c>
      <c r="G593" s="1551" t="s">
        <v>1986</v>
      </c>
      <c r="H593" s="1624"/>
      <c r="I593" s="1624">
        <v>650</v>
      </c>
      <c r="J593" s="1553"/>
      <c r="K593" s="1625"/>
      <c r="L593" s="1624"/>
      <c r="M593" s="1624">
        <v>750</v>
      </c>
      <c r="N593" s="116"/>
      <c r="O593" s="6"/>
      <c r="P593" s="6"/>
      <c r="Q593" s="6"/>
      <c r="R593" s="6"/>
      <c r="S593" s="6"/>
      <c r="T593" s="6"/>
      <c r="U593" s="6"/>
      <c r="V593" s="6"/>
      <c r="W593" s="6"/>
      <c r="X593" s="6"/>
      <c r="Y593" s="6"/>
      <c r="Z593" s="6"/>
      <c r="AA593" s="6"/>
      <c r="AB593" s="6"/>
      <c r="AC593" s="6"/>
      <c r="AD593" s="6"/>
      <c r="AE593" s="6"/>
    </row>
    <row r="594" spans="1:32" ht="20.399999999999999">
      <c r="A594" s="1549" t="s">
        <v>543</v>
      </c>
      <c r="B594" s="3044" t="s">
        <v>756</v>
      </c>
      <c r="C594" s="1549" t="s">
        <v>307</v>
      </c>
      <c r="D594" s="1603" t="s">
        <v>1848</v>
      </c>
      <c r="E594" s="1604" t="s">
        <v>1780</v>
      </c>
      <c r="F594" s="1605">
        <v>2239</v>
      </c>
      <c r="G594" s="1551" t="s">
        <v>1523</v>
      </c>
      <c r="H594" s="1624"/>
      <c r="I594" s="1626">
        <v>2030</v>
      </c>
      <c r="J594" s="1553">
        <v>2118.34</v>
      </c>
      <c r="K594" s="1625"/>
      <c r="L594" s="1624"/>
      <c r="M594" s="1626">
        <v>2030</v>
      </c>
      <c r="N594" s="116"/>
      <c r="O594" s="6"/>
      <c r="P594" s="6"/>
      <c r="Q594" s="6"/>
      <c r="R594" s="6"/>
      <c r="S594" s="6"/>
      <c r="T594" s="6"/>
      <c r="U594" s="6"/>
      <c r="V594" s="6"/>
      <c r="W594" s="6"/>
      <c r="X594" s="6"/>
      <c r="Y594" s="6"/>
      <c r="Z594" s="6"/>
      <c r="AA594" s="6"/>
      <c r="AB594" s="6"/>
      <c r="AC594" s="6"/>
      <c r="AD594" s="6"/>
      <c r="AE594" s="6"/>
    </row>
    <row r="595" spans="1:32" ht="20.399999999999999">
      <c r="A595" s="1549" t="s">
        <v>543</v>
      </c>
      <c r="B595" s="3044" t="s">
        <v>756</v>
      </c>
      <c r="C595" s="1549" t="s">
        <v>307</v>
      </c>
      <c r="D595" s="1603" t="s">
        <v>1848</v>
      </c>
      <c r="E595" s="1604" t="s">
        <v>1780</v>
      </c>
      <c r="F595" s="1605">
        <v>2239</v>
      </c>
      <c r="G595" s="1551" t="s">
        <v>3334</v>
      </c>
      <c r="H595" s="1624"/>
      <c r="I595" s="1626">
        <v>3194.4</v>
      </c>
      <c r="J595" s="1553">
        <v>2262.66</v>
      </c>
      <c r="K595" s="1625"/>
      <c r="L595" s="1624"/>
      <c r="M595" s="1626">
        <v>4400</v>
      </c>
      <c r="N595" s="116"/>
    </row>
    <row r="596" spans="1:32">
      <c r="A596" s="1627" t="s">
        <v>546</v>
      </c>
      <c r="B596" s="3045" t="s">
        <v>756</v>
      </c>
      <c r="C596" s="1628" t="s">
        <v>307</v>
      </c>
      <c r="D596" s="1629" t="s">
        <v>1848</v>
      </c>
      <c r="E596" s="1630" t="s">
        <v>1780</v>
      </c>
      <c r="F596" s="1631">
        <v>2239</v>
      </c>
      <c r="G596" s="1632" t="s">
        <v>396</v>
      </c>
      <c r="H596" s="1633"/>
      <c r="I596" s="1634">
        <v>400</v>
      </c>
      <c r="J596" s="1553">
        <v>394</v>
      </c>
      <c r="K596" s="1625"/>
      <c r="L596" s="1633"/>
      <c r="M596" s="1626">
        <v>400</v>
      </c>
      <c r="N596" s="116"/>
      <c r="O596" s="6"/>
      <c r="P596" s="6"/>
      <c r="Q596" s="6"/>
      <c r="R596" s="6"/>
      <c r="S596" s="6"/>
      <c r="T596" s="6"/>
      <c r="U596" s="6"/>
      <c r="V596" s="6"/>
      <c r="W596" s="6"/>
      <c r="X596" s="6"/>
      <c r="Y596" s="6"/>
      <c r="Z596" s="6"/>
      <c r="AA596" s="6"/>
      <c r="AB596" s="6"/>
      <c r="AC596" s="6"/>
      <c r="AD596" s="6"/>
      <c r="AE596" s="6"/>
      <c r="AF596" s="6"/>
    </row>
    <row r="597" spans="1:32" ht="20.399999999999999">
      <c r="A597" s="1549"/>
      <c r="B597" s="3045" t="s">
        <v>756</v>
      </c>
      <c r="C597" s="1628" t="s">
        <v>307</v>
      </c>
      <c r="D597" s="1629" t="s">
        <v>1848</v>
      </c>
      <c r="E597" s="1630" t="s">
        <v>1780</v>
      </c>
      <c r="F597" s="1631">
        <v>2239</v>
      </c>
      <c r="G597" s="1551" t="s">
        <v>3185</v>
      </c>
      <c r="H597" s="1624"/>
      <c r="I597" s="1635">
        <v>-74</v>
      </c>
      <c r="J597" s="1553" t="s">
        <v>1126</v>
      </c>
      <c r="K597" s="1636"/>
      <c r="L597" s="1635"/>
      <c r="M597" s="1626"/>
      <c r="N597" s="116"/>
      <c r="O597" s="6"/>
      <c r="P597" s="6"/>
      <c r="Q597" s="6"/>
      <c r="R597" s="6"/>
      <c r="S597" s="6"/>
      <c r="T597" s="6"/>
      <c r="U597" s="6"/>
      <c r="V597" s="6"/>
      <c r="W597" s="6"/>
      <c r="X597" s="6"/>
      <c r="Y597" s="6"/>
      <c r="Z597" s="6"/>
      <c r="AA597" s="6"/>
      <c r="AB597" s="6"/>
      <c r="AC597" s="6"/>
      <c r="AD597" s="6"/>
      <c r="AE597" s="6"/>
      <c r="AF597" s="6"/>
    </row>
    <row r="598" spans="1:32" ht="20.399999999999999">
      <c r="A598" s="1627"/>
      <c r="B598" s="3045" t="s">
        <v>756</v>
      </c>
      <c r="C598" s="1628" t="s">
        <v>307</v>
      </c>
      <c r="D598" s="1629" t="s">
        <v>1848</v>
      </c>
      <c r="E598" s="1630" t="s">
        <v>1780</v>
      </c>
      <c r="F598" s="1631">
        <v>2239</v>
      </c>
      <c r="G598" s="1632" t="s">
        <v>1078</v>
      </c>
      <c r="H598" s="1633"/>
      <c r="I598" s="1634">
        <v>470</v>
      </c>
      <c r="J598" s="1553">
        <v>774</v>
      </c>
      <c r="K598" s="1625"/>
      <c r="L598" s="1633"/>
      <c r="M598" s="1626">
        <v>470</v>
      </c>
      <c r="N598" s="116"/>
      <c r="O598" s="6"/>
      <c r="P598" s="6"/>
      <c r="Q598" s="6"/>
      <c r="R598" s="6"/>
      <c r="S598" s="6"/>
      <c r="T598" s="6"/>
      <c r="U598" s="6"/>
      <c r="V598" s="6"/>
      <c r="W598" s="6"/>
      <c r="X598" s="6"/>
      <c r="Y598" s="6"/>
      <c r="Z598" s="6"/>
      <c r="AA598" s="6"/>
      <c r="AB598" s="6"/>
      <c r="AC598" s="6"/>
      <c r="AD598" s="6"/>
      <c r="AE598" s="6"/>
    </row>
    <row r="599" spans="1:32" ht="20.399999999999999">
      <c r="A599" s="1627"/>
      <c r="B599" s="3045" t="s">
        <v>756</v>
      </c>
      <c r="C599" s="1628" t="s">
        <v>307</v>
      </c>
      <c r="D599" s="1629" t="s">
        <v>1848</v>
      </c>
      <c r="E599" s="1630" t="s">
        <v>1780</v>
      </c>
      <c r="F599" s="1631">
        <v>2239</v>
      </c>
      <c r="G599" s="1551" t="s">
        <v>1980</v>
      </c>
      <c r="H599" s="1556"/>
      <c r="I599" s="1556">
        <v>2178</v>
      </c>
      <c r="J599" s="1553" t="s">
        <v>1126</v>
      </c>
      <c r="K599" s="1554"/>
      <c r="L599" s="1556"/>
      <c r="M599" s="1637">
        <v>2178</v>
      </c>
      <c r="N599" s="116"/>
      <c r="O599" s="3"/>
      <c r="P599" s="3"/>
      <c r="Q599" s="3"/>
      <c r="R599" s="3"/>
      <c r="S599" s="3"/>
      <c r="T599" s="3"/>
      <c r="U599" s="3"/>
      <c r="V599" s="3"/>
      <c r="W599" s="3"/>
      <c r="X599" s="3"/>
      <c r="Y599" s="3"/>
      <c r="Z599" s="3"/>
      <c r="AA599" s="3"/>
      <c r="AB599" s="3"/>
      <c r="AC599" s="3"/>
      <c r="AD599" s="3"/>
      <c r="AE599" s="3"/>
      <c r="AF599" s="3"/>
    </row>
    <row r="600" spans="1:32" ht="30.6">
      <c r="A600" s="1607"/>
      <c r="B600" s="3043" t="s">
        <v>757</v>
      </c>
      <c r="C600" s="1607" t="s">
        <v>307</v>
      </c>
      <c r="D600" s="1608" t="s">
        <v>1848</v>
      </c>
      <c r="E600" s="1609" t="s">
        <v>1780</v>
      </c>
      <c r="F600" s="1610">
        <v>2239</v>
      </c>
      <c r="G600" s="1611" t="s">
        <v>114</v>
      </c>
      <c r="H600" s="1612"/>
      <c r="I600" s="1612"/>
      <c r="J600" s="1553"/>
      <c r="K600" s="1606"/>
      <c r="L600" s="1612">
        <v>0</v>
      </c>
      <c r="M600" s="1612"/>
      <c r="N600" s="116"/>
      <c r="O600" s="6"/>
      <c r="P600" s="6"/>
      <c r="Q600" s="6"/>
      <c r="R600" s="3"/>
      <c r="S600" s="3"/>
      <c r="T600" s="3"/>
      <c r="U600" s="3"/>
      <c r="V600" s="3"/>
      <c r="W600" s="3"/>
      <c r="X600" s="3"/>
      <c r="Y600" s="3"/>
      <c r="Z600" s="3"/>
      <c r="AA600" s="3"/>
      <c r="AB600" s="3"/>
      <c r="AC600" s="3"/>
      <c r="AD600" s="3"/>
      <c r="AE600" s="3"/>
      <c r="AF600" s="3"/>
    </row>
    <row r="601" spans="1:32">
      <c r="A601" s="1549"/>
      <c r="B601" s="3044" t="s">
        <v>757</v>
      </c>
      <c r="C601" s="1549" t="s">
        <v>307</v>
      </c>
      <c r="D601" s="1603" t="s">
        <v>1848</v>
      </c>
      <c r="E601" s="1604" t="s">
        <v>1780</v>
      </c>
      <c r="F601" s="1605">
        <v>2239</v>
      </c>
      <c r="G601" s="1551" t="s">
        <v>3336</v>
      </c>
      <c r="H601" s="1624"/>
      <c r="I601" s="1624"/>
      <c r="J601" s="1553"/>
      <c r="K601" s="1625"/>
      <c r="L601" s="1624"/>
      <c r="M601" s="3314">
        <v>0</v>
      </c>
      <c r="N601" s="116"/>
      <c r="O601" s="3"/>
      <c r="P601" s="3"/>
      <c r="Q601" s="3"/>
      <c r="R601" s="3"/>
      <c r="S601" s="3"/>
      <c r="T601" s="3"/>
      <c r="U601" s="3"/>
      <c r="V601" s="3"/>
      <c r="W601" s="3"/>
      <c r="X601" s="3"/>
      <c r="Y601" s="3"/>
      <c r="Z601" s="3"/>
      <c r="AA601" s="3"/>
      <c r="AB601" s="3"/>
      <c r="AC601" s="3"/>
      <c r="AD601" s="3"/>
      <c r="AE601" s="3"/>
      <c r="AF601" s="3"/>
    </row>
    <row r="602" spans="1:32">
      <c r="A602" s="1607"/>
      <c r="B602" s="3043" t="s">
        <v>756</v>
      </c>
      <c r="C602" s="1607" t="s">
        <v>305</v>
      </c>
      <c r="D602" s="1608" t="s">
        <v>1848</v>
      </c>
      <c r="E602" s="1609" t="s">
        <v>1780</v>
      </c>
      <c r="F602" s="1610">
        <v>2247</v>
      </c>
      <c r="G602" s="1611" t="s">
        <v>153</v>
      </c>
      <c r="H602" s="1612">
        <v>824</v>
      </c>
      <c r="I602" s="1612"/>
      <c r="J602" s="1553">
        <v>674</v>
      </c>
      <c r="K602" s="1606"/>
      <c r="L602" s="1612">
        <v>800</v>
      </c>
      <c r="M602" s="1612"/>
      <c r="N602" s="116"/>
      <c r="O602" s="6"/>
      <c r="P602" s="6"/>
      <c r="Q602" s="6"/>
      <c r="R602" s="3"/>
      <c r="S602" s="3"/>
      <c r="T602" s="3"/>
      <c r="U602" s="3"/>
      <c r="V602" s="3"/>
      <c r="W602" s="3"/>
      <c r="X602" s="3"/>
      <c r="Y602" s="3"/>
      <c r="Z602" s="3"/>
      <c r="AA602" s="3"/>
      <c r="AB602" s="3"/>
      <c r="AC602" s="3"/>
      <c r="AD602" s="3"/>
      <c r="AE602" s="3"/>
      <c r="AF602" s="3"/>
    </row>
    <row r="603" spans="1:32">
      <c r="A603" s="1627"/>
      <c r="B603" s="3044" t="s">
        <v>756</v>
      </c>
      <c r="C603" s="1549" t="s">
        <v>305</v>
      </c>
      <c r="D603" s="1603" t="s">
        <v>1848</v>
      </c>
      <c r="E603" s="1604" t="s">
        <v>1780</v>
      </c>
      <c r="F603" s="1605">
        <v>2247</v>
      </c>
      <c r="G603" s="1551" t="s">
        <v>3337</v>
      </c>
      <c r="H603" s="1556"/>
      <c r="I603" s="1556">
        <v>750</v>
      </c>
      <c r="J603" s="1553" t="s">
        <v>1126</v>
      </c>
      <c r="K603" s="1554"/>
      <c r="L603" s="1556"/>
      <c r="M603" s="1556">
        <v>800</v>
      </c>
      <c r="N603" s="116"/>
      <c r="O603" s="3"/>
      <c r="P603" s="3"/>
      <c r="Q603" s="3"/>
      <c r="R603" s="3"/>
      <c r="S603" s="3"/>
      <c r="T603" s="3"/>
      <c r="U603" s="3"/>
      <c r="V603" s="3"/>
      <c r="W603" s="3"/>
      <c r="X603" s="3"/>
      <c r="Y603" s="3"/>
      <c r="Z603" s="3"/>
      <c r="AA603" s="3"/>
      <c r="AB603" s="3"/>
      <c r="AC603" s="3"/>
      <c r="AD603" s="3"/>
      <c r="AE603" s="3"/>
      <c r="AF603" s="3"/>
    </row>
    <row r="604" spans="1:32" ht="20.399999999999999">
      <c r="A604" s="1549"/>
      <c r="B604" s="3044" t="s">
        <v>756</v>
      </c>
      <c r="C604" s="1549" t="s">
        <v>305</v>
      </c>
      <c r="D604" s="1603" t="s">
        <v>1848</v>
      </c>
      <c r="E604" s="1604" t="s">
        <v>1780</v>
      </c>
      <c r="F604" s="1605">
        <v>2247</v>
      </c>
      <c r="G604" s="1551" t="s">
        <v>3185</v>
      </c>
      <c r="H604" s="1624"/>
      <c r="I604" s="1635">
        <v>74</v>
      </c>
      <c r="J604" s="1553" t="s">
        <v>1126</v>
      </c>
      <c r="K604" s="1636"/>
      <c r="L604" s="1635"/>
      <c r="M604" s="1626"/>
      <c r="N604" s="116"/>
      <c r="O604" s="6"/>
      <c r="P604" s="6"/>
      <c r="Q604" s="6"/>
      <c r="R604" s="3"/>
      <c r="S604" s="3"/>
      <c r="T604" s="3"/>
      <c r="U604" s="3"/>
      <c r="V604" s="3"/>
      <c r="W604" s="3"/>
      <c r="X604" s="3"/>
      <c r="Y604" s="3"/>
      <c r="Z604" s="3"/>
      <c r="AA604" s="3"/>
      <c r="AB604" s="3"/>
      <c r="AC604" s="3"/>
      <c r="AD604" s="3"/>
      <c r="AE604" s="3"/>
      <c r="AF604" s="3"/>
    </row>
    <row r="605" spans="1:32">
      <c r="A605" s="1607"/>
      <c r="B605" s="3043" t="s">
        <v>756</v>
      </c>
      <c r="C605" s="1607" t="s">
        <v>305</v>
      </c>
      <c r="D605" s="1608" t="s">
        <v>1848</v>
      </c>
      <c r="E605" s="1609" t="s">
        <v>1780</v>
      </c>
      <c r="F605" s="1610">
        <v>2250</v>
      </c>
      <c r="G605" s="1611" t="s">
        <v>762</v>
      </c>
      <c r="H605" s="1612">
        <v>3472</v>
      </c>
      <c r="I605" s="1612"/>
      <c r="J605" s="1553"/>
      <c r="K605" s="1606"/>
      <c r="L605" s="1612">
        <v>1722</v>
      </c>
      <c r="M605" s="1612"/>
      <c r="N605" s="116"/>
      <c r="O605" s="3"/>
      <c r="P605" s="3"/>
      <c r="Q605" s="3"/>
      <c r="R605" s="3"/>
      <c r="S605" s="3"/>
      <c r="T605" s="3"/>
      <c r="U605" s="3"/>
      <c r="V605" s="3"/>
      <c r="W605" s="3"/>
      <c r="X605" s="3"/>
      <c r="Y605" s="3"/>
      <c r="Z605" s="3"/>
      <c r="AA605" s="3"/>
      <c r="AB605" s="3"/>
      <c r="AC605" s="3"/>
      <c r="AD605" s="3"/>
      <c r="AE605" s="3"/>
      <c r="AF605" s="3"/>
    </row>
    <row r="606" spans="1:32" ht="71.400000000000006">
      <c r="A606" s="1627"/>
      <c r="B606" s="3044" t="s">
        <v>756</v>
      </c>
      <c r="C606" s="1549" t="s">
        <v>307</v>
      </c>
      <c r="D606" s="1603" t="s">
        <v>1848</v>
      </c>
      <c r="E606" s="1604" t="s">
        <v>1780</v>
      </c>
      <c r="F606" s="1605">
        <v>2250</v>
      </c>
      <c r="G606" s="1551" t="s">
        <v>2630</v>
      </c>
      <c r="H606" s="1556"/>
      <c r="I606" s="1556">
        <v>884</v>
      </c>
      <c r="J606" s="1553">
        <v>549</v>
      </c>
      <c r="K606" s="1554"/>
      <c r="L606" s="1556"/>
      <c r="M606" s="1638">
        <v>884</v>
      </c>
      <c r="N606" s="116"/>
      <c r="O606" s="6"/>
      <c r="P606" s="6"/>
      <c r="Q606" s="6"/>
      <c r="R606" s="3"/>
      <c r="S606" s="3"/>
      <c r="T606" s="3"/>
      <c r="U606" s="3"/>
      <c r="V606" s="3"/>
      <c r="W606" s="3"/>
      <c r="X606" s="3"/>
      <c r="Y606" s="3"/>
      <c r="Z606" s="3"/>
      <c r="AA606" s="3"/>
      <c r="AB606" s="3"/>
      <c r="AC606" s="3"/>
      <c r="AD606" s="3"/>
      <c r="AE606" s="3"/>
      <c r="AF606" s="3"/>
    </row>
    <row r="607" spans="1:32" ht="20.399999999999999">
      <c r="A607" s="1627"/>
      <c r="B607" s="3044" t="s">
        <v>756</v>
      </c>
      <c r="C607" s="1549" t="s">
        <v>307</v>
      </c>
      <c r="D607" s="1603" t="s">
        <v>1848</v>
      </c>
      <c r="E607" s="1604" t="s">
        <v>1780</v>
      </c>
      <c r="F607" s="1605">
        <v>2250</v>
      </c>
      <c r="G607" s="1551" t="s">
        <v>1987</v>
      </c>
      <c r="H607" s="1556"/>
      <c r="I607" s="1556">
        <v>120</v>
      </c>
      <c r="J607" s="1553" t="s">
        <v>1126</v>
      </c>
      <c r="K607" s="1554"/>
      <c r="L607" s="1556"/>
      <c r="M607" s="1638">
        <v>120</v>
      </c>
      <c r="N607" s="116"/>
      <c r="O607" s="6"/>
      <c r="P607" s="6"/>
      <c r="Q607" s="6"/>
      <c r="R607" s="3"/>
      <c r="S607" s="3"/>
      <c r="T607" s="3"/>
      <c r="U607" s="3"/>
      <c r="V607" s="3"/>
      <c r="W607" s="3"/>
      <c r="X607" s="3"/>
      <c r="Y607" s="3"/>
      <c r="Z607" s="3"/>
      <c r="AA607" s="3"/>
      <c r="AB607" s="3"/>
      <c r="AC607" s="3"/>
      <c r="AD607" s="3"/>
      <c r="AE607" s="3"/>
      <c r="AF607" s="3"/>
    </row>
    <row r="608" spans="1:32" ht="20.399999999999999">
      <c r="A608" s="1627"/>
      <c r="B608" s="3044" t="s">
        <v>756</v>
      </c>
      <c r="C608" s="1549" t="s">
        <v>307</v>
      </c>
      <c r="D608" s="1603" t="s">
        <v>1848</v>
      </c>
      <c r="E608" s="1604" t="s">
        <v>1780</v>
      </c>
      <c r="F608" s="1605">
        <v>2250</v>
      </c>
      <c r="G608" s="1551" t="s">
        <v>797</v>
      </c>
      <c r="H608" s="1556"/>
      <c r="I608" s="1556">
        <v>500</v>
      </c>
      <c r="J608" s="1553" t="s">
        <v>1126</v>
      </c>
      <c r="K608" s="1554"/>
      <c r="L608" s="1556"/>
      <c r="M608" s="1638">
        <v>500</v>
      </c>
      <c r="N608" s="6" t="s">
        <v>3333</v>
      </c>
      <c r="O608" s="6"/>
      <c r="P608" s="6"/>
      <c r="Q608" s="6"/>
      <c r="R608" s="6"/>
      <c r="S608" s="6"/>
      <c r="T608" s="6"/>
      <c r="U608" s="6"/>
      <c r="V608" s="6"/>
      <c r="W608" s="6"/>
      <c r="X608" s="6"/>
      <c r="Y608" s="6"/>
      <c r="Z608" s="6"/>
      <c r="AA608" s="6"/>
      <c r="AB608" s="6"/>
      <c r="AC608" s="6"/>
      <c r="AD608" s="6"/>
      <c r="AE608" s="6"/>
      <c r="AF608" s="6"/>
    </row>
    <row r="609" spans="1:32" ht="20.399999999999999">
      <c r="A609" s="1549"/>
      <c r="B609" s="3044" t="s">
        <v>756</v>
      </c>
      <c r="C609" s="1549" t="s">
        <v>307</v>
      </c>
      <c r="D609" s="1603" t="s">
        <v>1848</v>
      </c>
      <c r="E609" s="1604" t="s">
        <v>1780</v>
      </c>
      <c r="F609" s="1605">
        <v>2250</v>
      </c>
      <c r="G609" s="1551" t="s">
        <v>1524</v>
      </c>
      <c r="H609" s="1556"/>
      <c r="I609" s="1556">
        <v>1750</v>
      </c>
      <c r="J609" s="1553" t="s">
        <v>1126</v>
      </c>
      <c r="K609" s="1554"/>
      <c r="L609" s="1556"/>
      <c r="M609" s="1556"/>
      <c r="N609" s="116"/>
      <c r="O609" s="6"/>
      <c r="P609" s="6"/>
      <c r="Q609" s="6"/>
      <c r="R609" s="3"/>
      <c r="S609" s="3"/>
      <c r="T609" s="3"/>
      <c r="U609" s="3"/>
      <c r="V609" s="3"/>
      <c r="W609" s="3"/>
      <c r="X609" s="3"/>
      <c r="Y609" s="3"/>
      <c r="Z609" s="3"/>
      <c r="AA609" s="3"/>
      <c r="AB609" s="3"/>
      <c r="AC609" s="3"/>
      <c r="AD609" s="3"/>
      <c r="AE609" s="3"/>
      <c r="AF609" s="3"/>
    </row>
    <row r="610" spans="1:32" ht="30.6">
      <c r="A610" s="1549" t="s">
        <v>542</v>
      </c>
      <c r="B610" s="3044" t="s">
        <v>756</v>
      </c>
      <c r="C610" s="1549" t="s">
        <v>307</v>
      </c>
      <c r="D610" s="1603" t="s">
        <v>1848</v>
      </c>
      <c r="E610" s="1604" t="s">
        <v>1780</v>
      </c>
      <c r="F610" s="1605">
        <v>2250</v>
      </c>
      <c r="G610" s="1551" t="s">
        <v>1522</v>
      </c>
      <c r="H610" s="1624"/>
      <c r="I610" s="1635">
        <v>218</v>
      </c>
      <c r="J610" s="1553">
        <v>218</v>
      </c>
      <c r="K610" s="1636"/>
      <c r="L610" s="1635"/>
      <c r="M610" s="1635">
        <v>218</v>
      </c>
      <c r="N610" s="116"/>
      <c r="O610" s="6"/>
      <c r="P610" s="6"/>
      <c r="Q610" s="6"/>
      <c r="R610" s="6"/>
      <c r="S610" s="6"/>
      <c r="T610" s="6"/>
      <c r="U610" s="6"/>
      <c r="V610" s="6"/>
      <c r="W610" s="6"/>
      <c r="X610" s="6"/>
      <c r="Y610" s="6"/>
      <c r="Z610" s="6"/>
      <c r="AA610" s="6"/>
      <c r="AB610" s="6"/>
      <c r="AC610" s="6"/>
      <c r="AD610" s="6"/>
      <c r="AE610" s="6"/>
      <c r="AF610" s="6"/>
    </row>
    <row r="611" spans="1:32">
      <c r="A611" s="1607"/>
      <c r="B611" s="3043" t="s">
        <v>757</v>
      </c>
      <c r="C611" s="1607" t="s">
        <v>305</v>
      </c>
      <c r="D611" s="1608" t="s">
        <v>1848</v>
      </c>
      <c r="E611" s="1609" t="s">
        <v>1780</v>
      </c>
      <c r="F611" s="1610">
        <v>2250</v>
      </c>
      <c r="G611" s="1611" t="s">
        <v>762</v>
      </c>
      <c r="H611" s="1612"/>
      <c r="I611" s="1612"/>
      <c r="J611" s="1553"/>
      <c r="K611" s="1606"/>
      <c r="L611" s="1612">
        <v>250000</v>
      </c>
      <c r="M611" s="1612"/>
      <c r="N611" s="116"/>
      <c r="O611" s="6"/>
      <c r="P611" s="6"/>
      <c r="Q611" s="6"/>
      <c r="R611" s="3"/>
      <c r="S611" s="3"/>
      <c r="T611" s="3"/>
      <c r="U611" s="3"/>
      <c r="V611" s="3"/>
      <c r="W611" s="3"/>
      <c r="X611" s="3"/>
      <c r="Y611" s="3"/>
      <c r="Z611" s="3"/>
      <c r="AA611" s="3"/>
      <c r="AB611" s="3"/>
      <c r="AC611" s="3"/>
      <c r="AD611" s="3"/>
      <c r="AE611" s="3"/>
    </row>
    <row r="612" spans="1:32" ht="61.2">
      <c r="A612" s="1627"/>
      <c r="B612" s="3044" t="s">
        <v>757</v>
      </c>
      <c r="C612" s="1549" t="s">
        <v>307</v>
      </c>
      <c r="D612" s="1603" t="s">
        <v>1848</v>
      </c>
      <c r="E612" s="1604" t="s">
        <v>1780</v>
      </c>
      <c r="F612" s="1605">
        <v>2250</v>
      </c>
      <c r="G612" s="1551" t="s">
        <v>3339</v>
      </c>
      <c r="H612" s="1556"/>
      <c r="I612" s="1556"/>
      <c r="J612" s="1553"/>
      <c r="K612" s="1554"/>
      <c r="L612" s="1556"/>
      <c r="M612" s="3312">
        <v>0</v>
      </c>
      <c r="N612" s="116"/>
      <c r="O612" s="6"/>
      <c r="P612" s="6"/>
      <c r="Q612" s="6"/>
      <c r="R612" s="6"/>
      <c r="S612" s="6"/>
      <c r="T612" s="6"/>
      <c r="U612" s="6"/>
      <c r="V612" s="6"/>
      <c r="W612" s="6"/>
      <c r="X612" s="6"/>
      <c r="Y612" s="6"/>
      <c r="Z612" s="6"/>
      <c r="AA612" s="6"/>
      <c r="AB612" s="6"/>
      <c r="AC612" s="6"/>
      <c r="AD612" s="6"/>
      <c r="AE612" s="6"/>
      <c r="AF612" s="6"/>
    </row>
    <row r="613" spans="1:32">
      <c r="A613" s="1627"/>
      <c r="B613" s="3044" t="s">
        <v>757</v>
      </c>
      <c r="C613" s="1549" t="s">
        <v>307</v>
      </c>
      <c r="D613" s="1603" t="s">
        <v>1848</v>
      </c>
      <c r="E613" s="1604" t="s">
        <v>1780</v>
      </c>
      <c r="F613" s="1605">
        <v>2250</v>
      </c>
      <c r="G613" s="2603" t="s">
        <v>5129</v>
      </c>
      <c r="H613" s="2515"/>
      <c r="I613" s="2515"/>
      <c r="J613" s="2516"/>
      <c r="K613" s="2517"/>
      <c r="L613" s="2515"/>
      <c r="M613" s="3315">
        <v>250000</v>
      </c>
      <c r="N613" s="116"/>
      <c r="O613" s="6"/>
      <c r="P613" s="6"/>
      <c r="Q613" s="6"/>
      <c r="R613" s="3"/>
      <c r="S613" s="3"/>
      <c r="T613" s="3"/>
      <c r="U613" s="3"/>
      <c r="V613" s="3"/>
      <c r="W613" s="3"/>
      <c r="X613" s="3"/>
      <c r="Y613" s="3"/>
      <c r="Z613" s="3"/>
      <c r="AA613" s="3"/>
      <c r="AB613" s="3"/>
      <c r="AC613" s="3"/>
      <c r="AD613" s="3"/>
      <c r="AE613" s="3"/>
      <c r="AF613" s="3"/>
    </row>
    <row r="614" spans="1:32">
      <c r="A614" s="1607"/>
      <c r="B614" s="3043" t="s">
        <v>756</v>
      </c>
      <c r="C614" s="1607" t="s">
        <v>307</v>
      </c>
      <c r="D614" s="1608" t="s">
        <v>1848</v>
      </c>
      <c r="E614" s="1609" t="s">
        <v>1780</v>
      </c>
      <c r="F614" s="1610">
        <v>2311</v>
      </c>
      <c r="G614" s="1611" t="s">
        <v>121</v>
      </c>
      <c r="H614" s="1612">
        <v>174</v>
      </c>
      <c r="I614" s="1612"/>
      <c r="J614" s="1553">
        <v>0</v>
      </c>
      <c r="K614" s="1606"/>
      <c r="L614" s="1612">
        <v>174</v>
      </c>
      <c r="M614" s="1612"/>
      <c r="N614" s="116"/>
      <c r="O614" s="6"/>
      <c r="P614" s="6"/>
      <c r="Q614" s="6"/>
      <c r="R614" s="6"/>
      <c r="S614" s="6"/>
      <c r="T614" s="6"/>
      <c r="U614" s="6"/>
      <c r="V614" s="6"/>
      <c r="W614" s="6"/>
      <c r="X614" s="6"/>
      <c r="Y614" s="6"/>
      <c r="Z614" s="6"/>
      <c r="AA614" s="6"/>
      <c r="AB614" s="6"/>
      <c r="AC614" s="6"/>
      <c r="AD614" s="6"/>
      <c r="AE614" s="6"/>
      <c r="AF614" s="6"/>
    </row>
    <row r="615" spans="1:32">
      <c r="A615" s="1584"/>
      <c r="B615" s="3044" t="s">
        <v>756</v>
      </c>
      <c r="C615" s="1549" t="s">
        <v>307</v>
      </c>
      <c r="D615" s="1603" t="s">
        <v>1848</v>
      </c>
      <c r="E615" s="1604" t="s">
        <v>1780</v>
      </c>
      <c r="F615" s="1605">
        <v>2311</v>
      </c>
      <c r="G615" s="1551" t="s">
        <v>478</v>
      </c>
      <c r="H615" s="1556"/>
      <c r="I615" s="1556">
        <v>54</v>
      </c>
      <c r="J615" s="1553" t="s">
        <v>1126</v>
      </c>
      <c r="K615" s="1554"/>
      <c r="L615" s="1556"/>
      <c r="M615" s="1638">
        <v>54</v>
      </c>
      <c r="N615" s="116"/>
      <c r="O615" s="6"/>
      <c r="P615" s="6"/>
      <c r="Q615" s="6"/>
      <c r="R615" s="3"/>
      <c r="S615" s="3"/>
      <c r="T615" s="3"/>
      <c r="U615" s="3"/>
      <c r="V615" s="3"/>
      <c r="W615" s="3"/>
      <c r="X615" s="3"/>
      <c r="Y615" s="3"/>
      <c r="Z615" s="3"/>
      <c r="AA615" s="3"/>
      <c r="AB615" s="3"/>
      <c r="AC615" s="3"/>
      <c r="AD615" s="3"/>
      <c r="AE615" s="3"/>
      <c r="AF615" s="3"/>
    </row>
    <row r="616" spans="1:32">
      <c r="A616" s="1584"/>
      <c r="B616" s="3044" t="s">
        <v>756</v>
      </c>
      <c r="C616" s="1549" t="s">
        <v>307</v>
      </c>
      <c r="D616" s="1603" t="s">
        <v>1848</v>
      </c>
      <c r="E616" s="1604" t="s">
        <v>1780</v>
      </c>
      <c r="F616" s="1605">
        <v>2311</v>
      </c>
      <c r="G616" s="1640" t="s">
        <v>159</v>
      </c>
      <c r="H616" s="1556"/>
      <c r="I616" s="1556">
        <v>120</v>
      </c>
      <c r="J616" s="1553" t="s">
        <v>1126</v>
      </c>
      <c r="K616" s="1554"/>
      <c r="L616" s="1556"/>
      <c r="M616" s="1638">
        <v>120</v>
      </c>
      <c r="N616" s="116"/>
    </row>
    <row r="617" spans="1:32">
      <c r="A617" s="1607">
        <v>171</v>
      </c>
      <c r="B617" s="3043" t="s">
        <v>756</v>
      </c>
      <c r="C617" s="1607" t="s">
        <v>305</v>
      </c>
      <c r="D617" s="1608" t="s">
        <v>1848</v>
      </c>
      <c r="E617" s="1609" t="s">
        <v>1780</v>
      </c>
      <c r="F617" s="1610">
        <v>2312</v>
      </c>
      <c r="G617" s="1611" t="s">
        <v>123</v>
      </c>
      <c r="H617" s="1612">
        <v>1402.84</v>
      </c>
      <c r="I617" s="1612"/>
      <c r="J617" s="1553">
        <v>1078</v>
      </c>
      <c r="K617" s="1606"/>
      <c r="L617" s="1612">
        <v>285</v>
      </c>
      <c r="M617" s="1612"/>
      <c r="N617" s="116"/>
      <c r="O617" s="178"/>
      <c r="P617" s="178"/>
      <c r="Q617" s="178"/>
      <c r="R617" s="178"/>
      <c r="S617" s="178"/>
      <c r="T617" s="178"/>
      <c r="U617" s="178"/>
      <c r="V617" s="178"/>
      <c r="W617" s="178"/>
      <c r="X617" s="178"/>
      <c r="Y617" s="178"/>
      <c r="Z617" s="178"/>
      <c r="AA617" s="178"/>
      <c r="AB617" s="178"/>
      <c r="AC617" s="178"/>
      <c r="AD617" s="178"/>
      <c r="AE617" s="178"/>
      <c r="AF617" s="178"/>
    </row>
    <row r="618" spans="1:32" ht="40.799999999999997">
      <c r="A618" s="1584"/>
      <c r="B618" s="3044" t="s">
        <v>756</v>
      </c>
      <c r="C618" s="1549" t="s">
        <v>305</v>
      </c>
      <c r="D618" s="1603" t="s">
        <v>1848</v>
      </c>
      <c r="E618" s="1604" t="s">
        <v>1780</v>
      </c>
      <c r="F618" s="1605">
        <v>2312</v>
      </c>
      <c r="G618" s="1640" t="s">
        <v>3341</v>
      </c>
      <c r="H618" s="1556"/>
      <c r="I618" s="1556"/>
      <c r="J618" s="1553" t="s">
        <v>1126</v>
      </c>
      <c r="K618" s="1554"/>
      <c r="L618" s="1556"/>
      <c r="M618" s="1637">
        <v>75</v>
      </c>
      <c r="N618" s="116"/>
      <c r="O618" s="178"/>
      <c r="P618" s="178"/>
      <c r="Q618" s="178"/>
      <c r="R618" s="178"/>
      <c r="S618" s="178"/>
      <c r="T618" s="178"/>
      <c r="U618" s="178"/>
      <c r="V618" s="178"/>
      <c r="W618" s="178"/>
      <c r="X618" s="178"/>
      <c r="Y618" s="178"/>
      <c r="Z618" s="178"/>
      <c r="AA618" s="178"/>
      <c r="AB618" s="178"/>
      <c r="AC618" s="178"/>
      <c r="AD618" s="178"/>
      <c r="AE618" s="178"/>
      <c r="AF618" s="178"/>
    </row>
    <row r="619" spans="1:32" ht="40.799999999999997">
      <c r="A619" s="1584"/>
      <c r="B619" s="3044" t="s">
        <v>756</v>
      </c>
      <c r="C619" s="1549" t="s">
        <v>305</v>
      </c>
      <c r="D619" s="1603" t="s">
        <v>1848</v>
      </c>
      <c r="E619" s="1604" t="s">
        <v>1780</v>
      </c>
      <c r="F619" s="1605">
        <v>2312</v>
      </c>
      <c r="G619" s="1640" t="s">
        <v>3342</v>
      </c>
      <c r="H619" s="1556"/>
      <c r="I619" s="1556"/>
      <c r="J619" s="1553" t="s">
        <v>1126</v>
      </c>
      <c r="K619" s="1554"/>
      <c r="L619" s="1556"/>
      <c r="M619" s="1637">
        <v>50</v>
      </c>
      <c r="N619" s="116"/>
      <c r="O619" s="6"/>
      <c r="P619" s="6"/>
      <c r="Q619" s="6"/>
      <c r="R619" s="6"/>
      <c r="S619" s="6"/>
      <c r="T619" s="6"/>
      <c r="U619" s="6"/>
      <c r="V619" s="6"/>
      <c r="W619" s="6"/>
      <c r="X619" s="6"/>
      <c r="Y619" s="6"/>
      <c r="Z619" s="6"/>
      <c r="AA619" s="6"/>
      <c r="AB619" s="6"/>
      <c r="AC619" s="6"/>
      <c r="AD619" s="6"/>
      <c r="AE619" s="6"/>
      <c r="AF619" s="6"/>
    </row>
    <row r="620" spans="1:32" ht="40.799999999999997">
      <c r="A620" s="1584"/>
      <c r="B620" s="3044" t="s">
        <v>756</v>
      </c>
      <c r="C620" s="1549" t="s">
        <v>305</v>
      </c>
      <c r="D620" s="1603" t="s">
        <v>1848</v>
      </c>
      <c r="E620" s="1604" t="s">
        <v>1780</v>
      </c>
      <c r="F620" s="1605">
        <v>2312</v>
      </c>
      <c r="G620" s="1640" t="s">
        <v>3343</v>
      </c>
      <c r="H620" s="1556"/>
      <c r="I620" s="1556"/>
      <c r="J620" s="1553"/>
      <c r="K620" s="1554"/>
      <c r="L620" s="1556"/>
      <c r="M620" s="1637">
        <v>55</v>
      </c>
      <c r="N620" s="116"/>
      <c r="O620" s="6"/>
      <c r="P620" s="6"/>
      <c r="Q620" s="6"/>
      <c r="R620" s="3"/>
      <c r="S620" s="3"/>
      <c r="T620" s="3"/>
      <c r="U620" s="3"/>
      <c r="V620" s="3"/>
      <c r="W620" s="3"/>
      <c r="X620" s="3"/>
      <c r="Y620" s="3"/>
      <c r="Z620" s="3"/>
      <c r="AA620" s="3"/>
      <c r="AB620" s="3"/>
      <c r="AC620" s="3"/>
      <c r="AD620" s="3"/>
      <c r="AE620" s="3"/>
      <c r="AF620" s="3"/>
    </row>
    <row r="621" spans="1:32" ht="30.6">
      <c r="A621" s="1584"/>
      <c r="B621" s="3044" t="s">
        <v>756</v>
      </c>
      <c r="C621" s="1549" t="s">
        <v>305</v>
      </c>
      <c r="D621" s="1603" t="s">
        <v>1848</v>
      </c>
      <c r="E621" s="1604" t="s">
        <v>1780</v>
      </c>
      <c r="F621" s="1605">
        <v>2312</v>
      </c>
      <c r="G621" s="1640" t="s">
        <v>3344</v>
      </c>
      <c r="H621" s="1556"/>
      <c r="I621" s="1556"/>
      <c r="J621" s="1553" t="s">
        <v>1126</v>
      </c>
      <c r="K621" s="1554"/>
      <c r="L621" s="1556"/>
      <c r="M621" s="1637">
        <v>35</v>
      </c>
      <c r="N621" s="116"/>
      <c r="O621" s="6"/>
      <c r="P621" s="6"/>
      <c r="Q621" s="6"/>
      <c r="R621" s="3"/>
      <c r="S621" s="3"/>
      <c r="T621" s="3"/>
      <c r="U621" s="3"/>
      <c r="V621" s="3"/>
      <c r="W621" s="3"/>
      <c r="X621" s="3"/>
      <c r="Y621" s="3"/>
      <c r="Z621" s="3"/>
      <c r="AA621" s="3"/>
      <c r="AB621" s="3"/>
      <c r="AC621" s="3"/>
      <c r="AD621" s="3"/>
      <c r="AE621" s="3"/>
      <c r="AF621" s="3"/>
    </row>
    <row r="622" spans="1:32" ht="51">
      <c r="A622" s="1584"/>
      <c r="B622" s="3044" t="s">
        <v>756</v>
      </c>
      <c r="C622" s="1549" t="s">
        <v>305</v>
      </c>
      <c r="D622" s="1603" t="s">
        <v>1848</v>
      </c>
      <c r="E622" s="1604" t="s">
        <v>1780</v>
      </c>
      <c r="F622" s="1605">
        <v>2312</v>
      </c>
      <c r="G622" s="1640" t="s">
        <v>3345</v>
      </c>
      <c r="H622" s="1556"/>
      <c r="I622" s="1556"/>
      <c r="J622" s="1553" t="s">
        <v>1126</v>
      </c>
      <c r="K622" s="1554"/>
      <c r="L622" s="1556"/>
      <c r="M622" s="1637">
        <v>70</v>
      </c>
      <c r="N622" s="116"/>
      <c r="O622" s="6"/>
      <c r="P622" s="6"/>
      <c r="Q622" s="6"/>
      <c r="R622" s="6"/>
      <c r="S622" s="6"/>
      <c r="T622" s="6"/>
      <c r="U622" s="6"/>
      <c r="V622" s="6"/>
      <c r="W622" s="6"/>
      <c r="X622" s="6"/>
      <c r="Y622" s="6"/>
      <c r="Z622" s="6"/>
      <c r="AA622" s="6"/>
      <c r="AB622" s="6"/>
      <c r="AC622" s="6"/>
      <c r="AD622" s="6"/>
      <c r="AE622" s="6"/>
      <c r="AF622" s="6"/>
    </row>
    <row r="623" spans="1:32" ht="30.6">
      <c r="A623" s="1584"/>
      <c r="B623" s="3044" t="s">
        <v>756</v>
      </c>
      <c r="C623" s="1549" t="s">
        <v>305</v>
      </c>
      <c r="D623" s="1603" t="s">
        <v>1848</v>
      </c>
      <c r="E623" s="1604" t="s">
        <v>1780</v>
      </c>
      <c r="F623" s="1605">
        <v>2312</v>
      </c>
      <c r="G623" s="1640" t="s">
        <v>1991</v>
      </c>
      <c r="H623" s="1556"/>
      <c r="I623" s="1556">
        <v>163.44999999999999</v>
      </c>
      <c r="J623" s="1553" t="s">
        <v>1126</v>
      </c>
      <c r="K623" s="1554"/>
      <c r="L623" s="1555"/>
      <c r="M623" s="1641"/>
      <c r="N623" s="116"/>
      <c r="O623" s="6"/>
      <c r="P623" s="6"/>
      <c r="Q623" s="6"/>
      <c r="R623" s="6"/>
      <c r="S623" s="6"/>
      <c r="T623" s="6"/>
      <c r="U623" s="6"/>
      <c r="V623" s="6"/>
      <c r="W623" s="6"/>
      <c r="X623" s="6"/>
      <c r="Y623" s="6"/>
      <c r="Z623" s="6"/>
      <c r="AA623" s="6"/>
      <c r="AB623" s="6"/>
      <c r="AC623" s="6"/>
      <c r="AD623" s="6"/>
      <c r="AE623" s="6"/>
      <c r="AF623" s="6"/>
    </row>
    <row r="624" spans="1:32" ht="40.799999999999997">
      <c r="A624" s="1584"/>
      <c r="B624" s="3044" t="s">
        <v>756</v>
      </c>
      <c r="C624" s="1549" t="s">
        <v>305</v>
      </c>
      <c r="D624" s="1603" t="s">
        <v>1848</v>
      </c>
      <c r="E624" s="1604" t="s">
        <v>1780</v>
      </c>
      <c r="F624" s="1605">
        <v>2312</v>
      </c>
      <c r="G624" s="1640" t="s">
        <v>1992</v>
      </c>
      <c r="H624" s="1556"/>
      <c r="I624" s="1556">
        <v>79.94</v>
      </c>
      <c r="J624" s="1553" t="s">
        <v>1126</v>
      </c>
      <c r="K624" s="1554"/>
      <c r="L624" s="1555"/>
      <c r="M624" s="1641"/>
      <c r="N624" s="167"/>
      <c r="O624" s="6"/>
      <c r="P624" s="6"/>
      <c r="Q624" s="6"/>
      <c r="R624" s="6"/>
      <c r="S624" s="6"/>
      <c r="T624" s="6"/>
      <c r="U624" s="6"/>
      <c r="V624" s="6"/>
      <c r="W624" s="6"/>
      <c r="X624" s="6"/>
      <c r="Y624" s="6"/>
      <c r="Z624" s="6"/>
      <c r="AA624" s="6"/>
      <c r="AB624" s="6"/>
      <c r="AC624" s="6"/>
      <c r="AD624" s="6"/>
      <c r="AE624" s="6"/>
      <c r="AF624" s="6"/>
    </row>
    <row r="625" spans="1:32" ht="40.799999999999997">
      <c r="A625" s="1584"/>
      <c r="B625" s="3044" t="s">
        <v>756</v>
      </c>
      <c r="C625" s="1549" t="s">
        <v>305</v>
      </c>
      <c r="D625" s="1603" t="s">
        <v>1848</v>
      </c>
      <c r="E625" s="1604" t="s">
        <v>1780</v>
      </c>
      <c r="F625" s="1605">
        <v>2312</v>
      </c>
      <c r="G625" s="1640" t="s">
        <v>1993</v>
      </c>
      <c r="H625" s="1556"/>
      <c r="I625" s="1556">
        <v>389.45</v>
      </c>
      <c r="J625" s="1553" t="s">
        <v>1126</v>
      </c>
      <c r="K625" s="1554"/>
      <c r="L625" s="1555"/>
      <c r="M625" s="1641"/>
      <c r="N625" s="116"/>
      <c r="O625" s="6"/>
      <c r="P625" s="6"/>
      <c r="Q625" s="6"/>
      <c r="R625" s="6"/>
      <c r="S625" s="6"/>
      <c r="T625" s="6"/>
      <c r="U625" s="6"/>
      <c r="V625" s="6"/>
      <c r="W625" s="6"/>
      <c r="X625" s="6"/>
      <c r="Y625" s="6"/>
      <c r="Z625" s="6"/>
      <c r="AA625" s="6"/>
      <c r="AB625" s="6"/>
      <c r="AC625" s="6"/>
      <c r="AD625" s="6"/>
      <c r="AE625" s="6"/>
      <c r="AF625" s="6"/>
    </row>
    <row r="626" spans="1:32">
      <c r="A626" s="1584"/>
      <c r="B626" s="3044" t="s">
        <v>756</v>
      </c>
      <c r="C626" s="1549" t="s">
        <v>305</v>
      </c>
      <c r="D626" s="1603" t="s">
        <v>1848</v>
      </c>
      <c r="E626" s="1604" t="s">
        <v>1780</v>
      </c>
      <c r="F626" s="1605">
        <v>2312</v>
      </c>
      <c r="G626" s="1640" t="s">
        <v>1994</v>
      </c>
      <c r="H626" s="1556"/>
      <c r="I626" s="1556">
        <v>130</v>
      </c>
      <c r="J626" s="1553" t="s">
        <v>1126</v>
      </c>
      <c r="K626" s="1554"/>
      <c r="L626" s="1555"/>
      <c r="M626" s="1641"/>
      <c r="N626" s="116"/>
      <c r="O626" s="6"/>
      <c r="P626" s="6"/>
      <c r="Q626" s="6"/>
      <c r="R626" s="6"/>
      <c r="S626" s="6"/>
      <c r="T626" s="6"/>
      <c r="U626" s="6"/>
      <c r="V626" s="6"/>
      <c r="W626" s="6"/>
      <c r="X626" s="6"/>
      <c r="Y626" s="6"/>
      <c r="Z626" s="6"/>
      <c r="AA626" s="6"/>
      <c r="AB626" s="6"/>
      <c r="AC626" s="6"/>
      <c r="AD626" s="6"/>
      <c r="AE626" s="6"/>
      <c r="AF626" s="6"/>
    </row>
    <row r="627" spans="1:32">
      <c r="A627" s="1584"/>
      <c r="B627" s="3044" t="s">
        <v>756</v>
      </c>
      <c r="C627" s="1549" t="s">
        <v>305</v>
      </c>
      <c r="D627" s="1603" t="s">
        <v>1848</v>
      </c>
      <c r="E627" s="1604" t="s">
        <v>1780</v>
      </c>
      <c r="F627" s="1605">
        <v>2312</v>
      </c>
      <c r="G627" s="1640" t="s">
        <v>2650</v>
      </c>
      <c r="H627" s="1556"/>
      <c r="I627" s="1556">
        <v>640</v>
      </c>
      <c r="J627" s="1553" t="s">
        <v>1126</v>
      </c>
      <c r="K627" s="1554"/>
      <c r="L627" s="1555"/>
      <c r="M627" s="1641"/>
      <c r="N627" s="116"/>
      <c r="O627" s="6"/>
      <c r="P627" s="6"/>
      <c r="Q627" s="6"/>
      <c r="R627" s="6"/>
      <c r="S627" s="6"/>
      <c r="T627" s="6"/>
      <c r="U627" s="6"/>
      <c r="V627" s="6"/>
      <c r="W627" s="6"/>
      <c r="X627" s="6"/>
      <c r="Y627" s="6"/>
      <c r="Z627" s="6"/>
      <c r="AA627" s="6"/>
      <c r="AB627" s="6"/>
      <c r="AC627" s="6"/>
      <c r="AD627" s="6"/>
      <c r="AE627" s="6"/>
      <c r="AF627" s="6"/>
    </row>
    <row r="628" spans="1:32" ht="20.399999999999999">
      <c r="A628" s="1607"/>
      <c r="B628" s="3043" t="s">
        <v>756</v>
      </c>
      <c r="C628" s="1607" t="s">
        <v>307</v>
      </c>
      <c r="D628" s="1608" t="s">
        <v>1848</v>
      </c>
      <c r="E628" s="1609" t="s">
        <v>1780</v>
      </c>
      <c r="F628" s="1610">
        <v>2314</v>
      </c>
      <c r="G628" s="1611" t="s">
        <v>1427</v>
      </c>
      <c r="H628" s="1612">
        <v>18593</v>
      </c>
      <c r="I628" s="1612"/>
      <c r="J628" s="1553"/>
      <c r="K628" s="1606"/>
      <c r="L628" s="1612">
        <v>19730</v>
      </c>
      <c r="M628" s="1642"/>
      <c r="N628" s="167"/>
      <c r="O628" s="6"/>
      <c r="P628" s="6"/>
      <c r="Q628" s="6"/>
      <c r="R628" s="6"/>
      <c r="S628" s="6"/>
      <c r="T628" s="6"/>
      <c r="U628" s="6"/>
      <c r="V628" s="6"/>
      <c r="W628" s="6"/>
      <c r="X628" s="6"/>
      <c r="Y628" s="6"/>
      <c r="Z628" s="6"/>
      <c r="AA628" s="6"/>
      <c r="AB628" s="6"/>
      <c r="AC628" s="6"/>
      <c r="AD628" s="6"/>
      <c r="AE628" s="6"/>
      <c r="AF628" s="6"/>
    </row>
    <row r="629" spans="1:32">
      <c r="A629" s="1549" t="s">
        <v>547</v>
      </c>
      <c r="B629" s="3044" t="s">
        <v>756</v>
      </c>
      <c r="C629" s="1549" t="s">
        <v>307</v>
      </c>
      <c r="D629" s="1603" t="s">
        <v>1848</v>
      </c>
      <c r="E629" s="1604" t="s">
        <v>1780</v>
      </c>
      <c r="F629" s="1605">
        <v>2314</v>
      </c>
      <c r="G629" s="1551" t="s">
        <v>341</v>
      </c>
      <c r="H629" s="1624"/>
      <c r="I629" s="1626">
        <v>8990</v>
      </c>
      <c r="J629" s="1553" t="s">
        <v>1126</v>
      </c>
      <c r="K629" s="1625"/>
      <c r="L629" s="1643"/>
      <c r="M629" s="1635">
        <v>9500</v>
      </c>
      <c r="N629" s="116"/>
      <c r="O629" s="6"/>
      <c r="P629" s="6"/>
      <c r="Q629" s="6"/>
      <c r="R629" s="6"/>
      <c r="S629" s="6"/>
      <c r="T629" s="6"/>
      <c r="U629" s="6"/>
      <c r="V629" s="6"/>
      <c r="W629" s="6"/>
      <c r="X629" s="6"/>
      <c r="Y629" s="6"/>
      <c r="Z629" s="6"/>
      <c r="AA629" s="6"/>
      <c r="AB629" s="6"/>
      <c r="AC629" s="6"/>
      <c r="AD629" s="6"/>
      <c r="AE629" s="6"/>
      <c r="AF629" s="6"/>
    </row>
    <row r="630" spans="1:32" ht="20.399999999999999">
      <c r="A630" s="1549" t="s">
        <v>548</v>
      </c>
      <c r="B630" s="3044" t="s">
        <v>756</v>
      </c>
      <c r="C630" s="1549" t="s">
        <v>307</v>
      </c>
      <c r="D630" s="1603" t="s">
        <v>1848</v>
      </c>
      <c r="E630" s="1604" t="s">
        <v>1780</v>
      </c>
      <c r="F630" s="1605">
        <v>2314</v>
      </c>
      <c r="G630" s="1644" t="s">
        <v>342</v>
      </c>
      <c r="H630" s="1624"/>
      <c r="I630" s="1626">
        <v>7500</v>
      </c>
      <c r="J630" s="1553">
        <v>5696.47</v>
      </c>
      <c r="K630" s="1625"/>
      <c r="L630" s="1643"/>
      <c r="M630" s="1635">
        <v>7500</v>
      </c>
      <c r="N630" s="6" t="s">
        <v>3333</v>
      </c>
      <c r="O630" s="6"/>
      <c r="P630" s="6"/>
      <c r="Q630" s="6"/>
      <c r="R630" s="6"/>
      <c r="S630" s="6"/>
      <c r="T630" s="6"/>
      <c r="U630" s="6"/>
      <c r="V630" s="6"/>
      <c r="W630" s="6"/>
      <c r="X630" s="6"/>
      <c r="Y630" s="6"/>
      <c r="Z630" s="6"/>
      <c r="AA630" s="6"/>
      <c r="AB630" s="6"/>
      <c r="AC630" s="6"/>
      <c r="AD630" s="6"/>
      <c r="AE630" s="6"/>
      <c r="AF630" s="6"/>
    </row>
    <row r="631" spans="1:32">
      <c r="A631" s="1549"/>
      <c r="B631" s="3044" t="s">
        <v>756</v>
      </c>
      <c r="C631" s="1549" t="s">
        <v>307</v>
      </c>
      <c r="D631" s="1603" t="s">
        <v>1848</v>
      </c>
      <c r="E631" s="1604" t="s">
        <v>1780</v>
      </c>
      <c r="F631" s="1605">
        <v>2314</v>
      </c>
      <c r="G631" s="1644" t="s">
        <v>2623</v>
      </c>
      <c r="H631" s="1624"/>
      <c r="I631" s="1626">
        <v>2000</v>
      </c>
      <c r="J631" s="1553">
        <v>1737.4</v>
      </c>
      <c r="K631" s="1625"/>
      <c r="L631" s="1643"/>
      <c r="M631" s="1635">
        <v>2000</v>
      </c>
      <c r="N631" s="6" t="s">
        <v>3333</v>
      </c>
      <c r="O631" s="6"/>
      <c r="P631" s="6"/>
      <c r="Q631" s="6"/>
      <c r="R631" s="6"/>
      <c r="S631" s="6"/>
      <c r="T631" s="6"/>
      <c r="U631" s="6"/>
      <c r="V631" s="6"/>
      <c r="W631" s="6"/>
      <c r="X631" s="6"/>
      <c r="Y631" s="6"/>
      <c r="Z631" s="6"/>
      <c r="AA631" s="6"/>
      <c r="AB631" s="6"/>
      <c r="AC631" s="6"/>
      <c r="AD631" s="6"/>
      <c r="AE631" s="6"/>
      <c r="AF631" s="6"/>
    </row>
    <row r="632" spans="1:32" ht="20.399999999999999">
      <c r="A632" s="1549" t="s">
        <v>548</v>
      </c>
      <c r="B632" s="3044" t="s">
        <v>756</v>
      </c>
      <c r="C632" s="1549" t="s">
        <v>307</v>
      </c>
      <c r="D632" s="1603" t="s">
        <v>1848</v>
      </c>
      <c r="E632" s="1604" t="s">
        <v>1780</v>
      </c>
      <c r="F632" s="1605">
        <v>2314</v>
      </c>
      <c r="G632" s="1644" t="s">
        <v>430</v>
      </c>
      <c r="H632" s="1624"/>
      <c r="I632" s="1626">
        <v>330</v>
      </c>
      <c r="J632" s="1553" t="s">
        <v>1126</v>
      </c>
      <c r="K632" s="1625"/>
      <c r="L632" s="1643"/>
      <c r="M632" s="1635">
        <v>330</v>
      </c>
      <c r="N632" s="6" t="s">
        <v>3333</v>
      </c>
      <c r="O632" s="6"/>
      <c r="P632" s="6"/>
      <c r="Q632" s="6"/>
      <c r="R632" s="6"/>
      <c r="S632" s="6"/>
      <c r="T632" s="6"/>
      <c r="U632" s="6"/>
      <c r="V632" s="6"/>
      <c r="W632" s="6"/>
      <c r="X632" s="6"/>
      <c r="Y632" s="6"/>
      <c r="Z632" s="6"/>
      <c r="AA632" s="6"/>
      <c r="AB632" s="6"/>
      <c r="AC632" s="6"/>
      <c r="AD632" s="6"/>
      <c r="AE632" s="6"/>
      <c r="AF632" s="6"/>
    </row>
    <row r="633" spans="1:32">
      <c r="A633" s="1549"/>
      <c r="B633" s="3044" t="s">
        <v>756</v>
      </c>
      <c r="C633" s="1549" t="s">
        <v>307</v>
      </c>
      <c r="D633" s="1603" t="s">
        <v>1848</v>
      </c>
      <c r="E633" s="1604" t="s">
        <v>1780</v>
      </c>
      <c r="F633" s="1605">
        <v>2314</v>
      </c>
      <c r="G633" s="1644" t="s">
        <v>3346</v>
      </c>
      <c r="H633" s="1624"/>
      <c r="I633" s="1626"/>
      <c r="J633" s="1553"/>
      <c r="K633" s="1625"/>
      <c r="L633" s="1643"/>
      <c r="M633" s="1635">
        <v>400</v>
      </c>
      <c r="N633" s="1386"/>
      <c r="O633" s="6"/>
      <c r="P633" s="6"/>
      <c r="Q633" s="6"/>
      <c r="R633" s="6"/>
      <c r="S633" s="6"/>
      <c r="T633" s="6"/>
      <c r="U633" s="6"/>
      <c r="V633" s="6"/>
      <c r="W633" s="6"/>
      <c r="X633" s="6"/>
      <c r="Y633" s="6"/>
      <c r="Z633" s="6"/>
      <c r="AA633" s="6"/>
      <c r="AB633" s="6"/>
      <c r="AC633" s="6"/>
      <c r="AD633" s="6"/>
      <c r="AE633" s="6"/>
      <c r="AF633" s="6"/>
    </row>
    <row r="634" spans="1:32" ht="30.6" customHeight="1">
      <c r="A634" s="1549" t="s">
        <v>545</v>
      </c>
      <c r="B634" s="3044" t="s">
        <v>756</v>
      </c>
      <c r="C634" s="1549" t="s">
        <v>307</v>
      </c>
      <c r="D634" s="1603" t="s">
        <v>1848</v>
      </c>
      <c r="E634" s="1604" t="s">
        <v>1780</v>
      </c>
      <c r="F634" s="1605">
        <v>2314</v>
      </c>
      <c r="G634" s="1644" t="s">
        <v>1527</v>
      </c>
      <c r="H634" s="1624"/>
      <c r="I634" s="1626">
        <v>360</v>
      </c>
      <c r="J634" s="1553" t="s">
        <v>1126</v>
      </c>
      <c r="K634" s="1625"/>
      <c r="L634" s="1643"/>
      <c r="M634" s="1645"/>
      <c r="N634" s="10"/>
      <c r="O634" s="6"/>
      <c r="P634" s="6"/>
      <c r="Q634" s="6"/>
      <c r="R634" s="6"/>
      <c r="S634" s="6"/>
      <c r="T634" s="6"/>
      <c r="V634" s="6"/>
      <c r="W634" s="6"/>
      <c r="X634" s="6"/>
      <c r="Y634" s="6"/>
      <c r="Z634" s="6"/>
      <c r="AA634" s="6"/>
      <c r="AB634" s="6"/>
      <c r="AC634" s="6"/>
      <c r="AD634" s="6"/>
      <c r="AE634" s="6"/>
      <c r="AF634" s="6"/>
    </row>
    <row r="635" spans="1:32" ht="30.6" customHeight="1">
      <c r="A635" s="1549" t="s">
        <v>545</v>
      </c>
      <c r="B635" s="3044" t="s">
        <v>756</v>
      </c>
      <c r="C635" s="1549" t="s">
        <v>307</v>
      </c>
      <c r="D635" s="1603" t="s">
        <v>1848</v>
      </c>
      <c r="E635" s="1604" t="s">
        <v>1780</v>
      </c>
      <c r="F635" s="1605">
        <v>2314</v>
      </c>
      <c r="G635" s="1551" t="s">
        <v>2874</v>
      </c>
      <c r="H635" s="1624"/>
      <c r="I635" s="1635">
        <v>-587</v>
      </c>
      <c r="J635" s="1553" t="s">
        <v>1126</v>
      </c>
      <c r="K635" s="1636"/>
      <c r="L635" s="1645"/>
      <c r="M635" s="1645"/>
      <c r="N635" s="10"/>
      <c r="O635" s="6"/>
      <c r="P635" s="6"/>
      <c r="Q635" s="6"/>
      <c r="R635" s="6"/>
      <c r="S635" s="6"/>
      <c r="T635" s="6"/>
      <c r="U635" s="6"/>
      <c r="V635" s="6"/>
      <c r="W635" s="6"/>
      <c r="X635" s="6"/>
      <c r="Y635" s="6"/>
      <c r="Z635" s="6"/>
      <c r="AA635" s="6"/>
      <c r="AB635" s="6"/>
      <c r="AC635" s="6"/>
      <c r="AD635" s="6"/>
      <c r="AE635" s="6"/>
      <c r="AF635" s="6"/>
    </row>
    <row r="636" spans="1:32">
      <c r="A636" s="1607"/>
      <c r="B636" s="3043" t="s">
        <v>756</v>
      </c>
      <c r="C636" s="1607" t="s">
        <v>307</v>
      </c>
      <c r="D636" s="1608" t="s">
        <v>1848</v>
      </c>
      <c r="E636" s="1609" t="s">
        <v>1780</v>
      </c>
      <c r="F636" s="1610">
        <v>2322</v>
      </c>
      <c r="G636" s="1611" t="s">
        <v>1136</v>
      </c>
      <c r="H636" s="1612">
        <v>175</v>
      </c>
      <c r="I636" s="1612"/>
      <c r="J636" s="1553">
        <v>0</v>
      </c>
      <c r="K636" s="1606"/>
      <c r="L636" s="1612">
        <v>160</v>
      </c>
      <c r="M636" s="1612"/>
      <c r="N636" s="10"/>
      <c r="O636" s="6"/>
      <c r="P636" s="6"/>
      <c r="Q636" s="6"/>
      <c r="R636" s="6"/>
      <c r="S636" s="6"/>
      <c r="T636" s="6"/>
      <c r="U636" s="6"/>
      <c r="V636" s="6"/>
      <c r="W636" s="6"/>
      <c r="X636" s="6"/>
      <c r="Y636" s="6"/>
      <c r="Z636" s="6"/>
      <c r="AA636" s="6"/>
      <c r="AB636" s="6"/>
      <c r="AC636" s="6"/>
      <c r="AD636" s="6"/>
      <c r="AE636" s="6"/>
      <c r="AF636" s="6"/>
    </row>
    <row r="637" spans="1:32" ht="30.6">
      <c r="A637" s="1549" t="s">
        <v>547</v>
      </c>
      <c r="B637" s="3044" t="s">
        <v>756</v>
      </c>
      <c r="C637" s="1549" t="s">
        <v>307</v>
      </c>
      <c r="D637" s="1603" t="s">
        <v>1848</v>
      </c>
      <c r="E637" s="1604" t="s">
        <v>1780</v>
      </c>
      <c r="F637" s="1605">
        <v>2322</v>
      </c>
      <c r="G637" s="1640" t="s">
        <v>4705</v>
      </c>
      <c r="H637" s="1624"/>
      <c r="I637" s="1626">
        <v>175</v>
      </c>
      <c r="J637" s="1553" t="s">
        <v>1126</v>
      </c>
      <c r="K637" s="1625"/>
      <c r="L637" s="1624"/>
      <c r="M637" s="1635">
        <v>160</v>
      </c>
      <c r="N637" s="10"/>
      <c r="O637" s="6"/>
      <c r="P637" s="6"/>
      <c r="Q637" s="6"/>
      <c r="R637" s="6"/>
      <c r="S637" s="6"/>
      <c r="T637" s="6"/>
      <c r="U637" s="6"/>
      <c r="V637" s="6"/>
      <c r="W637" s="6"/>
      <c r="X637" s="6"/>
      <c r="Y637" s="6"/>
      <c r="Z637" s="6"/>
      <c r="AA637" s="6"/>
      <c r="AB637" s="6"/>
      <c r="AC637" s="6"/>
      <c r="AD637" s="6"/>
      <c r="AE637" s="6"/>
      <c r="AF637" s="6"/>
    </row>
    <row r="638" spans="1:32">
      <c r="A638" s="1607"/>
      <c r="B638" s="3043" t="s">
        <v>756</v>
      </c>
      <c r="C638" s="1607" t="s">
        <v>307</v>
      </c>
      <c r="D638" s="1608" t="s">
        <v>1848</v>
      </c>
      <c r="E638" s="1609" t="s">
        <v>1780</v>
      </c>
      <c r="F638" s="1610">
        <v>2350</v>
      </c>
      <c r="G638" s="1611" t="s">
        <v>1015</v>
      </c>
      <c r="H638" s="1612">
        <v>239.24999999999997</v>
      </c>
      <c r="I638" s="1612"/>
      <c r="J638" s="1553">
        <v>203</v>
      </c>
      <c r="K638" s="1606"/>
      <c r="L638" s="1612">
        <v>52.9</v>
      </c>
      <c r="M638" s="1612"/>
      <c r="N638" s="296"/>
      <c r="O638" s="6"/>
      <c r="P638" s="6"/>
      <c r="Q638" s="6"/>
      <c r="R638" s="6"/>
      <c r="S638" s="6"/>
      <c r="T638" s="6"/>
      <c r="U638" s="6"/>
      <c r="V638" s="6"/>
      <c r="W638" s="6"/>
      <c r="X638" s="6"/>
      <c r="Y638" s="6"/>
      <c r="Z638" s="6"/>
      <c r="AA638" s="6"/>
      <c r="AB638" s="6"/>
      <c r="AC638" s="6"/>
      <c r="AD638" s="6"/>
      <c r="AE638" s="6"/>
      <c r="AF638" s="6"/>
    </row>
    <row r="639" spans="1:32" ht="40.799999999999997">
      <c r="A639" s="1549"/>
      <c r="B639" s="3044" t="s">
        <v>756</v>
      </c>
      <c r="C639" s="1549" t="s">
        <v>307</v>
      </c>
      <c r="D639" s="1603" t="s">
        <v>1848</v>
      </c>
      <c r="E639" s="1604" t="s">
        <v>1780</v>
      </c>
      <c r="F639" s="1605">
        <v>2350</v>
      </c>
      <c r="G639" s="1640" t="s">
        <v>1989</v>
      </c>
      <c r="H639" s="1624"/>
      <c r="I639" s="1626">
        <v>139.44999999999999</v>
      </c>
      <c r="J639" s="1553" t="s">
        <v>1126</v>
      </c>
      <c r="K639" s="1625"/>
      <c r="L639" s="1624"/>
      <c r="M639" s="1635"/>
      <c r="N639" s="296"/>
      <c r="O639" s="6"/>
      <c r="P639" s="6"/>
      <c r="Q639" s="6"/>
      <c r="R639" s="6"/>
      <c r="S639" s="6"/>
      <c r="T639" s="6"/>
      <c r="U639" s="6"/>
      <c r="V639" s="6"/>
      <c r="W639" s="6"/>
      <c r="X639" s="6"/>
      <c r="Y639" s="6"/>
      <c r="Z639" s="6"/>
      <c r="AA639" s="6"/>
      <c r="AB639" s="6"/>
      <c r="AC639" s="6"/>
      <c r="AD639" s="6"/>
      <c r="AE639" s="6"/>
      <c r="AF639" s="6"/>
    </row>
    <row r="640" spans="1:32" ht="51" customHeight="1">
      <c r="A640" s="1549"/>
      <c r="B640" s="3044" t="s">
        <v>756</v>
      </c>
      <c r="C640" s="1549" t="s">
        <v>307</v>
      </c>
      <c r="D640" s="1603" t="s">
        <v>1848</v>
      </c>
      <c r="E640" s="1604" t="s">
        <v>1780</v>
      </c>
      <c r="F640" s="1605">
        <v>2350</v>
      </c>
      <c r="G640" s="1640" t="s">
        <v>1990</v>
      </c>
      <c r="H640" s="1624"/>
      <c r="I640" s="1626">
        <v>52.9</v>
      </c>
      <c r="J640" s="1553" t="s">
        <v>1126</v>
      </c>
      <c r="K640" s="1625"/>
      <c r="L640" s="1624"/>
      <c r="M640" s="1635">
        <v>52.9</v>
      </c>
      <c r="N640" s="296"/>
      <c r="O640" s="6"/>
      <c r="P640" s="6"/>
      <c r="Q640" s="6"/>
      <c r="R640" s="6"/>
      <c r="S640" s="6"/>
      <c r="T640" s="6"/>
      <c r="U640" s="6"/>
      <c r="V640" s="6"/>
      <c r="W640" s="6"/>
      <c r="X640" s="6"/>
      <c r="Y640" s="6"/>
      <c r="Z640" s="6"/>
      <c r="AA640" s="6"/>
      <c r="AB640" s="6"/>
      <c r="AC640" s="6"/>
      <c r="AD640" s="6"/>
      <c r="AE640" s="6"/>
      <c r="AF640" s="6"/>
    </row>
    <row r="641" spans="1:32" ht="51" customHeight="1">
      <c r="A641" s="1549"/>
      <c r="B641" s="3044" t="s">
        <v>756</v>
      </c>
      <c r="C641" s="1549" t="s">
        <v>307</v>
      </c>
      <c r="D641" s="1603" t="s">
        <v>1848</v>
      </c>
      <c r="E641" s="1604" t="s">
        <v>1780</v>
      </c>
      <c r="F641" s="1605">
        <v>2350</v>
      </c>
      <c r="G641" s="1640" t="s">
        <v>1525</v>
      </c>
      <c r="H641" s="1624"/>
      <c r="I641" s="1626">
        <v>24.45</v>
      </c>
      <c r="J641" s="1553" t="s">
        <v>1126</v>
      </c>
      <c r="K641" s="1625"/>
      <c r="L641" s="1624"/>
      <c r="M641" s="1635"/>
      <c r="N641" s="296"/>
      <c r="O641" s="6"/>
      <c r="P641" s="6"/>
      <c r="Q641" s="6"/>
      <c r="R641" s="6"/>
      <c r="S641" s="6"/>
      <c r="T641" s="6"/>
      <c r="U641" s="6"/>
      <c r="V641" s="6"/>
      <c r="W641" s="6"/>
      <c r="X641" s="6"/>
      <c r="Y641" s="6"/>
      <c r="Z641" s="6"/>
      <c r="AA641" s="6"/>
      <c r="AB641" s="6"/>
      <c r="AC641" s="6"/>
      <c r="AD641" s="6"/>
      <c r="AE641" s="6"/>
      <c r="AF641" s="6"/>
    </row>
    <row r="642" spans="1:32" ht="61.2">
      <c r="A642" s="1549"/>
      <c r="B642" s="3044" t="s">
        <v>756</v>
      </c>
      <c r="C642" s="1549" t="s">
        <v>307</v>
      </c>
      <c r="D642" s="1603" t="s">
        <v>1848</v>
      </c>
      <c r="E642" s="1604" t="s">
        <v>1780</v>
      </c>
      <c r="F642" s="1605">
        <v>2350</v>
      </c>
      <c r="G642" s="1640" t="s">
        <v>1526</v>
      </c>
      <c r="H642" s="1624"/>
      <c r="I642" s="1626">
        <v>22.45</v>
      </c>
      <c r="J642" s="1553" t="s">
        <v>1126</v>
      </c>
      <c r="K642" s="1625"/>
      <c r="L642" s="1624"/>
      <c r="M642" s="1635"/>
      <c r="N642" s="372" t="s">
        <v>4267</v>
      </c>
      <c r="O642" s="6"/>
      <c r="P642" s="6"/>
      <c r="Q642" s="6"/>
      <c r="R642" s="6"/>
      <c r="S642" s="6"/>
      <c r="T642" s="6"/>
      <c r="U642" s="6"/>
      <c r="V642" s="6"/>
      <c r="W642" s="6"/>
      <c r="X642" s="6"/>
      <c r="Y642" s="6"/>
      <c r="Z642" s="6"/>
      <c r="AA642" s="6"/>
      <c r="AB642" s="6"/>
      <c r="AC642" s="6"/>
      <c r="AD642" s="6"/>
      <c r="AE642" s="6"/>
      <c r="AF642" s="6"/>
    </row>
    <row r="643" spans="1:32">
      <c r="A643" s="1607"/>
      <c r="B643" s="3043" t="s">
        <v>758</v>
      </c>
      <c r="C643" s="1607" t="s">
        <v>326</v>
      </c>
      <c r="D643" s="1608" t="s">
        <v>1848</v>
      </c>
      <c r="E643" s="1609" t="s">
        <v>1780</v>
      </c>
      <c r="F643" s="1610">
        <v>5238</v>
      </c>
      <c r="G643" s="1611" t="s">
        <v>131</v>
      </c>
      <c r="H643" s="1612">
        <v>7620.4</v>
      </c>
      <c r="I643" s="1612"/>
      <c r="J643" s="1553">
        <v>6160</v>
      </c>
      <c r="K643" s="1606"/>
      <c r="L643" s="1612">
        <v>0</v>
      </c>
      <c r="M643" s="1612"/>
      <c r="N643" s="296"/>
      <c r="O643" s="6"/>
      <c r="P643" s="6"/>
      <c r="Q643" s="6"/>
      <c r="R643" s="6"/>
      <c r="S643" s="6"/>
      <c r="T643" s="6"/>
      <c r="U643" s="6"/>
      <c r="V643" s="6"/>
      <c r="W643" s="6"/>
      <c r="X643" s="6"/>
      <c r="Y643" s="6"/>
      <c r="Z643" s="6"/>
      <c r="AA643" s="6"/>
      <c r="AB643" s="6"/>
      <c r="AC643" s="6"/>
      <c r="AD643" s="6"/>
      <c r="AE643" s="6"/>
      <c r="AF643" s="6"/>
    </row>
    <row r="644" spans="1:32">
      <c r="A644" s="1549"/>
      <c r="B644" s="3044" t="s">
        <v>758</v>
      </c>
      <c r="C644" s="1549" t="s">
        <v>326</v>
      </c>
      <c r="D644" s="1603" t="s">
        <v>1848</v>
      </c>
      <c r="E644" s="1604" t="s">
        <v>1780</v>
      </c>
      <c r="F644" s="1605">
        <v>5238</v>
      </c>
      <c r="G644" s="1640" t="s">
        <v>2631</v>
      </c>
      <c r="H644" s="1556"/>
      <c r="I644" s="1556">
        <v>1600</v>
      </c>
      <c r="J644" s="1553" t="s">
        <v>1126</v>
      </c>
      <c r="K644" s="1554"/>
      <c r="L644" s="1556"/>
      <c r="M644" s="1635"/>
      <c r="N644" s="296"/>
      <c r="O644" s="6"/>
      <c r="P644" s="6"/>
      <c r="Q644" s="6"/>
      <c r="R644" s="6"/>
      <c r="S644" s="6"/>
      <c r="T644" s="6"/>
      <c r="V644" s="6"/>
      <c r="W644" s="6"/>
      <c r="X644" s="6"/>
      <c r="Y644" s="6"/>
      <c r="Z644" s="6"/>
      <c r="AA644" s="6"/>
      <c r="AB644" s="6"/>
      <c r="AC644" s="6"/>
      <c r="AD644" s="6"/>
      <c r="AE644" s="6"/>
      <c r="AF644" s="6"/>
    </row>
    <row r="645" spans="1:32">
      <c r="A645" s="1549"/>
      <c r="B645" s="3044" t="s">
        <v>758</v>
      </c>
      <c r="C645" s="1549" t="s">
        <v>326</v>
      </c>
      <c r="D645" s="1603" t="s">
        <v>1848</v>
      </c>
      <c r="E645" s="1604" t="s">
        <v>1780</v>
      </c>
      <c r="F645" s="1605">
        <v>5238</v>
      </c>
      <c r="G645" s="1640" t="s">
        <v>2632</v>
      </c>
      <c r="H645" s="1556"/>
      <c r="I645" s="1556">
        <v>4500</v>
      </c>
      <c r="J645" s="1553" t="s">
        <v>1126</v>
      </c>
      <c r="K645" s="1554"/>
      <c r="L645" s="1556"/>
      <c r="M645" s="1635"/>
      <c r="N645" s="372"/>
      <c r="O645" s="6"/>
      <c r="P645" s="6"/>
      <c r="Q645" s="6"/>
      <c r="R645" s="6"/>
      <c r="S645" s="6"/>
      <c r="T645" s="6"/>
      <c r="V645" s="6"/>
      <c r="W645" s="6"/>
      <c r="X645" s="6"/>
      <c r="Y645" s="6"/>
      <c r="Z645" s="6"/>
      <c r="AA645" s="6"/>
      <c r="AB645" s="6"/>
      <c r="AC645" s="6"/>
      <c r="AD645" s="6"/>
      <c r="AE645" s="6"/>
      <c r="AF645" s="6"/>
    </row>
    <row r="646" spans="1:32" ht="40.799999999999997">
      <c r="A646" s="1549"/>
      <c r="B646" s="3044" t="s">
        <v>758</v>
      </c>
      <c r="C646" s="1549" t="s">
        <v>326</v>
      </c>
      <c r="D646" s="1603" t="s">
        <v>1848</v>
      </c>
      <c r="E646" s="1604" t="s">
        <v>1780</v>
      </c>
      <c r="F646" s="1605">
        <v>5238</v>
      </c>
      <c r="G646" s="1551" t="s">
        <v>1988</v>
      </c>
      <c r="H646" s="1556"/>
      <c r="I646" s="1556">
        <v>989.45</v>
      </c>
      <c r="J646" s="1553" t="s">
        <v>1126</v>
      </c>
      <c r="K646" s="1554"/>
      <c r="L646" s="1556"/>
      <c r="M646" s="1635"/>
      <c r="N646" s="296"/>
      <c r="O646" s="6"/>
      <c r="P646" s="6"/>
      <c r="Q646" s="6"/>
      <c r="R646" s="6"/>
      <c r="S646" s="6"/>
      <c r="T646" s="6"/>
      <c r="V646" s="6"/>
      <c r="W646" s="6"/>
      <c r="X646" s="6"/>
      <c r="Y646" s="6"/>
      <c r="Z646" s="6"/>
      <c r="AA646" s="6"/>
      <c r="AB646" s="6"/>
      <c r="AC646" s="6"/>
      <c r="AD646" s="6"/>
      <c r="AE646" s="6"/>
      <c r="AF646" s="6"/>
    </row>
    <row r="647" spans="1:32" ht="11.4" customHeight="1">
      <c r="A647" s="1549"/>
      <c r="B647" s="3044" t="s">
        <v>758</v>
      </c>
      <c r="C647" s="1549" t="s">
        <v>326</v>
      </c>
      <c r="D647" s="1603" t="s">
        <v>1848</v>
      </c>
      <c r="E647" s="1604" t="s">
        <v>1780</v>
      </c>
      <c r="F647" s="1605">
        <v>5238</v>
      </c>
      <c r="G647" s="1551" t="s">
        <v>1995</v>
      </c>
      <c r="H647" s="1556"/>
      <c r="I647" s="1556">
        <v>530.95000000000005</v>
      </c>
      <c r="J647" s="1553" t="s">
        <v>1126</v>
      </c>
      <c r="K647" s="1554"/>
      <c r="L647" s="1556"/>
      <c r="M647" s="1635"/>
      <c r="N647" s="296"/>
      <c r="O647" s="6"/>
      <c r="P647" s="6"/>
      <c r="Q647" s="6"/>
      <c r="R647" s="6"/>
      <c r="S647" s="6"/>
      <c r="T647" s="6"/>
      <c r="V647" s="6"/>
      <c r="W647" s="6"/>
      <c r="X647" s="6"/>
      <c r="Y647" s="6"/>
      <c r="Z647" s="6"/>
      <c r="AA647" s="6"/>
      <c r="AB647" s="6"/>
      <c r="AC647" s="6"/>
      <c r="AD647" s="6"/>
      <c r="AE647" s="6"/>
      <c r="AF647" s="6"/>
    </row>
    <row r="648" spans="1:32" ht="11.4" customHeight="1">
      <c r="A648" s="1607"/>
      <c r="B648" s="3043" t="s">
        <v>756</v>
      </c>
      <c r="C648" s="1607" t="s">
        <v>309</v>
      </c>
      <c r="D648" s="1608" t="s">
        <v>1848</v>
      </c>
      <c r="E648" s="1609" t="s">
        <v>1780</v>
      </c>
      <c r="F648" s="1610">
        <v>7247</v>
      </c>
      <c r="G648" s="1611" t="s">
        <v>482</v>
      </c>
      <c r="H648" s="1612">
        <v>1750</v>
      </c>
      <c r="I648" s="1612"/>
      <c r="J648" s="1553">
        <v>1750</v>
      </c>
      <c r="K648" s="1606"/>
      <c r="L648" s="1612">
        <v>1750</v>
      </c>
      <c r="M648" s="1612"/>
      <c r="N648" s="296"/>
      <c r="O648" s="6"/>
      <c r="P648" s="6"/>
      <c r="Q648" s="6"/>
      <c r="R648" s="6"/>
      <c r="S648" s="6"/>
      <c r="T648" s="6"/>
      <c r="V648" s="6"/>
      <c r="W648" s="6"/>
      <c r="X648" s="6"/>
      <c r="Y648" s="6"/>
      <c r="Z648" s="6"/>
      <c r="AA648" s="6"/>
      <c r="AB648" s="6"/>
      <c r="AC648" s="6"/>
      <c r="AD648" s="6"/>
      <c r="AE648" s="6"/>
      <c r="AF648" s="6"/>
    </row>
    <row r="649" spans="1:32" ht="20.399999999999999">
      <c r="A649" s="1549" t="s">
        <v>547</v>
      </c>
      <c r="B649" s="3044" t="s">
        <v>756</v>
      </c>
      <c r="C649" s="1549" t="s">
        <v>309</v>
      </c>
      <c r="D649" s="1603" t="s">
        <v>1848</v>
      </c>
      <c r="E649" s="1604" t="s">
        <v>1780</v>
      </c>
      <c r="F649" s="1605">
        <v>7247</v>
      </c>
      <c r="G649" s="1551" t="s">
        <v>1981</v>
      </c>
      <c r="H649" s="1556"/>
      <c r="I649" s="1556">
        <v>1750</v>
      </c>
      <c r="J649" s="1553" t="s">
        <v>1126</v>
      </c>
      <c r="K649" s="1554"/>
      <c r="L649" s="1556"/>
      <c r="M649" s="1635">
        <v>1750</v>
      </c>
      <c r="N649" s="372"/>
      <c r="O649" s="6"/>
      <c r="P649" s="6"/>
      <c r="Q649" s="6"/>
      <c r="R649" s="6"/>
      <c r="S649" s="6"/>
      <c r="T649" s="6"/>
      <c r="U649" s="6"/>
      <c r="V649" s="6"/>
      <c r="W649" s="6"/>
      <c r="X649" s="6"/>
      <c r="Y649" s="6"/>
      <c r="Z649" s="6"/>
      <c r="AA649" s="6"/>
      <c r="AB649" s="6"/>
      <c r="AC649" s="6"/>
      <c r="AD649" s="6"/>
      <c r="AE649" s="6"/>
      <c r="AF649" s="6"/>
    </row>
    <row r="650" spans="1:32" ht="30.6">
      <c r="A650" s="622"/>
      <c r="B650" s="3032" t="s">
        <v>756</v>
      </c>
      <c r="C650" s="622" t="s">
        <v>307</v>
      </c>
      <c r="D650" s="658" t="s">
        <v>1848</v>
      </c>
      <c r="E650" s="659" t="s">
        <v>1781</v>
      </c>
      <c r="F650" s="624">
        <v>2239</v>
      </c>
      <c r="G650" s="625" t="s">
        <v>114</v>
      </c>
      <c r="H650" s="628">
        <v>34894.520000000004</v>
      </c>
      <c r="I650" s="628"/>
      <c r="J650" s="1392">
        <v>22656.720000000001</v>
      </c>
      <c r="K650" s="629"/>
      <c r="L650" s="628">
        <v>35766.883000000002</v>
      </c>
      <c r="M650" s="626"/>
      <c r="N650" s="296"/>
      <c r="O650" s="6"/>
      <c r="P650" s="6"/>
      <c r="Q650" s="6"/>
      <c r="R650" s="6"/>
      <c r="S650" s="6"/>
      <c r="T650" s="6"/>
      <c r="V650" s="6"/>
      <c r="W650" s="6"/>
      <c r="X650" s="6"/>
      <c r="Y650" s="6"/>
      <c r="Z650" s="6"/>
      <c r="AA650" s="6"/>
      <c r="AB650" s="6"/>
      <c r="AC650" s="6"/>
      <c r="AD650" s="6"/>
      <c r="AE650" s="6"/>
      <c r="AF650" s="6"/>
    </row>
    <row r="651" spans="1:32" ht="30.6" customHeight="1">
      <c r="A651" s="1549" t="s">
        <v>543</v>
      </c>
      <c r="B651" s="3044" t="s">
        <v>756</v>
      </c>
      <c r="C651" s="1549" t="s">
        <v>307</v>
      </c>
      <c r="D651" s="1603" t="s">
        <v>1848</v>
      </c>
      <c r="E651" s="1604" t="s">
        <v>1781</v>
      </c>
      <c r="F651" s="1605">
        <v>2239</v>
      </c>
      <c r="G651" s="1585" t="s">
        <v>1978</v>
      </c>
      <c r="H651" s="1624"/>
      <c r="I651" s="1635">
        <v>26507.52</v>
      </c>
      <c r="J651" s="1553" t="s">
        <v>1126</v>
      </c>
      <c r="K651" s="1636"/>
      <c r="L651" s="1635"/>
      <c r="M651" s="1635">
        <v>27170.207999999999</v>
      </c>
      <c r="N651" s="296"/>
      <c r="O651" s="6"/>
      <c r="P651" s="6"/>
      <c r="Q651" s="6"/>
      <c r="R651" s="6"/>
      <c r="S651" s="6"/>
      <c r="T651" s="6"/>
      <c r="V651" s="6"/>
      <c r="W651" s="6"/>
      <c r="X651" s="6"/>
      <c r="Y651" s="6"/>
      <c r="Z651" s="6"/>
      <c r="AA651" s="6"/>
      <c r="AB651" s="6"/>
      <c r="AC651" s="6"/>
      <c r="AD651" s="6"/>
      <c r="AE651" s="6"/>
      <c r="AF651" s="6"/>
    </row>
    <row r="652" spans="1:32" ht="11.4" customHeight="1">
      <c r="A652" s="1549" t="s">
        <v>545</v>
      </c>
      <c r="B652" s="3044" t="s">
        <v>756</v>
      </c>
      <c r="C652" s="1549" t="s">
        <v>307</v>
      </c>
      <c r="D652" s="1603" t="s">
        <v>1848</v>
      </c>
      <c r="E652" s="1604" t="s">
        <v>1781</v>
      </c>
      <c r="F652" s="1605">
        <v>2239</v>
      </c>
      <c r="G652" s="1551" t="s">
        <v>2874</v>
      </c>
      <c r="H652" s="1624"/>
      <c r="I652" s="1635">
        <v>587</v>
      </c>
      <c r="J652" s="1553" t="s">
        <v>1126</v>
      </c>
      <c r="K652" s="1636"/>
      <c r="L652" s="1635"/>
      <c r="M652" s="1635">
        <v>601.67499999999995</v>
      </c>
      <c r="N652" s="296"/>
      <c r="O652" s="6"/>
      <c r="P652" s="6"/>
      <c r="Q652" s="6"/>
      <c r="R652" s="6"/>
      <c r="S652" s="6"/>
      <c r="T652" s="6"/>
      <c r="U652" s="6"/>
      <c r="V652" s="6"/>
      <c r="W652" s="6"/>
      <c r="X652" s="6"/>
      <c r="Y652" s="6"/>
      <c r="Z652" s="6"/>
      <c r="AA652" s="6"/>
      <c r="AB652" s="6"/>
      <c r="AC652" s="6"/>
      <c r="AD652" s="6"/>
      <c r="AE652" s="6"/>
      <c r="AF652" s="6"/>
    </row>
    <row r="653" spans="1:32" ht="11.4" customHeight="1">
      <c r="A653" s="1549" t="s">
        <v>545</v>
      </c>
      <c r="B653" s="3044" t="s">
        <v>756</v>
      </c>
      <c r="C653" s="1549" t="s">
        <v>307</v>
      </c>
      <c r="D653" s="1603" t="s">
        <v>1848</v>
      </c>
      <c r="E653" s="1604" t="s">
        <v>1781</v>
      </c>
      <c r="F653" s="1605">
        <v>2239</v>
      </c>
      <c r="G653" s="1551" t="s">
        <v>1979</v>
      </c>
      <c r="H653" s="1624"/>
      <c r="I653" s="1635">
        <v>7800</v>
      </c>
      <c r="J653" s="1553" t="s">
        <v>1126</v>
      </c>
      <c r="K653" s="1636"/>
      <c r="L653" s="1635"/>
      <c r="M653" s="1635">
        <v>7995</v>
      </c>
      <c r="N653" s="296"/>
      <c r="O653" s="6"/>
      <c r="P653" s="6"/>
      <c r="Q653" s="6"/>
      <c r="R653" s="6"/>
      <c r="S653" s="6"/>
      <c r="T653" s="6"/>
      <c r="U653" s="6"/>
      <c r="V653" s="6"/>
      <c r="W653" s="6"/>
      <c r="X653" s="6"/>
      <c r="Y653" s="6"/>
      <c r="Z653" s="6"/>
      <c r="AA653" s="6"/>
      <c r="AB653" s="6"/>
      <c r="AC653" s="6"/>
      <c r="AD653" s="6"/>
      <c r="AE653" s="6"/>
      <c r="AF653" s="6"/>
    </row>
    <row r="654" spans="1:32">
      <c r="A654" s="1549" t="s">
        <v>545</v>
      </c>
      <c r="B654" s="3044" t="s">
        <v>756</v>
      </c>
      <c r="C654" s="1549" t="s">
        <v>307</v>
      </c>
      <c r="D654" s="1603" t="s">
        <v>1848</v>
      </c>
      <c r="E654" s="1604" t="s">
        <v>1781</v>
      </c>
      <c r="F654" s="1605">
        <v>2239</v>
      </c>
      <c r="G654" s="1551"/>
      <c r="H654" s="1556"/>
      <c r="I654" s="1556"/>
      <c r="J654" s="1553" t="s">
        <v>1126</v>
      </c>
      <c r="K654" s="1554"/>
      <c r="L654" s="1555"/>
      <c r="M654" s="1637"/>
      <c r="N654" s="372"/>
      <c r="O654" s="6"/>
      <c r="P654" s="6"/>
      <c r="Q654" s="6"/>
      <c r="R654" s="6"/>
      <c r="S654" s="6"/>
      <c r="U654" s="6"/>
      <c r="V654" s="6"/>
      <c r="W654" s="6"/>
      <c r="X654" s="6"/>
      <c r="Y654" s="6"/>
      <c r="Z654" s="6"/>
      <c r="AA654" s="6"/>
      <c r="AB654" s="6"/>
      <c r="AC654" s="6"/>
      <c r="AD654" s="6"/>
      <c r="AE654" s="6"/>
    </row>
    <row r="655" spans="1:32">
      <c r="A655" s="788"/>
      <c r="B655" s="3032" t="s">
        <v>756</v>
      </c>
      <c r="C655" s="622" t="s">
        <v>305</v>
      </c>
      <c r="D655" s="658" t="s">
        <v>1850</v>
      </c>
      <c r="E655" s="659" t="s">
        <v>1783</v>
      </c>
      <c r="F655" s="624">
        <v>2275</v>
      </c>
      <c r="G655" s="625" t="s">
        <v>505</v>
      </c>
      <c r="H655" s="628">
        <v>70000</v>
      </c>
      <c r="I655" s="628"/>
      <c r="J655" s="1392">
        <v>0</v>
      </c>
      <c r="K655" s="666"/>
      <c r="L655" s="628">
        <v>70000</v>
      </c>
      <c r="M655" s="628"/>
      <c r="N655" s="296"/>
      <c r="O655" s="6"/>
      <c r="P655" s="6"/>
      <c r="Q655" s="6"/>
      <c r="R655" s="6"/>
      <c r="S655" s="6"/>
      <c r="T655" s="6"/>
      <c r="U655" s="6"/>
      <c r="V655" s="6"/>
      <c r="W655" s="6"/>
      <c r="X655" s="6"/>
      <c r="Y655" s="6"/>
      <c r="Z655" s="6"/>
      <c r="AA655" s="6"/>
      <c r="AB655" s="6"/>
      <c r="AC655" s="6"/>
      <c r="AD655" s="6"/>
      <c r="AE655" s="6"/>
    </row>
    <row r="656" spans="1:32">
      <c r="A656" s="699"/>
      <c r="B656" s="3033" t="s">
        <v>756</v>
      </c>
      <c r="C656" s="602" t="s">
        <v>305</v>
      </c>
      <c r="D656" s="617" t="s">
        <v>1850</v>
      </c>
      <c r="E656" s="639" t="s">
        <v>1783</v>
      </c>
      <c r="F656" s="618">
        <v>2275</v>
      </c>
      <c r="G656" s="604" t="s">
        <v>505</v>
      </c>
      <c r="H656" s="599"/>
      <c r="I656" s="599">
        <v>70000</v>
      </c>
      <c r="J656" s="1392" t="s">
        <v>1126</v>
      </c>
      <c r="K656" s="666"/>
      <c r="L656" s="599"/>
      <c r="M656" s="599">
        <v>70000</v>
      </c>
      <c r="N656" s="296"/>
      <c r="O656" s="6"/>
      <c r="P656" s="6"/>
      <c r="Q656" s="6"/>
      <c r="R656" s="6"/>
      <c r="S656" s="6"/>
      <c r="T656" s="6"/>
      <c r="V656" s="6"/>
      <c r="W656" s="6"/>
      <c r="X656" s="6"/>
      <c r="Y656" s="6"/>
      <c r="Z656" s="6"/>
      <c r="AA656" s="6"/>
      <c r="AB656" s="6"/>
      <c r="AC656" s="6"/>
      <c r="AD656" s="6"/>
      <c r="AE656" s="6"/>
      <c r="AF656" s="6"/>
    </row>
    <row r="657" spans="1:32">
      <c r="A657" s="788"/>
      <c r="B657" s="3032" t="s">
        <v>756</v>
      </c>
      <c r="C657" s="622" t="s">
        <v>305</v>
      </c>
      <c r="D657" s="658" t="s">
        <v>1850</v>
      </c>
      <c r="E657" s="659" t="s">
        <v>1783</v>
      </c>
      <c r="F657" s="624">
        <v>6254</v>
      </c>
      <c r="G657" s="625" t="s">
        <v>994</v>
      </c>
      <c r="H657" s="628">
        <v>0</v>
      </c>
      <c r="I657" s="628"/>
      <c r="J657" s="1392" t="s">
        <v>1126</v>
      </c>
      <c r="K657" s="666"/>
      <c r="L657" s="628">
        <v>0</v>
      </c>
      <c r="M657" s="628"/>
      <c r="N657" s="296"/>
      <c r="O657" s="6"/>
      <c r="P657" s="6"/>
      <c r="Q657" s="6"/>
      <c r="R657" s="6"/>
      <c r="S657" s="6"/>
      <c r="T657" s="6"/>
      <c r="V657" s="6"/>
      <c r="W657" s="6"/>
      <c r="X657" s="6"/>
      <c r="Y657" s="6"/>
      <c r="Z657" s="6"/>
      <c r="AA657" s="6"/>
      <c r="AB657" s="6"/>
      <c r="AC657" s="6"/>
      <c r="AD657" s="6"/>
      <c r="AE657" s="6"/>
      <c r="AF657" s="6"/>
    </row>
    <row r="658" spans="1:32">
      <c r="A658" s="699"/>
      <c r="B658" s="3033" t="s">
        <v>756</v>
      </c>
      <c r="C658" s="602" t="s">
        <v>305</v>
      </c>
      <c r="D658" s="617" t="s">
        <v>1850</v>
      </c>
      <c r="E658" s="639" t="s">
        <v>1783</v>
      </c>
      <c r="F658" s="618">
        <v>6254</v>
      </c>
      <c r="G658" s="604"/>
      <c r="H658" s="599"/>
      <c r="I658" s="599"/>
      <c r="J658" s="1392" t="s">
        <v>1126</v>
      </c>
      <c r="K658" s="666"/>
      <c r="L658" s="599"/>
      <c r="M658" s="599"/>
      <c r="N658" s="296"/>
      <c r="O658" s="6"/>
      <c r="P658" s="6"/>
      <c r="Q658" s="6"/>
      <c r="R658" s="6"/>
      <c r="S658" s="6"/>
      <c r="T658" s="6"/>
      <c r="V658" s="6"/>
      <c r="W658" s="6"/>
      <c r="X658" s="6"/>
      <c r="Y658" s="6"/>
      <c r="Z658" s="6"/>
      <c r="AA658" s="6"/>
      <c r="AB658" s="6"/>
      <c r="AC658" s="6"/>
      <c r="AD658" s="6"/>
      <c r="AE658" s="6"/>
      <c r="AF658" s="6"/>
    </row>
    <row r="659" spans="1:32" ht="11.4" customHeight="1">
      <c r="A659" s="788"/>
      <c r="B659" s="3032" t="s">
        <v>422</v>
      </c>
      <c r="C659" s="622" t="s">
        <v>413</v>
      </c>
      <c r="D659" s="802" t="s">
        <v>1850</v>
      </c>
      <c r="E659" s="681" t="s">
        <v>407</v>
      </c>
      <c r="F659" s="763">
        <v>1119</v>
      </c>
      <c r="G659" s="739" t="s">
        <v>392</v>
      </c>
      <c r="H659" s="645">
        <v>213881.52</v>
      </c>
      <c r="I659" s="645"/>
      <c r="J659" s="1619">
        <v>159291</v>
      </c>
      <c r="K659" s="741"/>
      <c r="L659" s="645">
        <v>230260.80000000002</v>
      </c>
      <c r="M659" s="645"/>
      <c r="N659" s="296"/>
      <c r="O659" s="6"/>
      <c r="P659" s="6"/>
      <c r="Q659" s="6"/>
      <c r="R659" s="6"/>
      <c r="S659" s="6"/>
      <c r="T659" s="6"/>
      <c r="V659" s="6"/>
      <c r="W659" s="6"/>
      <c r="X659" s="6"/>
      <c r="Y659" s="6"/>
      <c r="Z659" s="6"/>
      <c r="AA659" s="6"/>
      <c r="AB659" s="6"/>
      <c r="AC659" s="6"/>
      <c r="AD659" s="6"/>
      <c r="AE659" s="6"/>
      <c r="AF659" s="6"/>
    </row>
    <row r="660" spans="1:32" ht="11.4" customHeight="1">
      <c r="A660" s="699"/>
      <c r="B660" s="3033" t="s">
        <v>422</v>
      </c>
      <c r="C660" s="602" t="s">
        <v>413</v>
      </c>
      <c r="D660" s="617" t="s">
        <v>1850</v>
      </c>
      <c r="E660" s="639" t="s">
        <v>407</v>
      </c>
      <c r="F660" s="734">
        <v>1119</v>
      </c>
      <c r="G660" s="689" t="s">
        <v>422</v>
      </c>
      <c r="H660" s="640"/>
      <c r="I660" s="640">
        <v>213881.52</v>
      </c>
      <c r="J660" s="1619" t="s">
        <v>1126</v>
      </c>
      <c r="K660" s="741"/>
      <c r="L660" s="640"/>
      <c r="M660" s="640">
        <v>230260.80000000002</v>
      </c>
      <c r="N660" s="296"/>
      <c r="O660" s="6"/>
      <c r="P660" s="6"/>
      <c r="Q660" s="6"/>
      <c r="R660" s="6"/>
      <c r="S660" s="6"/>
      <c r="T660" s="6"/>
      <c r="U660" s="6"/>
      <c r="V660" s="6"/>
      <c r="W660" s="6"/>
      <c r="X660" s="6"/>
      <c r="Y660" s="6"/>
      <c r="Z660" s="6"/>
      <c r="AA660" s="6"/>
      <c r="AB660" s="6"/>
      <c r="AC660" s="6"/>
      <c r="AD660" s="6"/>
      <c r="AE660" s="6"/>
      <c r="AF660" s="6"/>
    </row>
    <row r="661" spans="1:32">
      <c r="A661" s="699"/>
      <c r="B661" s="3033" t="s">
        <v>422</v>
      </c>
      <c r="C661" s="602" t="s">
        <v>413</v>
      </c>
      <c r="D661" s="617" t="s">
        <v>1850</v>
      </c>
      <c r="E661" s="639" t="s">
        <v>407</v>
      </c>
      <c r="F661" s="734">
        <v>1119</v>
      </c>
      <c r="G661" s="689" t="s">
        <v>707</v>
      </c>
      <c r="H661" s="640"/>
      <c r="I661" s="640"/>
      <c r="J661" s="1619" t="s">
        <v>1126</v>
      </c>
      <c r="K661" s="741"/>
      <c r="L661" s="640"/>
      <c r="M661" s="640"/>
      <c r="N661" s="116"/>
      <c r="O661" s="6"/>
      <c r="P661" s="6"/>
      <c r="Q661" s="6"/>
      <c r="R661" s="6"/>
      <c r="S661" s="6"/>
      <c r="T661" s="6"/>
      <c r="U661" s="6"/>
      <c r="V661" s="6"/>
      <c r="W661" s="6"/>
      <c r="X661" s="6"/>
      <c r="Y661" s="6"/>
      <c r="Z661" s="6"/>
      <c r="AA661" s="6"/>
      <c r="AB661" s="6"/>
      <c r="AC661" s="6"/>
      <c r="AD661" s="6"/>
      <c r="AE661" s="6"/>
      <c r="AF661" s="6"/>
    </row>
    <row r="662" spans="1:32" ht="20.399999999999999">
      <c r="A662" s="788"/>
      <c r="B662" s="3032" t="s">
        <v>422</v>
      </c>
      <c r="C662" s="622" t="s">
        <v>413</v>
      </c>
      <c r="D662" s="658" t="s">
        <v>1850</v>
      </c>
      <c r="E662" s="659" t="s">
        <v>407</v>
      </c>
      <c r="F662" s="763">
        <v>1142</v>
      </c>
      <c r="G662" s="739" t="s">
        <v>102</v>
      </c>
      <c r="H662" s="645">
        <v>1000</v>
      </c>
      <c r="I662" s="645"/>
      <c r="J662" s="1619">
        <v>645.65</v>
      </c>
      <c r="K662" s="741"/>
      <c r="L662" s="645">
        <v>3000</v>
      </c>
      <c r="M662" s="645"/>
      <c r="N662" s="116"/>
      <c r="O662" s="6"/>
      <c r="P662" s="6"/>
      <c r="Q662" s="6"/>
      <c r="R662" s="6"/>
      <c r="S662" s="6"/>
      <c r="T662" s="6"/>
      <c r="U662" s="6"/>
      <c r="V662" s="6"/>
      <c r="W662" s="6"/>
      <c r="X662" s="6"/>
      <c r="Y662" s="6"/>
      <c r="Z662" s="6"/>
      <c r="AA662" s="6"/>
      <c r="AB662" s="6"/>
      <c r="AC662" s="6"/>
      <c r="AD662" s="6"/>
      <c r="AE662" s="6"/>
      <c r="AF662" s="6"/>
    </row>
    <row r="663" spans="1:32">
      <c r="A663" s="699"/>
      <c r="B663" s="3033" t="s">
        <v>422</v>
      </c>
      <c r="C663" s="602" t="s">
        <v>413</v>
      </c>
      <c r="D663" s="617" t="s">
        <v>1850</v>
      </c>
      <c r="E663" s="639" t="s">
        <v>407</v>
      </c>
      <c r="F663" s="734">
        <v>1142</v>
      </c>
      <c r="G663" s="689" t="s">
        <v>422</v>
      </c>
      <c r="H663" s="640"/>
      <c r="I663" s="640">
        <v>3000</v>
      </c>
      <c r="J663" s="1619" t="s">
        <v>1126</v>
      </c>
      <c r="K663" s="741"/>
      <c r="L663" s="640"/>
      <c r="M663" s="640">
        <v>3000</v>
      </c>
      <c r="N663" s="116"/>
      <c r="O663" s="6"/>
      <c r="P663" s="6"/>
      <c r="Q663" s="6"/>
      <c r="R663" s="6"/>
      <c r="S663" s="6"/>
      <c r="T663" s="6"/>
      <c r="U663" s="6"/>
      <c r="V663" s="6"/>
      <c r="W663" s="6"/>
      <c r="X663" s="6"/>
      <c r="Y663" s="6"/>
      <c r="Z663" s="6"/>
      <c r="AA663" s="6"/>
      <c r="AB663" s="6"/>
      <c r="AC663" s="6"/>
      <c r="AD663" s="6"/>
      <c r="AE663" s="6"/>
      <c r="AF663" s="6"/>
    </row>
    <row r="664" spans="1:32" ht="11.4" customHeight="1">
      <c r="A664" s="2513"/>
      <c r="B664" s="3033" t="s">
        <v>422</v>
      </c>
      <c r="C664" s="602" t="s">
        <v>413</v>
      </c>
      <c r="D664" s="617" t="s">
        <v>1850</v>
      </c>
      <c r="E664" s="639" t="s">
        <v>407</v>
      </c>
      <c r="F664" s="734">
        <v>1142</v>
      </c>
      <c r="G664" s="2514" t="s">
        <v>4893</v>
      </c>
      <c r="H664" s="2524"/>
      <c r="I664" s="2524">
        <v>-2000</v>
      </c>
      <c r="J664" s="2530"/>
      <c r="K664" s="2695"/>
      <c r="L664" s="2524"/>
      <c r="M664" s="2524"/>
      <c r="N664" s="116"/>
      <c r="O664" s="6"/>
      <c r="P664" s="6"/>
      <c r="Q664" s="6"/>
      <c r="R664" s="6"/>
      <c r="S664" s="6"/>
      <c r="T664" s="6"/>
      <c r="U664" s="6"/>
      <c r="V664" s="6"/>
      <c r="W664" s="6"/>
      <c r="X664" s="6"/>
      <c r="Y664" s="6"/>
      <c r="Z664" s="6"/>
      <c r="AA664" s="6"/>
      <c r="AB664" s="6"/>
      <c r="AC664" s="6"/>
      <c r="AD664" s="6"/>
      <c r="AE664" s="6"/>
      <c r="AF664" s="6"/>
    </row>
    <row r="665" spans="1:32" ht="11.4" customHeight="1">
      <c r="A665" s="788"/>
      <c r="B665" s="3032" t="s">
        <v>422</v>
      </c>
      <c r="C665" s="622" t="s">
        <v>413</v>
      </c>
      <c r="D665" s="658" t="s">
        <v>1850</v>
      </c>
      <c r="E665" s="659" t="s">
        <v>407</v>
      </c>
      <c r="F665" s="763">
        <v>1146</v>
      </c>
      <c r="G665" s="739" t="s">
        <v>563</v>
      </c>
      <c r="H665" s="645">
        <v>500</v>
      </c>
      <c r="I665" s="645"/>
      <c r="J665" s="1619">
        <v>0</v>
      </c>
      <c r="K665" s="741"/>
      <c r="L665" s="645">
        <v>500</v>
      </c>
      <c r="M665" s="645"/>
      <c r="N665" s="167"/>
      <c r="O665" s="6"/>
      <c r="P665" s="6"/>
      <c r="Q665" s="6"/>
      <c r="R665" s="6"/>
      <c r="S665" s="6"/>
      <c r="T665" s="6"/>
      <c r="U665" s="6"/>
      <c r="V665" s="6"/>
      <c r="W665" s="6"/>
      <c r="X665" s="6"/>
      <c r="Y665" s="6"/>
      <c r="Z665" s="6"/>
      <c r="AA665" s="6"/>
      <c r="AB665" s="6"/>
      <c r="AC665" s="6"/>
      <c r="AD665" s="6"/>
      <c r="AE665" s="6"/>
      <c r="AF665" s="6"/>
    </row>
    <row r="666" spans="1:32">
      <c r="A666" s="699"/>
      <c r="B666" s="3033" t="s">
        <v>422</v>
      </c>
      <c r="C666" s="602" t="s">
        <v>413</v>
      </c>
      <c r="D666" s="617" t="s">
        <v>1850</v>
      </c>
      <c r="E666" s="639" t="s">
        <v>407</v>
      </c>
      <c r="F666" s="734">
        <v>1146</v>
      </c>
      <c r="G666" s="689" t="s">
        <v>422</v>
      </c>
      <c r="H666" s="640"/>
      <c r="I666" s="640">
        <v>500</v>
      </c>
      <c r="J666" s="1619" t="s">
        <v>1126</v>
      </c>
      <c r="K666" s="741"/>
      <c r="L666" s="640"/>
      <c r="M666" s="640">
        <v>500</v>
      </c>
      <c r="N666" s="167"/>
      <c r="O666" s="6"/>
      <c r="P666" s="6"/>
      <c r="Q666" s="6"/>
      <c r="R666" s="6"/>
      <c r="S666" s="6"/>
      <c r="T666" s="6"/>
      <c r="U666" s="6"/>
      <c r="V666" s="6"/>
      <c r="W666" s="6"/>
      <c r="X666" s="6"/>
      <c r="Y666" s="6"/>
      <c r="Z666" s="6"/>
      <c r="AA666" s="6"/>
      <c r="AB666" s="6"/>
      <c r="AC666" s="6"/>
      <c r="AD666" s="6"/>
      <c r="AE666" s="6"/>
      <c r="AF666" s="6"/>
    </row>
    <row r="667" spans="1:32">
      <c r="A667" s="788"/>
      <c r="B667" s="3032" t="s">
        <v>422</v>
      </c>
      <c r="C667" s="622" t="s">
        <v>413</v>
      </c>
      <c r="D667" s="658" t="s">
        <v>1850</v>
      </c>
      <c r="E667" s="659" t="s">
        <v>407</v>
      </c>
      <c r="F667" s="763">
        <v>1147</v>
      </c>
      <c r="G667" s="739" t="s">
        <v>414</v>
      </c>
      <c r="H667" s="645">
        <v>8395</v>
      </c>
      <c r="I667" s="645"/>
      <c r="J667" s="1619">
        <v>5206</v>
      </c>
      <c r="K667" s="741"/>
      <c r="L667" s="645">
        <v>6971.8551999999981</v>
      </c>
      <c r="M667" s="645"/>
      <c r="N667" s="116"/>
      <c r="O667" s="6"/>
      <c r="P667" s="6"/>
      <c r="Q667" s="6"/>
      <c r="R667" s="6"/>
      <c r="S667" s="6"/>
      <c r="T667" s="6"/>
      <c r="U667" s="6"/>
      <c r="V667" s="6"/>
      <c r="W667" s="6"/>
      <c r="X667" s="6"/>
      <c r="Y667" s="6"/>
      <c r="Z667" s="6"/>
      <c r="AA667" s="6"/>
      <c r="AB667" s="6"/>
      <c r="AC667" s="6"/>
      <c r="AD667" s="6"/>
      <c r="AE667" s="6"/>
      <c r="AF667" s="6"/>
    </row>
    <row r="668" spans="1:32">
      <c r="A668" s="699"/>
      <c r="B668" s="3033" t="s">
        <v>422</v>
      </c>
      <c r="C668" s="602" t="s">
        <v>413</v>
      </c>
      <c r="D668" s="617" t="s">
        <v>1850</v>
      </c>
      <c r="E668" s="639" t="s">
        <v>407</v>
      </c>
      <c r="F668" s="734">
        <v>1147</v>
      </c>
      <c r="G668" s="689" t="s">
        <v>422</v>
      </c>
      <c r="H668" s="640"/>
      <c r="I668" s="640">
        <v>18395</v>
      </c>
      <c r="J668" s="1537" t="s">
        <v>1126</v>
      </c>
      <c r="K668" s="741"/>
      <c r="L668" s="640"/>
      <c r="M668" s="1552">
        <v>6971.8551999999981</v>
      </c>
      <c r="N668" s="167"/>
      <c r="O668" s="6"/>
      <c r="P668" s="6"/>
      <c r="Q668" s="6"/>
      <c r="R668" s="6"/>
      <c r="S668" s="6"/>
      <c r="T668" s="6"/>
      <c r="U668" s="6"/>
      <c r="V668" s="6"/>
      <c r="W668" s="6"/>
      <c r="X668" s="6"/>
      <c r="Y668" s="6"/>
      <c r="Z668" s="6"/>
      <c r="AA668" s="6"/>
      <c r="AB668" s="6"/>
      <c r="AC668" s="6"/>
      <c r="AD668" s="6"/>
      <c r="AE668" s="6"/>
      <c r="AF668" s="6"/>
    </row>
    <row r="669" spans="1:32" ht="20.399999999999999">
      <c r="A669" s="699"/>
      <c r="B669" s="3033" t="s">
        <v>422</v>
      </c>
      <c r="C669" s="602" t="s">
        <v>413</v>
      </c>
      <c r="D669" s="617" t="s">
        <v>1850</v>
      </c>
      <c r="E669" s="639" t="s">
        <v>407</v>
      </c>
      <c r="F669" s="734">
        <v>1147</v>
      </c>
      <c r="G669" s="689" t="s">
        <v>3087</v>
      </c>
      <c r="H669" s="640"/>
      <c r="I669" s="640">
        <v>-3000</v>
      </c>
      <c r="J669" s="1537" t="s">
        <v>1126</v>
      </c>
      <c r="K669" s="741"/>
      <c r="L669" s="640"/>
      <c r="M669" s="640"/>
      <c r="N669" s="167"/>
      <c r="O669" s="6"/>
      <c r="P669" s="6"/>
      <c r="Q669" s="6"/>
      <c r="R669" s="6"/>
      <c r="S669" s="6"/>
      <c r="T669" s="6"/>
      <c r="U669" s="6"/>
      <c r="V669" s="6"/>
      <c r="W669" s="6"/>
      <c r="X669" s="6"/>
      <c r="Y669" s="6"/>
      <c r="Z669" s="6"/>
      <c r="AA669" s="6"/>
      <c r="AB669" s="6"/>
      <c r="AC669" s="6"/>
      <c r="AD669" s="6"/>
      <c r="AE669" s="6"/>
      <c r="AF669" s="6"/>
    </row>
    <row r="670" spans="1:32" ht="20.399999999999999">
      <c r="A670" s="1447"/>
      <c r="B670" s="3042" t="s">
        <v>422</v>
      </c>
      <c r="C670" s="1393" t="s">
        <v>413</v>
      </c>
      <c r="D670" s="1452" t="s">
        <v>1850</v>
      </c>
      <c r="E670" s="1477" t="s">
        <v>407</v>
      </c>
      <c r="F670" s="1453">
        <v>1147</v>
      </c>
      <c r="G670" s="1460" t="s">
        <v>3101</v>
      </c>
      <c r="H670" s="1448"/>
      <c r="I670" s="1448">
        <v>-2000</v>
      </c>
      <c r="J670" s="1448"/>
      <c r="K670" s="1506"/>
      <c r="L670" s="1448"/>
      <c r="M670" s="1448"/>
      <c r="N670" s="167"/>
      <c r="O670" s="6"/>
      <c r="P670" s="6"/>
      <c r="Q670" s="6"/>
      <c r="R670" s="6"/>
      <c r="S670" s="6"/>
      <c r="T670" s="6"/>
      <c r="U670" s="6"/>
      <c r="V670" s="6"/>
      <c r="W670" s="6"/>
      <c r="X670" s="6"/>
      <c r="Y670" s="6"/>
      <c r="Z670" s="6"/>
      <c r="AA670" s="6"/>
      <c r="AB670" s="6"/>
      <c r="AC670" s="6"/>
      <c r="AD670" s="6"/>
      <c r="AE670" s="6"/>
      <c r="AF670" s="6"/>
    </row>
    <row r="671" spans="1:32" ht="20.399999999999999">
      <c r="A671" s="2513"/>
      <c r="B671" s="3042" t="s">
        <v>422</v>
      </c>
      <c r="C671" s="1393" t="s">
        <v>413</v>
      </c>
      <c r="D671" s="1452" t="s">
        <v>1850</v>
      </c>
      <c r="E671" s="1477" t="s">
        <v>407</v>
      </c>
      <c r="F671" s="1453">
        <v>1147</v>
      </c>
      <c r="G671" s="2514" t="s">
        <v>4894</v>
      </c>
      <c r="H671" s="2524"/>
      <c r="I671" s="2524">
        <v>-7000</v>
      </c>
      <c r="J671" s="2524"/>
      <c r="K671" s="2695"/>
      <c r="L671" s="2524"/>
      <c r="M671" s="2524"/>
      <c r="N671" s="167"/>
      <c r="O671" s="6"/>
      <c r="P671" s="6"/>
      <c r="Q671" s="6"/>
      <c r="R671" s="6"/>
      <c r="S671" s="6"/>
      <c r="T671" s="6"/>
      <c r="U671" s="6"/>
      <c r="V671" s="6"/>
      <c r="W671" s="6"/>
      <c r="X671" s="6"/>
      <c r="Y671" s="6"/>
      <c r="Z671" s="6"/>
      <c r="AA671" s="6"/>
      <c r="AB671" s="6"/>
      <c r="AC671" s="6"/>
      <c r="AD671" s="6"/>
      <c r="AE671" s="6"/>
      <c r="AF671" s="6"/>
    </row>
    <row r="672" spans="1:32" ht="20.399999999999999">
      <c r="A672" s="788"/>
      <c r="B672" s="3032" t="s">
        <v>422</v>
      </c>
      <c r="C672" s="622" t="s">
        <v>413</v>
      </c>
      <c r="D672" s="658" t="s">
        <v>1850</v>
      </c>
      <c r="E672" s="659" t="s">
        <v>407</v>
      </c>
      <c r="F672" s="763">
        <v>1148</v>
      </c>
      <c r="G672" s="739" t="s">
        <v>381</v>
      </c>
      <c r="H672" s="645">
        <v>8600</v>
      </c>
      <c r="I672" s="645"/>
      <c r="J672" s="1537">
        <v>600</v>
      </c>
      <c r="K672" s="741"/>
      <c r="L672" s="645">
        <v>10600</v>
      </c>
      <c r="M672" s="645"/>
      <c r="N672" s="350" t="s">
        <v>3350</v>
      </c>
      <c r="O672" s="6"/>
      <c r="P672" s="6"/>
      <c r="Q672" s="6"/>
      <c r="R672" s="6"/>
      <c r="S672" s="6"/>
      <c r="T672" s="6"/>
      <c r="U672" s="6"/>
      <c r="V672" s="6"/>
      <c r="W672" s="6"/>
      <c r="X672" s="6"/>
      <c r="Y672" s="6"/>
      <c r="Z672" s="6"/>
      <c r="AA672" s="6"/>
      <c r="AB672" s="6"/>
      <c r="AC672" s="6"/>
      <c r="AD672" s="6"/>
      <c r="AE672" s="6"/>
      <c r="AF672" s="6"/>
    </row>
    <row r="673" spans="1:32">
      <c r="A673" s="699"/>
      <c r="B673" s="3033" t="s">
        <v>422</v>
      </c>
      <c r="C673" s="602" t="s">
        <v>413</v>
      </c>
      <c r="D673" s="617" t="s">
        <v>1850</v>
      </c>
      <c r="E673" s="639" t="s">
        <v>407</v>
      </c>
      <c r="F673" s="734">
        <v>1148</v>
      </c>
      <c r="G673" s="689" t="s">
        <v>650</v>
      </c>
      <c r="H673" s="640"/>
      <c r="I673" s="640">
        <v>1000</v>
      </c>
      <c r="J673" s="1537" t="s">
        <v>1126</v>
      </c>
      <c r="K673" s="741"/>
      <c r="L673" s="640"/>
      <c r="M673" s="640">
        <v>10000</v>
      </c>
      <c r="N673" s="116"/>
      <c r="O673" s="6"/>
      <c r="P673" s="6"/>
      <c r="Q673" s="6"/>
      <c r="R673" s="6"/>
      <c r="S673" s="6"/>
      <c r="T673" s="6"/>
      <c r="U673" s="6"/>
      <c r="V673" s="6"/>
      <c r="W673" s="6"/>
      <c r="X673" s="6"/>
      <c r="Y673" s="6"/>
      <c r="Z673" s="6"/>
      <c r="AA673" s="6"/>
      <c r="AB673" s="6"/>
      <c r="AC673" s="6"/>
      <c r="AD673" s="6"/>
      <c r="AE673" s="6"/>
      <c r="AF673" s="6"/>
    </row>
    <row r="674" spans="1:32">
      <c r="A674" s="602"/>
      <c r="B674" s="3033" t="s">
        <v>422</v>
      </c>
      <c r="C674" s="602" t="s">
        <v>413</v>
      </c>
      <c r="D674" s="617" t="s">
        <v>1850</v>
      </c>
      <c r="E674" s="639" t="s">
        <v>407</v>
      </c>
      <c r="F674" s="734">
        <v>1148</v>
      </c>
      <c r="G674" s="689" t="s">
        <v>1634</v>
      </c>
      <c r="H674" s="691"/>
      <c r="I674" s="691">
        <v>600</v>
      </c>
      <c r="J674" s="1537" t="s">
        <v>1126</v>
      </c>
      <c r="K674" s="1159"/>
      <c r="L674" s="691"/>
      <c r="M674" s="691">
        <v>600</v>
      </c>
      <c r="N674" s="167"/>
      <c r="O674" s="6"/>
      <c r="P674" s="6"/>
      <c r="Q674" s="6"/>
      <c r="R674" s="6"/>
      <c r="S674" s="6"/>
      <c r="T674" s="6"/>
      <c r="U674" s="6"/>
      <c r="V674" s="6"/>
      <c r="W674" s="6"/>
      <c r="X674" s="6"/>
      <c r="Y674" s="6"/>
      <c r="Z674" s="6"/>
      <c r="AA674" s="6"/>
      <c r="AB674" s="6"/>
      <c r="AC674" s="6"/>
      <c r="AD674" s="6"/>
      <c r="AE674" s="6"/>
      <c r="AF674" s="6"/>
    </row>
    <row r="675" spans="1:32" ht="20.399999999999999">
      <c r="A675" s="2588"/>
      <c r="B675" s="3033" t="s">
        <v>422</v>
      </c>
      <c r="C675" s="602" t="s">
        <v>413</v>
      </c>
      <c r="D675" s="617" t="s">
        <v>1850</v>
      </c>
      <c r="E675" s="639" t="s">
        <v>407</v>
      </c>
      <c r="F675" s="734">
        <v>1148</v>
      </c>
      <c r="G675" s="2514" t="s">
        <v>4893</v>
      </c>
      <c r="H675" s="2704"/>
      <c r="I675" s="2704">
        <v>2000</v>
      </c>
      <c r="J675" s="2530"/>
      <c r="K675" s="2705"/>
      <c r="L675" s="2704"/>
      <c r="M675" s="2704"/>
      <c r="N675" s="167" t="s">
        <v>4268</v>
      </c>
    </row>
    <row r="676" spans="1:32" ht="20.399999999999999">
      <c r="A676" s="2588"/>
      <c r="B676" s="3033" t="s">
        <v>422</v>
      </c>
      <c r="C676" s="602" t="s">
        <v>413</v>
      </c>
      <c r="D676" s="617" t="s">
        <v>1850</v>
      </c>
      <c r="E676" s="639" t="s">
        <v>407</v>
      </c>
      <c r="F676" s="734">
        <v>1148</v>
      </c>
      <c r="G676" s="2514" t="s">
        <v>4894</v>
      </c>
      <c r="H676" s="2704"/>
      <c r="I676" s="2704">
        <v>7000</v>
      </c>
      <c r="J676" s="2530"/>
      <c r="K676" s="2705"/>
      <c r="L676" s="2704"/>
      <c r="M676" s="2704"/>
      <c r="N676" s="167" t="s">
        <v>3353</v>
      </c>
      <c r="O676" s="6"/>
      <c r="P676" s="6"/>
      <c r="Q676" s="6"/>
      <c r="R676" s="6"/>
      <c r="S676" s="6"/>
      <c r="T676" s="6"/>
      <c r="U676" s="6"/>
      <c r="V676" s="6"/>
      <c r="W676" s="6"/>
      <c r="X676" s="6"/>
      <c r="Y676" s="6"/>
      <c r="Z676" s="6"/>
      <c r="AA676" s="6"/>
      <c r="AB676" s="6"/>
      <c r="AC676" s="6"/>
      <c r="AD676" s="6"/>
      <c r="AE676" s="6"/>
      <c r="AF676" s="6"/>
    </row>
    <row r="677" spans="1:32">
      <c r="A677" s="622"/>
      <c r="B677" s="3032" t="s">
        <v>422</v>
      </c>
      <c r="C677" s="622" t="s">
        <v>413</v>
      </c>
      <c r="D677" s="658" t="s">
        <v>1850</v>
      </c>
      <c r="E677" s="659" t="s">
        <v>407</v>
      </c>
      <c r="F677" s="763">
        <v>1170</v>
      </c>
      <c r="G677" s="739" t="s">
        <v>460</v>
      </c>
      <c r="H677" s="652">
        <v>135</v>
      </c>
      <c r="I677" s="652"/>
      <c r="J677" s="1537">
        <v>120</v>
      </c>
      <c r="K677" s="781"/>
      <c r="L677" s="652">
        <v>135</v>
      </c>
      <c r="M677" s="652"/>
      <c r="N677" s="116"/>
      <c r="O677" s="6"/>
      <c r="P677" s="6"/>
      <c r="Q677" s="6"/>
      <c r="R677" s="6"/>
      <c r="S677" s="6"/>
      <c r="T677" s="6"/>
      <c r="U677" s="6"/>
      <c r="V677" s="6"/>
      <c r="W677" s="6"/>
      <c r="X677" s="6"/>
      <c r="Y677" s="6"/>
      <c r="Z677" s="6"/>
      <c r="AA677" s="6"/>
      <c r="AB677" s="6"/>
      <c r="AC677" s="6"/>
      <c r="AD677" s="6"/>
      <c r="AE677" s="6"/>
      <c r="AF677" s="6"/>
    </row>
    <row r="678" spans="1:32" ht="20.399999999999999">
      <c r="A678" s="602"/>
      <c r="B678" s="3033" t="s">
        <v>422</v>
      </c>
      <c r="C678" s="602" t="s">
        <v>413</v>
      </c>
      <c r="D678" s="617" t="s">
        <v>1850</v>
      </c>
      <c r="E678" s="639" t="s">
        <v>407</v>
      </c>
      <c r="F678" s="734">
        <v>1170</v>
      </c>
      <c r="G678" s="751" t="s">
        <v>709</v>
      </c>
      <c r="H678" s="653"/>
      <c r="I678" s="653">
        <v>135</v>
      </c>
      <c r="J678" s="1537" t="s">
        <v>1126</v>
      </c>
      <c r="K678" s="748"/>
      <c r="L678" s="653"/>
      <c r="M678" s="653">
        <v>135</v>
      </c>
      <c r="N678" s="116"/>
      <c r="O678" s="3"/>
      <c r="P678" s="3"/>
      <c r="Q678" s="3"/>
      <c r="R678" s="3"/>
      <c r="S678" s="3"/>
      <c r="T678" s="3"/>
      <c r="U678" s="3"/>
      <c r="V678" s="3"/>
      <c r="W678" s="3"/>
      <c r="X678" s="3"/>
      <c r="Y678" s="3"/>
      <c r="Z678" s="3"/>
      <c r="AA678" s="3"/>
      <c r="AB678" s="3"/>
      <c r="AC678" s="3"/>
      <c r="AD678" s="3"/>
      <c r="AE678" s="3"/>
      <c r="AF678" s="3"/>
    </row>
    <row r="679" spans="1:32">
      <c r="A679" s="788"/>
      <c r="B679" s="3032" t="s">
        <v>422</v>
      </c>
      <c r="C679" s="622" t="s">
        <v>413</v>
      </c>
      <c r="D679" s="658" t="s">
        <v>1850</v>
      </c>
      <c r="E679" s="659" t="s">
        <v>407</v>
      </c>
      <c r="F679" s="763">
        <v>1210</v>
      </c>
      <c r="G679" s="739" t="s">
        <v>105</v>
      </c>
      <c r="H679" s="645">
        <v>54387.627766107988</v>
      </c>
      <c r="I679" s="645"/>
      <c r="J679" s="1537">
        <v>38935</v>
      </c>
      <c r="K679" s="741"/>
      <c r="L679" s="645">
        <v>58340.549884596003</v>
      </c>
      <c r="M679" s="645"/>
      <c r="N679" s="116" t="s">
        <v>4269</v>
      </c>
      <c r="O679" s="3"/>
      <c r="P679" s="3"/>
      <c r="Q679" s="3"/>
      <c r="R679" s="3"/>
      <c r="S679" s="3"/>
      <c r="T679" s="3"/>
      <c r="U679" s="3"/>
      <c r="V679" s="3"/>
      <c r="W679" s="3"/>
      <c r="X679" s="3"/>
      <c r="Y679" s="3"/>
      <c r="Z679" s="3"/>
      <c r="AA679" s="3"/>
      <c r="AB679" s="3"/>
      <c r="AC679" s="3"/>
      <c r="AD679" s="3"/>
      <c r="AE679" s="3"/>
      <c r="AF679" s="3"/>
    </row>
    <row r="680" spans="1:32">
      <c r="A680" s="699"/>
      <c r="B680" s="3033" t="s">
        <v>422</v>
      </c>
      <c r="C680" s="602" t="s">
        <v>413</v>
      </c>
      <c r="D680" s="617" t="s">
        <v>1850</v>
      </c>
      <c r="E680" s="639" t="s">
        <v>407</v>
      </c>
      <c r="F680" s="734">
        <v>1210</v>
      </c>
      <c r="G680" s="689" t="s">
        <v>422</v>
      </c>
      <c r="H680" s="640"/>
      <c r="I680" s="640">
        <v>54387.627766107988</v>
      </c>
      <c r="J680" s="1537" t="s">
        <v>1126</v>
      </c>
      <c r="K680" s="741"/>
      <c r="L680" s="640"/>
      <c r="M680" s="640">
        <v>58340.549884596003</v>
      </c>
      <c r="N680" s="116"/>
      <c r="O680" s="6"/>
      <c r="P680" s="6"/>
      <c r="Q680" s="6"/>
      <c r="R680" s="6"/>
      <c r="S680" s="6"/>
      <c r="T680" s="6"/>
      <c r="V680" s="6"/>
      <c r="W680" s="6"/>
      <c r="X680" s="6"/>
      <c r="Y680" s="6"/>
      <c r="Z680" s="6"/>
      <c r="AA680" s="6"/>
      <c r="AB680" s="6"/>
      <c r="AC680" s="6"/>
      <c r="AD680" s="6"/>
      <c r="AE680" s="6"/>
      <c r="AF680" s="6"/>
    </row>
    <row r="681" spans="1:32">
      <c r="A681" s="699"/>
      <c r="B681" s="3033" t="s">
        <v>422</v>
      </c>
      <c r="C681" s="602" t="s">
        <v>413</v>
      </c>
      <c r="D681" s="617" t="s">
        <v>1850</v>
      </c>
      <c r="E681" s="639" t="s">
        <v>407</v>
      </c>
      <c r="F681" s="734">
        <v>1210</v>
      </c>
      <c r="G681" s="689" t="s">
        <v>707</v>
      </c>
      <c r="H681" s="640"/>
      <c r="I681" s="640"/>
      <c r="J681" s="1537" t="s">
        <v>1126</v>
      </c>
      <c r="K681" s="741"/>
      <c r="L681" s="640"/>
      <c r="M681" s="640"/>
      <c r="N681" s="116"/>
      <c r="O681" s="3"/>
      <c r="P681" s="3"/>
      <c r="Q681" s="3"/>
      <c r="R681" s="3"/>
      <c r="S681" s="3"/>
      <c r="T681" s="3"/>
      <c r="U681" s="3"/>
      <c r="V681" s="3"/>
      <c r="W681" s="3"/>
      <c r="X681" s="3"/>
      <c r="Y681" s="3"/>
      <c r="Z681" s="3"/>
      <c r="AA681" s="3"/>
      <c r="AB681" s="3"/>
      <c r="AC681" s="3"/>
      <c r="AD681" s="3"/>
      <c r="AE681" s="3"/>
      <c r="AF681" s="3"/>
    </row>
    <row r="682" spans="1:32" ht="20.399999999999999">
      <c r="A682" s="788"/>
      <c r="B682" s="3032" t="s">
        <v>422</v>
      </c>
      <c r="C682" s="622" t="s">
        <v>413</v>
      </c>
      <c r="D682" s="658" t="s">
        <v>1850</v>
      </c>
      <c r="E682" s="659" t="s">
        <v>407</v>
      </c>
      <c r="F682" s="763">
        <v>1221</v>
      </c>
      <c r="G682" s="739" t="s">
        <v>1219</v>
      </c>
      <c r="H682" s="645">
        <v>16774.236724531998</v>
      </c>
      <c r="I682" s="645"/>
      <c r="J682" s="1537">
        <v>14811</v>
      </c>
      <c r="K682" s="741"/>
      <c r="L682" s="645">
        <v>12664.755257084</v>
      </c>
      <c r="M682" s="645"/>
      <c r="N682" s="116"/>
      <c r="O682" s="6"/>
      <c r="P682" s="6"/>
      <c r="Q682" s="6"/>
      <c r="R682" s="6"/>
      <c r="S682" s="6"/>
      <c r="T682" s="6"/>
      <c r="U682" s="6"/>
      <c r="V682" s="6"/>
      <c r="W682" s="6"/>
      <c r="X682" s="6"/>
      <c r="Y682" s="6"/>
      <c r="Z682" s="6"/>
      <c r="AA682" s="6"/>
      <c r="AB682" s="6"/>
      <c r="AC682" s="6"/>
      <c r="AD682" s="6"/>
      <c r="AE682" s="6"/>
      <c r="AF682" s="6"/>
    </row>
    <row r="683" spans="1:32">
      <c r="A683" s="699"/>
      <c r="B683" s="3033" t="s">
        <v>422</v>
      </c>
      <c r="C683" s="602" t="s">
        <v>413</v>
      </c>
      <c r="D683" s="617" t="s">
        <v>1850</v>
      </c>
      <c r="E683" s="639" t="s">
        <v>407</v>
      </c>
      <c r="F683" s="734">
        <v>1221</v>
      </c>
      <c r="G683" s="689" t="s">
        <v>422</v>
      </c>
      <c r="H683" s="640"/>
      <c r="I683" s="640">
        <v>11774.236724531998</v>
      </c>
      <c r="J683" s="1537" t="s">
        <v>1126</v>
      </c>
      <c r="K683" s="741"/>
      <c r="L683" s="640"/>
      <c r="M683" s="640">
        <v>12664.755257084</v>
      </c>
      <c r="N683" s="167" t="s">
        <v>3355</v>
      </c>
      <c r="O683" s="6"/>
      <c r="P683" s="6"/>
      <c r="Q683" s="6"/>
      <c r="R683" s="6"/>
      <c r="S683" s="6"/>
      <c r="T683" s="6"/>
      <c r="U683" s="6"/>
      <c r="V683" s="6"/>
      <c r="W683" s="6"/>
      <c r="X683" s="6"/>
      <c r="Y683" s="6"/>
      <c r="Z683" s="6"/>
      <c r="AA683" s="6"/>
      <c r="AB683" s="6"/>
      <c r="AC683" s="6"/>
      <c r="AD683" s="6"/>
      <c r="AE683" s="6"/>
      <c r="AF683" s="6"/>
    </row>
    <row r="684" spans="1:32" ht="20.399999999999999">
      <c r="A684" s="699"/>
      <c r="B684" s="3033" t="s">
        <v>422</v>
      </c>
      <c r="C684" s="602" t="s">
        <v>413</v>
      </c>
      <c r="D684" s="617" t="s">
        <v>1850</v>
      </c>
      <c r="E684" s="639" t="s">
        <v>407</v>
      </c>
      <c r="F684" s="734">
        <v>1221</v>
      </c>
      <c r="G684" s="689" t="s">
        <v>3087</v>
      </c>
      <c r="H684" s="640"/>
      <c r="I684" s="640">
        <v>3000</v>
      </c>
      <c r="J684" s="1537" t="s">
        <v>1126</v>
      </c>
      <c r="K684" s="741"/>
      <c r="L684" s="640"/>
      <c r="M684" s="640"/>
      <c r="N684" s="167" t="s">
        <v>4270</v>
      </c>
      <c r="O684" s="6"/>
      <c r="P684" s="6"/>
      <c r="Q684" s="6"/>
      <c r="R684" s="6"/>
      <c r="S684" s="6"/>
      <c r="T684" s="6"/>
      <c r="U684" s="6"/>
      <c r="V684" s="6"/>
      <c r="W684" s="6"/>
      <c r="X684" s="6"/>
      <c r="Y684" s="6"/>
      <c r="Z684" s="6"/>
      <c r="AA684" s="6"/>
      <c r="AB684" s="6"/>
      <c r="AC684" s="6"/>
      <c r="AD684" s="6"/>
      <c r="AE684" s="6"/>
      <c r="AF684" s="6"/>
    </row>
    <row r="685" spans="1:32" ht="20.399999999999999">
      <c r="A685" s="1447"/>
      <c r="B685" s="3033" t="s">
        <v>422</v>
      </c>
      <c r="C685" s="602" t="s">
        <v>413</v>
      </c>
      <c r="D685" s="617" t="s">
        <v>1850</v>
      </c>
      <c r="E685" s="639" t="s">
        <v>407</v>
      </c>
      <c r="F685" s="734">
        <v>1221</v>
      </c>
      <c r="G685" s="1460" t="s">
        <v>3101</v>
      </c>
      <c r="H685" s="1448"/>
      <c r="I685" s="1448">
        <v>2000</v>
      </c>
      <c r="J685" s="1448"/>
      <c r="K685" s="1506"/>
      <c r="L685" s="1448"/>
      <c r="M685" s="1448"/>
      <c r="N685" s="167"/>
      <c r="O685" s="6"/>
      <c r="P685" s="6"/>
      <c r="Q685" s="6"/>
      <c r="R685" s="6"/>
      <c r="S685" s="6"/>
      <c r="T685" s="6"/>
      <c r="U685" s="6"/>
      <c r="V685" s="6"/>
      <c r="W685" s="6"/>
      <c r="X685" s="6"/>
      <c r="Y685" s="6"/>
      <c r="Z685" s="6"/>
      <c r="AA685" s="6"/>
      <c r="AB685" s="6"/>
      <c r="AC685" s="6"/>
      <c r="AD685" s="6"/>
      <c r="AE685" s="6"/>
      <c r="AF685" s="6"/>
    </row>
    <row r="686" spans="1:32" ht="71.400000000000006">
      <c r="A686" s="1648"/>
      <c r="B686" s="3043" t="s">
        <v>756</v>
      </c>
      <c r="C686" s="1607" t="s">
        <v>413</v>
      </c>
      <c r="D686" s="1608" t="s">
        <v>1850</v>
      </c>
      <c r="E686" s="1609" t="s">
        <v>407</v>
      </c>
      <c r="F686" s="1610">
        <v>1227</v>
      </c>
      <c r="G686" s="1611" t="s">
        <v>765</v>
      </c>
      <c r="H686" s="1612">
        <v>400</v>
      </c>
      <c r="I686" s="1612"/>
      <c r="J686" s="1553">
        <v>600</v>
      </c>
      <c r="K686" s="1606"/>
      <c r="L686" s="1612">
        <v>600</v>
      </c>
      <c r="M686" s="1612"/>
      <c r="N686" s="167" t="s">
        <v>4271</v>
      </c>
      <c r="O686" s="6"/>
      <c r="P686" s="6"/>
      <c r="Q686" s="6"/>
      <c r="R686" s="184"/>
      <c r="S686" s="117"/>
      <c r="T686" s="117"/>
      <c r="U686" s="6"/>
      <c r="V686" s="6"/>
      <c r="W686" s="6"/>
      <c r="X686" s="6"/>
      <c r="Y686" s="6"/>
      <c r="Z686" s="6"/>
      <c r="AA686" s="6"/>
      <c r="AB686" s="6"/>
      <c r="AC686" s="6"/>
      <c r="AD686" s="6"/>
      <c r="AE686" s="6"/>
      <c r="AF686" s="6"/>
    </row>
    <row r="687" spans="1:32" ht="20.399999999999999">
      <c r="A687" s="1584"/>
      <c r="B687" s="3044" t="s">
        <v>756</v>
      </c>
      <c r="C687" s="1549" t="s">
        <v>413</v>
      </c>
      <c r="D687" s="1603" t="s">
        <v>1850</v>
      </c>
      <c r="E687" s="1604" t="s">
        <v>407</v>
      </c>
      <c r="F687" s="1605">
        <v>1227</v>
      </c>
      <c r="G687" s="1647" t="s">
        <v>3348</v>
      </c>
      <c r="H687" s="1556"/>
      <c r="I687" s="1556">
        <v>400</v>
      </c>
      <c r="J687" s="1553"/>
      <c r="K687" s="1606"/>
      <c r="L687" s="1556"/>
      <c r="M687" s="1556">
        <v>600</v>
      </c>
      <c r="N687" s="167"/>
      <c r="O687" s="6"/>
      <c r="P687" s="6"/>
      <c r="Q687" s="6"/>
      <c r="R687" s="184"/>
      <c r="S687" s="117"/>
      <c r="T687" s="117"/>
      <c r="U687" s="6"/>
      <c r="V687" s="6"/>
      <c r="W687" s="6"/>
      <c r="X687" s="6"/>
      <c r="Y687" s="6"/>
      <c r="Z687" s="6"/>
      <c r="AA687" s="6"/>
      <c r="AB687" s="6"/>
      <c r="AC687" s="6"/>
      <c r="AD687" s="6"/>
      <c r="AE687" s="6"/>
      <c r="AF687" s="6"/>
    </row>
    <row r="688" spans="1:32">
      <c r="A688" s="1607"/>
      <c r="B688" s="3043" t="s">
        <v>756</v>
      </c>
      <c r="C688" s="1607" t="s">
        <v>413</v>
      </c>
      <c r="D688" s="1608" t="s">
        <v>1850</v>
      </c>
      <c r="E688" s="1609" t="s">
        <v>407</v>
      </c>
      <c r="F688" s="1610">
        <v>1228</v>
      </c>
      <c r="G688" s="1649" t="s">
        <v>107</v>
      </c>
      <c r="H688" s="1612">
        <v>4289.1499999999996</v>
      </c>
      <c r="I688" s="1612"/>
      <c r="J688" s="1553">
        <v>2728</v>
      </c>
      <c r="K688" s="1606"/>
      <c r="L688" s="1612">
        <v>4689.1499999999996</v>
      </c>
      <c r="M688" s="1612"/>
      <c r="N688" s="116"/>
      <c r="O688" s="6"/>
      <c r="P688" s="6"/>
      <c r="Q688" s="6"/>
      <c r="R688" s="184"/>
      <c r="S688" s="117"/>
      <c r="T688" s="117"/>
      <c r="U688" s="6"/>
      <c r="V688" s="6"/>
      <c r="W688" s="6"/>
      <c r="X688" s="6"/>
      <c r="Y688" s="6"/>
      <c r="Z688" s="6"/>
      <c r="AA688" s="6"/>
      <c r="AB688" s="6"/>
      <c r="AC688" s="6"/>
      <c r="AD688" s="6"/>
      <c r="AE688" s="6"/>
      <c r="AF688" s="6"/>
    </row>
    <row r="689" spans="1:32">
      <c r="A689" s="1549"/>
      <c r="B689" s="3044" t="s">
        <v>756</v>
      </c>
      <c r="C689" s="1549" t="s">
        <v>413</v>
      </c>
      <c r="D689" s="1603" t="s">
        <v>1850</v>
      </c>
      <c r="E689" s="1604" t="s">
        <v>407</v>
      </c>
      <c r="F689" s="1605">
        <v>1228</v>
      </c>
      <c r="G689" s="1551" t="s">
        <v>408</v>
      </c>
      <c r="H689" s="1556"/>
      <c r="I689" s="1556"/>
      <c r="J689" s="1553" t="s">
        <v>1126</v>
      </c>
      <c r="K689" s="1554"/>
      <c r="L689" s="1556"/>
      <c r="M689" s="1556"/>
      <c r="N689" s="116"/>
      <c r="O689" s="6"/>
      <c r="P689" s="6"/>
      <c r="Q689" s="6"/>
      <c r="R689" s="184"/>
      <c r="S689" s="117"/>
      <c r="T689" s="117"/>
      <c r="U689" s="6"/>
      <c r="V689" s="6"/>
      <c r="W689" s="6"/>
      <c r="X689" s="6"/>
      <c r="Y689" s="6"/>
      <c r="Z689" s="6"/>
      <c r="AA689" s="6"/>
      <c r="AB689" s="6"/>
      <c r="AC689" s="6"/>
      <c r="AD689" s="6"/>
      <c r="AE689" s="6"/>
      <c r="AF689" s="6"/>
    </row>
    <row r="690" spans="1:32" ht="40.799999999999997">
      <c r="A690" s="1549"/>
      <c r="B690" s="3044" t="s">
        <v>756</v>
      </c>
      <c r="C690" s="1549" t="s">
        <v>413</v>
      </c>
      <c r="D690" s="1603" t="s">
        <v>1850</v>
      </c>
      <c r="E690" s="1604" t="s">
        <v>407</v>
      </c>
      <c r="F690" s="1605">
        <v>1228</v>
      </c>
      <c r="G690" s="1599" t="s">
        <v>934</v>
      </c>
      <c r="H690" s="1556"/>
      <c r="I690" s="1556">
        <v>532.94999999999993</v>
      </c>
      <c r="J690" s="1553" t="s">
        <v>1126</v>
      </c>
      <c r="K690" s="1554"/>
      <c r="L690" s="1556"/>
      <c r="M690" s="1556">
        <v>532.94999999999993</v>
      </c>
      <c r="N690" s="167" t="s">
        <v>4272</v>
      </c>
      <c r="O690" s="6"/>
      <c r="P690" s="6"/>
      <c r="Q690" s="6"/>
      <c r="R690" s="6"/>
      <c r="S690" s="6"/>
      <c r="T690" s="6"/>
      <c r="U690" s="6"/>
      <c r="V690" s="6"/>
      <c r="W690" s="6"/>
      <c r="X690" s="6"/>
      <c r="Y690" s="6"/>
      <c r="Z690" s="6"/>
      <c r="AA690" s="6"/>
      <c r="AB690" s="6"/>
      <c r="AC690" s="6"/>
      <c r="AD690" s="6"/>
      <c r="AE690" s="6"/>
      <c r="AF690" s="6"/>
    </row>
    <row r="691" spans="1:32" ht="20.399999999999999">
      <c r="A691" s="1549"/>
      <c r="B691" s="3044" t="s">
        <v>756</v>
      </c>
      <c r="C691" s="1549" t="s">
        <v>413</v>
      </c>
      <c r="D691" s="1603" t="s">
        <v>1850</v>
      </c>
      <c r="E691" s="1604" t="s">
        <v>407</v>
      </c>
      <c r="F691" s="1605">
        <v>1228</v>
      </c>
      <c r="G691" s="1599" t="s">
        <v>935</v>
      </c>
      <c r="H691" s="1556"/>
      <c r="I691" s="1556">
        <v>299.2</v>
      </c>
      <c r="J691" s="1553" t="s">
        <v>1126</v>
      </c>
      <c r="K691" s="1554"/>
      <c r="L691" s="1556"/>
      <c r="M691" s="1556">
        <v>299.2</v>
      </c>
      <c r="N691" s="167"/>
      <c r="O691" s="6"/>
      <c r="P691" s="6"/>
      <c r="Q691" s="6"/>
      <c r="R691" s="6"/>
      <c r="S691" s="6"/>
      <c r="T691" s="6"/>
      <c r="U691" s="6"/>
      <c r="V691" s="6"/>
      <c r="W691" s="6"/>
      <c r="X691" s="6"/>
      <c r="Y691" s="6"/>
      <c r="Z691" s="6"/>
      <c r="AA691" s="6"/>
      <c r="AB691" s="6"/>
      <c r="AC691" s="6"/>
      <c r="AD691" s="6"/>
      <c r="AE691" s="6"/>
      <c r="AF691" s="6"/>
    </row>
    <row r="692" spans="1:32">
      <c r="A692" s="1549"/>
      <c r="B692" s="3044" t="s">
        <v>756</v>
      </c>
      <c r="C692" s="1549" t="s">
        <v>413</v>
      </c>
      <c r="D692" s="1603" t="s">
        <v>1850</v>
      </c>
      <c r="E692" s="1604" t="s">
        <v>407</v>
      </c>
      <c r="F692" s="1605">
        <v>1228</v>
      </c>
      <c r="G692" s="1599" t="s">
        <v>936</v>
      </c>
      <c r="H692" s="1556"/>
      <c r="I692" s="1556">
        <v>196.35</v>
      </c>
      <c r="J692" s="1553" t="s">
        <v>1126</v>
      </c>
      <c r="K692" s="1554"/>
      <c r="L692" s="1556"/>
      <c r="M692" s="1556">
        <v>196.35</v>
      </c>
      <c r="N692" s="116"/>
      <c r="O692" s="6"/>
      <c r="P692" s="6"/>
      <c r="Q692" s="6"/>
      <c r="R692" s="6"/>
      <c r="S692" s="6"/>
      <c r="T692" s="6"/>
      <c r="U692" s="6"/>
      <c r="V692" s="6"/>
      <c r="W692" s="6"/>
      <c r="X692" s="6"/>
      <c r="Y692" s="6"/>
      <c r="Z692" s="6"/>
      <c r="AA692" s="6"/>
      <c r="AB692" s="6"/>
      <c r="AC692" s="6"/>
      <c r="AD692" s="6"/>
      <c r="AE692" s="6"/>
      <c r="AF692" s="6"/>
    </row>
    <row r="693" spans="1:32">
      <c r="A693" s="1549"/>
      <c r="B693" s="3044" t="s">
        <v>756</v>
      </c>
      <c r="C693" s="1549" t="s">
        <v>413</v>
      </c>
      <c r="D693" s="1603" t="s">
        <v>1850</v>
      </c>
      <c r="E693" s="1604" t="s">
        <v>407</v>
      </c>
      <c r="F693" s="1605">
        <v>1228</v>
      </c>
      <c r="G693" s="1599" t="s">
        <v>937</v>
      </c>
      <c r="H693" s="1556"/>
      <c r="I693" s="1556">
        <v>514.25</v>
      </c>
      <c r="J693" s="1553" t="s">
        <v>1126</v>
      </c>
      <c r="K693" s="1554"/>
      <c r="L693" s="1556"/>
      <c r="M693" s="1556">
        <v>514.25</v>
      </c>
      <c r="N693" s="167"/>
      <c r="O693" s="6"/>
      <c r="P693" s="6"/>
      <c r="Q693" s="6"/>
      <c r="R693" s="6"/>
      <c r="S693" s="6"/>
      <c r="T693" s="6"/>
      <c r="U693" s="6"/>
      <c r="V693" s="6"/>
      <c r="W693" s="6"/>
      <c r="X693" s="6"/>
      <c r="Y693" s="6"/>
      <c r="Z693" s="6"/>
      <c r="AA693" s="6"/>
      <c r="AB693" s="6"/>
      <c r="AC693" s="6"/>
      <c r="AD693" s="6"/>
      <c r="AE693" s="6"/>
      <c r="AF693" s="6"/>
    </row>
    <row r="694" spans="1:32" ht="20.399999999999999">
      <c r="A694" s="1549"/>
      <c r="B694" s="3044" t="s">
        <v>756</v>
      </c>
      <c r="C694" s="1549" t="s">
        <v>413</v>
      </c>
      <c r="D694" s="1603" t="s">
        <v>1850</v>
      </c>
      <c r="E694" s="1604" t="s">
        <v>407</v>
      </c>
      <c r="F694" s="1605">
        <v>1228</v>
      </c>
      <c r="G694" s="1599" t="s">
        <v>938</v>
      </c>
      <c r="H694" s="1556"/>
      <c r="I694" s="1556">
        <v>532.94999999999993</v>
      </c>
      <c r="J694" s="1553" t="s">
        <v>1126</v>
      </c>
      <c r="K694" s="1554"/>
      <c r="L694" s="1556"/>
      <c r="M694" s="1556">
        <v>532.94999999999993</v>
      </c>
      <c r="N694" s="116"/>
      <c r="O694" s="6"/>
      <c r="P694" s="6"/>
      <c r="Q694" s="6"/>
      <c r="R694" s="6"/>
      <c r="S694" s="6"/>
      <c r="T694" s="6"/>
      <c r="U694" s="6"/>
      <c r="V694" s="6"/>
      <c r="W694" s="6"/>
      <c r="X694" s="6"/>
      <c r="Y694" s="6"/>
      <c r="Z694" s="6"/>
      <c r="AA694" s="6"/>
      <c r="AB694" s="6"/>
      <c r="AC694" s="6"/>
      <c r="AD694" s="6"/>
      <c r="AE694" s="6"/>
    </row>
    <row r="695" spans="1:32">
      <c r="A695" s="1549"/>
      <c r="B695" s="3044" t="s">
        <v>756</v>
      </c>
      <c r="C695" s="1549" t="s">
        <v>413</v>
      </c>
      <c r="D695" s="1603" t="s">
        <v>1850</v>
      </c>
      <c r="E695" s="1604" t="s">
        <v>407</v>
      </c>
      <c r="F695" s="1605">
        <v>1228</v>
      </c>
      <c r="G695" s="1599" t="s">
        <v>939</v>
      </c>
      <c r="H695" s="1556"/>
      <c r="I695" s="1556">
        <v>514.25</v>
      </c>
      <c r="J695" s="1553" t="s">
        <v>1126</v>
      </c>
      <c r="K695" s="1554"/>
      <c r="L695" s="1556"/>
      <c r="M695" s="1556">
        <v>514.25</v>
      </c>
      <c r="N695" s="116"/>
    </row>
    <row r="696" spans="1:32">
      <c r="A696" s="1549"/>
      <c r="B696" s="3044" t="s">
        <v>756</v>
      </c>
      <c r="C696" s="1549" t="s">
        <v>413</v>
      </c>
      <c r="D696" s="1603" t="s">
        <v>1850</v>
      </c>
      <c r="E696" s="1604" t="s">
        <v>407</v>
      </c>
      <c r="F696" s="1605">
        <v>1228</v>
      </c>
      <c r="G696" s="1599" t="s">
        <v>940</v>
      </c>
      <c r="H696" s="1556"/>
      <c r="I696" s="1556">
        <v>299.2</v>
      </c>
      <c r="J696" s="1553" t="s">
        <v>1126</v>
      </c>
      <c r="K696" s="1554"/>
      <c r="L696" s="1556"/>
      <c r="M696" s="1556">
        <v>299.2</v>
      </c>
      <c r="N696" s="116"/>
      <c r="O696" s="6"/>
      <c r="P696" s="6"/>
      <c r="Q696" s="6"/>
      <c r="R696" s="6"/>
      <c r="S696" s="6"/>
      <c r="T696" s="6"/>
      <c r="U696" s="6"/>
      <c r="V696" s="6"/>
      <c r="W696" s="6"/>
      <c r="X696" s="6"/>
      <c r="Y696" s="6"/>
      <c r="Z696" s="6"/>
      <c r="AA696" s="6"/>
      <c r="AB696" s="6"/>
      <c r="AC696" s="6"/>
      <c r="AD696" s="6"/>
      <c r="AE696" s="6"/>
      <c r="AF696" s="6"/>
    </row>
    <row r="697" spans="1:32" ht="20.399999999999999">
      <c r="A697" s="1549"/>
      <c r="B697" s="3044" t="s">
        <v>756</v>
      </c>
      <c r="C697" s="1549" t="s">
        <v>413</v>
      </c>
      <c r="D697" s="1603" t="s">
        <v>1850</v>
      </c>
      <c r="E697" s="1604" t="s">
        <v>407</v>
      </c>
      <c r="F697" s="1605">
        <v>1228</v>
      </c>
      <c r="G697" s="1551" t="s">
        <v>3349</v>
      </c>
      <c r="H697" s="1637"/>
      <c r="I697" s="1637">
        <v>1100</v>
      </c>
      <c r="J697" s="1553" t="s">
        <v>1126</v>
      </c>
      <c r="K697" s="1650"/>
      <c r="L697" s="1637"/>
      <c r="M697" s="1556">
        <v>1200</v>
      </c>
      <c r="N697" s="167"/>
      <c r="O697" s="3"/>
      <c r="P697" s="3"/>
      <c r="Q697" s="3"/>
      <c r="R697" s="3"/>
      <c r="S697" s="3"/>
      <c r="T697" s="3"/>
      <c r="U697" s="3"/>
      <c r="V697" s="3"/>
      <c r="W697" s="3"/>
      <c r="X697" s="3"/>
      <c r="Y697" s="3"/>
      <c r="Z697" s="3"/>
      <c r="AA697" s="3"/>
      <c r="AB697" s="3"/>
      <c r="AC697" s="3"/>
      <c r="AD697" s="3"/>
      <c r="AE697" s="3"/>
      <c r="AF697" s="3"/>
    </row>
    <row r="698" spans="1:32" ht="20.399999999999999">
      <c r="A698" s="1549"/>
      <c r="B698" s="3044" t="s">
        <v>756</v>
      </c>
      <c r="C698" s="1549" t="s">
        <v>413</v>
      </c>
      <c r="D698" s="1603" t="s">
        <v>1850</v>
      </c>
      <c r="E698" s="1604" t="s">
        <v>407</v>
      </c>
      <c r="F698" s="1605">
        <v>1228</v>
      </c>
      <c r="G698" s="1613" t="s">
        <v>3351</v>
      </c>
      <c r="H698" s="1556"/>
      <c r="I698" s="1556">
        <v>300</v>
      </c>
      <c r="J698" s="1553" t="s">
        <v>1126</v>
      </c>
      <c r="K698" s="1554"/>
      <c r="L698" s="1556"/>
      <c r="M698" s="1556">
        <v>600</v>
      </c>
      <c r="N698" s="116"/>
      <c r="O698" s="4"/>
      <c r="P698" s="4"/>
      <c r="Q698" s="4"/>
      <c r="R698" s="4"/>
      <c r="S698" s="4"/>
      <c r="T698" s="4"/>
      <c r="U698" s="4"/>
      <c r="V698" s="4"/>
      <c r="W698" s="4"/>
      <c r="X698" s="4"/>
      <c r="Y698" s="4"/>
      <c r="Z698" s="4"/>
      <c r="AA698" s="4"/>
      <c r="AB698" s="4"/>
      <c r="AC698" s="4"/>
      <c r="AD698" s="4"/>
      <c r="AE698" s="4"/>
      <c r="AF698" s="4"/>
    </row>
    <row r="699" spans="1:32">
      <c r="A699" s="1648"/>
      <c r="B699" s="3043" t="s">
        <v>756</v>
      </c>
      <c r="C699" s="1607" t="s">
        <v>307</v>
      </c>
      <c r="D699" s="1608" t="s">
        <v>1850</v>
      </c>
      <c r="E699" s="1609" t="s">
        <v>407</v>
      </c>
      <c r="F699" s="1610">
        <v>2210</v>
      </c>
      <c r="G699" s="1611" t="s">
        <v>557</v>
      </c>
      <c r="H699" s="1612">
        <v>1418</v>
      </c>
      <c r="I699" s="1612"/>
      <c r="J699" s="1553"/>
      <c r="K699" s="1606"/>
      <c r="L699" s="1612">
        <v>1234</v>
      </c>
      <c r="M699" s="1642"/>
      <c r="N699" s="167"/>
      <c r="O699" s="4"/>
      <c r="P699" s="4"/>
      <c r="Q699" s="4"/>
      <c r="R699" s="4"/>
      <c r="S699" s="4"/>
      <c r="T699" s="4"/>
      <c r="U699" s="4"/>
      <c r="V699" s="4"/>
      <c r="W699" s="4"/>
      <c r="X699" s="4"/>
      <c r="Y699" s="4"/>
      <c r="Z699" s="4"/>
      <c r="AA699" s="4"/>
      <c r="AB699" s="4"/>
      <c r="AC699" s="4"/>
      <c r="AD699" s="4"/>
      <c r="AE699" s="4"/>
      <c r="AF699" s="4"/>
    </row>
    <row r="700" spans="1:32">
      <c r="A700" s="1584"/>
      <c r="B700" s="3044" t="s">
        <v>756</v>
      </c>
      <c r="C700" s="1549" t="s">
        <v>307</v>
      </c>
      <c r="D700" s="1603" t="s">
        <v>1850</v>
      </c>
      <c r="E700" s="1604" t="s">
        <v>407</v>
      </c>
      <c r="F700" s="1605">
        <v>2210</v>
      </c>
      <c r="G700" s="1551" t="s">
        <v>1102</v>
      </c>
      <c r="H700" s="1556"/>
      <c r="I700" s="1556">
        <v>500</v>
      </c>
      <c r="J700" s="1553">
        <v>41</v>
      </c>
      <c r="K700" s="1554"/>
      <c r="L700" s="1555"/>
      <c r="M700" s="1556">
        <v>250</v>
      </c>
      <c r="N700" s="116"/>
      <c r="O700" s="6"/>
      <c r="P700" s="6"/>
      <c r="Q700" s="6"/>
      <c r="R700" s="174"/>
      <c r="S700" s="6"/>
      <c r="T700" s="4"/>
      <c r="U700" s="4"/>
      <c r="V700" s="4"/>
      <c r="W700" s="4"/>
      <c r="X700" s="4"/>
      <c r="Y700" s="4"/>
      <c r="Z700" s="4"/>
      <c r="AA700" s="4"/>
      <c r="AB700" s="4"/>
      <c r="AC700" s="4"/>
      <c r="AD700" s="4"/>
      <c r="AE700" s="4"/>
      <c r="AF700" s="4"/>
    </row>
    <row r="701" spans="1:32">
      <c r="A701" s="1584"/>
      <c r="B701" s="3044" t="s">
        <v>756</v>
      </c>
      <c r="C701" s="1549" t="s">
        <v>307</v>
      </c>
      <c r="D701" s="1603" t="s">
        <v>1850</v>
      </c>
      <c r="E701" s="1604" t="s">
        <v>407</v>
      </c>
      <c r="F701" s="1605">
        <v>2210</v>
      </c>
      <c r="G701" s="1551" t="s">
        <v>3352</v>
      </c>
      <c r="H701" s="1556"/>
      <c r="I701" s="1556">
        <v>918</v>
      </c>
      <c r="J701" s="1553">
        <v>896</v>
      </c>
      <c r="K701" s="1554"/>
      <c r="L701" s="1555"/>
      <c r="M701" s="1556">
        <v>984</v>
      </c>
      <c r="N701" s="116"/>
      <c r="O701" s="4"/>
      <c r="P701" s="4"/>
      <c r="Q701" s="4"/>
      <c r="R701" s="4"/>
      <c r="S701" s="4"/>
      <c r="T701" s="4"/>
      <c r="U701" s="4"/>
      <c r="V701" s="4"/>
      <c r="W701" s="4"/>
      <c r="X701" s="4"/>
      <c r="Y701" s="4"/>
      <c r="Z701" s="4"/>
      <c r="AA701" s="4"/>
      <c r="AB701" s="4"/>
      <c r="AC701" s="4"/>
      <c r="AD701" s="4"/>
      <c r="AE701" s="4"/>
      <c r="AF701" s="4"/>
    </row>
    <row r="702" spans="1:32">
      <c r="A702" s="1607"/>
      <c r="B702" s="3043" t="s">
        <v>756</v>
      </c>
      <c r="C702" s="1607" t="s">
        <v>305</v>
      </c>
      <c r="D702" s="1608" t="s">
        <v>1850</v>
      </c>
      <c r="E702" s="1609" t="s">
        <v>407</v>
      </c>
      <c r="F702" s="1610">
        <v>2234</v>
      </c>
      <c r="G702" s="1611" t="s">
        <v>112</v>
      </c>
      <c r="H702" s="1612">
        <v>315</v>
      </c>
      <c r="I702" s="1612"/>
      <c r="J702" s="1553">
        <v>118</v>
      </c>
      <c r="K702" s="1606"/>
      <c r="L702" s="1612">
        <v>465</v>
      </c>
      <c r="M702" s="1612"/>
      <c r="N702" s="116"/>
      <c r="O702" s="178"/>
      <c r="P702" s="178"/>
      <c r="Q702" s="178"/>
      <c r="R702" s="178"/>
      <c r="S702" s="178"/>
      <c r="T702" s="178"/>
      <c r="U702" s="178"/>
      <c r="V702" s="178"/>
      <c r="W702" s="178"/>
      <c r="X702" s="178"/>
      <c r="Y702" s="178"/>
      <c r="Z702" s="178"/>
      <c r="AA702" s="178"/>
      <c r="AB702" s="178"/>
      <c r="AC702" s="178"/>
      <c r="AD702" s="178"/>
      <c r="AE702" s="178"/>
    </row>
    <row r="703" spans="1:32">
      <c r="A703" s="1549"/>
      <c r="B703" s="3044" t="s">
        <v>756</v>
      </c>
      <c r="C703" s="1549" t="s">
        <v>305</v>
      </c>
      <c r="D703" s="1603" t="s">
        <v>1850</v>
      </c>
      <c r="E703" s="1604" t="s">
        <v>407</v>
      </c>
      <c r="F703" s="1605">
        <v>2234</v>
      </c>
      <c r="G703" s="1551" t="s">
        <v>2480</v>
      </c>
      <c r="H703" s="1556"/>
      <c r="I703" s="1637">
        <v>315</v>
      </c>
      <c r="J703" s="1553" t="s">
        <v>1126</v>
      </c>
      <c r="K703" s="1554"/>
      <c r="L703" s="1556"/>
      <c r="M703" s="1637">
        <v>315</v>
      </c>
      <c r="N703" s="116"/>
      <c r="O703" s="4"/>
      <c r="P703" s="4"/>
      <c r="Q703" s="4"/>
      <c r="R703" s="4"/>
      <c r="S703" s="4"/>
      <c r="T703" s="4"/>
      <c r="U703" s="4"/>
      <c r="V703" s="4"/>
      <c r="W703" s="4"/>
      <c r="X703" s="4"/>
      <c r="Y703" s="4"/>
      <c r="Z703" s="4"/>
      <c r="AA703" s="4"/>
      <c r="AB703" s="4"/>
      <c r="AC703" s="4"/>
      <c r="AD703" s="4"/>
      <c r="AE703" s="4"/>
      <c r="AF703" s="4"/>
    </row>
    <row r="704" spans="1:32">
      <c r="A704" s="1549"/>
      <c r="B704" s="3044" t="s">
        <v>756</v>
      </c>
      <c r="C704" s="1549" t="s">
        <v>305</v>
      </c>
      <c r="D704" s="1603" t="s">
        <v>1850</v>
      </c>
      <c r="E704" s="1604" t="s">
        <v>407</v>
      </c>
      <c r="F704" s="1605">
        <v>2234</v>
      </c>
      <c r="G704" s="1583" t="s">
        <v>1985</v>
      </c>
      <c r="H704" s="1556"/>
      <c r="I704" s="1637"/>
      <c r="J704" s="1553" t="s">
        <v>1126</v>
      </c>
      <c r="K704" s="1554"/>
      <c r="L704" s="1556"/>
      <c r="M704" s="1637">
        <v>150</v>
      </c>
      <c r="N704" s="116" t="s">
        <v>4273</v>
      </c>
      <c r="O704" s="4"/>
      <c r="P704" s="4"/>
      <c r="Q704" s="4"/>
      <c r="R704" s="4"/>
      <c r="S704" s="4"/>
      <c r="T704" s="4"/>
      <c r="U704" s="4"/>
      <c r="V704" s="4"/>
      <c r="W704" s="4"/>
      <c r="X704" s="4"/>
      <c r="Y704" s="4"/>
      <c r="Z704" s="4"/>
      <c r="AA704" s="4"/>
      <c r="AB704" s="4"/>
      <c r="AC704" s="4"/>
      <c r="AD704" s="4"/>
      <c r="AE704" s="4"/>
      <c r="AF704" s="4"/>
    </row>
    <row r="705" spans="1:32">
      <c r="A705" s="1607"/>
      <c r="B705" s="3043" t="s">
        <v>756</v>
      </c>
      <c r="C705" s="1607" t="s">
        <v>305</v>
      </c>
      <c r="D705" s="1608" t="s">
        <v>1850</v>
      </c>
      <c r="E705" s="1609" t="s">
        <v>407</v>
      </c>
      <c r="F705" s="1610">
        <v>2235</v>
      </c>
      <c r="G705" s="1611" t="s">
        <v>913</v>
      </c>
      <c r="H705" s="1612">
        <v>2500</v>
      </c>
      <c r="I705" s="1612"/>
      <c r="J705" s="1553">
        <v>1137</v>
      </c>
      <c r="K705" s="1606"/>
      <c r="L705" s="1612">
        <v>2000</v>
      </c>
      <c r="M705" s="1612"/>
      <c r="N705" s="167"/>
      <c r="O705" s="178"/>
      <c r="P705" s="178"/>
      <c r="Q705" s="178"/>
      <c r="R705" s="178"/>
      <c r="S705" s="178"/>
      <c r="T705" s="178"/>
      <c r="U705" s="178"/>
      <c r="V705" s="178"/>
      <c r="W705" s="178"/>
      <c r="X705" s="178"/>
      <c r="Y705" s="178"/>
      <c r="Z705" s="178"/>
      <c r="AA705" s="178"/>
      <c r="AB705" s="178"/>
      <c r="AC705" s="178"/>
      <c r="AD705" s="178"/>
      <c r="AE705" s="178"/>
      <c r="AF705" s="178"/>
    </row>
    <row r="706" spans="1:32" ht="20.399999999999999">
      <c r="A706" s="1549"/>
      <c r="B706" s="3044" t="s">
        <v>756</v>
      </c>
      <c r="C706" s="1549" t="s">
        <v>305</v>
      </c>
      <c r="D706" s="1603" t="s">
        <v>1850</v>
      </c>
      <c r="E706" s="1604" t="s">
        <v>407</v>
      </c>
      <c r="F706" s="1605">
        <v>2235</v>
      </c>
      <c r="G706" s="1551" t="s">
        <v>1938</v>
      </c>
      <c r="H706" s="1556"/>
      <c r="I706" s="1556">
        <v>2500</v>
      </c>
      <c r="J706" s="1553" t="s">
        <v>1126</v>
      </c>
      <c r="K706" s="1554"/>
      <c r="L706" s="1556"/>
      <c r="M706" s="2583">
        <v>2000</v>
      </c>
      <c r="N706" s="167"/>
      <c r="O706" s="4"/>
      <c r="P706" s="4"/>
      <c r="Q706" s="4"/>
      <c r="R706" s="4"/>
      <c r="S706" s="4"/>
      <c r="T706" s="4"/>
      <c r="U706" s="4"/>
      <c r="V706" s="4"/>
      <c r="W706" s="4"/>
      <c r="X706" s="4"/>
      <c r="Y706" s="4"/>
      <c r="Z706" s="4"/>
      <c r="AA706" s="4"/>
      <c r="AB706" s="4"/>
      <c r="AC706" s="4"/>
      <c r="AD706" s="4"/>
      <c r="AE706" s="4"/>
      <c r="AF706" s="4"/>
    </row>
    <row r="707" spans="1:32" ht="30.6">
      <c r="A707" s="1648"/>
      <c r="B707" s="3043" t="s">
        <v>756</v>
      </c>
      <c r="C707" s="1607" t="s">
        <v>307</v>
      </c>
      <c r="D707" s="1608" t="s">
        <v>1850</v>
      </c>
      <c r="E707" s="1609" t="s">
        <v>407</v>
      </c>
      <c r="F707" s="1610">
        <v>2239</v>
      </c>
      <c r="G707" s="1611" t="s">
        <v>114</v>
      </c>
      <c r="H707" s="1612">
        <v>2989.8</v>
      </c>
      <c r="I707" s="1612"/>
      <c r="J707" s="1553"/>
      <c r="K707" s="1606"/>
      <c r="L707" s="1612">
        <v>3570.232</v>
      </c>
      <c r="M707" s="1642"/>
      <c r="N707" s="116" t="s">
        <v>4274</v>
      </c>
      <c r="O707" s="4"/>
      <c r="P707" s="4"/>
      <c r="Q707" s="4"/>
      <c r="R707" s="4"/>
      <c r="S707" s="4"/>
      <c r="T707" s="4"/>
      <c r="U707" s="4"/>
      <c r="V707" s="4"/>
      <c r="W707" s="4"/>
      <c r="X707" s="4"/>
      <c r="Y707" s="4"/>
      <c r="Z707" s="4"/>
      <c r="AA707" s="4"/>
      <c r="AB707" s="4"/>
      <c r="AC707" s="4"/>
      <c r="AD707" s="4"/>
      <c r="AE707" s="4"/>
      <c r="AF707" s="4"/>
    </row>
    <row r="708" spans="1:32">
      <c r="A708" s="1584"/>
      <c r="B708" s="3044" t="s">
        <v>756</v>
      </c>
      <c r="C708" s="1549" t="s">
        <v>307</v>
      </c>
      <c r="D708" s="1603" t="s">
        <v>1850</v>
      </c>
      <c r="E708" s="1604" t="s">
        <v>407</v>
      </c>
      <c r="F708" s="1605">
        <v>2239</v>
      </c>
      <c r="G708" s="1551" t="s">
        <v>3354</v>
      </c>
      <c r="H708" s="1556"/>
      <c r="I708" s="1556">
        <v>190</v>
      </c>
      <c r="J708" s="1553">
        <v>61</v>
      </c>
      <c r="K708" s="1554"/>
      <c r="L708" s="1555"/>
      <c r="M708" s="2584">
        <v>0.43200000000000216</v>
      </c>
      <c r="N708" s="167"/>
      <c r="O708" s="178"/>
      <c r="P708" s="178"/>
      <c r="Q708" s="178"/>
      <c r="R708" s="178"/>
      <c r="S708" s="178"/>
      <c r="T708" s="178"/>
      <c r="U708" s="178"/>
      <c r="V708" s="178"/>
      <c r="W708" s="178"/>
      <c r="X708" s="178"/>
      <c r="Y708" s="178"/>
      <c r="Z708" s="178"/>
      <c r="AA708" s="178"/>
      <c r="AB708" s="178"/>
      <c r="AC708" s="178"/>
      <c r="AD708" s="178"/>
      <c r="AE708" s="178"/>
      <c r="AF708" s="178"/>
    </row>
    <row r="709" spans="1:32" ht="20.399999999999999">
      <c r="A709" s="1584"/>
      <c r="B709" s="3044" t="s">
        <v>756</v>
      </c>
      <c r="C709" s="1549" t="s">
        <v>307</v>
      </c>
      <c r="D709" s="1603" t="s">
        <v>1850</v>
      </c>
      <c r="E709" s="1604" t="s">
        <v>407</v>
      </c>
      <c r="F709" s="1605">
        <v>2239</v>
      </c>
      <c r="G709" s="1551" t="s">
        <v>1345</v>
      </c>
      <c r="H709" s="1556"/>
      <c r="I709" s="1556">
        <v>1500</v>
      </c>
      <c r="J709" s="1553">
        <v>189</v>
      </c>
      <c r="K709" s="1554"/>
      <c r="L709" s="1555"/>
      <c r="M709" s="1556">
        <v>750</v>
      </c>
      <c r="N709" s="6" t="s">
        <v>4697</v>
      </c>
      <c r="O709" s="4"/>
      <c r="P709" s="4"/>
      <c r="Q709" s="4"/>
      <c r="R709" s="4"/>
      <c r="S709" s="4"/>
      <c r="T709" s="4"/>
      <c r="U709" s="4"/>
      <c r="V709" s="4"/>
      <c r="W709" s="4"/>
      <c r="X709" s="4"/>
      <c r="Y709" s="4"/>
      <c r="Z709" s="4"/>
      <c r="AA709" s="4"/>
      <c r="AB709" s="4"/>
      <c r="AC709" s="4"/>
      <c r="AD709" s="4"/>
      <c r="AE709" s="4"/>
      <c r="AF709" s="4"/>
    </row>
    <row r="710" spans="1:32" ht="20.399999999999999">
      <c r="A710" s="1584"/>
      <c r="B710" s="3044" t="s">
        <v>756</v>
      </c>
      <c r="C710" s="1549" t="s">
        <v>307</v>
      </c>
      <c r="D710" s="1603" t="s">
        <v>1850</v>
      </c>
      <c r="E710" s="1604" t="s">
        <v>407</v>
      </c>
      <c r="F710" s="1605">
        <v>2239</v>
      </c>
      <c r="G710" s="1551" t="s">
        <v>1346</v>
      </c>
      <c r="H710" s="1556"/>
      <c r="I710" s="1556">
        <v>299.79999999999995</v>
      </c>
      <c r="J710" s="1553" t="s">
        <v>1126</v>
      </c>
      <c r="K710" s="1554"/>
      <c r="L710" s="1555"/>
      <c r="M710" s="1556">
        <v>199.79999999999995</v>
      </c>
      <c r="N710" s="167"/>
      <c r="O710" s="4"/>
      <c r="P710" s="4"/>
      <c r="Q710" s="4"/>
      <c r="R710" s="4"/>
      <c r="S710" s="4"/>
      <c r="T710" s="4"/>
      <c r="U710" s="4"/>
      <c r="V710" s="4"/>
      <c r="W710" s="4"/>
      <c r="X710" s="4"/>
      <c r="Y710" s="4"/>
      <c r="Z710" s="4"/>
      <c r="AA710" s="4"/>
      <c r="AB710" s="4"/>
      <c r="AC710" s="4"/>
      <c r="AD710" s="4"/>
      <c r="AE710" s="4"/>
      <c r="AF710" s="4"/>
    </row>
    <row r="711" spans="1:32" ht="20.399999999999999">
      <c r="A711" s="1584"/>
      <c r="B711" s="3044" t="s">
        <v>756</v>
      </c>
      <c r="C711" s="1549" t="s">
        <v>307</v>
      </c>
      <c r="D711" s="1603" t="s">
        <v>1850</v>
      </c>
      <c r="E711" s="1604" t="s">
        <v>407</v>
      </c>
      <c r="F711" s="1605">
        <v>2239</v>
      </c>
      <c r="G711" s="1551" t="s">
        <v>2613</v>
      </c>
      <c r="H711" s="1556"/>
      <c r="I711" s="1556">
        <v>1000</v>
      </c>
      <c r="J711" s="1553" t="s">
        <v>1126</v>
      </c>
      <c r="K711" s="1554"/>
      <c r="L711" s="1555"/>
      <c r="M711" s="1556">
        <v>2620</v>
      </c>
      <c r="N711" s="167"/>
      <c r="O711" s="4"/>
      <c r="P711" s="4"/>
      <c r="Q711" s="4"/>
      <c r="R711" s="4"/>
      <c r="S711" s="4"/>
      <c r="T711" s="4"/>
      <c r="U711" s="4"/>
      <c r="V711" s="4"/>
      <c r="W711" s="4"/>
      <c r="X711" s="4"/>
      <c r="Y711" s="4"/>
      <c r="Z711" s="4"/>
      <c r="AA711" s="4"/>
      <c r="AB711" s="4"/>
      <c r="AC711" s="4"/>
      <c r="AD711" s="4"/>
      <c r="AE711" s="4"/>
      <c r="AF711" s="4"/>
    </row>
    <row r="712" spans="1:32">
      <c r="A712" s="1648"/>
      <c r="B712" s="3043" t="s">
        <v>756</v>
      </c>
      <c r="C712" s="1607" t="s">
        <v>305</v>
      </c>
      <c r="D712" s="1608" t="s">
        <v>1850</v>
      </c>
      <c r="E712" s="1609" t="s">
        <v>407</v>
      </c>
      <c r="F712" s="1610">
        <v>2243</v>
      </c>
      <c r="G712" s="1611" t="s">
        <v>151</v>
      </c>
      <c r="H712" s="1612">
        <v>250</v>
      </c>
      <c r="I712" s="1612"/>
      <c r="J712" s="1553">
        <v>187.6</v>
      </c>
      <c r="K712" s="1606"/>
      <c r="L712" s="1612">
        <v>250</v>
      </c>
      <c r="M712" s="1612"/>
      <c r="N712" s="167"/>
      <c r="O712" s="178"/>
      <c r="P712" s="178"/>
      <c r="Q712" s="178"/>
      <c r="R712" s="178"/>
      <c r="S712" s="178"/>
      <c r="T712" s="178"/>
      <c r="U712" s="178"/>
      <c r="V712" s="178"/>
      <c r="W712" s="178"/>
      <c r="X712" s="178"/>
      <c r="Y712" s="178"/>
      <c r="Z712" s="178"/>
      <c r="AA712" s="178"/>
      <c r="AB712" s="178"/>
      <c r="AC712" s="178"/>
      <c r="AD712" s="178"/>
      <c r="AE712" s="178"/>
      <c r="AF712" s="178"/>
    </row>
    <row r="713" spans="1:32">
      <c r="A713" s="1584"/>
      <c r="B713" s="3044" t="s">
        <v>756</v>
      </c>
      <c r="C713" s="1549" t="s">
        <v>305</v>
      </c>
      <c r="D713" s="1603" t="s">
        <v>1850</v>
      </c>
      <c r="E713" s="1604" t="s">
        <v>407</v>
      </c>
      <c r="F713" s="1605">
        <v>2243</v>
      </c>
      <c r="G713" s="1551" t="s">
        <v>680</v>
      </c>
      <c r="H713" s="1556"/>
      <c r="I713" s="1556">
        <v>250</v>
      </c>
      <c r="J713" s="1553" t="s">
        <v>1126</v>
      </c>
      <c r="K713" s="1554"/>
      <c r="L713" s="1556"/>
      <c r="M713" s="1556">
        <v>250</v>
      </c>
      <c r="N713" s="350" t="s">
        <v>3160</v>
      </c>
      <c r="O713" s="178"/>
      <c r="P713" s="178"/>
      <c r="Q713" s="178"/>
      <c r="R713" s="178"/>
      <c r="S713" s="178"/>
      <c r="T713" s="178"/>
      <c r="U713" s="178"/>
      <c r="V713" s="178"/>
      <c r="W713" s="178"/>
      <c r="X713" s="178"/>
      <c r="Y713" s="178"/>
      <c r="Z713" s="178"/>
      <c r="AA713" s="178"/>
      <c r="AB713" s="178"/>
      <c r="AC713" s="178"/>
      <c r="AD713" s="178"/>
      <c r="AE713" s="178"/>
      <c r="AF713" s="178"/>
    </row>
    <row r="714" spans="1:32">
      <c r="A714" s="1648"/>
      <c r="B714" s="3043" t="s">
        <v>756</v>
      </c>
      <c r="C714" s="1607" t="s">
        <v>305</v>
      </c>
      <c r="D714" s="1608" t="s">
        <v>1850</v>
      </c>
      <c r="E714" s="1609" t="s">
        <v>407</v>
      </c>
      <c r="F714" s="1610">
        <v>2247</v>
      </c>
      <c r="G714" s="1611" t="s">
        <v>153</v>
      </c>
      <c r="H714" s="1612">
        <v>1200</v>
      </c>
      <c r="I714" s="1612"/>
      <c r="J714" s="1553">
        <v>750</v>
      </c>
      <c r="K714" s="1606"/>
      <c r="L714" s="1612">
        <v>1200</v>
      </c>
      <c r="M714" s="1612"/>
      <c r="N714" s="350" t="s">
        <v>1941</v>
      </c>
      <c r="O714" s="178"/>
      <c r="P714" s="178"/>
      <c r="Q714" s="178"/>
      <c r="R714" s="178"/>
      <c r="S714" s="178"/>
      <c r="T714" s="178"/>
      <c r="U714" s="178"/>
      <c r="V714" s="178"/>
      <c r="W714" s="178"/>
      <c r="X714" s="178"/>
      <c r="Y714" s="178"/>
      <c r="Z714" s="178"/>
      <c r="AA714" s="178"/>
      <c r="AB714" s="178"/>
      <c r="AC714" s="178"/>
      <c r="AD714" s="178"/>
      <c r="AE714" s="178"/>
      <c r="AF714" s="178"/>
    </row>
    <row r="715" spans="1:32">
      <c r="A715" s="1584"/>
      <c r="B715" s="3044" t="s">
        <v>756</v>
      </c>
      <c r="C715" s="1549" t="s">
        <v>305</v>
      </c>
      <c r="D715" s="1603" t="s">
        <v>1850</v>
      </c>
      <c r="E715" s="1604" t="s">
        <v>407</v>
      </c>
      <c r="F715" s="1605">
        <v>2247</v>
      </c>
      <c r="G715" s="1551" t="s">
        <v>1154</v>
      </c>
      <c r="H715" s="1556"/>
      <c r="I715" s="1556">
        <v>1200</v>
      </c>
      <c r="J715" s="1553" t="s">
        <v>1126</v>
      </c>
      <c r="K715" s="1554"/>
      <c r="L715" s="1556"/>
      <c r="M715" s="1637">
        <v>1200</v>
      </c>
      <c r="N715" s="116"/>
      <c r="O715" s="178"/>
      <c r="P715" s="178"/>
      <c r="Q715" s="178"/>
      <c r="R715" s="178"/>
      <c r="S715" s="178"/>
      <c r="T715" s="178"/>
      <c r="U715" s="178"/>
      <c r="V715" s="178"/>
      <c r="W715" s="178"/>
      <c r="X715" s="178"/>
      <c r="Y715" s="178"/>
      <c r="Z715" s="178"/>
      <c r="AA715" s="178"/>
      <c r="AB715" s="178"/>
      <c r="AC715" s="178"/>
      <c r="AD715" s="178"/>
      <c r="AE715" s="178"/>
      <c r="AF715" s="178"/>
    </row>
    <row r="716" spans="1:32" ht="20.399999999999999">
      <c r="A716" s="1549"/>
      <c r="B716" s="3044" t="s">
        <v>756</v>
      </c>
      <c r="C716" s="1549" t="s">
        <v>305</v>
      </c>
      <c r="D716" s="1603" t="s">
        <v>1850</v>
      </c>
      <c r="E716" s="1604" t="s">
        <v>407</v>
      </c>
      <c r="F716" s="1605">
        <v>2247</v>
      </c>
      <c r="G716" s="1551" t="s">
        <v>1876</v>
      </c>
      <c r="H716" s="1637"/>
      <c r="I716" s="1637"/>
      <c r="J716" s="1553" t="s">
        <v>1126</v>
      </c>
      <c r="K716" s="1650"/>
      <c r="L716" s="1637"/>
      <c r="M716" s="1637"/>
      <c r="N716" s="116"/>
      <c r="O716" s="178"/>
      <c r="P716" s="178"/>
      <c r="Q716" s="178"/>
      <c r="R716" s="178"/>
      <c r="S716" s="178"/>
      <c r="T716" s="178"/>
      <c r="U716" s="178"/>
      <c r="V716" s="178"/>
      <c r="W716" s="178"/>
      <c r="X716" s="178"/>
      <c r="Y716" s="178"/>
      <c r="Z716" s="178"/>
      <c r="AA716" s="178"/>
      <c r="AB716" s="178"/>
      <c r="AC716" s="178"/>
      <c r="AD716" s="178"/>
      <c r="AE716" s="178"/>
      <c r="AF716" s="178"/>
    </row>
    <row r="717" spans="1:32">
      <c r="A717" s="1648"/>
      <c r="B717" s="3043" t="s">
        <v>756</v>
      </c>
      <c r="C717" s="1607" t="s">
        <v>307</v>
      </c>
      <c r="D717" s="1608" t="s">
        <v>1850</v>
      </c>
      <c r="E717" s="1609" t="s">
        <v>407</v>
      </c>
      <c r="F717" s="1610">
        <v>2250</v>
      </c>
      <c r="G717" s="1611" t="s">
        <v>762</v>
      </c>
      <c r="H717" s="1612">
        <v>2000</v>
      </c>
      <c r="I717" s="1612"/>
      <c r="J717" s="1553">
        <v>1137.4000000000001</v>
      </c>
      <c r="K717" s="1606"/>
      <c r="L717" s="1612">
        <v>2000</v>
      </c>
      <c r="M717" s="1612"/>
      <c r="N717" s="6" t="s">
        <v>3358</v>
      </c>
      <c r="O717" s="178"/>
      <c r="P717" s="178"/>
      <c r="Q717" s="178"/>
      <c r="R717" s="178"/>
      <c r="S717" s="178"/>
      <c r="T717" s="178"/>
      <c r="U717" s="178"/>
      <c r="V717" s="178"/>
      <c r="W717" s="178"/>
      <c r="X717" s="178"/>
      <c r="Y717" s="178"/>
      <c r="Z717" s="178"/>
      <c r="AA717" s="178"/>
      <c r="AB717" s="178"/>
      <c r="AC717" s="178"/>
      <c r="AD717" s="178"/>
      <c r="AE717" s="178"/>
      <c r="AF717" s="178"/>
    </row>
    <row r="718" spans="1:32">
      <c r="A718" s="1584"/>
      <c r="B718" s="3044" t="s">
        <v>756</v>
      </c>
      <c r="C718" s="1549" t="s">
        <v>307</v>
      </c>
      <c r="D718" s="1603" t="s">
        <v>1850</v>
      </c>
      <c r="E718" s="1604" t="s">
        <v>407</v>
      </c>
      <c r="F718" s="1605">
        <v>2250</v>
      </c>
      <c r="G718" s="1551" t="s">
        <v>1939</v>
      </c>
      <c r="H718" s="1556"/>
      <c r="I718" s="1556">
        <v>1000</v>
      </c>
      <c r="J718" s="1553" t="s">
        <v>1126</v>
      </c>
      <c r="K718" s="1554"/>
      <c r="L718" s="1556"/>
      <c r="M718" s="1556">
        <v>1000</v>
      </c>
      <c r="N718" s="6" t="s">
        <v>4275</v>
      </c>
      <c r="O718" s="6"/>
      <c r="P718" s="6"/>
      <c r="Q718" s="6"/>
      <c r="R718" s="174"/>
      <c r="S718" s="6"/>
      <c r="T718" s="4"/>
      <c r="U718" s="4"/>
      <c r="V718" s="4"/>
      <c r="W718" s="4"/>
      <c r="X718" s="4"/>
      <c r="Y718" s="4"/>
      <c r="Z718" s="4"/>
      <c r="AA718" s="4"/>
      <c r="AB718" s="4"/>
      <c r="AC718" s="4"/>
      <c r="AD718" s="4"/>
      <c r="AE718" s="4"/>
      <c r="AF718" s="4"/>
    </row>
    <row r="719" spans="1:32">
      <c r="A719" s="1584"/>
      <c r="B719" s="3044" t="s">
        <v>756</v>
      </c>
      <c r="C719" s="1549" t="s">
        <v>307</v>
      </c>
      <c r="D719" s="1603" t="s">
        <v>1850</v>
      </c>
      <c r="E719" s="1604" t="s">
        <v>407</v>
      </c>
      <c r="F719" s="1605">
        <v>2250</v>
      </c>
      <c r="G719" s="1551" t="s">
        <v>1347</v>
      </c>
      <c r="H719" s="1556"/>
      <c r="I719" s="1556">
        <v>1000</v>
      </c>
      <c r="J719" s="1553" t="s">
        <v>1126</v>
      </c>
      <c r="K719" s="1554"/>
      <c r="L719" s="1556"/>
      <c r="M719" s="1556">
        <v>1000</v>
      </c>
      <c r="N719" s="116"/>
      <c r="O719" s="178"/>
      <c r="P719" s="178"/>
      <c r="Q719" s="178"/>
      <c r="R719" s="178"/>
      <c r="S719" s="178"/>
      <c r="T719" s="178"/>
      <c r="U719" s="178"/>
      <c r="V719" s="178"/>
      <c r="W719" s="178"/>
      <c r="X719" s="178"/>
      <c r="Y719" s="178"/>
      <c r="Z719" s="178"/>
      <c r="AA719" s="178"/>
      <c r="AB719" s="178"/>
      <c r="AC719" s="178"/>
      <c r="AD719" s="178"/>
      <c r="AE719" s="178"/>
      <c r="AF719" s="178"/>
    </row>
    <row r="720" spans="1:32">
      <c r="A720" s="1584"/>
      <c r="B720" s="3044" t="s">
        <v>756</v>
      </c>
      <c r="C720" s="1549" t="s">
        <v>307</v>
      </c>
      <c r="D720" s="1603" t="s">
        <v>1850</v>
      </c>
      <c r="E720" s="1604" t="s">
        <v>407</v>
      </c>
      <c r="F720" s="1605">
        <v>2250</v>
      </c>
      <c r="G720" s="1551"/>
      <c r="H720" s="1556"/>
      <c r="I720" s="1556"/>
      <c r="J720" s="1553" t="s">
        <v>1126</v>
      </c>
      <c r="K720" s="1554"/>
      <c r="L720" s="1556"/>
      <c r="M720" s="1556"/>
      <c r="N720" s="116"/>
      <c r="O720" s="4"/>
      <c r="P720" s="4"/>
      <c r="Q720" s="4"/>
      <c r="R720" s="4"/>
      <c r="S720" s="4"/>
      <c r="T720" s="4"/>
      <c r="U720" s="4"/>
      <c r="V720" s="4"/>
      <c r="W720" s="4"/>
      <c r="X720" s="4"/>
      <c r="Y720" s="4"/>
      <c r="Z720" s="4"/>
      <c r="AA720" s="4"/>
      <c r="AB720" s="4"/>
      <c r="AC720" s="4"/>
      <c r="AD720" s="4"/>
      <c r="AE720" s="4"/>
      <c r="AF720" s="4"/>
    </row>
    <row r="721" spans="1:32">
      <c r="A721" s="1648"/>
      <c r="B721" s="3043" t="s">
        <v>756</v>
      </c>
      <c r="C721" s="1607" t="s">
        <v>305</v>
      </c>
      <c r="D721" s="1608" t="s">
        <v>1850</v>
      </c>
      <c r="E721" s="1609" t="s">
        <v>407</v>
      </c>
      <c r="F721" s="1610">
        <v>2264</v>
      </c>
      <c r="G721" s="1611" t="s">
        <v>117</v>
      </c>
      <c r="H721" s="1612">
        <v>357.96</v>
      </c>
      <c r="I721" s="1612"/>
      <c r="J721" s="1553">
        <v>306</v>
      </c>
      <c r="K721" s="1606"/>
      <c r="L721" s="1612">
        <v>0</v>
      </c>
      <c r="M721" s="1612"/>
      <c r="N721" s="116"/>
      <c r="O721" s="4"/>
      <c r="P721" s="4"/>
      <c r="Q721" s="4"/>
      <c r="R721" s="4"/>
      <c r="S721" s="4"/>
      <c r="T721" s="4"/>
      <c r="U721" s="4"/>
      <c r="V721" s="4"/>
      <c r="W721" s="4"/>
      <c r="X721" s="4"/>
      <c r="Y721" s="4"/>
      <c r="Z721" s="4"/>
      <c r="AA721" s="4"/>
      <c r="AB721" s="4"/>
      <c r="AC721" s="4"/>
      <c r="AD721" s="4"/>
      <c r="AE721" s="4"/>
      <c r="AF721" s="4"/>
    </row>
    <row r="722" spans="1:32">
      <c r="A722" s="1584"/>
      <c r="B722" s="3044" t="s">
        <v>756</v>
      </c>
      <c r="C722" s="1549" t="s">
        <v>305</v>
      </c>
      <c r="D722" s="1603" t="s">
        <v>1850</v>
      </c>
      <c r="E722" s="1604" t="s">
        <v>407</v>
      </c>
      <c r="F722" s="1605">
        <v>2264</v>
      </c>
      <c r="G722" s="1551" t="s">
        <v>1103</v>
      </c>
      <c r="H722" s="1556"/>
      <c r="I722" s="1556">
        <v>357.96</v>
      </c>
      <c r="J722" s="1553" t="s">
        <v>1126</v>
      </c>
      <c r="K722" s="1554"/>
      <c r="L722" s="1556"/>
      <c r="M722" s="2585">
        <v>0</v>
      </c>
      <c r="N722" s="167"/>
      <c r="O722" s="178"/>
      <c r="P722" s="178"/>
      <c r="Q722" s="178"/>
      <c r="R722" s="178"/>
      <c r="S722" s="178"/>
      <c r="T722" s="178"/>
      <c r="U722" s="178"/>
      <c r="V722" s="178"/>
      <c r="W722" s="178"/>
      <c r="X722" s="178"/>
      <c r="Y722" s="178"/>
      <c r="Z722" s="178"/>
      <c r="AA722" s="178"/>
      <c r="AB722" s="178"/>
      <c r="AC722" s="178"/>
      <c r="AD722" s="178"/>
      <c r="AE722" s="178"/>
      <c r="AF722" s="178"/>
    </row>
    <row r="723" spans="1:32">
      <c r="A723" s="1648"/>
      <c r="B723" s="3043" t="s">
        <v>756</v>
      </c>
      <c r="C723" s="1607" t="s">
        <v>307</v>
      </c>
      <c r="D723" s="1608" t="s">
        <v>1850</v>
      </c>
      <c r="E723" s="1609" t="s">
        <v>407</v>
      </c>
      <c r="F723" s="1610">
        <v>2311</v>
      </c>
      <c r="G723" s="1611" t="s">
        <v>121</v>
      </c>
      <c r="H723" s="1612">
        <v>1500</v>
      </c>
      <c r="I723" s="1612"/>
      <c r="J723" s="1553">
        <v>838</v>
      </c>
      <c r="K723" s="1606"/>
      <c r="L723" s="1612">
        <v>1500</v>
      </c>
      <c r="M723" s="1612"/>
      <c r="N723" s="350" t="s">
        <v>4734</v>
      </c>
      <c r="O723" s="178"/>
      <c r="P723" s="178"/>
      <c r="Q723" s="178"/>
      <c r="R723" s="178"/>
      <c r="S723" s="178"/>
      <c r="T723" s="178"/>
      <c r="U723" s="178"/>
      <c r="V723" s="178"/>
      <c r="W723" s="178"/>
      <c r="X723" s="178"/>
      <c r="Y723" s="178"/>
      <c r="Z723" s="178"/>
      <c r="AA723" s="178"/>
      <c r="AB723" s="178"/>
      <c r="AC723" s="178"/>
      <c r="AD723" s="178"/>
      <c r="AE723" s="178"/>
      <c r="AF723" s="178"/>
    </row>
    <row r="724" spans="1:32" ht="30.6">
      <c r="A724" s="1584"/>
      <c r="B724" s="3044" t="s">
        <v>756</v>
      </c>
      <c r="C724" s="1549" t="s">
        <v>307</v>
      </c>
      <c r="D724" s="1603" t="s">
        <v>1850</v>
      </c>
      <c r="E724" s="1604" t="s">
        <v>407</v>
      </c>
      <c r="F724" s="1605">
        <v>2311</v>
      </c>
      <c r="G724" s="1551" t="s">
        <v>168</v>
      </c>
      <c r="H724" s="1556"/>
      <c r="I724" s="1556">
        <v>550</v>
      </c>
      <c r="J724" s="1553" t="s">
        <v>1126</v>
      </c>
      <c r="K724" s="1554"/>
      <c r="L724" s="1556"/>
      <c r="M724" s="1556">
        <v>550</v>
      </c>
      <c r="N724" s="167"/>
      <c r="O724" s="178"/>
      <c r="P724" s="178"/>
      <c r="Q724" s="178"/>
      <c r="R724" s="178"/>
      <c r="S724" s="178"/>
      <c r="T724" s="178"/>
      <c r="U724" s="178"/>
      <c r="V724" s="178"/>
      <c r="W724" s="178"/>
      <c r="X724" s="178"/>
      <c r="Y724" s="178"/>
      <c r="Z724" s="178"/>
      <c r="AA724" s="178"/>
      <c r="AB724" s="178"/>
      <c r="AC724" s="178"/>
      <c r="AD724" s="178"/>
      <c r="AE724" s="178"/>
      <c r="AF724" s="178"/>
    </row>
    <row r="725" spans="1:32">
      <c r="A725" s="1584"/>
      <c r="B725" s="3044" t="s">
        <v>756</v>
      </c>
      <c r="C725" s="1549" t="s">
        <v>307</v>
      </c>
      <c r="D725" s="1603" t="s">
        <v>1850</v>
      </c>
      <c r="E725" s="1604" t="s">
        <v>407</v>
      </c>
      <c r="F725" s="1605">
        <v>2311</v>
      </c>
      <c r="G725" s="1551" t="s">
        <v>323</v>
      </c>
      <c r="H725" s="1556"/>
      <c r="I725" s="1556">
        <v>400</v>
      </c>
      <c r="J725" s="1553" t="s">
        <v>1126</v>
      </c>
      <c r="K725" s="1554"/>
      <c r="L725" s="1556"/>
      <c r="M725" s="1556">
        <v>400</v>
      </c>
      <c r="N725" s="1904"/>
      <c r="O725" s="178"/>
      <c r="P725" s="178"/>
      <c r="Q725" s="178"/>
      <c r="R725" s="178"/>
      <c r="S725" s="178"/>
      <c r="T725" s="178"/>
      <c r="U725" s="178"/>
      <c r="V725" s="178"/>
      <c r="W725" s="178"/>
      <c r="X725" s="178"/>
      <c r="Y725" s="178"/>
      <c r="Z725" s="178"/>
      <c r="AA725" s="178"/>
      <c r="AB725" s="178"/>
      <c r="AC725" s="178"/>
      <c r="AD725" s="178"/>
      <c r="AE725" s="178"/>
      <c r="AF725" s="178"/>
    </row>
    <row r="726" spans="1:32">
      <c r="A726" s="1584"/>
      <c r="B726" s="3044" t="s">
        <v>756</v>
      </c>
      <c r="C726" s="1549" t="s">
        <v>307</v>
      </c>
      <c r="D726" s="1603" t="s">
        <v>1850</v>
      </c>
      <c r="E726" s="1604" t="s">
        <v>407</v>
      </c>
      <c r="F726" s="1605">
        <v>2311</v>
      </c>
      <c r="G726" s="1551" t="s">
        <v>1220</v>
      </c>
      <c r="H726" s="1556"/>
      <c r="I726" s="1556">
        <v>500</v>
      </c>
      <c r="J726" s="1553" t="s">
        <v>1126</v>
      </c>
      <c r="K726" s="1554"/>
      <c r="L726" s="1556"/>
      <c r="M726" s="1556">
        <v>500</v>
      </c>
      <c r="N726" s="296"/>
      <c r="O726" s="178"/>
      <c r="P726" s="178"/>
      <c r="Q726" s="178"/>
      <c r="R726" s="178"/>
      <c r="S726" s="178"/>
      <c r="T726" s="178"/>
      <c r="U726" s="178"/>
      <c r="V726" s="178"/>
      <c r="W726" s="178"/>
      <c r="X726" s="178"/>
      <c r="Y726" s="178"/>
      <c r="Z726" s="178"/>
      <c r="AA726" s="178"/>
      <c r="AB726" s="178"/>
      <c r="AC726" s="178"/>
      <c r="AD726" s="178"/>
      <c r="AE726" s="178"/>
      <c r="AF726" s="178"/>
    </row>
    <row r="727" spans="1:32">
      <c r="A727" s="1584"/>
      <c r="B727" s="3044" t="s">
        <v>756</v>
      </c>
      <c r="C727" s="1549" t="s">
        <v>307</v>
      </c>
      <c r="D727" s="1603" t="s">
        <v>1850</v>
      </c>
      <c r="E727" s="1604" t="s">
        <v>407</v>
      </c>
      <c r="F727" s="1605">
        <v>2311</v>
      </c>
      <c r="G727" s="1551" t="s">
        <v>382</v>
      </c>
      <c r="H727" s="1556"/>
      <c r="I727" s="1556">
        <v>50</v>
      </c>
      <c r="J727" s="1553" t="s">
        <v>1126</v>
      </c>
      <c r="K727" s="1554"/>
      <c r="L727" s="1556"/>
      <c r="M727" s="1556">
        <v>50</v>
      </c>
      <c r="N727" s="296"/>
      <c r="O727" s="178"/>
      <c r="P727" s="178"/>
      <c r="Q727" s="178"/>
      <c r="R727" s="178"/>
      <c r="S727" s="178"/>
      <c r="T727" s="178"/>
      <c r="U727" s="178"/>
      <c r="V727" s="178"/>
      <c r="W727" s="178"/>
      <c r="X727" s="178"/>
      <c r="Y727" s="178"/>
      <c r="Z727" s="178"/>
      <c r="AA727" s="178"/>
      <c r="AB727" s="178"/>
      <c r="AC727" s="178"/>
      <c r="AD727" s="178"/>
      <c r="AE727" s="178"/>
      <c r="AF727" s="178"/>
    </row>
    <row r="728" spans="1:32" ht="45" customHeight="1">
      <c r="A728" s="1648"/>
      <c r="B728" s="3043" t="s">
        <v>756</v>
      </c>
      <c r="C728" s="1607" t="s">
        <v>305</v>
      </c>
      <c r="D728" s="1608" t="s">
        <v>1850</v>
      </c>
      <c r="E728" s="1609" t="s">
        <v>407</v>
      </c>
      <c r="F728" s="1610">
        <v>2312</v>
      </c>
      <c r="G728" s="1611" t="s">
        <v>169</v>
      </c>
      <c r="H728" s="1612">
        <v>700</v>
      </c>
      <c r="I728" s="1612"/>
      <c r="J728" s="1553">
        <v>486</v>
      </c>
      <c r="K728" s="1606"/>
      <c r="L728" s="1612">
        <v>1300</v>
      </c>
      <c r="M728" s="1612"/>
      <c r="N728" s="296"/>
      <c r="O728" s="178"/>
      <c r="P728" s="178"/>
      <c r="Q728" s="178"/>
      <c r="R728" s="178"/>
      <c r="S728" s="178"/>
      <c r="T728" s="178"/>
      <c r="U728" s="178"/>
      <c r="V728" s="178"/>
      <c r="W728" s="178"/>
      <c r="X728" s="178"/>
      <c r="Y728" s="178"/>
      <c r="Z728" s="178"/>
      <c r="AA728" s="178"/>
      <c r="AB728" s="178"/>
      <c r="AC728" s="178"/>
      <c r="AD728" s="178"/>
      <c r="AE728" s="178"/>
      <c r="AF728" s="178"/>
    </row>
    <row r="729" spans="1:32" ht="45" customHeight="1">
      <c r="A729" s="1584"/>
      <c r="B729" s="3044" t="s">
        <v>756</v>
      </c>
      <c r="C729" s="1549" t="s">
        <v>305</v>
      </c>
      <c r="D729" s="1603" t="s">
        <v>1850</v>
      </c>
      <c r="E729" s="1604" t="s">
        <v>407</v>
      </c>
      <c r="F729" s="1605">
        <v>2312</v>
      </c>
      <c r="G729" s="1640" t="s">
        <v>1940</v>
      </c>
      <c r="H729" s="1556"/>
      <c r="I729" s="1556">
        <v>300</v>
      </c>
      <c r="J729" s="1553" t="s">
        <v>1126</v>
      </c>
      <c r="K729" s="1554"/>
      <c r="L729" s="1556"/>
      <c r="M729" s="1556">
        <v>300</v>
      </c>
      <c r="N729" s="1904"/>
      <c r="O729" s="178"/>
      <c r="P729" s="178"/>
      <c r="Q729" s="178"/>
      <c r="R729" s="178"/>
      <c r="S729" s="178"/>
      <c r="T729" s="178"/>
      <c r="U729" s="178"/>
      <c r="V729" s="178"/>
      <c r="W729" s="178"/>
      <c r="X729" s="178"/>
      <c r="Y729" s="178"/>
      <c r="Z729" s="178"/>
      <c r="AA729" s="178"/>
      <c r="AB729" s="178"/>
      <c r="AC729" s="178"/>
      <c r="AD729" s="178"/>
      <c r="AE729" s="178"/>
      <c r="AF729" s="178"/>
    </row>
    <row r="730" spans="1:32">
      <c r="A730" s="1584"/>
      <c r="B730" s="3044" t="s">
        <v>756</v>
      </c>
      <c r="C730" s="1549" t="s">
        <v>305</v>
      </c>
      <c r="D730" s="1603" t="s">
        <v>1850</v>
      </c>
      <c r="E730" s="1604" t="s">
        <v>407</v>
      </c>
      <c r="F730" s="1605">
        <v>2312</v>
      </c>
      <c r="G730" s="1551" t="s">
        <v>3357</v>
      </c>
      <c r="H730" s="1556"/>
      <c r="I730" s="1556">
        <v>400</v>
      </c>
      <c r="J730" s="1553" t="s">
        <v>1126</v>
      </c>
      <c r="K730" s="1554"/>
      <c r="L730" s="1556"/>
      <c r="M730" s="1556">
        <v>1000</v>
      </c>
      <c r="N730" s="296"/>
      <c r="O730" s="178"/>
      <c r="P730" s="178"/>
      <c r="Q730" s="178"/>
      <c r="R730" s="178"/>
      <c r="S730" s="178"/>
      <c r="T730" s="178"/>
      <c r="U730" s="178"/>
      <c r="V730" s="178"/>
      <c r="W730" s="178"/>
      <c r="X730" s="178"/>
      <c r="Y730" s="178"/>
      <c r="Z730" s="178"/>
      <c r="AA730" s="178"/>
      <c r="AB730" s="178"/>
      <c r="AC730" s="178"/>
      <c r="AD730" s="178"/>
      <c r="AE730" s="178"/>
      <c r="AF730" s="178"/>
    </row>
    <row r="731" spans="1:32">
      <c r="A731" s="1584"/>
      <c r="B731" s="3044" t="s">
        <v>756</v>
      </c>
      <c r="C731" s="1549" t="s">
        <v>307</v>
      </c>
      <c r="D731" s="1603" t="s">
        <v>1850</v>
      </c>
      <c r="E731" s="1604" t="s">
        <v>407</v>
      </c>
      <c r="F731" s="1605">
        <v>2312</v>
      </c>
      <c r="G731" s="1551"/>
      <c r="H731" s="1556"/>
      <c r="I731" s="1556"/>
      <c r="J731" s="1553" t="s">
        <v>1126</v>
      </c>
      <c r="K731" s="1554"/>
      <c r="L731" s="1556"/>
      <c r="M731" s="1556"/>
      <c r="N731" s="296"/>
      <c r="O731" s="178"/>
      <c r="P731" s="178"/>
      <c r="Q731" s="178"/>
      <c r="R731" s="178"/>
      <c r="S731" s="178"/>
      <c r="T731" s="178"/>
      <c r="U731" s="178"/>
      <c r="V731" s="178"/>
      <c r="W731" s="178"/>
      <c r="X731" s="178"/>
      <c r="Y731" s="178"/>
      <c r="Z731" s="178"/>
      <c r="AA731" s="178"/>
      <c r="AB731" s="178"/>
      <c r="AC731" s="178"/>
      <c r="AD731" s="178"/>
      <c r="AE731" s="178"/>
      <c r="AF731" s="178"/>
    </row>
    <row r="732" spans="1:32" ht="20.399999999999999">
      <c r="A732" s="1648"/>
      <c r="B732" s="3043" t="s">
        <v>756</v>
      </c>
      <c r="C732" s="1607" t="s">
        <v>305</v>
      </c>
      <c r="D732" s="1608" t="s">
        <v>1850</v>
      </c>
      <c r="E732" s="1609" t="s">
        <v>407</v>
      </c>
      <c r="F732" s="1610">
        <v>2314</v>
      </c>
      <c r="G732" s="1611" t="s">
        <v>1427</v>
      </c>
      <c r="H732" s="1612">
        <v>450</v>
      </c>
      <c r="I732" s="1612"/>
      <c r="J732" s="1553">
        <v>236</v>
      </c>
      <c r="K732" s="1606"/>
      <c r="L732" s="1612">
        <v>250</v>
      </c>
      <c r="M732" s="1642"/>
      <c r="N732" s="296"/>
      <c r="O732" s="178"/>
      <c r="P732" s="178"/>
      <c r="Q732" s="178"/>
      <c r="R732" s="178"/>
      <c r="S732" s="178"/>
      <c r="T732" s="178"/>
      <c r="U732" s="178"/>
      <c r="V732" s="178"/>
      <c r="W732" s="178"/>
      <c r="X732" s="178"/>
      <c r="Y732" s="178"/>
      <c r="Z732" s="178"/>
      <c r="AA732" s="178"/>
      <c r="AB732" s="178"/>
      <c r="AC732" s="178"/>
      <c r="AD732" s="178"/>
      <c r="AE732" s="178"/>
      <c r="AF732" s="178"/>
    </row>
    <row r="733" spans="1:32" ht="45" customHeight="1">
      <c r="A733" s="1584"/>
      <c r="B733" s="3044" t="s">
        <v>756</v>
      </c>
      <c r="C733" s="1549" t="s">
        <v>305</v>
      </c>
      <c r="D733" s="1603" t="s">
        <v>1850</v>
      </c>
      <c r="E733" s="1604" t="s">
        <v>407</v>
      </c>
      <c r="F733" s="1605">
        <v>2314</v>
      </c>
      <c r="G733" s="1551" t="s">
        <v>166</v>
      </c>
      <c r="H733" s="1556"/>
      <c r="I733" s="1556">
        <v>450</v>
      </c>
      <c r="J733" s="1553" t="s">
        <v>1126</v>
      </c>
      <c r="K733" s="1554"/>
      <c r="L733" s="1555"/>
      <c r="M733" s="1556">
        <v>250</v>
      </c>
      <c r="N733" s="296"/>
      <c r="O733" s="178"/>
      <c r="P733" s="178"/>
      <c r="Q733" s="178"/>
      <c r="R733" s="178"/>
      <c r="S733" s="178"/>
      <c r="T733" s="178"/>
      <c r="U733" s="178"/>
      <c r="V733" s="178"/>
      <c r="W733" s="178"/>
      <c r="X733" s="178"/>
      <c r="Y733" s="178"/>
      <c r="Z733" s="178"/>
      <c r="AA733" s="178"/>
      <c r="AB733" s="178"/>
      <c r="AC733" s="178"/>
      <c r="AD733" s="178"/>
      <c r="AE733" s="178"/>
      <c r="AF733" s="178"/>
    </row>
    <row r="734" spans="1:32">
      <c r="A734" s="1651"/>
      <c r="B734" s="3046" t="s">
        <v>756</v>
      </c>
      <c r="C734" s="1639" t="s">
        <v>307</v>
      </c>
      <c r="D734" s="1608" t="s">
        <v>1850</v>
      </c>
      <c r="E734" s="1609" t="s">
        <v>407</v>
      </c>
      <c r="F734" s="1652">
        <v>2322</v>
      </c>
      <c r="G734" s="1653" t="s">
        <v>161</v>
      </c>
      <c r="H734" s="1612">
        <v>8349.5499999999993</v>
      </c>
      <c r="I734" s="1612"/>
      <c r="J734" s="1553">
        <v>8759</v>
      </c>
      <c r="K734" s="1606"/>
      <c r="L734" s="1612">
        <v>9612.7999999999993</v>
      </c>
      <c r="M734" s="1612"/>
      <c r="N734" s="1904"/>
      <c r="O734" s="178"/>
      <c r="P734" s="178"/>
      <c r="Q734" s="178"/>
      <c r="R734" s="178"/>
      <c r="S734" s="178"/>
      <c r="T734" s="178"/>
      <c r="U734" s="178"/>
      <c r="V734" s="178"/>
      <c r="W734" s="178"/>
      <c r="X734" s="178"/>
      <c r="Y734" s="178"/>
      <c r="Z734" s="178"/>
      <c r="AA734" s="178"/>
      <c r="AB734" s="178"/>
      <c r="AC734" s="178"/>
      <c r="AD734" s="178"/>
      <c r="AE734" s="178"/>
      <c r="AF734" s="178"/>
    </row>
    <row r="735" spans="1:32">
      <c r="A735" s="1584"/>
      <c r="B735" s="3044" t="s">
        <v>756</v>
      </c>
      <c r="C735" s="1549" t="s">
        <v>307</v>
      </c>
      <c r="D735" s="1603" t="s">
        <v>1850</v>
      </c>
      <c r="E735" s="1604" t="s">
        <v>407</v>
      </c>
      <c r="F735" s="1605">
        <v>2322</v>
      </c>
      <c r="G735" s="1599" t="s">
        <v>4698</v>
      </c>
      <c r="H735" s="1556"/>
      <c r="I735" s="1556">
        <v>2664.75</v>
      </c>
      <c r="J735" s="1553" t="s">
        <v>1126</v>
      </c>
      <c r="K735" s="1554"/>
      <c r="L735" s="1556"/>
      <c r="M735" s="1556">
        <v>2112</v>
      </c>
      <c r="N735" s="296"/>
      <c r="O735" s="178"/>
      <c r="P735" s="178"/>
      <c r="Q735" s="178"/>
      <c r="R735" s="178"/>
      <c r="S735" s="178"/>
      <c r="T735" s="178"/>
      <c r="U735" s="178"/>
      <c r="V735" s="178"/>
      <c r="W735" s="178"/>
      <c r="X735" s="178"/>
      <c r="Y735" s="178"/>
      <c r="Z735" s="178"/>
      <c r="AA735" s="178"/>
      <c r="AB735" s="178"/>
      <c r="AC735" s="178"/>
      <c r="AD735" s="178"/>
      <c r="AE735" s="178"/>
      <c r="AF735" s="178"/>
    </row>
    <row r="736" spans="1:32">
      <c r="A736" s="1584"/>
      <c r="B736" s="3044" t="s">
        <v>756</v>
      </c>
      <c r="C736" s="1549" t="s">
        <v>307</v>
      </c>
      <c r="D736" s="1603" t="s">
        <v>1850</v>
      </c>
      <c r="E736" s="1604" t="s">
        <v>407</v>
      </c>
      <c r="F736" s="1605">
        <v>2322</v>
      </c>
      <c r="G736" s="1599" t="s">
        <v>4699</v>
      </c>
      <c r="H736" s="1556"/>
      <c r="I736" s="1556">
        <v>2131.7999999999997</v>
      </c>
      <c r="J736" s="1553" t="s">
        <v>1126</v>
      </c>
      <c r="K736" s="1554"/>
      <c r="L736" s="1556"/>
      <c r="M736" s="1556">
        <v>1689.6000000000001</v>
      </c>
      <c r="N736" s="296"/>
      <c r="O736" s="178"/>
      <c r="P736" s="178"/>
      <c r="Q736" s="178"/>
      <c r="R736" s="178"/>
      <c r="S736" s="178"/>
      <c r="T736" s="178"/>
      <c r="U736" s="178"/>
      <c r="V736" s="178"/>
      <c r="W736" s="178"/>
      <c r="X736" s="178"/>
      <c r="Y736" s="178"/>
      <c r="Z736" s="178"/>
      <c r="AA736" s="178"/>
      <c r="AB736" s="178"/>
      <c r="AC736" s="178"/>
      <c r="AD736" s="178"/>
      <c r="AE736" s="178"/>
      <c r="AF736" s="178"/>
    </row>
    <row r="737" spans="1:32" ht="11.4" customHeight="1">
      <c r="A737" s="1584"/>
      <c r="B737" s="3044" t="s">
        <v>756</v>
      </c>
      <c r="C737" s="1549" t="s">
        <v>307</v>
      </c>
      <c r="D737" s="1603" t="s">
        <v>1850</v>
      </c>
      <c r="E737" s="1604" t="s">
        <v>407</v>
      </c>
      <c r="F737" s="1605">
        <v>2322</v>
      </c>
      <c r="G737" s="1599" t="s">
        <v>4700</v>
      </c>
      <c r="H737" s="1556"/>
      <c r="I737" s="1556">
        <v>1776.5</v>
      </c>
      <c r="J737" s="1553" t="s">
        <v>1126</v>
      </c>
      <c r="K737" s="1554"/>
      <c r="L737" s="1556"/>
      <c r="M737" s="1556">
        <v>1408</v>
      </c>
      <c r="N737" s="296"/>
      <c r="O737" s="178"/>
      <c r="P737" s="178"/>
      <c r="Q737" s="178"/>
      <c r="R737" s="178"/>
      <c r="S737" s="178"/>
      <c r="T737" s="178"/>
      <c r="U737" s="178"/>
      <c r="V737" s="178"/>
      <c r="W737" s="178"/>
      <c r="X737" s="178"/>
      <c r="Y737" s="178"/>
      <c r="Z737" s="178"/>
      <c r="AA737" s="178"/>
      <c r="AB737" s="178"/>
      <c r="AC737" s="178"/>
      <c r="AD737" s="178"/>
      <c r="AE737" s="178"/>
      <c r="AF737" s="178"/>
    </row>
    <row r="738" spans="1:32">
      <c r="A738" s="1584"/>
      <c r="B738" s="3044" t="s">
        <v>756</v>
      </c>
      <c r="C738" s="1549" t="s">
        <v>307</v>
      </c>
      <c r="D738" s="1603" t="s">
        <v>1850</v>
      </c>
      <c r="E738" s="1604" t="s">
        <v>407</v>
      </c>
      <c r="F738" s="1605">
        <v>2322</v>
      </c>
      <c r="G738" s="1599" t="s">
        <v>4701</v>
      </c>
      <c r="H738" s="1556"/>
      <c r="I738" s="1556">
        <v>1243.55</v>
      </c>
      <c r="J738" s="1553" t="s">
        <v>1126</v>
      </c>
      <c r="K738" s="1554"/>
      <c r="L738" s="1556"/>
      <c r="M738" s="1556">
        <v>3942.4</v>
      </c>
      <c r="N738" s="1904"/>
      <c r="O738" s="178"/>
      <c r="P738" s="178"/>
      <c r="Q738" s="178"/>
      <c r="R738" s="178"/>
      <c r="S738" s="178"/>
      <c r="T738" s="178"/>
      <c r="U738" s="178"/>
      <c r="V738" s="178"/>
      <c r="W738" s="178"/>
      <c r="X738" s="178"/>
      <c r="Y738" s="178"/>
      <c r="Z738" s="178"/>
      <c r="AA738" s="178"/>
      <c r="AB738" s="178"/>
      <c r="AC738" s="178"/>
      <c r="AD738" s="178"/>
      <c r="AE738" s="178"/>
      <c r="AF738" s="178"/>
    </row>
    <row r="739" spans="1:32">
      <c r="A739" s="1584"/>
      <c r="B739" s="3044" t="s">
        <v>756</v>
      </c>
      <c r="C739" s="1549" t="s">
        <v>307</v>
      </c>
      <c r="D739" s="1603" t="s">
        <v>1850</v>
      </c>
      <c r="E739" s="1604" t="s">
        <v>407</v>
      </c>
      <c r="F739" s="1605">
        <v>2322</v>
      </c>
      <c r="G739" s="1599" t="s">
        <v>4702</v>
      </c>
      <c r="H739" s="1556"/>
      <c r="I739" s="1556">
        <v>532.94999999999993</v>
      </c>
      <c r="J739" s="1553" t="s">
        <v>1126</v>
      </c>
      <c r="K739" s="1554"/>
      <c r="L739" s="1556"/>
      <c r="M739" s="1556">
        <v>460.8</v>
      </c>
      <c r="N739" s="296"/>
      <c r="O739" s="178"/>
      <c r="P739" s="178"/>
      <c r="Q739" s="178"/>
      <c r="R739" s="178"/>
      <c r="S739" s="178"/>
      <c r="T739" s="178"/>
      <c r="U739" s="178"/>
      <c r="V739" s="178"/>
      <c r="W739" s="178"/>
      <c r="X739" s="178"/>
      <c r="Y739" s="178"/>
      <c r="Z739" s="178"/>
      <c r="AA739" s="178"/>
      <c r="AB739" s="178"/>
      <c r="AC739" s="178"/>
      <c r="AD739" s="178"/>
      <c r="AE739" s="178"/>
      <c r="AF739" s="178"/>
    </row>
    <row r="740" spans="1:32">
      <c r="A740" s="1648"/>
      <c r="B740" s="3043" t="s">
        <v>756</v>
      </c>
      <c r="C740" s="1607" t="s">
        <v>305</v>
      </c>
      <c r="D740" s="1608" t="s">
        <v>1850</v>
      </c>
      <c r="E740" s="1609" t="s">
        <v>407</v>
      </c>
      <c r="F740" s="1610">
        <v>2350</v>
      </c>
      <c r="G740" s="1611" t="s">
        <v>125</v>
      </c>
      <c r="H740" s="1612">
        <v>100</v>
      </c>
      <c r="I740" s="1612"/>
      <c r="J740" s="1553">
        <v>0</v>
      </c>
      <c r="K740" s="1606"/>
      <c r="L740" s="1612">
        <v>100</v>
      </c>
      <c r="M740" s="1612"/>
      <c r="N740" s="296"/>
      <c r="O740" s="178"/>
      <c r="P740" s="178"/>
      <c r="Q740" s="178"/>
      <c r="R740" s="178"/>
      <c r="S740" s="178"/>
      <c r="T740" s="178"/>
      <c r="U740" s="178"/>
      <c r="V740" s="178"/>
      <c r="W740" s="178"/>
      <c r="X740" s="178"/>
      <c r="Y740" s="178"/>
      <c r="Z740" s="178"/>
      <c r="AA740" s="178"/>
      <c r="AB740" s="178"/>
      <c r="AC740" s="178"/>
      <c r="AD740" s="178"/>
      <c r="AE740" s="178"/>
      <c r="AF740" s="178"/>
    </row>
    <row r="741" spans="1:32">
      <c r="A741" s="1584"/>
      <c r="B741" s="3044" t="s">
        <v>756</v>
      </c>
      <c r="C741" s="1549" t="s">
        <v>305</v>
      </c>
      <c r="D741" s="1603" t="s">
        <v>1850</v>
      </c>
      <c r="E741" s="1604" t="s">
        <v>407</v>
      </c>
      <c r="F741" s="1605">
        <v>2350</v>
      </c>
      <c r="G741" s="1551" t="s">
        <v>144</v>
      </c>
      <c r="H741" s="1556"/>
      <c r="I741" s="1556">
        <v>100</v>
      </c>
      <c r="J741" s="1553" t="s">
        <v>1126</v>
      </c>
      <c r="K741" s="1554"/>
      <c r="L741" s="1556"/>
      <c r="M741" s="1556">
        <v>100</v>
      </c>
      <c r="N741" s="1904"/>
      <c r="O741" s="178"/>
      <c r="P741" s="178"/>
      <c r="Q741" s="178"/>
      <c r="R741" s="178"/>
      <c r="S741" s="178"/>
      <c r="T741" s="178"/>
      <c r="U741" s="178"/>
      <c r="V741" s="178"/>
      <c r="W741" s="178"/>
      <c r="X741" s="178"/>
      <c r="Y741" s="178"/>
      <c r="Z741" s="178"/>
      <c r="AA741" s="178"/>
      <c r="AB741" s="178"/>
      <c r="AC741" s="178"/>
      <c r="AD741" s="178"/>
      <c r="AE741" s="178"/>
      <c r="AF741" s="178"/>
    </row>
    <row r="742" spans="1:32" ht="40.799999999999997" customHeight="1">
      <c r="A742" s="1648"/>
      <c r="B742" s="3043" t="s">
        <v>756</v>
      </c>
      <c r="C742" s="1607" t="s">
        <v>305</v>
      </c>
      <c r="D742" s="1608" t="s">
        <v>1850</v>
      </c>
      <c r="E742" s="1609" t="s">
        <v>407</v>
      </c>
      <c r="F742" s="1610">
        <v>2361</v>
      </c>
      <c r="G742" s="1611" t="s">
        <v>1426</v>
      </c>
      <c r="H742" s="1612">
        <v>900</v>
      </c>
      <c r="I742" s="1612"/>
      <c r="J742" s="1553">
        <v>822</v>
      </c>
      <c r="K742" s="1606"/>
      <c r="L742" s="1612">
        <v>900</v>
      </c>
      <c r="M742" s="1612"/>
      <c r="N742" s="372" t="s">
        <v>3475</v>
      </c>
      <c r="O742" s="178"/>
      <c r="P742" s="178"/>
      <c r="Q742" s="178"/>
      <c r="R742" s="178"/>
      <c r="S742" s="178"/>
      <c r="T742" s="178"/>
      <c r="U742" s="178"/>
      <c r="V742" s="178"/>
      <c r="W742" s="178"/>
      <c r="X742" s="178"/>
      <c r="Y742" s="178"/>
      <c r="Z742" s="178"/>
      <c r="AA742" s="178"/>
      <c r="AB742" s="178"/>
      <c r="AC742" s="178"/>
      <c r="AD742" s="178"/>
      <c r="AE742" s="178"/>
      <c r="AF742" s="178"/>
    </row>
    <row r="743" spans="1:32" ht="20.399999999999999">
      <c r="A743" s="1584"/>
      <c r="B743" s="3044" t="s">
        <v>756</v>
      </c>
      <c r="C743" s="1549" t="s">
        <v>305</v>
      </c>
      <c r="D743" s="1603" t="s">
        <v>1850</v>
      </c>
      <c r="E743" s="1604" t="s">
        <v>407</v>
      </c>
      <c r="F743" s="1605">
        <v>2361</v>
      </c>
      <c r="G743" s="1551" t="s">
        <v>2607</v>
      </c>
      <c r="H743" s="1556"/>
      <c r="I743" s="1556">
        <v>900</v>
      </c>
      <c r="J743" s="1553" t="s">
        <v>1126</v>
      </c>
      <c r="K743" s="1554"/>
      <c r="L743" s="1556"/>
      <c r="M743" s="1556">
        <v>900</v>
      </c>
      <c r="N743" s="296"/>
      <c r="O743" s="178"/>
      <c r="P743" s="178"/>
      <c r="Q743" s="178"/>
      <c r="R743" s="178"/>
      <c r="S743" s="178"/>
      <c r="T743" s="178"/>
      <c r="U743" s="178"/>
      <c r="V743" s="178"/>
      <c r="W743" s="178"/>
      <c r="X743" s="178"/>
      <c r="Y743" s="178"/>
      <c r="Z743" s="178"/>
      <c r="AA743" s="178"/>
      <c r="AB743" s="178"/>
      <c r="AC743" s="178"/>
      <c r="AD743" s="178"/>
      <c r="AE743" s="178"/>
      <c r="AF743" s="178"/>
    </row>
    <row r="744" spans="1:32" ht="20.399999999999999">
      <c r="A744" s="1648"/>
      <c r="B744" s="3043" t="s">
        <v>756</v>
      </c>
      <c r="C744" s="1607" t="s">
        <v>307</v>
      </c>
      <c r="D744" s="1608" t="s">
        <v>1850</v>
      </c>
      <c r="E744" s="1609" t="s">
        <v>407</v>
      </c>
      <c r="F744" s="1610">
        <v>5120</v>
      </c>
      <c r="G744" s="1611" t="s">
        <v>572</v>
      </c>
      <c r="H744" s="1612">
        <v>0</v>
      </c>
      <c r="I744" s="1612"/>
      <c r="J744" s="1553" t="s">
        <v>1126</v>
      </c>
      <c r="K744" s="1606"/>
      <c r="L744" s="1612">
        <v>0</v>
      </c>
      <c r="M744" s="1612"/>
      <c r="N744" s="1904"/>
      <c r="O744" s="178"/>
      <c r="P744" s="178"/>
      <c r="Q744" s="178"/>
      <c r="R744" s="178"/>
      <c r="S744" s="178"/>
      <c r="T744" s="178"/>
      <c r="U744" s="178"/>
      <c r="V744" s="178"/>
      <c r="W744" s="178"/>
      <c r="X744" s="178"/>
      <c r="Y744" s="178"/>
      <c r="Z744" s="178"/>
      <c r="AA744" s="178"/>
      <c r="AB744" s="178"/>
      <c r="AC744" s="178"/>
      <c r="AD744" s="178"/>
      <c r="AE744" s="178"/>
      <c r="AF744" s="178"/>
    </row>
    <row r="745" spans="1:32">
      <c r="A745" s="1549"/>
      <c r="B745" s="3044" t="s">
        <v>756</v>
      </c>
      <c r="C745" s="1549" t="s">
        <v>307</v>
      </c>
      <c r="D745" s="1603" t="s">
        <v>1850</v>
      </c>
      <c r="E745" s="1604" t="s">
        <v>407</v>
      </c>
      <c r="F745" s="1605">
        <v>5120</v>
      </c>
      <c r="G745" s="1551" t="s">
        <v>652</v>
      </c>
      <c r="H745" s="1556"/>
      <c r="I745" s="1556">
        <v>0</v>
      </c>
      <c r="J745" s="1553" t="s">
        <v>1126</v>
      </c>
      <c r="K745" s="1554"/>
      <c r="L745" s="1556"/>
      <c r="M745" s="1556">
        <v>0</v>
      </c>
      <c r="N745" s="296"/>
      <c r="O745" s="178"/>
      <c r="P745" s="178"/>
      <c r="Q745" s="178"/>
      <c r="R745" s="178"/>
      <c r="S745" s="178"/>
      <c r="T745" s="178"/>
      <c r="U745" s="178"/>
      <c r="V745" s="178"/>
      <c r="W745" s="178"/>
      <c r="X745" s="178"/>
      <c r="Y745" s="178"/>
      <c r="Z745" s="178"/>
      <c r="AA745" s="178"/>
      <c r="AB745" s="178"/>
      <c r="AC745" s="178"/>
      <c r="AD745" s="178"/>
      <c r="AE745" s="178"/>
      <c r="AF745" s="178"/>
    </row>
    <row r="746" spans="1:32">
      <c r="A746" s="1648"/>
      <c r="B746" s="3043" t="s">
        <v>758</v>
      </c>
      <c r="C746" s="1607" t="s">
        <v>309</v>
      </c>
      <c r="D746" s="1608" t="s">
        <v>1850</v>
      </c>
      <c r="E746" s="1609" t="s">
        <v>407</v>
      </c>
      <c r="F746" s="1610">
        <v>5238</v>
      </c>
      <c r="G746" s="1611" t="s">
        <v>131</v>
      </c>
      <c r="H746" s="1612">
        <v>2000</v>
      </c>
      <c r="I746" s="1612"/>
      <c r="J746" s="1553">
        <v>1852.46</v>
      </c>
      <c r="K746" s="1606"/>
      <c r="L746" s="1612">
        <v>4000</v>
      </c>
      <c r="M746" s="1612"/>
      <c r="N746" s="1904"/>
      <c r="O746" s="6"/>
      <c r="P746" s="6"/>
      <c r="Q746" s="6"/>
      <c r="R746" s="6"/>
      <c r="S746" s="6"/>
      <c r="T746" s="6"/>
      <c r="U746" s="6"/>
      <c r="V746" s="6"/>
      <c r="W746" s="6"/>
      <c r="X746" s="6"/>
      <c r="Y746" s="6"/>
      <c r="Z746" s="6"/>
      <c r="AA746" s="6"/>
      <c r="AB746" s="6"/>
      <c r="AC746" s="6"/>
      <c r="AD746" s="6"/>
      <c r="AE746" s="6"/>
      <c r="AF746" s="6"/>
    </row>
    <row r="747" spans="1:32">
      <c r="A747" s="1584"/>
      <c r="B747" s="3044" t="s">
        <v>758</v>
      </c>
      <c r="C747" s="1549" t="s">
        <v>309</v>
      </c>
      <c r="D747" s="1603" t="s">
        <v>1850</v>
      </c>
      <c r="E747" s="1604" t="s">
        <v>407</v>
      </c>
      <c r="F747" s="1605">
        <v>5238</v>
      </c>
      <c r="G747" s="1551" t="s">
        <v>3359</v>
      </c>
      <c r="H747" s="1556"/>
      <c r="I747" s="1654">
        <v>2000</v>
      </c>
      <c r="J747" s="1553" t="s">
        <v>1126</v>
      </c>
      <c r="K747" s="1554"/>
      <c r="L747" s="1556"/>
      <c r="M747" s="1654">
        <v>4000</v>
      </c>
      <c r="N747" s="296"/>
      <c r="O747" s="6"/>
      <c r="P747" s="6"/>
      <c r="Q747" s="6"/>
      <c r="R747" s="6"/>
      <c r="S747" s="6"/>
      <c r="T747" s="6"/>
      <c r="U747" s="6"/>
      <c r="V747" s="6"/>
      <c r="W747" s="6"/>
      <c r="X747" s="6"/>
      <c r="Y747" s="6"/>
      <c r="Z747" s="6"/>
      <c r="AA747" s="6"/>
      <c r="AB747" s="6"/>
      <c r="AC747" s="6"/>
      <c r="AD747" s="6"/>
      <c r="AE747" s="6"/>
      <c r="AF747" s="6"/>
    </row>
    <row r="748" spans="1:32">
      <c r="A748" s="1648"/>
      <c r="B748" s="3043" t="s">
        <v>758</v>
      </c>
      <c r="C748" s="1607" t="s">
        <v>309</v>
      </c>
      <c r="D748" s="1608" t="s">
        <v>1850</v>
      </c>
      <c r="E748" s="1609" t="s">
        <v>407</v>
      </c>
      <c r="F748" s="1610">
        <v>5239</v>
      </c>
      <c r="G748" s="1611" t="s">
        <v>130</v>
      </c>
      <c r="H748" s="1612">
        <v>0</v>
      </c>
      <c r="I748" s="1612"/>
      <c r="J748" s="1553" t="s">
        <v>1126</v>
      </c>
      <c r="K748" s="1606"/>
      <c r="L748" s="1612">
        <v>650</v>
      </c>
      <c r="M748" s="1612"/>
      <c r="N748" s="296"/>
      <c r="O748" s="6"/>
      <c r="P748" s="6"/>
      <c r="Q748" s="6"/>
      <c r="R748" s="6"/>
      <c r="S748" s="6"/>
      <c r="T748" s="6"/>
      <c r="U748" s="6"/>
      <c r="V748" s="6"/>
      <c r="W748" s="6"/>
      <c r="X748" s="6"/>
      <c r="Y748" s="6"/>
      <c r="Z748" s="6"/>
      <c r="AA748" s="6"/>
      <c r="AB748" s="6"/>
      <c r="AC748" s="6"/>
      <c r="AD748" s="6"/>
      <c r="AE748" s="6"/>
      <c r="AF748" s="6"/>
    </row>
    <row r="749" spans="1:32" ht="45" customHeight="1">
      <c r="A749" s="1584"/>
      <c r="B749" s="3044" t="s">
        <v>758</v>
      </c>
      <c r="C749" s="1549" t="s">
        <v>309</v>
      </c>
      <c r="D749" s="1603" t="s">
        <v>1850</v>
      </c>
      <c r="E749" s="1604" t="s">
        <v>407</v>
      </c>
      <c r="F749" s="1605">
        <v>5239</v>
      </c>
      <c r="G749" s="1551" t="s">
        <v>3360</v>
      </c>
      <c r="H749" s="1556"/>
      <c r="I749" s="1556">
        <v>0</v>
      </c>
      <c r="J749" s="1553" t="s">
        <v>1126</v>
      </c>
      <c r="K749" s="1554"/>
      <c r="L749" s="1556"/>
      <c r="M749" s="1556">
        <v>650</v>
      </c>
      <c r="N749" s="296"/>
      <c r="O749" s="6"/>
      <c r="P749" s="6"/>
      <c r="Q749" s="6"/>
      <c r="R749" s="6"/>
      <c r="S749" s="6"/>
      <c r="T749" s="6"/>
      <c r="U749" s="6"/>
      <c r="V749" s="6"/>
      <c r="W749" s="6"/>
      <c r="X749" s="6"/>
      <c r="Y749" s="6"/>
      <c r="Z749" s="6"/>
      <c r="AA749" s="6"/>
      <c r="AB749" s="6"/>
      <c r="AC749" s="6"/>
      <c r="AD749" s="6"/>
      <c r="AE749" s="6"/>
      <c r="AF749" s="6"/>
    </row>
    <row r="750" spans="1:32" ht="45" customHeight="1">
      <c r="A750" s="622"/>
      <c r="B750" s="3032" t="s">
        <v>422</v>
      </c>
      <c r="C750" s="622" t="s">
        <v>413</v>
      </c>
      <c r="D750" s="658" t="s">
        <v>1851</v>
      </c>
      <c r="E750" s="681" t="s">
        <v>1794</v>
      </c>
      <c r="F750" s="763">
        <v>1119</v>
      </c>
      <c r="G750" s="739" t="s">
        <v>134</v>
      </c>
      <c r="H750" s="645">
        <v>134438.08000000002</v>
      </c>
      <c r="I750" s="645"/>
      <c r="J750" s="1537">
        <v>99661</v>
      </c>
      <c r="K750" s="741"/>
      <c r="L750" s="645">
        <v>159832.39199999999</v>
      </c>
      <c r="M750" s="645"/>
      <c r="N750" s="296"/>
      <c r="O750" s="6"/>
      <c r="P750" s="6"/>
      <c r="Q750" s="6"/>
      <c r="R750" s="6"/>
      <c r="S750" s="6"/>
      <c r="T750" s="6"/>
      <c r="U750" s="6"/>
      <c r="V750" s="6"/>
      <c r="W750" s="6"/>
      <c r="X750" s="6"/>
      <c r="Y750" s="6"/>
      <c r="Z750" s="6"/>
      <c r="AA750" s="6"/>
      <c r="AB750" s="6"/>
      <c r="AC750" s="6"/>
      <c r="AD750" s="6"/>
      <c r="AE750" s="6"/>
      <c r="AF750" s="6"/>
    </row>
    <row r="751" spans="1:32">
      <c r="A751" s="602"/>
      <c r="B751" s="3033" t="s">
        <v>422</v>
      </c>
      <c r="C751" s="602" t="s">
        <v>413</v>
      </c>
      <c r="D751" s="617" t="s">
        <v>1851</v>
      </c>
      <c r="E751" s="639" t="s">
        <v>1794</v>
      </c>
      <c r="F751" s="734">
        <v>1119</v>
      </c>
      <c r="G751" s="751" t="s">
        <v>422</v>
      </c>
      <c r="H751" s="640"/>
      <c r="I751" s="640">
        <v>128476.08</v>
      </c>
      <c r="J751" s="1537" t="s">
        <v>1126</v>
      </c>
      <c r="K751" s="741"/>
      <c r="L751" s="640"/>
      <c r="M751" s="640">
        <v>159832.39199999999</v>
      </c>
      <c r="N751" s="1904"/>
      <c r="O751" s="6"/>
      <c r="P751" s="6"/>
      <c r="Q751" s="6"/>
      <c r="R751" s="6"/>
      <c r="S751" s="6"/>
      <c r="T751" s="6"/>
      <c r="U751" s="6"/>
      <c r="V751" s="6"/>
      <c r="W751" s="6"/>
      <c r="X751" s="6"/>
      <c r="Y751" s="6"/>
      <c r="Z751" s="6"/>
      <c r="AA751" s="6"/>
      <c r="AB751" s="6"/>
      <c r="AC751" s="6"/>
      <c r="AD751" s="6"/>
      <c r="AE751" s="6"/>
      <c r="AF751" s="6"/>
    </row>
    <row r="752" spans="1:32" ht="40.799999999999997">
      <c r="A752" s="1170"/>
      <c r="B752" s="3033" t="s">
        <v>422</v>
      </c>
      <c r="C752" s="602" t="s">
        <v>413</v>
      </c>
      <c r="D752" s="617" t="s">
        <v>1851</v>
      </c>
      <c r="E752" s="639" t="s">
        <v>1794</v>
      </c>
      <c r="F752" s="734">
        <v>1119</v>
      </c>
      <c r="G752" s="2157" t="s">
        <v>2819</v>
      </c>
      <c r="H752" s="1172"/>
      <c r="I752" s="1172">
        <v>8462</v>
      </c>
      <c r="J752" s="1537" t="s">
        <v>1126</v>
      </c>
      <c r="K752" s="1166"/>
      <c r="L752" s="1172"/>
      <c r="M752" s="1172"/>
      <c r="N752" s="296"/>
      <c r="O752" s="6"/>
      <c r="P752" s="6"/>
      <c r="Q752" s="6"/>
      <c r="R752" s="6"/>
      <c r="S752" s="6"/>
      <c r="T752" s="6"/>
      <c r="U752" s="6"/>
      <c r="V752" s="6"/>
      <c r="W752" s="6"/>
      <c r="X752" s="6"/>
      <c r="Y752" s="6"/>
      <c r="Z752" s="6"/>
      <c r="AA752" s="6"/>
      <c r="AB752" s="6"/>
      <c r="AC752" s="6"/>
      <c r="AD752" s="6"/>
      <c r="AE752" s="6"/>
      <c r="AF752" s="6"/>
    </row>
    <row r="753" spans="1:32" ht="11.4" customHeight="1">
      <c r="A753" s="602"/>
      <c r="B753" s="3033" t="s">
        <v>422</v>
      </c>
      <c r="C753" s="602" t="s">
        <v>413</v>
      </c>
      <c r="D753" s="617" t="s">
        <v>1851</v>
      </c>
      <c r="E753" s="639" t="s">
        <v>1794</v>
      </c>
      <c r="F753" s="734">
        <v>1119</v>
      </c>
      <c r="G753" s="751" t="s">
        <v>3027</v>
      </c>
      <c r="H753" s="648"/>
      <c r="I753" s="648">
        <v>-2500</v>
      </c>
      <c r="J753" s="1537" t="s">
        <v>1126</v>
      </c>
      <c r="K753" s="764"/>
      <c r="L753" s="648"/>
      <c r="M753" s="648"/>
      <c r="N753" s="296"/>
      <c r="O753" s="6"/>
      <c r="P753" s="6"/>
      <c r="Q753" s="6"/>
      <c r="R753" s="6"/>
      <c r="S753" s="6"/>
      <c r="T753" s="6"/>
      <c r="U753" s="6"/>
      <c r="V753" s="6"/>
      <c r="W753" s="6"/>
      <c r="X753" s="6"/>
      <c r="Y753" s="6"/>
      <c r="Z753" s="6"/>
      <c r="AA753" s="6"/>
      <c r="AB753" s="6"/>
      <c r="AC753" s="6"/>
      <c r="AD753" s="6"/>
      <c r="AE753" s="6"/>
      <c r="AF753" s="6"/>
    </row>
    <row r="754" spans="1:32" ht="11.4" customHeight="1">
      <c r="A754" s="622"/>
      <c r="B754" s="3032" t="s">
        <v>422</v>
      </c>
      <c r="C754" s="622" t="s">
        <v>413</v>
      </c>
      <c r="D754" s="658" t="s">
        <v>1851</v>
      </c>
      <c r="E754" s="659" t="s">
        <v>1794</v>
      </c>
      <c r="F754" s="763">
        <v>1142</v>
      </c>
      <c r="G754" s="739" t="s">
        <v>569</v>
      </c>
      <c r="H754" s="645">
        <v>2900</v>
      </c>
      <c r="I754" s="645"/>
      <c r="J754" s="1537">
        <v>2054.89</v>
      </c>
      <c r="K754" s="741"/>
      <c r="L754" s="645">
        <v>2900</v>
      </c>
      <c r="M754" s="645"/>
      <c r="N754" s="296"/>
      <c r="O754" s="6"/>
      <c r="P754" s="6"/>
      <c r="Q754" s="6"/>
      <c r="R754" s="6"/>
      <c r="S754" s="6"/>
      <c r="T754" s="6"/>
      <c r="U754" s="6"/>
      <c r="V754" s="6"/>
      <c r="W754" s="6"/>
      <c r="X754" s="6"/>
      <c r="Y754" s="6"/>
      <c r="Z754" s="6"/>
      <c r="AA754" s="6"/>
      <c r="AB754" s="6"/>
      <c r="AC754" s="6"/>
      <c r="AD754" s="6"/>
      <c r="AE754" s="6"/>
      <c r="AF754" s="6"/>
    </row>
    <row r="755" spans="1:32">
      <c r="A755" s="602"/>
      <c r="B755" s="3033" t="s">
        <v>422</v>
      </c>
      <c r="C755" s="602" t="s">
        <v>413</v>
      </c>
      <c r="D755" s="617" t="s">
        <v>1851</v>
      </c>
      <c r="E755" s="639" t="s">
        <v>1794</v>
      </c>
      <c r="F755" s="734">
        <v>1142</v>
      </c>
      <c r="G755" s="751" t="s">
        <v>422</v>
      </c>
      <c r="H755" s="640"/>
      <c r="I755" s="640">
        <v>2900</v>
      </c>
      <c r="J755" s="1537" t="s">
        <v>1126</v>
      </c>
      <c r="K755" s="741"/>
      <c r="L755" s="640"/>
      <c r="M755" s="640">
        <v>2900</v>
      </c>
      <c r="N755" s="296"/>
      <c r="O755" s="178"/>
      <c r="P755" s="178"/>
      <c r="Q755" s="178"/>
      <c r="S755" s="178"/>
      <c r="T755" s="6"/>
      <c r="U755" s="6"/>
      <c r="V755" s="6"/>
      <c r="W755" s="172"/>
      <c r="X755" s="187"/>
      <c r="Y755" s="185"/>
      <c r="AA755" s="188"/>
      <c r="AB755" s="186"/>
      <c r="AC755" s="178"/>
      <c r="AD755" s="178"/>
      <c r="AE755" s="178"/>
      <c r="AF755" s="178"/>
    </row>
    <row r="756" spans="1:32" ht="20.399999999999999">
      <c r="A756" s="622"/>
      <c r="B756" s="3032" t="s">
        <v>422</v>
      </c>
      <c r="C756" s="622" t="s">
        <v>413</v>
      </c>
      <c r="D756" s="658" t="s">
        <v>1851</v>
      </c>
      <c r="E756" s="659" t="s">
        <v>1794</v>
      </c>
      <c r="F756" s="763">
        <v>1146</v>
      </c>
      <c r="G756" s="739" t="s">
        <v>583</v>
      </c>
      <c r="H756" s="645">
        <v>0</v>
      </c>
      <c r="I756" s="645"/>
      <c r="J756" s="1537" t="s">
        <v>1126</v>
      </c>
      <c r="K756" s="741"/>
      <c r="L756" s="645">
        <v>0</v>
      </c>
      <c r="M756" s="645"/>
      <c r="N756" s="296"/>
      <c r="O756" s="178"/>
      <c r="P756" s="178"/>
      <c r="Q756" s="178"/>
      <c r="S756" s="178"/>
      <c r="T756" s="6"/>
      <c r="U756" s="6"/>
      <c r="V756" s="6"/>
      <c r="W756" s="172"/>
      <c r="X756" s="187"/>
      <c r="Y756" s="185"/>
      <c r="AA756" s="188"/>
      <c r="AB756" s="186"/>
      <c r="AC756" s="178"/>
      <c r="AD756" s="178"/>
      <c r="AE756" s="178"/>
      <c r="AF756" s="178"/>
    </row>
    <row r="757" spans="1:32">
      <c r="A757" s="602"/>
      <c r="B757" s="3033" t="s">
        <v>422</v>
      </c>
      <c r="C757" s="602" t="s">
        <v>413</v>
      </c>
      <c r="D757" s="617" t="s">
        <v>1851</v>
      </c>
      <c r="E757" s="639" t="s">
        <v>1794</v>
      </c>
      <c r="F757" s="734">
        <v>1146</v>
      </c>
      <c r="G757" s="751" t="s">
        <v>707</v>
      </c>
      <c r="H757" s="640"/>
      <c r="I757" s="640"/>
      <c r="J757" s="1537" t="s">
        <v>1126</v>
      </c>
      <c r="K757" s="741"/>
      <c r="L757" s="640"/>
      <c r="M757" s="640"/>
      <c r="N757" s="296"/>
      <c r="O757" s="178"/>
      <c r="P757" s="178"/>
      <c r="Q757" s="178"/>
      <c r="S757" s="178"/>
      <c r="T757" s="6"/>
      <c r="U757" s="6"/>
      <c r="V757" s="6"/>
      <c r="W757" s="172"/>
      <c r="X757" s="187"/>
      <c r="Y757" s="185"/>
      <c r="AA757" s="188"/>
      <c r="AB757" s="186"/>
      <c r="AC757" s="178"/>
      <c r="AD757" s="178"/>
      <c r="AE757" s="178"/>
      <c r="AF757" s="178"/>
    </row>
    <row r="758" spans="1:32" ht="11.4" customHeight="1">
      <c r="A758" s="602"/>
      <c r="B758" s="3033" t="s">
        <v>422</v>
      </c>
      <c r="C758" s="602" t="s">
        <v>413</v>
      </c>
      <c r="D758" s="617" t="s">
        <v>1851</v>
      </c>
      <c r="E758" s="639" t="s">
        <v>1794</v>
      </c>
      <c r="F758" s="734">
        <v>1146</v>
      </c>
      <c r="G758" s="751" t="s">
        <v>422</v>
      </c>
      <c r="H758" s="640"/>
      <c r="I758" s="640"/>
      <c r="J758" s="1537" t="s">
        <v>1126</v>
      </c>
      <c r="K758" s="741"/>
      <c r="L758" s="640"/>
      <c r="M758" s="640"/>
      <c r="N758" s="296"/>
      <c r="O758" s="178"/>
      <c r="P758" s="178"/>
      <c r="Q758" s="178"/>
      <c r="S758" s="178"/>
      <c r="T758" s="6"/>
      <c r="U758" s="6"/>
      <c r="V758" s="6"/>
      <c r="W758" s="172"/>
      <c r="X758" s="187"/>
      <c r="Y758" s="185"/>
      <c r="AA758" s="188"/>
      <c r="AB758" s="186"/>
      <c r="AC758" s="178"/>
      <c r="AD758" s="178"/>
      <c r="AE758" s="178"/>
      <c r="AF758" s="178"/>
    </row>
    <row r="759" spans="1:32" ht="11.4" customHeight="1">
      <c r="A759" s="622"/>
      <c r="B759" s="3032" t="s">
        <v>422</v>
      </c>
      <c r="C759" s="622" t="s">
        <v>413</v>
      </c>
      <c r="D759" s="658" t="s">
        <v>1851</v>
      </c>
      <c r="E759" s="659" t="s">
        <v>1794</v>
      </c>
      <c r="F759" s="763">
        <v>1147</v>
      </c>
      <c r="G759" s="739" t="s">
        <v>353</v>
      </c>
      <c r="H759" s="645">
        <v>5538.8339999999998</v>
      </c>
      <c r="I759" s="645"/>
      <c r="J759" s="1537">
        <v>0</v>
      </c>
      <c r="K759" s="741"/>
      <c r="L759" s="645">
        <v>5828.9170999999988</v>
      </c>
      <c r="M759" s="645"/>
      <c r="N759" s="296"/>
      <c r="O759" s="178"/>
      <c r="P759" s="178"/>
      <c r="Q759" s="178"/>
      <c r="R759" s="178"/>
      <c r="S759" s="178"/>
      <c r="T759" s="178"/>
      <c r="U759" s="178"/>
      <c r="V759" s="178"/>
      <c r="W759" s="178"/>
      <c r="X759" s="178"/>
      <c r="Y759" s="178"/>
      <c r="Z759" s="178"/>
      <c r="AA759" s="178"/>
      <c r="AB759" s="178"/>
      <c r="AC759" s="178"/>
      <c r="AD759" s="178"/>
      <c r="AE759" s="178"/>
      <c r="AF759" s="178"/>
    </row>
    <row r="760" spans="1:32">
      <c r="A760" s="602"/>
      <c r="B760" s="3033" t="s">
        <v>422</v>
      </c>
      <c r="C760" s="602" t="s">
        <v>413</v>
      </c>
      <c r="D760" s="617" t="s">
        <v>1851</v>
      </c>
      <c r="E760" s="639" t="s">
        <v>1794</v>
      </c>
      <c r="F760" s="734">
        <v>1147</v>
      </c>
      <c r="G760" s="751" t="s">
        <v>422</v>
      </c>
      <c r="H760" s="640"/>
      <c r="I760" s="640">
        <v>8038.8340000000026</v>
      </c>
      <c r="J760" s="1537" t="s">
        <v>1126</v>
      </c>
      <c r="K760" s="741"/>
      <c r="L760" s="640"/>
      <c r="M760" s="640">
        <v>5828.9170999999988</v>
      </c>
      <c r="N760" s="296"/>
      <c r="O760" s="178"/>
      <c r="P760" s="178"/>
      <c r="Q760" s="178"/>
      <c r="R760" s="178"/>
      <c r="S760" s="178"/>
      <c r="T760" s="178"/>
      <c r="U760" s="178"/>
      <c r="V760" s="178"/>
      <c r="W760" s="178"/>
      <c r="X760" s="178"/>
      <c r="Y760" s="178"/>
      <c r="Z760" s="178"/>
      <c r="AA760" s="178"/>
      <c r="AB760" s="178"/>
      <c r="AC760" s="178"/>
      <c r="AD760" s="178"/>
      <c r="AE760" s="178"/>
      <c r="AF760" s="178"/>
    </row>
    <row r="761" spans="1:32" ht="20.399999999999999">
      <c r="A761" s="602"/>
      <c r="B761" s="3033" t="s">
        <v>422</v>
      </c>
      <c r="C761" s="602" t="s">
        <v>413</v>
      </c>
      <c r="D761" s="617" t="s">
        <v>1851</v>
      </c>
      <c r="E761" s="639" t="s">
        <v>1794</v>
      </c>
      <c r="F761" s="734">
        <v>1147</v>
      </c>
      <c r="G761" s="751" t="s">
        <v>3194</v>
      </c>
      <c r="H761" s="640"/>
      <c r="I761" s="640">
        <v>-500</v>
      </c>
      <c r="J761" s="1537" t="s">
        <v>1126</v>
      </c>
      <c r="K761" s="741"/>
      <c r="L761" s="640"/>
      <c r="M761" s="640"/>
      <c r="N761" s="296"/>
      <c r="O761" s="178"/>
      <c r="P761" s="178"/>
      <c r="Q761" s="178"/>
      <c r="R761" s="178"/>
      <c r="S761" s="178"/>
      <c r="T761" s="178"/>
      <c r="U761" s="178"/>
      <c r="V761" s="178"/>
      <c r="W761" s="178"/>
      <c r="X761" s="178"/>
      <c r="Y761" s="178"/>
      <c r="Z761" s="178"/>
      <c r="AA761" s="178"/>
      <c r="AB761" s="178"/>
      <c r="AC761" s="178"/>
      <c r="AD761" s="178"/>
      <c r="AE761" s="178"/>
      <c r="AF761" s="178"/>
    </row>
    <row r="762" spans="1:32" ht="20.399999999999999">
      <c r="A762" s="602"/>
      <c r="B762" s="3033" t="s">
        <v>422</v>
      </c>
      <c r="C762" s="602" t="s">
        <v>413</v>
      </c>
      <c r="D762" s="617" t="s">
        <v>1851</v>
      </c>
      <c r="E762" s="639" t="s">
        <v>1794</v>
      </c>
      <c r="F762" s="734">
        <v>1147</v>
      </c>
      <c r="G762" s="751" t="s">
        <v>3101</v>
      </c>
      <c r="H762" s="640"/>
      <c r="I762" s="640">
        <v>-2000</v>
      </c>
      <c r="J762" s="1537" t="s">
        <v>1126</v>
      </c>
      <c r="K762" s="741"/>
      <c r="L762" s="640"/>
      <c r="M762" s="640"/>
      <c r="N762" s="296"/>
      <c r="O762" s="178"/>
      <c r="P762" s="178"/>
      <c r="Q762" s="178"/>
      <c r="R762" s="178"/>
      <c r="S762" s="178"/>
      <c r="T762" s="178"/>
      <c r="U762" s="178"/>
      <c r="V762" s="178"/>
      <c r="W762" s="178"/>
      <c r="X762" s="178"/>
      <c r="Y762" s="178"/>
      <c r="Z762" s="178"/>
      <c r="AA762" s="178"/>
      <c r="AB762" s="178"/>
      <c r="AC762" s="178"/>
      <c r="AD762" s="178"/>
      <c r="AE762" s="178"/>
      <c r="AF762" s="178"/>
    </row>
    <row r="763" spans="1:32">
      <c r="A763" s="622"/>
      <c r="B763" s="3032" t="s">
        <v>422</v>
      </c>
      <c r="C763" s="622" t="s">
        <v>413</v>
      </c>
      <c r="D763" s="658" t="s">
        <v>1851</v>
      </c>
      <c r="E763" s="659" t="s">
        <v>1794</v>
      </c>
      <c r="F763" s="763">
        <v>1148</v>
      </c>
      <c r="G763" s="739" t="s">
        <v>354</v>
      </c>
      <c r="H763" s="645">
        <v>4000</v>
      </c>
      <c r="I763" s="645"/>
      <c r="J763" s="1537">
        <v>3554</v>
      </c>
      <c r="K763" s="741"/>
      <c r="L763" s="645">
        <v>4000</v>
      </c>
      <c r="M763" s="645"/>
      <c r="N763" s="6"/>
      <c r="O763" s="178"/>
      <c r="P763" s="178"/>
      <c r="Q763" s="178"/>
      <c r="R763" s="178"/>
      <c r="S763" s="178"/>
      <c r="T763" s="178"/>
      <c r="U763" s="178"/>
      <c r="V763" s="178"/>
      <c r="W763" s="178"/>
      <c r="X763" s="178"/>
      <c r="Y763" s="178"/>
      <c r="Z763" s="178"/>
      <c r="AA763" s="178"/>
      <c r="AB763" s="178"/>
      <c r="AC763" s="178"/>
      <c r="AD763" s="178"/>
      <c r="AE763" s="178"/>
      <c r="AF763" s="178"/>
    </row>
    <row r="764" spans="1:32" ht="20.399999999999999">
      <c r="A764" s="602"/>
      <c r="B764" s="3033" t="s">
        <v>422</v>
      </c>
      <c r="C764" s="602" t="s">
        <v>413</v>
      </c>
      <c r="D764" s="617" t="s">
        <v>1851</v>
      </c>
      <c r="E764" s="639" t="s">
        <v>1794</v>
      </c>
      <c r="F764" s="734">
        <v>1148</v>
      </c>
      <c r="G764" s="689" t="s">
        <v>802</v>
      </c>
      <c r="H764" s="640"/>
      <c r="I764" s="640">
        <v>4000</v>
      </c>
      <c r="J764" s="1537" t="s">
        <v>1126</v>
      </c>
      <c r="K764" s="741"/>
      <c r="L764" s="640"/>
      <c r="M764" s="640">
        <v>4000</v>
      </c>
      <c r="N764" s="6" t="s">
        <v>2008</v>
      </c>
      <c r="O764" s="178"/>
      <c r="P764" s="178"/>
      <c r="Q764" s="178"/>
      <c r="R764" s="178"/>
      <c r="S764" s="178"/>
      <c r="T764" s="178"/>
      <c r="U764" s="178"/>
      <c r="V764" s="178"/>
      <c r="W764" s="178"/>
      <c r="X764" s="178"/>
      <c r="Y764" s="178"/>
      <c r="Z764" s="178"/>
      <c r="AA764" s="178"/>
      <c r="AB764" s="178"/>
      <c r="AC764" s="178"/>
      <c r="AD764" s="178"/>
      <c r="AE764" s="178"/>
      <c r="AF764" s="178"/>
    </row>
    <row r="765" spans="1:32">
      <c r="A765" s="602"/>
      <c r="B765" s="3033" t="s">
        <v>422</v>
      </c>
      <c r="C765" s="602" t="s">
        <v>413</v>
      </c>
      <c r="D765" s="617" t="s">
        <v>1851</v>
      </c>
      <c r="E765" s="639" t="s">
        <v>1794</v>
      </c>
      <c r="F765" s="734">
        <v>1148</v>
      </c>
      <c r="G765" s="689"/>
      <c r="H765" s="640"/>
      <c r="I765" s="640"/>
      <c r="J765" s="1537" t="s">
        <v>1126</v>
      </c>
      <c r="K765" s="741"/>
      <c r="L765" s="640"/>
      <c r="M765" s="640"/>
      <c r="N765" s="6" t="s">
        <v>2009</v>
      </c>
      <c r="O765" s="178"/>
      <c r="P765" s="178"/>
      <c r="Q765" s="178"/>
      <c r="R765" s="178"/>
      <c r="S765" s="178"/>
      <c r="T765" s="178"/>
      <c r="U765" s="178"/>
      <c r="V765" s="178"/>
      <c r="W765" s="178"/>
      <c r="X765" s="178"/>
      <c r="Y765" s="178"/>
      <c r="Z765" s="178"/>
      <c r="AA765" s="178"/>
      <c r="AB765" s="178"/>
      <c r="AC765" s="178"/>
      <c r="AD765" s="178"/>
      <c r="AE765" s="178"/>
      <c r="AF765" s="178"/>
    </row>
    <row r="766" spans="1:32" ht="20.399999999999999">
      <c r="A766" s="622" t="s">
        <v>673</v>
      </c>
      <c r="B766" s="3032" t="s">
        <v>756</v>
      </c>
      <c r="C766" s="622" t="s">
        <v>305</v>
      </c>
      <c r="D766" s="658" t="s">
        <v>1851</v>
      </c>
      <c r="E766" s="659" t="s">
        <v>1794</v>
      </c>
      <c r="F766" s="763">
        <v>1150</v>
      </c>
      <c r="G766" s="739" t="s">
        <v>389</v>
      </c>
      <c r="H766" s="645">
        <v>2955</v>
      </c>
      <c r="I766" s="645"/>
      <c r="J766" s="1537">
        <v>533.33000000000004</v>
      </c>
      <c r="K766" s="741"/>
      <c r="L766" s="645">
        <v>600</v>
      </c>
      <c r="M766" s="645"/>
      <c r="N766" s="350" t="s">
        <v>3478</v>
      </c>
      <c r="O766" s="178"/>
      <c r="P766" s="178"/>
      <c r="Q766" s="178"/>
      <c r="R766" s="178"/>
      <c r="S766" s="178"/>
      <c r="T766" s="178"/>
      <c r="U766" s="178"/>
      <c r="V766" s="178"/>
      <c r="W766" s="178"/>
      <c r="X766" s="178"/>
      <c r="Y766" s="178"/>
      <c r="Z766" s="178"/>
      <c r="AA766" s="178"/>
      <c r="AB766" s="178"/>
      <c r="AC766" s="178"/>
      <c r="AD766" s="178"/>
      <c r="AE766" s="178"/>
      <c r="AF766" s="178"/>
    </row>
    <row r="767" spans="1:32" ht="20.399999999999999">
      <c r="A767" s="602"/>
      <c r="B767" s="3033" t="s">
        <v>756</v>
      </c>
      <c r="C767" s="602" t="s">
        <v>305</v>
      </c>
      <c r="D767" s="617" t="s">
        <v>1851</v>
      </c>
      <c r="E767" s="639" t="s">
        <v>1794</v>
      </c>
      <c r="F767" s="734">
        <v>1150</v>
      </c>
      <c r="G767" s="751" t="s">
        <v>2007</v>
      </c>
      <c r="H767" s="640"/>
      <c r="I767" s="640">
        <v>2955</v>
      </c>
      <c r="J767" s="1537" t="s">
        <v>1126</v>
      </c>
      <c r="K767" s="731"/>
      <c r="L767" s="640"/>
      <c r="M767" s="640">
        <v>600</v>
      </c>
      <c r="N767" s="6"/>
      <c r="O767" s="178"/>
      <c r="P767" s="178"/>
      <c r="Q767" s="178"/>
      <c r="R767" s="178"/>
      <c r="S767" s="178"/>
      <c r="T767" s="178"/>
      <c r="U767" s="178"/>
      <c r="V767" s="178"/>
      <c r="W767" s="178"/>
      <c r="X767" s="178"/>
      <c r="Y767" s="178"/>
      <c r="Z767" s="178"/>
      <c r="AA767" s="178"/>
      <c r="AB767" s="178"/>
      <c r="AC767" s="178"/>
      <c r="AD767" s="178"/>
      <c r="AE767" s="178"/>
      <c r="AF767" s="178"/>
    </row>
    <row r="768" spans="1:32" ht="30.6">
      <c r="A768" s="808"/>
      <c r="B768" s="3033" t="s">
        <v>756</v>
      </c>
      <c r="C768" s="602" t="s">
        <v>305</v>
      </c>
      <c r="D768" s="617" t="s">
        <v>1851</v>
      </c>
      <c r="E768" s="639" t="s">
        <v>1794</v>
      </c>
      <c r="F768" s="734">
        <v>1150</v>
      </c>
      <c r="G768" s="684" t="s">
        <v>1741</v>
      </c>
      <c r="H768" s="1746"/>
      <c r="I768" s="1746"/>
      <c r="J768" s="1537" t="s">
        <v>1126</v>
      </c>
      <c r="K768" s="1749"/>
      <c r="L768" s="1746"/>
      <c r="M768" s="1746"/>
      <c r="N768" s="6"/>
      <c r="O768" s="178"/>
      <c r="P768" s="178"/>
      <c r="Q768" s="178"/>
      <c r="R768" s="178"/>
      <c r="S768" s="178"/>
      <c r="T768" s="178"/>
      <c r="U768" s="178"/>
      <c r="V768" s="178"/>
      <c r="W768" s="178"/>
      <c r="X768" s="178"/>
      <c r="Y768" s="178"/>
      <c r="Z768" s="178"/>
      <c r="AA768" s="178"/>
      <c r="AB768" s="178"/>
      <c r="AC768" s="178"/>
      <c r="AD768" s="178"/>
      <c r="AE768" s="178"/>
      <c r="AF768" s="178"/>
    </row>
    <row r="769" spans="1:32">
      <c r="A769" s="622"/>
      <c r="B769" s="3032" t="s">
        <v>422</v>
      </c>
      <c r="C769" s="622" t="s">
        <v>413</v>
      </c>
      <c r="D769" s="658" t="s">
        <v>1851</v>
      </c>
      <c r="E769" s="659" t="s">
        <v>1794</v>
      </c>
      <c r="F769" s="763">
        <v>1170</v>
      </c>
      <c r="G769" s="739" t="s">
        <v>460</v>
      </c>
      <c r="H769" s="645">
        <v>315</v>
      </c>
      <c r="I769" s="645"/>
      <c r="J769" s="1537">
        <v>150</v>
      </c>
      <c r="K769" s="741"/>
      <c r="L769" s="645">
        <v>273</v>
      </c>
      <c r="M769" s="645"/>
      <c r="N769" s="6"/>
      <c r="O769" s="6"/>
      <c r="P769" s="6"/>
      <c r="Q769" s="6"/>
      <c r="R769" s="6"/>
      <c r="S769" s="6"/>
      <c r="T769" s="6"/>
      <c r="U769" s="6"/>
      <c r="V769" s="6"/>
      <c r="W769" s="6"/>
      <c r="X769" s="6"/>
      <c r="Y769" s="6"/>
      <c r="Z769" s="6"/>
      <c r="AA769" s="6"/>
      <c r="AB769" s="6"/>
      <c r="AC769" s="6"/>
      <c r="AD769" s="6"/>
      <c r="AE769" s="6"/>
      <c r="AF769" s="6"/>
    </row>
    <row r="770" spans="1:32" ht="20.399999999999999">
      <c r="A770" s="602"/>
      <c r="B770" s="3033" t="s">
        <v>422</v>
      </c>
      <c r="C770" s="602" t="s">
        <v>413</v>
      </c>
      <c r="D770" s="617" t="s">
        <v>1851</v>
      </c>
      <c r="E770" s="639" t="s">
        <v>1794</v>
      </c>
      <c r="F770" s="734">
        <v>1170</v>
      </c>
      <c r="G770" s="751" t="s">
        <v>3476</v>
      </c>
      <c r="H770" s="640"/>
      <c r="I770" s="640">
        <v>315</v>
      </c>
      <c r="J770" s="1537" t="s">
        <v>1126</v>
      </c>
      <c r="K770" s="731"/>
      <c r="L770" s="640"/>
      <c r="M770" s="640">
        <v>273</v>
      </c>
      <c r="N770" s="6"/>
      <c r="O770" s="178"/>
      <c r="P770" s="178"/>
      <c r="Q770" s="178"/>
      <c r="R770" s="178"/>
      <c r="S770" s="178"/>
      <c r="T770" s="178"/>
      <c r="U770" s="178"/>
      <c r="V770" s="178"/>
      <c r="W770" s="178"/>
      <c r="X770" s="178"/>
      <c r="Y770" s="178"/>
      <c r="Z770" s="178"/>
      <c r="AA770" s="178"/>
      <c r="AB770" s="178"/>
      <c r="AC770" s="178"/>
      <c r="AD770" s="178"/>
      <c r="AE770" s="178"/>
      <c r="AF770" s="178"/>
    </row>
    <row r="771" spans="1:32">
      <c r="A771" s="622"/>
      <c r="B771" s="3032" t="s">
        <v>422</v>
      </c>
      <c r="C771" s="622" t="s">
        <v>413</v>
      </c>
      <c r="D771" s="658" t="s">
        <v>1851</v>
      </c>
      <c r="E771" s="659" t="s">
        <v>1794</v>
      </c>
      <c r="F771" s="763">
        <v>1210</v>
      </c>
      <c r="G771" s="739" t="s">
        <v>105</v>
      </c>
      <c r="H771" s="645">
        <v>31140.251464820001</v>
      </c>
      <c r="I771" s="645"/>
      <c r="J771" s="1537">
        <v>27308</v>
      </c>
      <c r="K771" s="741"/>
      <c r="L771" s="645">
        <v>40164.320434570509</v>
      </c>
      <c r="M771" s="645"/>
      <c r="N771" s="6"/>
      <c r="O771" s="178"/>
      <c r="P771" s="178"/>
      <c r="Q771" s="178"/>
      <c r="R771" s="178"/>
      <c r="S771" s="178"/>
      <c r="T771" s="178"/>
      <c r="U771" s="178"/>
      <c r="V771" s="178"/>
      <c r="W771" s="178"/>
      <c r="X771" s="178"/>
      <c r="Y771" s="178"/>
      <c r="Z771" s="178"/>
      <c r="AA771" s="178"/>
      <c r="AB771" s="178"/>
      <c r="AC771" s="178"/>
      <c r="AD771" s="178"/>
      <c r="AE771" s="178"/>
      <c r="AF771" s="178"/>
    </row>
    <row r="772" spans="1:32">
      <c r="A772" s="602"/>
      <c r="B772" s="3033" t="s">
        <v>422</v>
      </c>
      <c r="C772" s="602" t="s">
        <v>413</v>
      </c>
      <c r="D772" s="617" t="s">
        <v>1851</v>
      </c>
      <c r="E772" s="639" t="s">
        <v>1794</v>
      </c>
      <c r="F772" s="734">
        <v>1210</v>
      </c>
      <c r="G772" s="751" t="s">
        <v>422</v>
      </c>
      <c r="H772" s="640"/>
      <c r="I772" s="640">
        <v>32443.251464820001</v>
      </c>
      <c r="J772" s="1537" t="s">
        <v>1126</v>
      </c>
      <c r="K772" s="731"/>
      <c r="L772" s="640"/>
      <c r="M772" s="640">
        <v>40164.320434570509</v>
      </c>
      <c r="N772" s="6" t="s">
        <v>3479</v>
      </c>
      <c r="O772" s="178"/>
      <c r="P772" s="178"/>
      <c r="Q772" s="178"/>
      <c r="R772" s="178"/>
      <c r="S772" s="178"/>
      <c r="T772" s="178"/>
      <c r="U772" s="178"/>
      <c r="V772" s="178"/>
      <c r="W772" s="178"/>
      <c r="X772" s="178"/>
      <c r="Y772" s="178"/>
      <c r="Z772" s="178"/>
      <c r="AA772" s="178"/>
      <c r="AB772" s="178"/>
      <c r="AC772" s="178"/>
      <c r="AD772" s="178"/>
      <c r="AE772" s="178"/>
      <c r="AF772" s="178"/>
    </row>
    <row r="773" spans="1:32" ht="40.799999999999997">
      <c r="A773" s="1170"/>
      <c r="B773" s="3033" t="s">
        <v>422</v>
      </c>
      <c r="C773" s="602" t="s">
        <v>413</v>
      </c>
      <c r="D773" s="617" t="s">
        <v>1851</v>
      </c>
      <c r="E773" s="639" t="s">
        <v>1794</v>
      </c>
      <c r="F773" s="734">
        <v>1210</v>
      </c>
      <c r="G773" s="2157" t="s">
        <v>2819</v>
      </c>
      <c r="H773" s="1172"/>
      <c r="I773" s="1172">
        <v>1997</v>
      </c>
      <c r="J773" s="1537" t="s">
        <v>1126</v>
      </c>
      <c r="K773" s="1166"/>
      <c r="L773" s="1172"/>
      <c r="M773" s="1172"/>
      <c r="N773" s="6"/>
      <c r="O773" s="178"/>
      <c r="P773" s="178"/>
      <c r="Q773" s="178"/>
      <c r="R773" s="178"/>
      <c r="S773" s="178"/>
      <c r="T773" s="178"/>
      <c r="U773" s="178"/>
      <c r="V773" s="178"/>
      <c r="W773" s="178"/>
      <c r="X773" s="178"/>
      <c r="Y773" s="178"/>
      <c r="Z773" s="178"/>
      <c r="AA773" s="178"/>
      <c r="AB773" s="178"/>
      <c r="AC773" s="178"/>
      <c r="AD773" s="178"/>
      <c r="AE773" s="178"/>
      <c r="AF773" s="178"/>
    </row>
    <row r="774" spans="1:32" ht="20.399999999999999">
      <c r="A774" s="602"/>
      <c r="B774" s="3033" t="s">
        <v>422</v>
      </c>
      <c r="C774" s="602" t="s">
        <v>413</v>
      </c>
      <c r="D774" s="617" t="s">
        <v>1851</v>
      </c>
      <c r="E774" s="639" t="s">
        <v>1794</v>
      </c>
      <c r="F774" s="734">
        <v>1210</v>
      </c>
      <c r="G774" s="751" t="s">
        <v>2924</v>
      </c>
      <c r="H774" s="648"/>
      <c r="I774" s="648">
        <v>-3000</v>
      </c>
      <c r="J774" s="1537" t="s">
        <v>1126</v>
      </c>
      <c r="K774" s="764"/>
      <c r="L774" s="648"/>
      <c r="M774" s="648"/>
      <c r="N774" s="6"/>
      <c r="O774" s="178"/>
      <c r="P774" s="178"/>
      <c r="Q774" s="178"/>
      <c r="R774" s="178"/>
      <c r="S774" s="178"/>
      <c r="T774" s="178"/>
      <c r="U774" s="178"/>
      <c r="V774" s="178"/>
      <c r="W774" s="178"/>
      <c r="X774" s="178"/>
      <c r="Y774" s="178"/>
      <c r="Z774" s="178"/>
      <c r="AA774" s="178"/>
      <c r="AB774" s="178"/>
      <c r="AC774" s="178"/>
      <c r="AD774" s="178"/>
      <c r="AE774" s="178"/>
      <c r="AF774" s="178"/>
    </row>
    <row r="775" spans="1:32" ht="20.399999999999999">
      <c r="A775" s="576"/>
      <c r="B775" s="3033" t="s">
        <v>422</v>
      </c>
      <c r="C775" s="602" t="s">
        <v>413</v>
      </c>
      <c r="D775" s="617" t="s">
        <v>1851</v>
      </c>
      <c r="E775" s="639" t="s">
        <v>1794</v>
      </c>
      <c r="F775" s="734">
        <v>1210</v>
      </c>
      <c r="G775" s="1346" t="s">
        <v>3030</v>
      </c>
      <c r="H775" s="1066"/>
      <c r="I775" s="1066">
        <v>-300</v>
      </c>
      <c r="J775" s="1537" t="s">
        <v>1126</v>
      </c>
      <c r="K775" s="1362"/>
      <c r="L775" s="1066"/>
      <c r="M775" s="1066"/>
      <c r="N775" s="350"/>
      <c r="O775" s="178"/>
      <c r="P775" s="178"/>
      <c r="Q775" s="178"/>
      <c r="R775" s="178"/>
      <c r="S775" s="178"/>
      <c r="T775" s="178"/>
      <c r="U775" s="178"/>
      <c r="V775" s="178"/>
      <c r="W775" s="178"/>
      <c r="X775" s="178"/>
      <c r="Y775" s="178"/>
      <c r="Z775" s="178"/>
      <c r="AA775" s="178"/>
      <c r="AB775" s="178"/>
      <c r="AC775" s="178"/>
      <c r="AD775" s="178"/>
      <c r="AE775" s="178"/>
      <c r="AF775" s="178"/>
    </row>
    <row r="776" spans="1:32">
      <c r="A776" s="622"/>
      <c r="B776" s="3032" t="s">
        <v>422</v>
      </c>
      <c r="C776" s="622" t="s">
        <v>413</v>
      </c>
      <c r="D776" s="658" t="s">
        <v>1851</v>
      </c>
      <c r="E776" s="659" t="s">
        <v>1794</v>
      </c>
      <c r="F776" s="763">
        <v>1221</v>
      </c>
      <c r="G776" s="739" t="s">
        <v>106</v>
      </c>
      <c r="H776" s="645">
        <v>12060.70955078</v>
      </c>
      <c r="I776" s="645"/>
      <c r="J776" s="1537">
        <v>11928</v>
      </c>
      <c r="K776" s="741"/>
      <c r="L776" s="645">
        <v>8773.5946018195009</v>
      </c>
      <c r="M776" s="645"/>
      <c r="N776" s="6"/>
      <c r="O776" s="178"/>
      <c r="P776" s="178"/>
      <c r="Q776" s="178"/>
      <c r="R776" s="178"/>
      <c r="S776" s="178"/>
      <c r="T776" s="178"/>
      <c r="U776" s="178"/>
      <c r="V776" s="178"/>
      <c r="W776" s="178"/>
      <c r="X776" s="178"/>
      <c r="Y776" s="178"/>
      <c r="Z776" s="178"/>
      <c r="AA776" s="178"/>
      <c r="AB776" s="178"/>
      <c r="AC776" s="178"/>
      <c r="AD776" s="178"/>
      <c r="AE776" s="178"/>
      <c r="AF776" s="178"/>
    </row>
    <row r="777" spans="1:32">
      <c r="A777" s="602"/>
      <c r="B777" s="3033" t="s">
        <v>422</v>
      </c>
      <c r="C777" s="602" t="s">
        <v>413</v>
      </c>
      <c r="D777" s="617" t="s">
        <v>1851</v>
      </c>
      <c r="E777" s="639" t="s">
        <v>1794</v>
      </c>
      <c r="F777" s="734">
        <v>1221</v>
      </c>
      <c r="G777" s="689"/>
      <c r="H777" s="640"/>
      <c r="I777" s="640">
        <v>7060.7095507800004</v>
      </c>
      <c r="J777" s="1537" t="s">
        <v>1126</v>
      </c>
      <c r="K777" s="731"/>
      <c r="L777" s="640"/>
      <c r="M777" s="640">
        <v>8773.5946018195009</v>
      </c>
      <c r="N777" s="6" t="s">
        <v>2482</v>
      </c>
      <c r="O777" s="6"/>
      <c r="P777" s="6"/>
      <c r="Q777" s="6"/>
      <c r="R777" s="6"/>
      <c r="S777" s="6"/>
      <c r="T777" s="6"/>
      <c r="U777" s="6"/>
      <c r="V777" s="6"/>
      <c r="W777" s="6"/>
      <c r="X777" s="6"/>
      <c r="Y777" s="6"/>
      <c r="Z777" s="6"/>
      <c r="AA777" s="6"/>
      <c r="AB777" s="6"/>
      <c r="AC777" s="6"/>
      <c r="AD777" s="6"/>
      <c r="AE777" s="6"/>
      <c r="AF777" s="6"/>
    </row>
    <row r="778" spans="1:32" ht="20.399999999999999">
      <c r="A778" s="602"/>
      <c r="B778" s="3033" t="s">
        <v>422</v>
      </c>
      <c r="C778" s="602" t="s">
        <v>413</v>
      </c>
      <c r="D778" s="617" t="s">
        <v>1851</v>
      </c>
      <c r="E778" s="639" t="s">
        <v>1794</v>
      </c>
      <c r="F778" s="734">
        <v>1221</v>
      </c>
      <c r="G778" s="751" t="s">
        <v>2924</v>
      </c>
      <c r="H778" s="640"/>
      <c r="I778" s="640">
        <v>3000</v>
      </c>
      <c r="J778" s="1537" t="s">
        <v>1126</v>
      </c>
      <c r="K778" s="731"/>
      <c r="L778" s="640"/>
      <c r="M778" s="640"/>
      <c r="N778" s="6"/>
      <c r="O778" s="6"/>
      <c r="P778" s="6"/>
      <c r="Q778" s="6"/>
      <c r="R778" s="6"/>
      <c r="S778" s="6"/>
      <c r="T778" s="6"/>
      <c r="U778" s="6"/>
      <c r="V778" s="6"/>
      <c r="W778" s="6"/>
      <c r="X778" s="6"/>
      <c r="Y778" s="6"/>
      <c r="Z778" s="6"/>
      <c r="AA778" s="6"/>
      <c r="AB778" s="6"/>
      <c r="AC778" s="6"/>
      <c r="AD778" s="6"/>
      <c r="AE778" s="6"/>
      <c r="AF778" s="6"/>
    </row>
    <row r="779" spans="1:32" ht="20.399999999999999">
      <c r="A779" s="602"/>
      <c r="B779" s="3033" t="s">
        <v>422</v>
      </c>
      <c r="C779" s="602" t="s">
        <v>413</v>
      </c>
      <c r="D779" s="617" t="s">
        <v>1851</v>
      </c>
      <c r="E779" s="639" t="s">
        <v>1794</v>
      </c>
      <c r="F779" s="734">
        <v>1221</v>
      </c>
      <c r="G779" s="751" t="s">
        <v>3101</v>
      </c>
      <c r="H779" s="640"/>
      <c r="I779" s="640">
        <v>2000</v>
      </c>
      <c r="J779" s="1537" t="s">
        <v>1126</v>
      </c>
      <c r="K779" s="731"/>
      <c r="L779" s="640"/>
      <c r="M779" s="640"/>
      <c r="N779" s="6"/>
      <c r="O779" s="6"/>
      <c r="P779" s="6"/>
      <c r="Q779" s="6"/>
      <c r="R779" s="6"/>
      <c r="S779" s="6"/>
      <c r="T779" s="6"/>
      <c r="U779" s="6"/>
      <c r="V779" s="6"/>
      <c r="W779" s="6"/>
      <c r="X779" s="6"/>
      <c r="Y779" s="6"/>
      <c r="Z779" s="6"/>
      <c r="AA779" s="6"/>
      <c r="AB779" s="6"/>
      <c r="AC779" s="6"/>
      <c r="AD779" s="6"/>
      <c r="AE779" s="6"/>
      <c r="AF779" s="6"/>
    </row>
    <row r="780" spans="1:32">
      <c r="A780" s="788"/>
      <c r="B780" s="3032" t="s">
        <v>756</v>
      </c>
      <c r="C780" s="622" t="s">
        <v>413</v>
      </c>
      <c r="D780" s="658" t="s">
        <v>1851</v>
      </c>
      <c r="E780" s="659" t="s">
        <v>1794</v>
      </c>
      <c r="F780" s="763">
        <v>1228</v>
      </c>
      <c r="G780" s="739" t="s">
        <v>107</v>
      </c>
      <c r="H780" s="645">
        <v>1020</v>
      </c>
      <c r="I780" s="645"/>
      <c r="J780" s="1537">
        <v>536</v>
      </c>
      <c r="K780" s="741"/>
      <c r="L780" s="645">
        <v>220</v>
      </c>
      <c r="M780" s="645"/>
      <c r="N780" s="6"/>
      <c r="O780" s="6"/>
      <c r="P780" s="6"/>
      <c r="Q780" s="6"/>
      <c r="R780" s="6"/>
      <c r="S780" s="6"/>
      <c r="T780" s="6"/>
      <c r="U780" s="6"/>
      <c r="V780" s="6"/>
      <c r="W780" s="6"/>
      <c r="X780" s="6"/>
      <c r="Y780" s="6"/>
      <c r="Z780" s="6"/>
      <c r="AA780" s="6"/>
      <c r="AB780" s="6"/>
      <c r="AC780" s="6"/>
      <c r="AD780" s="6"/>
      <c r="AE780" s="6"/>
      <c r="AF780" s="6"/>
    </row>
    <row r="781" spans="1:32" ht="20.399999999999999">
      <c r="A781" s="699"/>
      <c r="B781" s="3033" t="s">
        <v>756</v>
      </c>
      <c r="C781" s="602" t="s">
        <v>413</v>
      </c>
      <c r="D781" s="617" t="s">
        <v>1851</v>
      </c>
      <c r="E781" s="639" t="s">
        <v>1794</v>
      </c>
      <c r="F781" s="734">
        <v>1228</v>
      </c>
      <c r="G781" s="689" t="s">
        <v>3477</v>
      </c>
      <c r="H781" s="640"/>
      <c r="I781" s="640">
        <v>220</v>
      </c>
      <c r="J781" s="1537" t="s">
        <v>1126</v>
      </c>
      <c r="K781" s="731"/>
      <c r="L781" s="640"/>
      <c r="M781" s="640">
        <v>220</v>
      </c>
      <c r="N781" s="116"/>
    </row>
    <row r="782" spans="1:32" ht="20.399999999999999">
      <c r="A782" s="576"/>
      <c r="B782" s="3033" t="s">
        <v>756</v>
      </c>
      <c r="C782" s="602" t="s">
        <v>413</v>
      </c>
      <c r="D782" s="617" t="s">
        <v>1851</v>
      </c>
      <c r="E782" s="639" t="s">
        <v>1794</v>
      </c>
      <c r="F782" s="734">
        <v>1228</v>
      </c>
      <c r="G782" s="1346" t="s">
        <v>3030</v>
      </c>
      <c r="H782" s="1066"/>
      <c r="I782" s="1066">
        <v>300</v>
      </c>
      <c r="J782" s="1537" t="s">
        <v>1126</v>
      </c>
      <c r="K782" s="1362"/>
      <c r="L782" s="1066"/>
      <c r="M782" s="1066"/>
      <c r="N782" s="116"/>
    </row>
    <row r="783" spans="1:32" ht="20.399999999999999">
      <c r="A783" s="1393"/>
      <c r="B783" s="3042" t="s">
        <v>756</v>
      </c>
      <c r="C783" s="1393" t="s">
        <v>413</v>
      </c>
      <c r="D783" s="1452" t="s">
        <v>1851</v>
      </c>
      <c r="E783" s="1477" t="s">
        <v>1794</v>
      </c>
      <c r="F783" s="1453">
        <v>1228</v>
      </c>
      <c r="G783" s="1444" t="s">
        <v>3194</v>
      </c>
      <c r="H783" s="1445"/>
      <c r="I783" s="1445">
        <v>500</v>
      </c>
      <c r="J783" s="1445"/>
      <c r="K783" s="1446"/>
      <c r="L783" s="1445"/>
      <c r="M783" s="1445"/>
      <c r="N783" s="116"/>
      <c r="O783" s="6"/>
      <c r="P783" s="6"/>
      <c r="Q783" s="6"/>
      <c r="R783" s="6"/>
      <c r="S783" s="6"/>
      <c r="T783" s="6"/>
      <c r="U783" s="6"/>
      <c r="V783" s="6"/>
      <c r="W783" s="6"/>
      <c r="X783" s="6"/>
      <c r="Y783" s="6"/>
      <c r="Z783" s="6"/>
      <c r="AA783" s="6"/>
      <c r="AB783" s="6"/>
      <c r="AC783" s="6"/>
      <c r="AD783" s="6"/>
      <c r="AE783" s="6"/>
      <c r="AF783" s="6"/>
    </row>
    <row r="784" spans="1:32">
      <c r="A784" s="622"/>
      <c r="B784" s="3040" t="s">
        <v>756</v>
      </c>
      <c r="C784" s="622" t="s">
        <v>307</v>
      </c>
      <c r="D784" s="658" t="s">
        <v>1851</v>
      </c>
      <c r="E784" s="659" t="s">
        <v>1794</v>
      </c>
      <c r="F784" s="763">
        <v>2111</v>
      </c>
      <c r="G784" s="739" t="s">
        <v>445</v>
      </c>
      <c r="H784" s="645"/>
      <c r="I784" s="645"/>
      <c r="J784" s="1537" t="s">
        <v>1126</v>
      </c>
      <c r="K784" s="741"/>
      <c r="L784" s="645"/>
      <c r="M784" s="645"/>
      <c r="N784" s="116"/>
      <c r="O784" s="6"/>
      <c r="P784" s="6"/>
      <c r="Q784" s="6"/>
      <c r="R784" s="6"/>
      <c r="S784" s="6"/>
      <c r="T784" s="6"/>
      <c r="U784" s="6"/>
      <c r="V784" s="6"/>
      <c r="W784" s="6"/>
      <c r="X784" s="6"/>
      <c r="Y784" s="6"/>
      <c r="Z784" s="6"/>
      <c r="AA784" s="6"/>
      <c r="AB784" s="6"/>
      <c r="AC784" s="6"/>
      <c r="AD784" s="6"/>
      <c r="AE784" s="6"/>
      <c r="AF784" s="6"/>
    </row>
    <row r="785" spans="1:32">
      <c r="A785" s="699"/>
      <c r="B785" s="3033" t="s">
        <v>756</v>
      </c>
      <c r="C785" s="602" t="s">
        <v>307</v>
      </c>
      <c r="D785" s="617" t="s">
        <v>1851</v>
      </c>
      <c r="E785" s="639" t="s">
        <v>1794</v>
      </c>
      <c r="F785" s="734">
        <v>2111</v>
      </c>
      <c r="G785" s="689"/>
      <c r="H785" s="1746"/>
      <c r="I785" s="1746"/>
      <c r="J785" s="1537" t="s">
        <v>1126</v>
      </c>
      <c r="K785" s="1749"/>
      <c r="L785" s="1746"/>
      <c r="M785" s="640"/>
      <c r="N785" s="6" t="s">
        <v>2010</v>
      </c>
      <c r="O785" s="6"/>
      <c r="P785" s="6"/>
      <c r="Q785" s="6"/>
      <c r="R785" s="6"/>
      <c r="S785" s="6"/>
      <c r="T785" s="6"/>
      <c r="U785" s="6"/>
      <c r="V785" s="6"/>
      <c r="W785" s="6"/>
      <c r="X785" s="6"/>
      <c r="Y785" s="6"/>
      <c r="Z785" s="6"/>
      <c r="AA785" s="6"/>
      <c r="AB785" s="6"/>
      <c r="AC785" s="6"/>
      <c r="AD785" s="6"/>
      <c r="AE785" s="6"/>
      <c r="AF785" s="6"/>
    </row>
    <row r="786" spans="1:32" ht="20.399999999999999">
      <c r="A786" s="622"/>
      <c r="B786" s="3040" t="s">
        <v>756</v>
      </c>
      <c r="C786" s="622" t="s">
        <v>307</v>
      </c>
      <c r="D786" s="658" t="s">
        <v>1851</v>
      </c>
      <c r="E786" s="659" t="s">
        <v>1794</v>
      </c>
      <c r="F786" s="763">
        <v>2112</v>
      </c>
      <c r="G786" s="739" t="s">
        <v>596</v>
      </c>
      <c r="H786" s="645"/>
      <c r="I786" s="645"/>
      <c r="J786" s="1537" t="s">
        <v>1126</v>
      </c>
      <c r="K786" s="741"/>
      <c r="L786" s="645"/>
      <c r="M786" s="645"/>
      <c r="N786" s="6"/>
      <c r="O786" s="178"/>
      <c r="P786" s="178"/>
      <c r="Q786" s="178"/>
      <c r="R786" s="178"/>
      <c r="S786" s="178"/>
      <c r="T786" s="178"/>
      <c r="U786" s="178"/>
      <c r="V786" s="178"/>
      <c r="W786" s="178"/>
      <c r="X786" s="178"/>
      <c r="Y786" s="178"/>
      <c r="Z786" s="178"/>
      <c r="AA786" s="178"/>
      <c r="AB786" s="178"/>
      <c r="AC786" s="178"/>
      <c r="AD786" s="178"/>
      <c r="AE786" s="178"/>
      <c r="AF786" s="178"/>
    </row>
    <row r="787" spans="1:32">
      <c r="A787" s="699"/>
      <c r="B787" s="3033" t="s">
        <v>756</v>
      </c>
      <c r="C787" s="602" t="s">
        <v>307</v>
      </c>
      <c r="D787" s="617" t="s">
        <v>1851</v>
      </c>
      <c r="E787" s="639" t="s">
        <v>1794</v>
      </c>
      <c r="F787" s="734">
        <v>2112</v>
      </c>
      <c r="G787" s="689"/>
      <c r="H787" s="1746"/>
      <c r="I787" s="1746"/>
      <c r="J787" s="1537" t="s">
        <v>1126</v>
      </c>
      <c r="K787" s="1749"/>
      <c r="L787" s="1746"/>
      <c r="M787" s="640"/>
      <c r="N787" s="6"/>
      <c r="O787" s="4"/>
      <c r="P787" s="4"/>
      <c r="Q787" s="4"/>
      <c r="R787" s="4"/>
      <c r="S787" s="4"/>
      <c r="T787" s="4"/>
      <c r="U787" s="4"/>
      <c r="V787" s="4"/>
      <c r="W787" s="4"/>
      <c r="X787" s="4"/>
      <c r="Y787" s="4"/>
      <c r="Z787" s="4"/>
      <c r="AA787" s="4"/>
      <c r="AB787" s="4"/>
      <c r="AC787" s="4"/>
      <c r="AD787" s="4"/>
      <c r="AE787" s="4"/>
      <c r="AF787" s="4"/>
    </row>
    <row r="788" spans="1:32">
      <c r="A788" s="788"/>
      <c r="B788" s="3032" t="s">
        <v>756</v>
      </c>
      <c r="C788" s="622" t="s">
        <v>307</v>
      </c>
      <c r="D788" s="658" t="s">
        <v>1851</v>
      </c>
      <c r="E788" s="659" t="s">
        <v>1794</v>
      </c>
      <c r="F788" s="624">
        <v>2210</v>
      </c>
      <c r="G788" s="625" t="s">
        <v>557</v>
      </c>
      <c r="H788" s="628">
        <v>1572.3600000000001</v>
      </c>
      <c r="I788" s="628"/>
      <c r="J788" s="1392">
        <v>1147</v>
      </c>
      <c r="K788" s="666"/>
      <c r="L788" s="628">
        <v>1572.3600000000001</v>
      </c>
      <c r="M788" s="628"/>
      <c r="N788" s="167"/>
      <c r="O788" s="178"/>
      <c r="P788" s="178"/>
      <c r="Q788" s="178"/>
      <c r="R788" s="178"/>
      <c r="S788" s="178"/>
      <c r="T788" s="178"/>
      <c r="U788" s="178"/>
      <c r="V788" s="178"/>
      <c r="W788" s="178"/>
      <c r="X788" s="178"/>
      <c r="Y788" s="178"/>
      <c r="Z788" s="178"/>
      <c r="AA788" s="178"/>
      <c r="AB788" s="178"/>
      <c r="AC788" s="178"/>
      <c r="AD788" s="178"/>
      <c r="AE788" s="178"/>
      <c r="AF788" s="178"/>
    </row>
    <row r="789" spans="1:32">
      <c r="A789" s="699"/>
      <c r="B789" s="3033" t="s">
        <v>756</v>
      </c>
      <c r="C789" s="602" t="s">
        <v>307</v>
      </c>
      <c r="D789" s="617" t="s">
        <v>1851</v>
      </c>
      <c r="E789" s="639" t="s">
        <v>1794</v>
      </c>
      <c r="F789" s="618">
        <v>2210</v>
      </c>
      <c r="G789" s="604" t="s">
        <v>1380</v>
      </c>
      <c r="H789" s="599"/>
      <c r="I789" s="599">
        <v>468</v>
      </c>
      <c r="J789" s="1392" t="s">
        <v>1126</v>
      </c>
      <c r="K789" s="606"/>
      <c r="L789" s="599"/>
      <c r="M789" s="599">
        <v>468</v>
      </c>
      <c r="N789" s="167"/>
      <c r="O789" s="178"/>
      <c r="P789" s="178"/>
      <c r="Q789" s="178"/>
      <c r="R789" s="178"/>
      <c r="S789" s="178"/>
      <c r="T789" s="178"/>
      <c r="U789" s="178"/>
      <c r="V789" s="178"/>
      <c r="W789" s="178"/>
      <c r="X789" s="178"/>
      <c r="Y789" s="178"/>
      <c r="Z789" s="178"/>
      <c r="AA789" s="178"/>
      <c r="AB789" s="178"/>
      <c r="AC789" s="178"/>
      <c r="AD789" s="178"/>
      <c r="AE789" s="178"/>
      <c r="AF789" s="178"/>
    </row>
    <row r="790" spans="1:32" ht="20.399999999999999">
      <c r="A790" s="699"/>
      <c r="B790" s="3033" t="s">
        <v>756</v>
      </c>
      <c r="C790" s="602" t="s">
        <v>307</v>
      </c>
      <c r="D790" s="617" t="s">
        <v>1851</v>
      </c>
      <c r="E790" s="639" t="s">
        <v>1794</v>
      </c>
      <c r="F790" s="618">
        <v>2210</v>
      </c>
      <c r="G790" s="604" t="s">
        <v>1212</v>
      </c>
      <c r="H790" s="599"/>
      <c r="I790" s="599">
        <v>984.36</v>
      </c>
      <c r="J790" s="1392" t="s">
        <v>1126</v>
      </c>
      <c r="K790" s="606"/>
      <c r="L790" s="599"/>
      <c r="M790" s="599">
        <v>984.36</v>
      </c>
      <c r="N790" s="167"/>
      <c r="O790" s="178"/>
      <c r="P790" s="178"/>
      <c r="Q790" s="178"/>
      <c r="R790" s="178"/>
      <c r="S790" s="178"/>
      <c r="T790" s="178"/>
      <c r="U790" s="178"/>
      <c r="V790" s="178"/>
      <c r="W790" s="178"/>
      <c r="X790" s="178"/>
      <c r="Y790" s="178"/>
      <c r="Z790" s="178"/>
      <c r="AA790" s="178"/>
      <c r="AB790" s="178"/>
      <c r="AC790" s="178"/>
      <c r="AD790" s="178"/>
      <c r="AE790" s="178"/>
      <c r="AF790" s="178"/>
    </row>
    <row r="791" spans="1:32" ht="30.6">
      <c r="A791" s="1204"/>
      <c r="B791" s="3033" t="s">
        <v>756</v>
      </c>
      <c r="C791" s="602" t="s">
        <v>307</v>
      </c>
      <c r="D791" s="617" t="s">
        <v>1851</v>
      </c>
      <c r="E791" s="639" t="s">
        <v>1794</v>
      </c>
      <c r="F791" s="618">
        <v>2210</v>
      </c>
      <c r="G791" s="1171" t="s">
        <v>2863</v>
      </c>
      <c r="H791" s="1324"/>
      <c r="I791" s="1324">
        <v>120</v>
      </c>
      <c r="J791" s="1392" t="s">
        <v>1126</v>
      </c>
      <c r="K791" s="1325"/>
      <c r="L791" s="1324"/>
      <c r="M791" s="1324">
        <v>120</v>
      </c>
      <c r="N791" s="167"/>
      <c r="O791" s="178"/>
      <c r="P791" s="178"/>
      <c r="Q791" s="178"/>
      <c r="R791" s="178"/>
      <c r="S791" s="178"/>
      <c r="T791" s="178"/>
      <c r="U791" s="178"/>
      <c r="V791" s="178"/>
      <c r="W791" s="178"/>
      <c r="X791" s="178"/>
      <c r="Y791" s="178"/>
      <c r="Z791" s="178"/>
      <c r="AA791" s="178"/>
      <c r="AB791" s="178"/>
      <c r="AC791" s="178"/>
      <c r="AD791" s="178"/>
      <c r="AE791" s="178"/>
      <c r="AF791" s="178"/>
    </row>
    <row r="792" spans="1:32">
      <c r="A792" s="788"/>
      <c r="B792" s="3032" t="s">
        <v>756</v>
      </c>
      <c r="C792" s="622" t="s">
        <v>305</v>
      </c>
      <c r="D792" s="658" t="s">
        <v>1851</v>
      </c>
      <c r="E792" s="659" t="s">
        <v>1794</v>
      </c>
      <c r="F792" s="624">
        <v>2223</v>
      </c>
      <c r="G792" s="625" t="s">
        <v>146</v>
      </c>
      <c r="H792" s="628">
        <v>22973</v>
      </c>
      <c r="I792" s="628"/>
      <c r="J792" s="1392">
        <v>14571</v>
      </c>
      <c r="K792" s="666"/>
      <c r="L792" s="628">
        <v>22973</v>
      </c>
      <c r="M792" s="628"/>
      <c r="N792" s="6"/>
      <c r="O792" s="178"/>
      <c r="P792" s="178"/>
      <c r="Q792" s="178"/>
      <c r="R792" s="178"/>
      <c r="S792" s="178"/>
      <c r="T792" s="178"/>
      <c r="U792" s="178"/>
      <c r="V792" s="178"/>
      <c r="W792" s="178"/>
      <c r="X792" s="178"/>
      <c r="Y792" s="178"/>
      <c r="Z792" s="178"/>
      <c r="AA792" s="178"/>
      <c r="AB792" s="178"/>
      <c r="AC792" s="178"/>
      <c r="AD792" s="178"/>
      <c r="AE792" s="178"/>
      <c r="AF792" s="178"/>
    </row>
    <row r="793" spans="1:32">
      <c r="A793" s="699"/>
      <c r="B793" s="3033" t="s">
        <v>756</v>
      </c>
      <c r="C793" s="602" t="s">
        <v>305</v>
      </c>
      <c r="D793" s="617" t="s">
        <v>1851</v>
      </c>
      <c r="E793" s="639" t="s">
        <v>1794</v>
      </c>
      <c r="F793" s="618">
        <v>2223</v>
      </c>
      <c r="G793" s="604" t="s">
        <v>171</v>
      </c>
      <c r="H793" s="599"/>
      <c r="I793" s="814">
        <v>20000</v>
      </c>
      <c r="J793" s="1392" t="s">
        <v>1126</v>
      </c>
      <c r="K793" s="606"/>
      <c r="L793" s="599"/>
      <c r="M793" s="814">
        <v>20000</v>
      </c>
      <c r="N793" s="350" t="s">
        <v>1382</v>
      </c>
      <c r="O793" s="178"/>
      <c r="P793" s="178"/>
      <c r="Q793" s="178"/>
      <c r="R793" s="178"/>
      <c r="S793" s="178"/>
      <c r="T793" s="178"/>
      <c r="U793" s="178"/>
      <c r="V793" s="178"/>
      <c r="W793" s="178"/>
      <c r="X793" s="178"/>
      <c r="Y793" s="178"/>
      <c r="Z793" s="178"/>
      <c r="AA793" s="178"/>
      <c r="AB793" s="178"/>
      <c r="AC793" s="178"/>
      <c r="AD793" s="178"/>
      <c r="AE793" s="178"/>
      <c r="AF793" s="178"/>
    </row>
    <row r="794" spans="1:32" ht="20.399999999999999">
      <c r="A794" s="699"/>
      <c r="B794" s="3033" t="s">
        <v>756</v>
      </c>
      <c r="C794" s="602" t="s">
        <v>305</v>
      </c>
      <c r="D794" s="617" t="s">
        <v>1851</v>
      </c>
      <c r="E794" s="639" t="s">
        <v>1794</v>
      </c>
      <c r="F794" s="618">
        <v>2223</v>
      </c>
      <c r="G794" s="604" t="s">
        <v>327</v>
      </c>
      <c r="H794" s="599"/>
      <c r="I794" s="814">
        <v>330</v>
      </c>
      <c r="J794" s="1392" t="s">
        <v>1126</v>
      </c>
      <c r="K794" s="606"/>
      <c r="L794" s="599"/>
      <c r="M794" s="814">
        <v>330</v>
      </c>
      <c r="N794" s="6"/>
      <c r="O794" s="178"/>
      <c r="P794" s="178"/>
      <c r="Q794" s="178"/>
      <c r="R794" s="178"/>
      <c r="S794" s="178"/>
      <c r="T794" s="178"/>
      <c r="U794" s="178"/>
      <c r="V794" s="178"/>
      <c r="W794" s="178"/>
      <c r="X794" s="178"/>
      <c r="Y794" s="178"/>
      <c r="Z794" s="178"/>
      <c r="AA794" s="178"/>
      <c r="AB794" s="178"/>
      <c r="AC794" s="178"/>
      <c r="AD794" s="178"/>
      <c r="AE794" s="178"/>
      <c r="AF794" s="178"/>
    </row>
    <row r="795" spans="1:32">
      <c r="A795" s="699"/>
      <c r="B795" s="3033" t="s">
        <v>756</v>
      </c>
      <c r="C795" s="602" t="s">
        <v>305</v>
      </c>
      <c r="D795" s="617" t="s">
        <v>1851</v>
      </c>
      <c r="E795" s="639" t="s">
        <v>1794</v>
      </c>
      <c r="F795" s="618">
        <v>2223</v>
      </c>
      <c r="G795" s="604" t="s">
        <v>328</v>
      </c>
      <c r="H795" s="599"/>
      <c r="I795" s="814">
        <v>2643</v>
      </c>
      <c r="J795" s="1392" t="s">
        <v>1126</v>
      </c>
      <c r="K795" s="606"/>
      <c r="L795" s="599"/>
      <c r="M795" s="814">
        <v>2643</v>
      </c>
      <c r="N795" s="350"/>
      <c r="O795" s="178"/>
      <c r="P795" s="178"/>
      <c r="Q795" s="178"/>
      <c r="R795" s="178"/>
      <c r="S795" s="178"/>
      <c r="T795" s="178"/>
      <c r="U795" s="178"/>
      <c r="V795" s="178"/>
      <c r="W795" s="178"/>
      <c r="X795" s="178"/>
      <c r="Y795" s="178"/>
      <c r="Z795" s="178"/>
      <c r="AA795" s="178"/>
      <c r="AB795" s="178"/>
      <c r="AC795" s="178"/>
      <c r="AD795" s="178"/>
      <c r="AE795" s="178"/>
      <c r="AF795" s="178"/>
    </row>
    <row r="796" spans="1:32" ht="20.399999999999999">
      <c r="A796" s="788"/>
      <c r="B796" s="3032" t="s">
        <v>756</v>
      </c>
      <c r="C796" s="622" t="s">
        <v>307</v>
      </c>
      <c r="D796" s="658" t="s">
        <v>1851</v>
      </c>
      <c r="E796" s="659" t="s">
        <v>1794</v>
      </c>
      <c r="F796" s="624">
        <v>2233</v>
      </c>
      <c r="G796" s="625" t="s">
        <v>172</v>
      </c>
      <c r="H796" s="628">
        <v>463</v>
      </c>
      <c r="I796" s="628"/>
      <c r="J796" s="1392">
        <v>0</v>
      </c>
      <c r="K796" s="666"/>
      <c r="L796" s="628">
        <v>2500</v>
      </c>
      <c r="M796" s="628"/>
      <c r="N796" s="350"/>
      <c r="O796" s="178"/>
      <c r="P796" s="178"/>
      <c r="Q796" s="178"/>
      <c r="R796" s="178"/>
      <c r="S796" s="178"/>
      <c r="T796" s="178"/>
      <c r="U796" s="178"/>
      <c r="V796" s="178"/>
      <c r="W796" s="178"/>
      <c r="X796" s="178"/>
      <c r="Y796" s="178"/>
      <c r="Z796" s="178"/>
      <c r="AA796" s="178"/>
      <c r="AB796" s="178"/>
      <c r="AC796" s="178"/>
      <c r="AD796" s="178"/>
      <c r="AE796" s="178"/>
      <c r="AF796" s="178"/>
    </row>
    <row r="797" spans="1:32" ht="20.399999999999999">
      <c r="A797" s="699"/>
      <c r="B797" s="3033" t="s">
        <v>756</v>
      </c>
      <c r="C797" s="602" t="s">
        <v>307</v>
      </c>
      <c r="D797" s="617" t="s">
        <v>1851</v>
      </c>
      <c r="E797" s="639" t="s">
        <v>1794</v>
      </c>
      <c r="F797" s="618">
        <v>2233</v>
      </c>
      <c r="G797" s="604" t="s">
        <v>803</v>
      </c>
      <c r="H797" s="599"/>
      <c r="I797" s="599">
        <v>2500</v>
      </c>
      <c r="J797" s="1392" t="s">
        <v>1126</v>
      </c>
      <c r="K797" s="606"/>
      <c r="L797" s="599"/>
      <c r="M797" s="599">
        <v>2500</v>
      </c>
      <c r="N797" s="350"/>
      <c r="O797" s="178"/>
      <c r="P797" s="178"/>
      <c r="Q797" s="178"/>
      <c r="R797" s="178"/>
      <c r="S797" s="178"/>
      <c r="T797" s="178"/>
      <c r="U797" s="178"/>
      <c r="V797" s="178"/>
      <c r="W797" s="178"/>
      <c r="X797" s="178"/>
      <c r="Y797" s="178"/>
      <c r="Z797" s="178"/>
      <c r="AA797" s="178"/>
      <c r="AB797" s="178"/>
      <c r="AC797" s="178"/>
      <c r="AD797" s="178"/>
      <c r="AE797" s="178"/>
      <c r="AF797" s="178"/>
    </row>
    <row r="798" spans="1:32" ht="30.6">
      <c r="A798" s="1060"/>
      <c r="B798" s="3033" t="s">
        <v>756</v>
      </c>
      <c r="C798" s="602" t="s">
        <v>307</v>
      </c>
      <c r="D798" s="617" t="s">
        <v>1851</v>
      </c>
      <c r="E798" s="639" t="s">
        <v>1794</v>
      </c>
      <c r="F798" s="618">
        <v>2233</v>
      </c>
      <c r="G798" s="1044" t="s">
        <v>2916</v>
      </c>
      <c r="H798" s="1045"/>
      <c r="I798" s="1045">
        <v>-787</v>
      </c>
      <c r="J798" s="1392" t="s">
        <v>1126</v>
      </c>
      <c r="K798" s="1047"/>
      <c r="L798" s="1045"/>
      <c r="M798" s="1045"/>
      <c r="N798" s="350"/>
      <c r="O798" s="178"/>
      <c r="P798" s="178"/>
      <c r="Q798" s="178"/>
      <c r="R798" s="178"/>
      <c r="S798" s="178"/>
      <c r="T798" s="178"/>
      <c r="U798" s="178"/>
      <c r="V798" s="178"/>
      <c r="W798" s="178"/>
      <c r="X798" s="178"/>
      <c r="Y798" s="178"/>
      <c r="Z798" s="178"/>
      <c r="AA798" s="178"/>
      <c r="AB798" s="178"/>
      <c r="AC798" s="178"/>
      <c r="AD798" s="178"/>
      <c r="AE798" s="178"/>
      <c r="AF798" s="178"/>
    </row>
    <row r="799" spans="1:32" ht="40.799999999999997">
      <c r="A799" s="1204"/>
      <c r="B799" s="3033" t="s">
        <v>756</v>
      </c>
      <c r="C799" s="602" t="s">
        <v>307</v>
      </c>
      <c r="D799" s="617" t="s">
        <v>1851</v>
      </c>
      <c r="E799" s="639" t="s">
        <v>1794</v>
      </c>
      <c r="F799" s="618">
        <v>2233</v>
      </c>
      <c r="G799" s="1171" t="s">
        <v>2946</v>
      </c>
      <c r="H799" s="1324"/>
      <c r="I799" s="1324">
        <v>-1700</v>
      </c>
      <c r="J799" s="1392" t="s">
        <v>1126</v>
      </c>
      <c r="K799" s="1325"/>
      <c r="L799" s="1324"/>
      <c r="M799" s="1324"/>
      <c r="N799" s="350"/>
      <c r="O799" s="178"/>
      <c r="P799" s="178"/>
      <c r="Q799" s="178"/>
      <c r="R799" s="178"/>
      <c r="S799" s="178"/>
      <c r="T799" s="178"/>
      <c r="U799" s="178"/>
      <c r="V799" s="178"/>
      <c r="W799" s="178"/>
      <c r="X799" s="178"/>
      <c r="Y799" s="178"/>
      <c r="Z799" s="178"/>
      <c r="AA799" s="178"/>
      <c r="AB799" s="178"/>
      <c r="AC799" s="178"/>
      <c r="AD799" s="178"/>
      <c r="AE799" s="178"/>
      <c r="AF799" s="178"/>
    </row>
    <row r="800" spans="1:32" ht="20.399999999999999">
      <c r="A800" s="1584"/>
      <c r="B800" s="3033" t="s">
        <v>756</v>
      </c>
      <c r="C800" s="602" t="s">
        <v>307</v>
      </c>
      <c r="D800" s="617" t="s">
        <v>1851</v>
      </c>
      <c r="E800" s="639" t="s">
        <v>1794</v>
      </c>
      <c r="F800" s="618">
        <v>2233</v>
      </c>
      <c r="G800" s="1551" t="s">
        <v>4037</v>
      </c>
      <c r="H800" s="1743"/>
      <c r="I800" s="1743">
        <v>450</v>
      </c>
      <c r="J800" s="1553"/>
      <c r="K800" s="1744"/>
      <c r="L800" s="1745"/>
      <c r="M800" s="1743"/>
      <c r="N800" s="350" t="s">
        <v>3531</v>
      </c>
      <c r="O800" s="178"/>
      <c r="P800" s="178"/>
      <c r="Q800" s="178"/>
      <c r="R800" s="178"/>
      <c r="S800" s="178"/>
      <c r="T800" s="178"/>
      <c r="U800" s="178"/>
      <c r="V800" s="178"/>
      <c r="W800" s="178"/>
      <c r="X800" s="178"/>
      <c r="Y800" s="178"/>
      <c r="Z800" s="178"/>
      <c r="AA800" s="178"/>
      <c r="AB800" s="178"/>
      <c r="AC800" s="178"/>
      <c r="AD800" s="178"/>
      <c r="AE800" s="178"/>
      <c r="AF800" s="178"/>
    </row>
    <row r="801" spans="1:32" ht="11.4" customHeight="1">
      <c r="A801" s="788"/>
      <c r="B801" s="3032" t="s">
        <v>756</v>
      </c>
      <c r="C801" s="622" t="s">
        <v>305</v>
      </c>
      <c r="D801" s="658" t="s">
        <v>1851</v>
      </c>
      <c r="E801" s="659" t="s">
        <v>1794</v>
      </c>
      <c r="F801" s="624">
        <v>2234</v>
      </c>
      <c r="G801" s="625" t="s">
        <v>112</v>
      </c>
      <c r="H801" s="628">
        <v>270</v>
      </c>
      <c r="I801" s="628"/>
      <c r="J801" s="1392">
        <v>76</v>
      </c>
      <c r="K801" s="666"/>
      <c r="L801" s="628">
        <v>270</v>
      </c>
      <c r="M801" s="628"/>
      <c r="N801" s="167"/>
      <c r="O801" s="178"/>
      <c r="P801" s="178"/>
      <c r="Q801" s="178"/>
      <c r="R801" s="178"/>
      <c r="S801" s="178"/>
      <c r="T801" s="178"/>
      <c r="U801" s="178"/>
      <c r="V801" s="178"/>
      <c r="W801" s="178"/>
      <c r="X801" s="178"/>
      <c r="Y801" s="178"/>
      <c r="Z801" s="178"/>
      <c r="AA801" s="178"/>
      <c r="AB801" s="178"/>
      <c r="AC801" s="178"/>
      <c r="AD801" s="178"/>
      <c r="AE801" s="178"/>
      <c r="AF801" s="178"/>
    </row>
    <row r="802" spans="1:32">
      <c r="A802" s="699"/>
      <c r="B802" s="3033" t="s">
        <v>756</v>
      </c>
      <c r="C802" s="602" t="s">
        <v>305</v>
      </c>
      <c r="D802" s="617" t="s">
        <v>1851</v>
      </c>
      <c r="E802" s="639" t="s">
        <v>1794</v>
      </c>
      <c r="F802" s="618">
        <v>2234</v>
      </c>
      <c r="G802" s="604" t="s">
        <v>2481</v>
      </c>
      <c r="H802" s="809"/>
      <c r="I802" s="809">
        <v>270</v>
      </c>
      <c r="J802" s="1392" t="s">
        <v>1126</v>
      </c>
      <c r="K802" s="810"/>
      <c r="L802" s="809"/>
      <c r="M802" s="599">
        <v>270</v>
      </c>
      <c r="N802" s="167"/>
      <c r="O802" s="178"/>
      <c r="P802" s="178"/>
      <c r="Q802" s="178"/>
      <c r="R802" s="178"/>
      <c r="S802" s="178"/>
      <c r="T802" s="178"/>
      <c r="U802" s="178"/>
      <c r="V802" s="178"/>
      <c r="W802" s="178"/>
      <c r="X802" s="178"/>
      <c r="Y802" s="178"/>
      <c r="Z802" s="178"/>
      <c r="AA802" s="178"/>
      <c r="AB802" s="178"/>
      <c r="AC802" s="178"/>
      <c r="AD802" s="178"/>
      <c r="AE802" s="178"/>
      <c r="AF802" s="178"/>
    </row>
    <row r="803" spans="1:32">
      <c r="A803" s="788"/>
      <c r="B803" s="3032" t="s">
        <v>756</v>
      </c>
      <c r="C803" s="622" t="s">
        <v>305</v>
      </c>
      <c r="D803" s="658" t="s">
        <v>1851</v>
      </c>
      <c r="E803" s="659" t="s">
        <v>1794</v>
      </c>
      <c r="F803" s="624">
        <v>2235</v>
      </c>
      <c r="G803" s="625" t="s">
        <v>913</v>
      </c>
      <c r="H803" s="628">
        <v>500</v>
      </c>
      <c r="I803" s="628"/>
      <c r="J803" s="1392">
        <v>220</v>
      </c>
      <c r="K803" s="666"/>
      <c r="L803" s="628">
        <v>400</v>
      </c>
      <c r="M803" s="628"/>
      <c r="N803" s="167"/>
      <c r="O803" s="178"/>
      <c r="P803" s="178"/>
      <c r="Q803" s="178"/>
      <c r="R803" s="178"/>
      <c r="S803" s="178"/>
      <c r="T803" s="178"/>
      <c r="U803" s="178"/>
      <c r="V803" s="178"/>
      <c r="W803" s="178"/>
      <c r="X803" s="178"/>
      <c r="Y803" s="178"/>
      <c r="Z803" s="178"/>
      <c r="AA803" s="178"/>
      <c r="AB803" s="178"/>
      <c r="AC803" s="178"/>
      <c r="AD803" s="178"/>
      <c r="AE803" s="178"/>
      <c r="AF803" s="178"/>
    </row>
    <row r="804" spans="1:32" ht="20.399999999999999">
      <c r="A804" s="699"/>
      <c r="B804" s="3033" t="s">
        <v>756</v>
      </c>
      <c r="C804" s="602" t="s">
        <v>305</v>
      </c>
      <c r="D804" s="617" t="s">
        <v>1851</v>
      </c>
      <c r="E804" s="639" t="s">
        <v>1794</v>
      </c>
      <c r="F804" s="618">
        <v>2235</v>
      </c>
      <c r="G804" s="604" t="s">
        <v>3480</v>
      </c>
      <c r="H804" s="809"/>
      <c r="I804" s="809">
        <v>500</v>
      </c>
      <c r="J804" s="1392" t="s">
        <v>1126</v>
      </c>
      <c r="K804" s="810"/>
      <c r="L804" s="809"/>
      <c r="M804" s="2654">
        <v>400</v>
      </c>
      <c r="N804" s="167"/>
      <c r="O804" s="189"/>
      <c r="P804" s="189"/>
      <c r="Q804" s="189"/>
      <c r="R804" s="189"/>
      <c r="S804" s="189"/>
      <c r="T804" s="189"/>
      <c r="U804" s="189"/>
      <c r="V804" s="189"/>
      <c r="W804" s="189"/>
      <c r="X804" s="189"/>
      <c r="Y804" s="189"/>
      <c r="Z804" s="189"/>
      <c r="AA804" s="189"/>
      <c r="AB804" s="189"/>
      <c r="AC804" s="189"/>
      <c r="AD804" s="189"/>
      <c r="AE804" s="189"/>
      <c r="AF804" s="189"/>
    </row>
    <row r="805" spans="1:32">
      <c r="A805" s="1060"/>
      <c r="B805" s="3033" t="s">
        <v>756</v>
      </c>
      <c r="C805" s="602" t="s">
        <v>305</v>
      </c>
      <c r="D805" s="617" t="s">
        <v>1851</v>
      </c>
      <c r="E805" s="639" t="s">
        <v>1794</v>
      </c>
      <c r="F805" s="618">
        <v>2235</v>
      </c>
      <c r="G805" s="1044"/>
      <c r="H805" s="1339"/>
      <c r="I805" s="1339">
        <v>0</v>
      </c>
      <c r="J805" s="1392" t="s">
        <v>1126</v>
      </c>
      <c r="K805" s="1340"/>
      <c r="L805" s="1339"/>
      <c r="M805" s="1339">
        <v>0</v>
      </c>
      <c r="N805" s="116"/>
      <c r="O805" s="189"/>
      <c r="P805" s="189"/>
      <c r="Q805" s="189"/>
      <c r="R805" s="189"/>
      <c r="S805" s="189"/>
      <c r="T805" s="189"/>
      <c r="U805" s="189"/>
      <c r="V805" s="189"/>
      <c r="W805" s="189"/>
      <c r="X805" s="189"/>
      <c r="Y805" s="189"/>
      <c r="Z805" s="189"/>
      <c r="AA805" s="189"/>
      <c r="AB805" s="189"/>
      <c r="AC805" s="189"/>
      <c r="AD805" s="189"/>
      <c r="AE805" s="189"/>
      <c r="AF805" s="189"/>
    </row>
    <row r="806" spans="1:32" ht="20.399999999999999">
      <c r="A806" s="788"/>
      <c r="B806" s="3032" t="s">
        <v>756</v>
      </c>
      <c r="C806" s="622" t="s">
        <v>305</v>
      </c>
      <c r="D806" s="658" t="s">
        <v>1851</v>
      </c>
      <c r="E806" s="659" t="s">
        <v>1794</v>
      </c>
      <c r="F806" s="624">
        <v>2236</v>
      </c>
      <c r="G806" s="625" t="s">
        <v>1211</v>
      </c>
      <c r="H806" s="628">
        <v>750</v>
      </c>
      <c r="I806" s="628"/>
      <c r="J806" s="1392">
        <v>545</v>
      </c>
      <c r="K806" s="666"/>
      <c r="L806" s="628">
        <v>750</v>
      </c>
      <c r="M806" s="628"/>
      <c r="N806" s="192"/>
      <c r="O806" s="189"/>
      <c r="P806" s="189"/>
      <c r="Q806" s="189"/>
      <c r="R806" s="189"/>
      <c r="S806" s="189"/>
      <c r="T806" s="189"/>
      <c r="U806" s="189"/>
      <c r="V806" s="189"/>
      <c r="W806" s="189"/>
      <c r="X806" s="189"/>
      <c r="Y806" s="189"/>
      <c r="Z806" s="189"/>
      <c r="AA806" s="189"/>
      <c r="AB806" s="189"/>
      <c r="AC806" s="189"/>
      <c r="AD806" s="189"/>
      <c r="AE806" s="189"/>
      <c r="AF806" s="189"/>
    </row>
    <row r="807" spans="1:32">
      <c r="A807" s="699"/>
      <c r="B807" s="3033" t="s">
        <v>756</v>
      </c>
      <c r="C807" s="602" t="s">
        <v>305</v>
      </c>
      <c r="D807" s="617" t="s">
        <v>1851</v>
      </c>
      <c r="E807" s="639" t="s">
        <v>1794</v>
      </c>
      <c r="F807" s="618">
        <v>2236</v>
      </c>
      <c r="G807" s="604" t="s">
        <v>3481</v>
      </c>
      <c r="H807" s="809"/>
      <c r="I807" s="809">
        <v>100</v>
      </c>
      <c r="J807" s="1392" t="s">
        <v>1126</v>
      </c>
      <c r="K807" s="810"/>
      <c r="L807" s="809"/>
      <c r="M807" s="809">
        <v>750</v>
      </c>
      <c r="N807" s="350"/>
      <c r="O807" s="189"/>
      <c r="P807" s="189"/>
      <c r="Q807" s="189"/>
      <c r="R807" s="189"/>
      <c r="S807" s="189"/>
      <c r="T807" s="189"/>
      <c r="U807" s="189"/>
      <c r="V807" s="189"/>
      <c r="W807" s="189"/>
      <c r="X807" s="189"/>
      <c r="Y807" s="189"/>
      <c r="Z807" s="189"/>
      <c r="AA807" s="189"/>
      <c r="AB807" s="189"/>
      <c r="AC807" s="189"/>
      <c r="AD807" s="189"/>
      <c r="AE807" s="189"/>
      <c r="AF807" s="189"/>
    </row>
    <row r="808" spans="1:32" ht="20.399999999999999" customHeight="1">
      <c r="A808" s="576"/>
      <c r="B808" s="3033" t="s">
        <v>756</v>
      </c>
      <c r="C808" s="602" t="s">
        <v>305</v>
      </c>
      <c r="D808" s="617" t="s">
        <v>1851</v>
      </c>
      <c r="E808" s="639" t="s">
        <v>1794</v>
      </c>
      <c r="F808" s="618">
        <v>2236</v>
      </c>
      <c r="G808" s="1068" t="s">
        <v>2881</v>
      </c>
      <c r="H808" s="1080"/>
      <c r="I808" s="1080">
        <v>650</v>
      </c>
      <c r="J808" s="1392" t="s">
        <v>1126</v>
      </c>
      <c r="K808" s="1338"/>
      <c r="L808" s="1045"/>
      <c r="M808" s="1045"/>
      <c r="N808" s="350"/>
      <c r="O808" s="178"/>
      <c r="P808" s="178"/>
      <c r="Q808" s="178"/>
      <c r="R808" s="178"/>
      <c r="S808" s="178"/>
      <c r="T808" s="178"/>
      <c r="U808" s="178"/>
      <c r="V808" s="178"/>
      <c r="W808" s="178"/>
      <c r="X808" s="178"/>
      <c r="Y808" s="178"/>
      <c r="Z808" s="178"/>
      <c r="AA808" s="178"/>
      <c r="AB808" s="178"/>
      <c r="AC808" s="178"/>
      <c r="AD808" s="178"/>
      <c r="AE808" s="178"/>
      <c r="AF808" s="178"/>
    </row>
    <row r="809" spans="1:32">
      <c r="A809" s="788"/>
      <c r="B809" s="3032" t="s">
        <v>756</v>
      </c>
      <c r="C809" s="622" t="s">
        <v>307</v>
      </c>
      <c r="D809" s="658" t="s">
        <v>1851</v>
      </c>
      <c r="E809" s="659" t="s">
        <v>1794</v>
      </c>
      <c r="F809" s="624">
        <v>2239</v>
      </c>
      <c r="G809" s="625" t="s">
        <v>136</v>
      </c>
      <c r="H809" s="628">
        <v>1580</v>
      </c>
      <c r="I809" s="628"/>
      <c r="J809" s="1392"/>
      <c r="K809" s="666"/>
      <c r="L809" s="628">
        <v>1810</v>
      </c>
      <c r="M809" s="626"/>
      <c r="N809" s="192"/>
      <c r="O809" s="178"/>
      <c r="P809" s="178"/>
      <c r="Q809" s="178"/>
      <c r="R809" s="178"/>
      <c r="S809" s="178"/>
      <c r="T809" s="178"/>
      <c r="U809" s="178"/>
      <c r="V809" s="178"/>
      <c r="W809" s="178"/>
      <c r="X809" s="178"/>
      <c r="Y809" s="178"/>
      <c r="Z809" s="178"/>
      <c r="AA809" s="178"/>
      <c r="AB809" s="178"/>
      <c r="AC809" s="178"/>
      <c r="AD809" s="178"/>
      <c r="AE809" s="178"/>
      <c r="AF809" s="178"/>
    </row>
    <row r="810" spans="1:32" ht="20.399999999999999">
      <c r="A810" s="699"/>
      <c r="B810" s="3033" t="s">
        <v>756</v>
      </c>
      <c r="C810" s="602" t="s">
        <v>307</v>
      </c>
      <c r="D810" s="617" t="s">
        <v>1851</v>
      </c>
      <c r="E810" s="639" t="s">
        <v>1794</v>
      </c>
      <c r="F810" s="618">
        <v>2239</v>
      </c>
      <c r="G810" s="604" t="s">
        <v>1381</v>
      </c>
      <c r="H810" s="809"/>
      <c r="I810" s="809">
        <v>900</v>
      </c>
      <c r="J810" s="1392"/>
      <c r="K810" s="810"/>
      <c r="L810" s="1367"/>
      <c r="M810" s="809">
        <v>900</v>
      </c>
      <c r="N810" s="192"/>
      <c r="O810" s="189"/>
      <c r="P810" s="189"/>
      <c r="Q810" s="189"/>
      <c r="R810" s="189"/>
      <c r="S810" s="189"/>
      <c r="T810" s="189"/>
      <c r="U810" s="189"/>
      <c r="V810" s="189"/>
      <c r="W810" s="189"/>
      <c r="X810" s="189"/>
      <c r="Y810" s="189"/>
      <c r="Z810" s="189"/>
      <c r="AA810" s="189"/>
      <c r="AB810" s="189"/>
      <c r="AC810" s="189"/>
      <c r="AD810" s="189"/>
      <c r="AE810" s="189"/>
      <c r="AF810" s="189"/>
    </row>
    <row r="811" spans="1:32">
      <c r="A811" s="699"/>
      <c r="B811" s="3033" t="s">
        <v>756</v>
      </c>
      <c r="C811" s="602" t="s">
        <v>307</v>
      </c>
      <c r="D811" s="617" t="s">
        <v>1851</v>
      </c>
      <c r="E811" s="639" t="s">
        <v>1794</v>
      </c>
      <c r="F811" s="618">
        <v>2239</v>
      </c>
      <c r="G811" s="604" t="s">
        <v>144</v>
      </c>
      <c r="H811" s="809"/>
      <c r="I811" s="809">
        <v>300</v>
      </c>
      <c r="J811" s="1392" t="s">
        <v>1126</v>
      </c>
      <c r="K811" s="810"/>
      <c r="L811" s="1367"/>
      <c r="M811" s="809">
        <v>300</v>
      </c>
      <c r="N811" s="192"/>
      <c r="O811" s="189"/>
      <c r="P811" s="189"/>
      <c r="Q811" s="189"/>
      <c r="R811" s="189"/>
      <c r="S811" s="189"/>
      <c r="T811" s="189"/>
      <c r="U811" s="189"/>
      <c r="V811" s="189"/>
      <c r="W811" s="189"/>
      <c r="X811" s="189"/>
      <c r="Y811" s="189"/>
      <c r="Z811" s="189"/>
      <c r="AA811" s="189"/>
      <c r="AB811" s="189"/>
      <c r="AC811" s="189"/>
      <c r="AD811" s="189"/>
      <c r="AE811" s="189"/>
      <c r="AF811" s="189"/>
    </row>
    <row r="812" spans="1:32">
      <c r="A812" s="699"/>
      <c r="B812" s="3033" t="s">
        <v>756</v>
      </c>
      <c r="C812" s="602" t="s">
        <v>307</v>
      </c>
      <c r="D812" s="617" t="s">
        <v>1851</v>
      </c>
      <c r="E812" s="639" t="s">
        <v>1794</v>
      </c>
      <c r="F812" s="618">
        <v>2239</v>
      </c>
      <c r="G812" s="604" t="s">
        <v>508</v>
      </c>
      <c r="H812" s="809"/>
      <c r="I812" s="809">
        <v>100</v>
      </c>
      <c r="J812" s="1392" t="s">
        <v>1126</v>
      </c>
      <c r="K812" s="810"/>
      <c r="L812" s="1367"/>
      <c r="M812" s="809">
        <v>100</v>
      </c>
      <c r="N812" s="192"/>
      <c r="O812" s="189"/>
      <c r="P812" s="189"/>
      <c r="Q812" s="189"/>
      <c r="R812" s="189"/>
      <c r="S812" s="189"/>
      <c r="T812" s="189"/>
      <c r="U812" s="189"/>
      <c r="V812" s="189"/>
      <c r="W812" s="189"/>
      <c r="X812" s="189"/>
      <c r="Y812" s="189"/>
      <c r="Z812" s="189"/>
      <c r="AA812" s="189"/>
      <c r="AB812" s="189"/>
      <c r="AC812" s="189"/>
      <c r="AD812" s="189"/>
      <c r="AE812" s="189"/>
      <c r="AF812" s="189"/>
    </row>
    <row r="813" spans="1:32" ht="40.799999999999997">
      <c r="A813" s="699"/>
      <c r="B813" s="3033" t="s">
        <v>756</v>
      </c>
      <c r="C813" s="602" t="s">
        <v>305</v>
      </c>
      <c r="D813" s="617" t="s">
        <v>1851</v>
      </c>
      <c r="E813" s="639" t="s">
        <v>1794</v>
      </c>
      <c r="F813" s="618">
        <v>2239</v>
      </c>
      <c r="G813" s="604" t="s">
        <v>178</v>
      </c>
      <c r="H813" s="809"/>
      <c r="I813" s="809">
        <v>110</v>
      </c>
      <c r="J813" s="1392" t="s">
        <v>1126</v>
      </c>
      <c r="K813" s="810"/>
      <c r="L813" s="1367"/>
      <c r="M813" s="809">
        <v>110</v>
      </c>
      <c r="N813" s="1397"/>
      <c r="O813" s="189"/>
      <c r="P813" s="189"/>
      <c r="Q813" s="189"/>
      <c r="R813" s="189"/>
      <c r="S813" s="189"/>
      <c r="T813" s="189"/>
      <c r="U813" s="189"/>
      <c r="V813" s="189"/>
      <c r="W813" s="189"/>
      <c r="X813" s="189"/>
      <c r="Y813" s="189"/>
      <c r="Z813" s="189"/>
      <c r="AA813" s="189"/>
      <c r="AB813" s="189"/>
      <c r="AC813" s="189"/>
      <c r="AD813" s="189"/>
      <c r="AE813" s="189"/>
      <c r="AF813" s="189"/>
    </row>
    <row r="814" spans="1:32">
      <c r="A814" s="699"/>
      <c r="B814" s="3033" t="s">
        <v>756</v>
      </c>
      <c r="C814" s="602" t="s">
        <v>305</v>
      </c>
      <c r="D814" s="617" t="s">
        <v>1851</v>
      </c>
      <c r="E814" s="639" t="s">
        <v>1794</v>
      </c>
      <c r="F814" s="618">
        <v>2239</v>
      </c>
      <c r="G814" s="604" t="s">
        <v>3482</v>
      </c>
      <c r="H814" s="809"/>
      <c r="I814" s="809">
        <v>400</v>
      </c>
      <c r="J814" s="1392" t="s">
        <v>1126</v>
      </c>
      <c r="K814" s="810"/>
      <c r="L814" s="1367"/>
      <c r="M814" s="809">
        <v>400</v>
      </c>
      <c r="N814" s="1397"/>
      <c r="O814" s="178"/>
      <c r="P814" s="178"/>
      <c r="Q814" s="178"/>
      <c r="R814" s="178"/>
      <c r="S814" s="178"/>
      <c r="T814" s="178"/>
      <c r="U814" s="178"/>
      <c r="V814" s="178"/>
      <c r="W814" s="178"/>
      <c r="X814" s="178"/>
      <c r="Y814" s="178"/>
      <c r="Z814" s="178"/>
      <c r="AA814" s="178"/>
      <c r="AB814" s="178"/>
      <c r="AC814" s="178"/>
      <c r="AD814" s="178"/>
      <c r="AE814" s="178"/>
      <c r="AF814" s="178"/>
    </row>
    <row r="815" spans="1:32" ht="20.399999999999999" customHeight="1">
      <c r="A815" s="1204"/>
      <c r="B815" s="3033" t="s">
        <v>756</v>
      </c>
      <c r="C815" s="602" t="s">
        <v>305</v>
      </c>
      <c r="D815" s="617" t="s">
        <v>1851</v>
      </c>
      <c r="E815" s="639" t="s">
        <v>1794</v>
      </c>
      <c r="F815" s="618">
        <v>2239</v>
      </c>
      <c r="G815" s="1171" t="s">
        <v>2915</v>
      </c>
      <c r="H815" s="1324"/>
      <c r="I815" s="1324">
        <v>-110</v>
      </c>
      <c r="J815" s="1392" t="s">
        <v>1126</v>
      </c>
      <c r="K815" s="1325"/>
      <c r="L815" s="1369"/>
      <c r="M815" s="1369"/>
      <c r="N815" s="6"/>
      <c r="O815" s="178"/>
      <c r="P815" s="178"/>
      <c r="Q815" s="178"/>
      <c r="R815" s="178"/>
      <c r="S815" s="178"/>
      <c r="T815" s="178"/>
      <c r="U815" s="178"/>
      <c r="V815" s="178"/>
      <c r="W815" s="178"/>
      <c r="X815" s="178"/>
      <c r="Y815" s="178"/>
      <c r="Z815" s="178"/>
      <c r="AA815" s="178"/>
      <c r="AB815" s="178"/>
      <c r="AC815" s="178"/>
      <c r="AD815" s="178"/>
      <c r="AE815" s="178"/>
      <c r="AF815" s="178"/>
    </row>
    <row r="816" spans="1:32" ht="30.6">
      <c r="A816" s="1204"/>
      <c r="B816" s="3033" t="s">
        <v>756</v>
      </c>
      <c r="C816" s="602" t="s">
        <v>305</v>
      </c>
      <c r="D816" s="617" t="s">
        <v>1851</v>
      </c>
      <c r="E816" s="639" t="s">
        <v>1794</v>
      </c>
      <c r="F816" s="618">
        <v>2239</v>
      </c>
      <c r="G816" s="1171" t="s">
        <v>2863</v>
      </c>
      <c r="H816" s="1324"/>
      <c r="I816" s="1324">
        <v>-120</v>
      </c>
      <c r="J816" s="1392" t="s">
        <v>1126</v>
      </c>
      <c r="K816" s="1325"/>
      <c r="L816" s="1369"/>
      <c r="M816" s="1369"/>
      <c r="N816" s="350"/>
      <c r="O816" s="178"/>
      <c r="P816" s="178"/>
      <c r="Q816" s="178"/>
      <c r="R816" s="178"/>
      <c r="S816" s="178"/>
      <c r="T816" s="178"/>
      <c r="U816" s="178"/>
      <c r="V816" s="178"/>
      <c r="W816" s="178"/>
      <c r="X816" s="178"/>
      <c r="Y816" s="178"/>
      <c r="Z816" s="178"/>
      <c r="AA816" s="178"/>
      <c r="AB816" s="178"/>
      <c r="AC816" s="178"/>
      <c r="AD816" s="178"/>
      <c r="AE816" s="178"/>
      <c r="AF816" s="178"/>
    </row>
    <row r="817" spans="1:32" ht="20.399999999999999" customHeight="1">
      <c r="A817" s="815"/>
      <c r="B817" s="3032" t="s">
        <v>804</v>
      </c>
      <c r="C817" s="622" t="s">
        <v>307</v>
      </c>
      <c r="D817" s="658" t="s">
        <v>1851</v>
      </c>
      <c r="E817" s="659" t="s">
        <v>1794</v>
      </c>
      <c r="F817" s="633">
        <v>2239</v>
      </c>
      <c r="G817" s="625" t="s">
        <v>1384</v>
      </c>
      <c r="H817" s="628">
        <v>48536</v>
      </c>
      <c r="I817" s="628"/>
      <c r="J817" s="1392">
        <v>35782</v>
      </c>
      <c r="K817" s="666"/>
      <c r="L817" s="628">
        <v>72130</v>
      </c>
      <c r="M817" s="628"/>
      <c r="N817" s="350"/>
      <c r="O817" s="189"/>
      <c r="P817" s="189"/>
      <c r="Q817" s="189"/>
      <c r="R817" s="189"/>
      <c r="S817" s="189"/>
      <c r="T817" s="189"/>
      <c r="U817" s="189"/>
      <c r="V817" s="189"/>
      <c r="W817" s="189"/>
      <c r="X817" s="189"/>
      <c r="Y817" s="189"/>
      <c r="Z817" s="189"/>
      <c r="AA817" s="189"/>
      <c r="AB817" s="189"/>
      <c r="AC817" s="189"/>
      <c r="AD817" s="189"/>
      <c r="AE817" s="189"/>
      <c r="AF817" s="189"/>
    </row>
    <row r="818" spans="1:32">
      <c r="A818" s="699"/>
      <c r="B818" s="3033" t="s">
        <v>804</v>
      </c>
      <c r="C818" s="602" t="s">
        <v>307</v>
      </c>
      <c r="D818" s="617" t="s">
        <v>1851</v>
      </c>
      <c r="E818" s="639" t="s">
        <v>1794</v>
      </c>
      <c r="F818" s="618">
        <v>2239</v>
      </c>
      <c r="G818" s="604" t="s">
        <v>1213</v>
      </c>
      <c r="H818" s="809"/>
      <c r="I818" s="809">
        <v>43880</v>
      </c>
      <c r="J818" s="1392" t="s">
        <v>1126</v>
      </c>
      <c r="K818" s="810"/>
      <c r="L818" s="1367"/>
      <c r="M818" s="809">
        <v>43880</v>
      </c>
      <c r="N818" s="116"/>
      <c r="O818" s="189"/>
      <c r="P818" s="189"/>
      <c r="Q818" s="189"/>
      <c r="R818" s="189"/>
      <c r="S818" s="189"/>
      <c r="T818" s="189"/>
      <c r="U818" s="189"/>
      <c r="V818" s="189"/>
      <c r="W818" s="189"/>
      <c r="X818" s="189"/>
      <c r="Y818" s="189"/>
      <c r="Z818" s="189"/>
      <c r="AA818" s="189"/>
      <c r="AB818" s="189"/>
      <c r="AC818" s="189"/>
      <c r="AD818" s="189"/>
      <c r="AE818" s="189"/>
      <c r="AF818" s="189"/>
    </row>
    <row r="819" spans="1:32" ht="20.399999999999999">
      <c r="A819" s="1060"/>
      <c r="B819" s="3033" t="s">
        <v>804</v>
      </c>
      <c r="C819" s="602" t="s">
        <v>307</v>
      </c>
      <c r="D819" s="617" t="s">
        <v>1851</v>
      </c>
      <c r="E819" s="639" t="s">
        <v>1794</v>
      </c>
      <c r="F819" s="618">
        <v>2239</v>
      </c>
      <c r="G819" s="1044" t="s">
        <v>2987</v>
      </c>
      <c r="H819" s="1045"/>
      <c r="I819" s="1045">
        <v>-339</v>
      </c>
      <c r="J819" s="1392" t="s">
        <v>1126</v>
      </c>
      <c r="K819" s="1047"/>
      <c r="L819" s="1030"/>
      <c r="M819" s="1045"/>
      <c r="N819" s="1397" t="s">
        <v>3537</v>
      </c>
      <c r="O819" s="178"/>
      <c r="P819" s="178"/>
      <c r="Q819" s="178"/>
      <c r="R819" s="178"/>
      <c r="S819" s="178"/>
      <c r="T819" s="178"/>
      <c r="U819" s="178"/>
      <c r="V819" s="178"/>
      <c r="W819" s="178"/>
      <c r="X819" s="178"/>
      <c r="Y819" s="178"/>
      <c r="Z819" s="178"/>
      <c r="AA819" s="178"/>
      <c r="AB819" s="178"/>
      <c r="AC819" s="178"/>
      <c r="AD819" s="178"/>
      <c r="AE819" s="178"/>
      <c r="AF819" s="178"/>
    </row>
    <row r="820" spans="1:32" ht="20.399999999999999" customHeight="1">
      <c r="A820" s="699"/>
      <c r="B820" s="3033" t="s">
        <v>804</v>
      </c>
      <c r="C820" s="602" t="s">
        <v>307</v>
      </c>
      <c r="D820" s="617" t="s">
        <v>1851</v>
      </c>
      <c r="E820" s="639" t="s">
        <v>1794</v>
      </c>
      <c r="F820" s="618">
        <v>2239</v>
      </c>
      <c r="G820" s="604" t="s">
        <v>3028</v>
      </c>
      <c r="H820" s="809"/>
      <c r="I820" s="809">
        <v>-600</v>
      </c>
      <c r="J820" s="1392" t="s">
        <v>1126</v>
      </c>
      <c r="K820" s="810"/>
      <c r="L820" s="1367"/>
      <c r="M820" s="809"/>
      <c r="N820" s="593"/>
      <c r="O820" s="4"/>
      <c r="P820" s="4"/>
      <c r="Q820" s="4"/>
      <c r="R820" s="4"/>
      <c r="S820" s="4"/>
      <c r="T820" s="4"/>
      <c r="U820" s="4"/>
      <c r="V820" s="4"/>
      <c r="W820" s="4"/>
      <c r="X820" s="4"/>
      <c r="Y820" s="4"/>
      <c r="Z820" s="4"/>
      <c r="AA820" s="4"/>
      <c r="AB820" s="4"/>
      <c r="AC820" s="4"/>
      <c r="AD820" s="4"/>
      <c r="AE820" s="4"/>
      <c r="AF820" s="4"/>
    </row>
    <row r="821" spans="1:32" ht="30.6">
      <c r="A821" s="699"/>
      <c r="B821" s="3033" t="s">
        <v>804</v>
      </c>
      <c r="C821" s="602" t="s">
        <v>307</v>
      </c>
      <c r="D821" s="617" t="s">
        <v>1851</v>
      </c>
      <c r="E821" s="639" t="s">
        <v>1794</v>
      </c>
      <c r="F821" s="618">
        <v>2239</v>
      </c>
      <c r="G821" s="604" t="s">
        <v>3029</v>
      </c>
      <c r="H821" s="809"/>
      <c r="I821" s="809">
        <v>-545</v>
      </c>
      <c r="J821" s="1392" t="s">
        <v>1126</v>
      </c>
      <c r="K821" s="810"/>
      <c r="L821" s="1367"/>
      <c r="M821" s="809"/>
      <c r="N821" s="6"/>
      <c r="O821" s="189"/>
      <c r="P821" s="189"/>
      <c r="Q821" s="189"/>
      <c r="R821" s="189"/>
      <c r="S821" s="189"/>
      <c r="T821" s="189"/>
      <c r="U821" s="189"/>
      <c r="V821" s="189"/>
      <c r="W821" s="189"/>
      <c r="X821" s="189"/>
      <c r="Y821" s="189"/>
      <c r="Z821" s="189"/>
      <c r="AA821" s="189"/>
      <c r="AB821" s="189"/>
      <c r="AC821" s="189"/>
      <c r="AD821" s="189"/>
      <c r="AE821" s="189"/>
      <c r="AF821" s="189"/>
    </row>
    <row r="822" spans="1:32" ht="81.599999999999994">
      <c r="A822" s="699"/>
      <c r="B822" s="3033" t="s">
        <v>804</v>
      </c>
      <c r="C822" s="602" t="s">
        <v>307</v>
      </c>
      <c r="D822" s="617" t="s">
        <v>1851</v>
      </c>
      <c r="E822" s="639" t="s">
        <v>1794</v>
      </c>
      <c r="F822" s="618">
        <v>2239</v>
      </c>
      <c r="G822" s="604" t="s">
        <v>3107</v>
      </c>
      <c r="H822" s="809"/>
      <c r="I822" s="809">
        <v>-5000</v>
      </c>
      <c r="J822" s="1392" t="s">
        <v>1126</v>
      </c>
      <c r="K822" s="810"/>
      <c r="L822" s="1367"/>
      <c r="M822" s="809"/>
      <c r="N822" s="6"/>
      <c r="O822" s="189"/>
      <c r="P822" s="189"/>
      <c r="Q822" s="189"/>
      <c r="R822" s="189"/>
      <c r="S822" s="189"/>
      <c r="T822" s="189"/>
      <c r="U822" s="189"/>
      <c r="V822" s="189"/>
      <c r="W822" s="189"/>
      <c r="X822" s="189"/>
      <c r="Y822" s="189"/>
      <c r="Z822" s="189"/>
      <c r="AA822" s="189"/>
      <c r="AB822" s="189"/>
      <c r="AC822" s="189"/>
      <c r="AD822" s="189"/>
      <c r="AE822" s="189"/>
      <c r="AF822" s="189"/>
    </row>
    <row r="823" spans="1:32" ht="20.399999999999999">
      <c r="A823" s="1584"/>
      <c r="B823" s="3033" t="s">
        <v>804</v>
      </c>
      <c r="C823" s="602" t="s">
        <v>307</v>
      </c>
      <c r="D823" s="617" t="s">
        <v>1851</v>
      </c>
      <c r="E823" s="639" t="s">
        <v>1794</v>
      </c>
      <c r="F823" s="618">
        <v>2239</v>
      </c>
      <c r="G823" s="1551" t="s">
        <v>4036</v>
      </c>
      <c r="H823" s="1743"/>
      <c r="I823" s="1743">
        <v>-660</v>
      </c>
      <c r="J823" s="1553"/>
      <c r="K823" s="1744"/>
      <c r="L823" s="1745"/>
      <c r="M823" s="1743"/>
      <c r="N823" s="6"/>
      <c r="O823" s="189"/>
      <c r="P823" s="189"/>
      <c r="Q823" s="189"/>
      <c r="R823" s="189"/>
      <c r="S823" s="189"/>
      <c r="T823" s="189"/>
      <c r="U823" s="189"/>
      <c r="V823" s="189"/>
      <c r="W823" s="189"/>
      <c r="X823" s="189"/>
      <c r="Y823" s="189"/>
      <c r="Z823" s="189"/>
      <c r="AA823" s="189"/>
      <c r="AB823" s="189"/>
      <c r="AC823" s="189"/>
      <c r="AD823" s="189"/>
      <c r="AE823" s="189"/>
      <c r="AF823" s="189"/>
    </row>
    <row r="824" spans="1:32" ht="20.399999999999999">
      <c r="A824" s="1584"/>
      <c r="B824" s="3033" t="s">
        <v>804</v>
      </c>
      <c r="C824" s="602" t="s">
        <v>307</v>
      </c>
      <c r="D824" s="617" t="s">
        <v>1851</v>
      </c>
      <c r="E824" s="639" t="s">
        <v>1794</v>
      </c>
      <c r="F824" s="618">
        <v>2239</v>
      </c>
      <c r="G824" s="1551" t="s">
        <v>4037</v>
      </c>
      <c r="H824" s="1743"/>
      <c r="I824" s="1743">
        <v>-450</v>
      </c>
      <c r="J824" s="1553"/>
      <c r="K824" s="1744"/>
      <c r="L824" s="1745"/>
      <c r="M824" s="1743"/>
      <c r="N824" s="6" t="s">
        <v>2011</v>
      </c>
      <c r="O824" s="178"/>
      <c r="P824" s="178"/>
      <c r="Q824" s="178"/>
      <c r="R824" s="178"/>
      <c r="S824" s="178"/>
      <c r="T824" s="178"/>
      <c r="U824" s="178"/>
      <c r="V824" s="178"/>
      <c r="W824" s="178"/>
      <c r="X824" s="178"/>
      <c r="Y824" s="178"/>
      <c r="Z824" s="178"/>
      <c r="AA824" s="178"/>
      <c r="AB824" s="178"/>
      <c r="AC824" s="178"/>
      <c r="AD824" s="178"/>
      <c r="AE824" s="178"/>
      <c r="AF824" s="178"/>
    </row>
    <row r="825" spans="1:32" ht="30.6">
      <c r="A825" s="699"/>
      <c r="B825" s="3033" t="s">
        <v>804</v>
      </c>
      <c r="C825" s="602" t="s">
        <v>307</v>
      </c>
      <c r="D825" s="617" t="s">
        <v>1851</v>
      </c>
      <c r="E825" s="639" t="s">
        <v>1794</v>
      </c>
      <c r="F825" s="618">
        <v>2239</v>
      </c>
      <c r="G825" s="604" t="s">
        <v>2761</v>
      </c>
      <c r="H825" s="809"/>
      <c r="I825" s="809">
        <v>11250</v>
      </c>
      <c r="J825" s="1392" t="s">
        <v>1126</v>
      </c>
      <c r="K825" s="810"/>
      <c r="L825" s="1367"/>
      <c r="M825" s="809">
        <v>11250</v>
      </c>
      <c r="N825" s="6" t="s">
        <v>3936</v>
      </c>
      <c r="O825" s="178"/>
      <c r="P825" s="178"/>
      <c r="Q825" s="178"/>
      <c r="R825" s="178"/>
      <c r="S825" s="178"/>
      <c r="T825" s="178"/>
      <c r="U825" s="178"/>
      <c r="V825" s="178"/>
      <c r="W825" s="178"/>
      <c r="X825" s="178"/>
      <c r="Y825" s="178"/>
      <c r="Z825" s="178"/>
      <c r="AA825" s="178"/>
      <c r="AB825" s="178"/>
      <c r="AC825" s="178"/>
      <c r="AD825" s="178"/>
      <c r="AE825" s="178"/>
      <c r="AF825" s="178"/>
    </row>
    <row r="826" spans="1:32" ht="20.399999999999999">
      <c r="A826" s="699"/>
      <c r="B826" s="3033" t="s">
        <v>804</v>
      </c>
      <c r="C826" s="602" t="s">
        <v>307</v>
      </c>
      <c r="D826" s="617" t="s">
        <v>1851</v>
      </c>
      <c r="E826" s="639" t="s">
        <v>1794</v>
      </c>
      <c r="F826" s="618">
        <v>2239</v>
      </c>
      <c r="G826" s="604" t="s">
        <v>3532</v>
      </c>
      <c r="H826" s="809"/>
      <c r="I826" s="809">
        <v>2500</v>
      </c>
      <c r="J826" s="1392" t="s">
        <v>1126</v>
      </c>
      <c r="K826" s="810"/>
      <c r="L826" s="1367"/>
      <c r="M826" s="809">
        <v>5000</v>
      </c>
      <c r="N826" s="6" t="s">
        <v>3539</v>
      </c>
      <c r="O826" s="178"/>
      <c r="P826" s="178"/>
      <c r="Q826" s="178"/>
      <c r="R826" s="178"/>
      <c r="S826" s="178"/>
      <c r="T826" s="178"/>
      <c r="U826" s="178"/>
      <c r="V826" s="178"/>
      <c r="W826" s="178"/>
      <c r="X826" s="178"/>
      <c r="Y826" s="178"/>
      <c r="Z826" s="178"/>
      <c r="AA826" s="178"/>
      <c r="AB826" s="178"/>
      <c r="AC826" s="178"/>
      <c r="AD826" s="178"/>
      <c r="AE826" s="178"/>
      <c r="AF826" s="178"/>
    </row>
    <row r="827" spans="1:32" ht="30.6">
      <c r="A827" s="699"/>
      <c r="B827" s="3033" t="s">
        <v>804</v>
      </c>
      <c r="C827" s="602" t="s">
        <v>307</v>
      </c>
      <c r="D827" s="617" t="s">
        <v>1851</v>
      </c>
      <c r="E827" s="639" t="s">
        <v>1794</v>
      </c>
      <c r="F827" s="618">
        <v>2239</v>
      </c>
      <c r="G827" s="604" t="s">
        <v>3533</v>
      </c>
      <c r="H827" s="809"/>
      <c r="I827" s="809">
        <v>10000</v>
      </c>
      <c r="J827" s="1392" t="s">
        <v>1126</v>
      </c>
      <c r="K827" s="810"/>
      <c r="L827" s="1367"/>
      <c r="M827" s="809">
        <v>12000</v>
      </c>
      <c r="N827" s="116" t="s">
        <v>3541</v>
      </c>
      <c r="O827" s="178"/>
      <c r="P827" s="178"/>
      <c r="Q827" s="178"/>
      <c r="R827" s="178"/>
      <c r="S827" s="178"/>
      <c r="T827" s="178"/>
      <c r="U827" s="178"/>
      <c r="V827" s="178"/>
      <c r="W827" s="178"/>
      <c r="X827" s="178"/>
      <c r="Y827" s="178"/>
      <c r="Z827" s="178"/>
      <c r="AA827" s="178"/>
      <c r="AB827" s="178"/>
      <c r="AC827" s="178"/>
      <c r="AD827" s="178"/>
      <c r="AE827" s="178"/>
      <c r="AF827" s="178"/>
    </row>
    <row r="828" spans="1:32" ht="30.6">
      <c r="A828" s="1204"/>
      <c r="B828" s="3033" t="s">
        <v>804</v>
      </c>
      <c r="C828" s="602" t="s">
        <v>307</v>
      </c>
      <c r="D828" s="617" t="s">
        <v>1851</v>
      </c>
      <c r="E828" s="639" t="s">
        <v>1794</v>
      </c>
      <c r="F828" s="618">
        <v>2239</v>
      </c>
      <c r="G828" s="1171" t="s">
        <v>2909</v>
      </c>
      <c r="H828" s="1324"/>
      <c r="I828" s="1324">
        <v>-1500</v>
      </c>
      <c r="J828" s="1392" t="s">
        <v>1126</v>
      </c>
      <c r="K828" s="1325"/>
      <c r="L828" s="1369"/>
      <c r="M828" s="1369"/>
      <c r="N828" s="6"/>
      <c r="O828" s="178"/>
      <c r="P828" s="178"/>
      <c r="Q828" s="178"/>
      <c r="R828" s="178"/>
      <c r="S828" s="178"/>
      <c r="T828" s="178"/>
      <c r="U828" s="178"/>
      <c r="V828" s="178"/>
      <c r="W828" s="178"/>
      <c r="X828" s="178"/>
      <c r="Y828" s="178"/>
      <c r="Z828" s="178"/>
      <c r="AA828" s="178"/>
      <c r="AB828" s="178"/>
      <c r="AC828" s="178"/>
      <c r="AD828" s="178"/>
      <c r="AE828" s="178"/>
      <c r="AF828" s="178"/>
    </row>
    <row r="829" spans="1:32" ht="30.6">
      <c r="A829" s="1204"/>
      <c r="B829" s="3033" t="s">
        <v>804</v>
      </c>
      <c r="C829" s="602" t="s">
        <v>307</v>
      </c>
      <c r="D829" s="617" t="s">
        <v>1851</v>
      </c>
      <c r="E829" s="639" t="s">
        <v>1794</v>
      </c>
      <c r="F829" s="618">
        <v>2239</v>
      </c>
      <c r="G829" s="1171" t="s">
        <v>2914</v>
      </c>
      <c r="H829" s="1324"/>
      <c r="I829" s="1324">
        <v>-3000</v>
      </c>
      <c r="J829" s="1392" t="s">
        <v>1126</v>
      </c>
      <c r="K829" s="1325"/>
      <c r="L829" s="1369"/>
      <c r="M829" s="1369"/>
      <c r="N829" s="6" t="s">
        <v>3542</v>
      </c>
      <c r="O829" s="178"/>
      <c r="P829" s="178"/>
      <c r="Q829" s="178"/>
      <c r="R829" s="178"/>
      <c r="S829" s="178"/>
      <c r="T829" s="178"/>
      <c r="U829" s="178"/>
      <c r="V829" s="178"/>
      <c r="W829" s="178"/>
      <c r="X829" s="178"/>
      <c r="Y829" s="178"/>
      <c r="Z829" s="178"/>
      <c r="AA829" s="178"/>
      <c r="AB829" s="178"/>
      <c r="AC829" s="178"/>
      <c r="AD829" s="178"/>
      <c r="AE829" s="178"/>
      <c r="AF829" s="178"/>
    </row>
    <row r="830" spans="1:32" ht="40.799999999999997">
      <c r="A830" s="1204"/>
      <c r="B830" s="3033" t="s">
        <v>804</v>
      </c>
      <c r="C830" s="602" t="s">
        <v>307</v>
      </c>
      <c r="D830" s="617" t="s">
        <v>1851</v>
      </c>
      <c r="E830" s="639" t="s">
        <v>1794</v>
      </c>
      <c r="F830" s="618">
        <v>2239</v>
      </c>
      <c r="G830" s="1171" t="s">
        <v>2946</v>
      </c>
      <c r="H830" s="1324"/>
      <c r="I830" s="1324">
        <v>-7000</v>
      </c>
      <c r="J830" s="1392" t="s">
        <v>1126</v>
      </c>
      <c r="K830" s="1325"/>
      <c r="L830" s="1369"/>
      <c r="M830" s="1369"/>
      <c r="N830" s="6"/>
      <c r="O830" s="178"/>
      <c r="P830" s="178"/>
      <c r="Q830" s="178"/>
      <c r="R830" s="178"/>
      <c r="S830" s="178"/>
      <c r="T830" s="178"/>
      <c r="U830" s="178"/>
      <c r="V830" s="178"/>
      <c r="W830" s="178"/>
      <c r="X830" s="178"/>
      <c r="Y830" s="178"/>
      <c r="Z830" s="178"/>
      <c r="AA830" s="178"/>
      <c r="AB830" s="178"/>
      <c r="AC830" s="178"/>
      <c r="AD830" s="178"/>
      <c r="AE830" s="178"/>
      <c r="AF830" s="178"/>
    </row>
    <row r="831" spans="1:32">
      <c r="A831" s="788"/>
      <c r="B831" s="3032" t="s">
        <v>756</v>
      </c>
      <c r="C831" s="622" t="s">
        <v>326</v>
      </c>
      <c r="D831" s="658" t="s">
        <v>1851</v>
      </c>
      <c r="E831" s="659" t="s">
        <v>1794</v>
      </c>
      <c r="F831" s="624">
        <v>2241</v>
      </c>
      <c r="G831" s="625" t="s">
        <v>173</v>
      </c>
      <c r="H831" s="628">
        <v>4722</v>
      </c>
      <c r="I831" s="628"/>
      <c r="J831" s="1392">
        <v>4721.6400000000003</v>
      </c>
      <c r="K831" s="666"/>
      <c r="L831" s="628">
        <v>0</v>
      </c>
      <c r="M831" s="628"/>
      <c r="N831" s="116"/>
      <c r="O831" s="178"/>
      <c r="P831" s="178"/>
      <c r="Q831" s="178"/>
      <c r="R831" s="178"/>
      <c r="S831" s="178"/>
      <c r="T831" s="178"/>
      <c r="U831" s="178"/>
      <c r="V831" s="178"/>
      <c r="W831" s="178"/>
      <c r="X831" s="178"/>
      <c r="Y831" s="178"/>
      <c r="Z831" s="178"/>
      <c r="AA831" s="178"/>
      <c r="AB831" s="178"/>
      <c r="AC831" s="178"/>
      <c r="AD831" s="178"/>
      <c r="AE831" s="178"/>
      <c r="AF831" s="178"/>
    </row>
    <row r="832" spans="1:32" ht="20.399999999999999">
      <c r="A832" s="1204"/>
      <c r="B832" s="3033" t="s">
        <v>756</v>
      </c>
      <c r="C832" s="602" t="s">
        <v>326</v>
      </c>
      <c r="D832" s="617" t="s">
        <v>1851</v>
      </c>
      <c r="E832" s="639" t="s">
        <v>1794</v>
      </c>
      <c r="F832" s="618">
        <v>2241</v>
      </c>
      <c r="G832" s="1171" t="s">
        <v>2944</v>
      </c>
      <c r="H832" s="1324"/>
      <c r="I832" s="1324">
        <v>2608</v>
      </c>
      <c r="J832" s="1392" t="s">
        <v>1126</v>
      </c>
      <c r="K832" s="1325"/>
      <c r="L832" s="1324"/>
      <c r="M832" s="1324"/>
      <c r="N832" s="181" t="s">
        <v>3937</v>
      </c>
      <c r="O832" s="178"/>
      <c r="P832" s="178"/>
      <c r="Q832" s="178"/>
      <c r="R832" s="178"/>
      <c r="S832" s="178"/>
      <c r="T832" s="178"/>
      <c r="U832" s="178"/>
      <c r="V832" s="178"/>
      <c r="W832" s="178"/>
      <c r="X832" s="178"/>
      <c r="Y832" s="178"/>
      <c r="Z832" s="178"/>
      <c r="AA832" s="178"/>
      <c r="AB832" s="178"/>
      <c r="AC832" s="178"/>
      <c r="AD832" s="178"/>
      <c r="AE832" s="178"/>
      <c r="AF832" s="178"/>
    </row>
    <row r="833" spans="1:32" ht="30.6">
      <c r="A833" s="1060"/>
      <c r="B833" s="3033" t="s">
        <v>756</v>
      </c>
      <c r="C833" s="602" t="s">
        <v>326</v>
      </c>
      <c r="D833" s="617" t="s">
        <v>1851</v>
      </c>
      <c r="E833" s="639" t="s">
        <v>1794</v>
      </c>
      <c r="F833" s="618">
        <v>2241</v>
      </c>
      <c r="G833" s="1044" t="s">
        <v>3031</v>
      </c>
      <c r="H833" s="1339"/>
      <c r="I833" s="1339">
        <v>2114</v>
      </c>
      <c r="J833" s="1392" t="s">
        <v>1126</v>
      </c>
      <c r="K833" s="1340"/>
      <c r="L833" s="1339"/>
      <c r="M833" s="1339"/>
      <c r="N833" s="198" t="s">
        <v>3544</v>
      </c>
      <c r="O833" s="178"/>
      <c r="P833" s="178"/>
      <c r="Q833" s="178"/>
      <c r="R833" s="178"/>
      <c r="S833" s="178"/>
      <c r="T833" s="178"/>
      <c r="U833" s="178"/>
      <c r="V833" s="178"/>
      <c r="W833" s="178"/>
      <c r="X833" s="178"/>
      <c r="Y833" s="178"/>
      <c r="Z833" s="178"/>
      <c r="AA833" s="178"/>
      <c r="AB833" s="178"/>
      <c r="AC833" s="178"/>
      <c r="AD833" s="178"/>
      <c r="AE833" s="178"/>
      <c r="AF833" s="178"/>
    </row>
    <row r="834" spans="1:32" ht="20.399999999999999">
      <c r="A834" s="788"/>
      <c r="B834" s="3032" t="s">
        <v>756</v>
      </c>
      <c r="C834" s="622" t="s">
        <v>305</v>
      </c>
      <c r="D834" s="658" t="s">
        <v>1851</v>
      </c>
      <c r="E834" s="659" t="s">
        <v>1794</v>
      </c>
      <c r="F834" s="624">
        <v>2243</v>
      </c>
      <c r="G834" s="625" t="s">
        <v>174</v>
      </c>
      <c r="H834" s="628">
        <v>200</v>
      </c>
      <c r="I834" s="628"/>
      <c r="J834" s="1392">
        <v>0</v>
      </c>
      <c r="K834" s="666"/>
      <c r="L834" s="628">
        <v>200</v>
      </c>
      <c r="M834" s="628"/>
      <c r="N834" s="181" t="s">
        <v>3545</v>
      </c>
      <c r="O834" s="178"/>
      <c r="P834" s="178"/>
      <c r="Q834" s="178"/>
      <c r="R834" s="178"/>
      <c r="S834" s="178"/>
      <c r="T834" s="178"/>
      <c r="U834" s="178"/>
      <c r="V834" s="178"/>
      <c r="W834" s="178"/>
      <c r="X834" s="178"/>
      <c r="Y834" s="178"/>
      <c r="Z834" s="178"/>
      <c r="AA834" s="178"/>
      <c r="AB834" s="178"/>
      <c r="AC834" s="178"/>
      <c r="AD834" s="178"/>
      <c r="AE834" s="178"/>
      <c r="AF834" s="178"/>
    </row>
    <row r="835" spans="1:32" ht="20.399999999999999">
      <c r="A835" s="602"/>
      <c r="B835" s="3033" t="s">
        <v>756</v>
      </c>
      <c r="C835" s="602" t="s">
        <v>305</v>
      </c>
      <c r="D835" s="617" t="s">
        <v>1851</v>
      </c>
      <c r="E835" s="639" t="s">
        <v>1794</v>
      </c>
      <c r="F835" s="618">
        <v>2243</v>
      </c>
      <c r="G835" s="604" t="s">
        <v>176</v>
      </c>
      <c r="H835" s="809"/>
      <c r="I835" s="809">
        <v>200</v>
      </c>
      <c r="J835" s="1392" t="s">
        <v>1126</v>
      </c>
      <c r="K835" s="810"/>
      <c r="L835" s="809"/>
      <c r="M835" s="1742">
        <v>200</v>
      </c>
      <c r="N835" s="350" t="s">
        <v>3546</v>
      </c>
      <c r="O835" s="178"/>
      <c r="P835" s="178"/>
      <c r="Q835" s="178"/>
      <c r="R835" s="178"/>
      <c r="S835" s="178"/>
      <c r="T835" s="178"/>
      <c r="U835" s="178"/>
      <c r="V835" s="178"/>
      <c r="W835" s="178"/>
      <c r="X835" s="178"/>
      <c r="Y835" s="178"/>
      <c r="Z835" s="178"/>
      <c r="AA835" s="178"/>
      <c r="AB835" s="178"/>
      <c r="AC835" s="178"/>
      <c r="AD835" s="178"/>
      <c r="AE835" s="178"/>
      <c r="AF835" s="178"/>
    </row>
    <row r="836" spans="1:32" ht="20.399999999999999">
      <c r="A836" s="602"/>
      <c r="B836" s="3033" t="s">
        <v>756</v>
      </c>
      <c r="C836" s="602" t="s">
        <v>305</v>
      </c>
      <c r="D836" s="617" t="s">
        <v>1851</v>
      </c>
      <c r="E836" s="639" t="s">
        <v>1794</v>
      </c>
      <c r="F836" s="618">
        <v>2243</v>
      </c>
      <c r="G836" s="604" t="s">
        <v>175</v>
      </c>
      <c r="H836" s="809"/>
      <c r="I836" s="809"/>
      <c r="J836" s="1392" t="s">
        <v>1126</v>
      </c>
      <c r="K836" s="810"/>
      <c r="L836" s="809"/>
      <c r="M836" s="809"/>
      <c r="N836" s="181" t="s">
        <v>3547</v>
      </c>
      <c r="O836" s="178"/>
      <c r="P836" s="178"/>
      <c r="Q836" s="178"/>
      <c r="R836" s="178"/>
      <c r="S836" s="178"/>
      <c r="T836" s="178"/>
      <c r="U836" s="178"/>
      <c r="V836" s="178"/>
      <c r="W836" s="178"/>
      <c r="X836" s="178"/>
      <c r="Y836" s="178"/>
      <c r="Z836" s="178"/>
      <c r="AA836" s="178"/>
      <c r="AB836" s="178"/>
      <c r="AC836" s="178"/>
      <c r="AD836" s="178"/>
      <c r="AE836" s="178"/>
      <c r="AF836" s="178"/>
    </row>
    <row r="837" spans="1:32" ht="20.399999999999999">
      <c r="A837" s="788"/>
      <c r="B837" s="3032" t="s">
        <v>756</v>
      </c>
      <c r="C837" s="622" t="s">
        <v>305</v>
      </c>
      <c r="D837" s="658" t="s">
        <v>1851</v>
      </c>
      <c r="E837" s="659" t="s">
        <v>1794</v>
      </c>
      <c r="F837" s="624">
        <v>2244</v>
      </c>
      <c r="G837" s="625" t="s">
        <v>152</v>
      </c>
      <c r="H837" s="628">
        <v>1285</v>
      </c>
      <c r="I837" s="628"/>
      <c r="J837" s="1392">
        <v>895</v>
      </c>
      <c r="K837" s="666"/>
      <c r="L837" s="628">
        <v>1381</v>
      </c>
      <c r="M837" s="628"/>
      <c r="N837" s="181" t="s">
        <v>3548</v>
      </c>
      <c r="O837" s="178"/>
      <c r="P837" s="178"/>
      <c r="Q837" s="178"/>
      <c r="R837" s="178"/>
      <c r="S837" s="178"/>
      <c r="T837" s="178"/>
      <c r="U837" s="178"/>
      <c r="V837" s="178"/>
      <c r="W837" s="178"/>
      <c r="X837" s="178"/>
      <c r="Y837" s="178"/>
      <c r="Z837" s="178"/>
      <c r="AA837" s="178"/>
      <c r="AB837" s="178"/>
      <c r="AC837" s="178"/>
      <c r="AD837" s="178"/>
      <c r="AE837" s="178"/>
      <c r="AF837" s="178"/>
    </row>
    <row r="838" spans="1:32" ht="30.6">
      <c r="A838" s="699"/>
      <c r="B838" s="3033" t="s">
        <v>756</v>
      </c>
      <c r="C838" s="602" t="s">
        <v>305</v>
      </c>
      <c r="D838" s="617" t="s">
        <v>1851</v>
      </c>
      <c r="E838" s="639" t="s">
        <v>1794</v>
      </c>
      <c r="F838" s="618">
        <v>2244</v>
      </c>
      <c r="G838" s="604" t="s">
        <v>3534</v>
      </c>
      <c r="H838" s="599"/>
      <c r="I838" s="809">
        <v>800</v>
      </c>
      <c r="J838" s="1392" t="s">
        <v>1126</v>
      </c>
      <c r="K838" s="810"/>
      <c r="L838" s="599"/>
      <c r="M838" s="809">
        <v>800</v>
      </c>
      <c r="N838" s="1387" t="s">
        <v>3939</v>
      </c>
      <c r="O838" s="178"/>
      <c r="P838" s="178"/>
      <c r="Q838" s="178"/>
      <c r="R838" s="178"/>
      <c r="S838" s="178"/>
      <c r="T838" s="178"/>
      <c r="U838" s="178"/>
      <c r="V838" s="178"/>
      <c r="W838" s="178"/>
      <c r="X838" s="178"/>
      <c r="Y838" s="178"/>
      <c r="Z838" s="178"/>
      <c r="AA838" s="178"/>
      <c r="AB838" s="178"/>
      <c r="AC838" s="178"/>
      <c r="AD838" s="178"/>
      <c r="AE838" s="178"/>
      <c r="AF838" s="178"/>
    </row>
    <row r="839" spans="1:32" ht="20.399999999999999">
      <c r="A839" s="699"/>
      <c r="B839" s="3033" t="s">
        <v>756</v>
      </c>
      <c r="C839" s="602" t="s">
        <v>305</v>
      </c>
      <c r="D839" s="617" t="s">
        <v>1851</v>
      </c>
      <c r="E839" s="639" t="s">
        <v>1794</v>
      </c>
      <c r="F839" s="618">
        <v>2244</v>
      </c>
      <c r="G839" s="604" t="s">
        <v>3535</v>
      </c>
      <c r="H839" s="809"/>
      <c r="I839" s="809">
        <v>581</v>
      </c>
      <c r="J839" s="1392" t="s">
        <v>1126</v>
      </c>
      <c r="K839" s="810"/>
      <c r="L839" s="809"/>
      <c r="M839" s="809">
        <v>581</v>
      </c>
      <c r="N839" s="1387"/>
      <c r="O839" s="178"/>
      <c r="P839" s="178"/>
      <c r="Q839" s="178"/>
      <c r="R839" s="178"/>
      <c r="S839" s="178"/>
      <c r="T839" s="178"/>
      <c r="U839" s="178"/>
      <c r="V839" s="178"/>
      <c r="W839" s="178"/>
      <c r="X839" s="178"/>
      <c r="Y839" s="178"/>
      <c r="Z839" s="178"/>
      <c r="AA839" s="178"/>
      <c r="AB839" s="178"/>
      <c r="AC839" s="178"/>
      <c r="AD839" s="178"/>
      <c r="AE839" s="178"/>
      <c r="AF839" s="178"/>
    </row>
    <row r="840" spans="1:32" ht="30.6">
      <c r="A840" s="699"/>
      <c r="B840" s="3033" t="s">
        <v>756</v>
      </c>
      <c r="C840" s="602" t="s">
        <v>305</v>
      </c>
      <c r="D840" s="617" t="s">
        <v>1851</v>
      </c>
      <c r="E840" s="639" t="s">
        <v>1794</v>
      </c>
      <c r="F840" s="618">
        <v>2244</v>
      </c>
      <c r="G840" s="621" t="s">
        <v>2943</v>
      </c>
      <c r="H840" s="809"/>
      <c r="I840" s="809">
        <v>2239</v>
      </c>
      <c r="J840" s="1392" t="s">
        <v>1126</v>
      </c>
      <c r="K840" s="810"/>
      <c r="L840" s="809"/>
      <c r="M840" s="809"/>
      <c r="N840" s="116"/>
      <c r="O840" s="178"/>
      <c r="P840" s="178"/>
      <c r="Q840" s="178"/>
      <c r="R840" s="178"/>
      <c r="S840" s="178"/>
      <c r="T840" s="178"/>
      <c r="U840" s="178"/>
      <c r="V840" s="178"/>
      <c r="W840" s="178"/>
      <c r="X840" s="178"/>
      <c r="Y840" s="178"/>
      <c r="Z840" s="178"/>
      <c r="AA840" s="178"/>
      <c r="AB840" s="178"/>
      <c r="AC840" s="178"/>
      <c r="AD840" s="178"/>
      <c r="AE840" s="178"/>
      <c r="AF840" s="178"/>
    </row>
    <row r="841" spans="1:32" ht="51">
      <c r="A841" s="1060"/>
      <c r="B841" s="3033" t="s">
        <v>756</v>
      </c>
      <c r="C841" s="602" t="s">
        <v>305</v>
      </c>
      <c r="D841" s="617" t="s">
        <v>1851</v>
      </c>
      <c r="E841" s="639" t="s">
        <v>1794</v>
      </c>
      <c r="F841" s="618">
        <v>2244</v>
      </c>
      <c r="G841" s="1044" t="s">
        <v>2945</v>
      </c>
      <c r="H841" s="1339"/>
      <c r="I841" s="1339">
        <v>-221</v>
      </c>
      <c r="J841" s="1392" t="s">
        <v>1126</v>
      </c>
      <c r="K841" s="1340"/>
      <c r="L841" s="1339"/>
      <c r="M841" s="1339"/>
      <c r="N841" s="116"/>
      <c r="O841" s="4"/>
      <c r="P841" s="4"/>
      <c r="Q841" s="4"/>
      <c r="R841" s="4"/>
      <c r="S841" s="4"/>
      <c r="T841" s="4"/>
      <c r="U841" s="4"/>
      <c r="V841" s="4"/>
      <c r="W841" s="4"/>
      <c r="X841" s="4"/>
      <c r="Y841" s="4"/>
      <c r="Z841" s="4"/>
      <c r="AA841" s="4"/>
      <c r="AB841" s="4"/>
      <c r="AC841" s="4"/>
      <c r="AD841" s="4"/>
      <c r="AE841" s="4"/>
      <c r="AF841" s="4"/>
    </row>
    <row r="842" spans="1:32" s="297" customFormat="1" ht="30.6">
      <c r="A842" s="1060"/>
      <c r="B842" s="3033" t="s">
        <v>756</v>
      </c>
      <c r="C842" s="602" t="s">
        <v>305</v>
      </c>
      <c r="D842" s="617" t="s">
        <v>1851</v>
      </c>
      <c r="E842" s="639" t="s">
        <v>1794</v>
      </c>
      <c r="F842" s="618">
        <v>2244</v>
      </c>
      <c r="G842" s="1044" t="s">
        <v>3031</v>
      </c>
      <c r="H842" s="1339"/>
      <c r="I842" s="1339">
        <v>-2114</v>
      </c>
      <c r="J842" s="1392" t="s">
        <v>1126</v>
      </c>
      <c r="K842" s="1340"/>
      <c r="L842" s="1339"/>
      <c r="M842" s="1339"/>
      <c r="N842" s="167"/>
      <c r="O842" s="296"/>
      <c r="P842" s="296"/>
      <c r="Q842" s="296"/>
      <c r="R842" s="296"/>
      <c r="S842" s="296"/>
      <c r="T842" s="296"/>
      <c r="U842" s="296"/>
      <c r="V842" s="296"/>
      <c r="W842" s="296"/>
      <c r="X842" s="296"/>
      <c r="Y842" s="296"/>
      <c r="Z842" s="296"/>
      <c r="AA842" s="296"/>
      <c r="AB842" s="296"/>
      <c r="AC842" s="296"/>
      <c r="AD842" s="296"/>
      <c r="AE842" s="296"/>
      <c r="AF842" s="296"/>
    </row>
    <row r="843" spans="1:32">
      <c r="A843" s="788"/>
      <c r="B843" s="3032" t="s">
        <v>756</v>
      </c>
      <c r="C843" s="622" t="s">
        <v>313</v>
      </c>
      <c r="D843" s="658" t="s">
        <v>1851</v>
      </c>
      <c r="E843" s="659" t="s">
        <v>1794</v>
      </c>
      <c r="F843" s="624">
        <v>2247</v>
      </c>
      <c r="G843" s="685" t="s">
        <v>153</v>
      </c>
      <c r="H843" s="628">
        <v>4050</v>
      </c>
      <c r="I843" s="628"/>
      <c r="J843" s="1392">
        <v>950</v>
      </c>
      <c r="K843" s="666"/>
      <c r="L843" s="628">
        <v>2600</v>
      </c>
      <c r="M843" s="628"/>
      <c r="N843" s="167"/>
    </row>
    <row r="844" spans="1:32">
      <c r="A844" s="699"/>
      <c r="B844" s="3033" t="s">
        <v>756</v>
      </c>
      <c r="C844" s="602" t="s">
        <v>313</v>
      </c>
      <c r="D844" s="617" t="s">
        <v>1851</v>
      </c>
      <c r="E844" s="639" t="s">
        <v>1794</v>
      </c>
      <c r="F844" s="618">
        <v>2247</v>
      </c>
      <c r="G844" s="604" t="s">
        <v>3536</v>
      </c>
      <c r="H844" s="809"/>
      <c r="I844" s="809">
        <v>1800</v>
      </c>
      <c r="J844" s="1392" t="s">
        <v>1126</v>
      </c>
      <c r="K844" s="810"/>
      <c r="L844" s="809"/>
      <c r="M844" s="809">
        <v>2600</v>
      </c>
      <c r="N844" s="167"/>
    </row>
    <row r="845" spans="1:32" ht="20.399999999999999">
      <c r="A845" s="699" t="s">
        <v>691</v>
      </c>
      <c r="B845" s="3033" t="s">
        <v>756</v>
      </c>
      <c r="C845" s="602" t="s">
        <v>313</v>
      </c>
      <c r="D845" s="617" t="s">
        <v>1851</v>
      </c>
      <c r="E845" s="639" t="s">
        <v>1794</v>
      </c>
      <c r="F845" s="618">
        <v>2247</v>
      </c>
      <c r="G845" s="604" t="s">
        <v>2575</v>
      </c>
      <c r="H845" s="809"/>
      <c r="I845" s="809">
        <v>2250</v>
      </c>
      <c r="J845" s="1392" t="s">
        <v>1126</v>
      </c>
      <c r="K845" s="810"/>
      <c r="L845" s="809"/>
      <c r="M845" s="809"/>
      <c r="N845" s="116"/>
      <c r="O845" s="178"/>
      <c r="P845" s="178"/>
      <c r="Q845" s="178"/>
      <c r="R845" s="178"/>
      <c r="S845" s="178"/>
      <c r="T845" s="178"/>
      <c r="U845" s="178"/>
      <c r="V845" s="178"/>
      <c r="W845" s="178"/>
      <c r="X845" s="178"/>
      <c r="Y845" s="178"/>
      <c r="Z845" s="178"/>
      <c r="AA845" s="178"/>
      <c r="AB845" s="178"/>
      <c r="AC845" s="178"/>
      <c r="AD845" s="178"/>
      <c r="AE845" s="178"/>
      <c r="AF845" s="178"/>
    </row>
    <row r="846" spans="1:32">
      <c r="A846" s="788"/>
      <c r="B846" s="3032" t="s">
        <v>756</v>
      </c>
      <c r="C846" s="622" t="s">
        <v>307</v>
      </c>
      <c r="D846" s="658" t="s">
        <v>1851</v>
      </c>
      <c r="E846" s="659" t="s">
        <v>1794</v>
      </c>
      <c r="F846" s="624">
        <v>2250</v>
      </c>
      <c r="G846" s="625" t="s">
        <v>762</v>
      </c>
      <c r="H846" s="628">
        <v>0</v>
      </c>
      <c r="I846" s="628"/>
      <c r="J846" s="1392" t="s">
        <v>1126</v>
      </c>
      <c r="K846" s="666"/>
      <c r="L846" s="628">
        <v>0</v>
      </c>
      <c r="M846" s="628"/>
      <c r="N846" s="350" t="s">
        <v>3552</v>
      </c>
      <c r="O846" s="178"/>
      <c r="P846" s="178"/>
      <c r="Q846" s="178"/>
      <c r="R846" s="178"/>
      <c r="S846" s="178"/>
      <c r="T846" s="178"/>
      <c r="U846" s="178"/>
      <c r="V846" s="178"/>
      <c r="W846" s="178"/>
      <c r="X846" s="178"/>
      <c r="Y846" s="178"/>
      <c r="Z846" s="178"/>
      <c r="AA846" s="178"/>
      <c r="AB846" s="178"/>
      <c r="AC846" s="178"/>
      <c r="AD846" s="178"/>
      <c r="AE846" s="178"/>
      <c r="AF846" s="178"/>
    </row>
    <row r="847" spans="1:32">
      <c r="A847" s="699"/>
      <c r="B847" s="3033" t="s">
        <v>756</v>
      </c>
      <c r="C847" s="602" t="s">
        <v>307</v>
      </c>
      <c r="D847" s="617" t="s">
        <v>1851</v>
      </c>
      <c r="E847" s="639" t="s">
        <v>1794</v>
      </c>
      <c r="F847" s="618">
        <v>2250</v>
      </c>
      <c r="G847" s="604" t="s">
        <v>549</v>
      </c>
      <c r="H847" s="809"/>
      <c r="I847" s="809"/>
      <c r="J847" s="1392" t="s">
        <v>1126</v>
      </c>
      <c r="K847" s="810"/>
      <c r="L847" s="809"/>
      <c r="M847" s="809"/>
      <c r="N847" s="350"/>
      <c r="O847" s="178"/>
      <c r="P847" s="178"/>
      <c r="Q847" s="178"/>
      <c r="R847" s="178"/>
      <c r="S847" s="178"/>
      <c r="T847" s="178"/>
      <c r="U847" s="178"/>
      <c r="V847" s="178"/>
      <c r="W847" s="178"/>
      <c r="X847" s="178"/>
      <c r="Y847" s="178"/>
      <c r="Z847" s="178"/>
      <c r="AA847" s="178"/>
      <c r="AB847" s="178"/>
      <c r="AC847" s="178"/>
      <c r="AD847" s="178"/>
      <c r="AE847" s="178"/>
      <c r="AF847" s="178"/>
    </row>
    <row r="848" spans="1:32">
      <c r="A848" s="788"/>
      <c r="B848" s="3032" t="s">
        <v>804</v>
      </c>
      <c r="C848" s="622" t="s">
        <v>307</v>
      </c>
      <c r="D848" s="658" t="s">
        <v>1851</v>
      </c>
      <c r="E848" s="659" t="s">
        <v>1794</v>
      </c>
      <c r="F848" s="624">
        <v>2264</v>
      </c>
      <c r="G848" s="625" t="s">
        <v>117</v>
      </c>
      <c r="H848" s="628">
        <v>339</v>
      </c>
      <c r="I848" s="628"/>
      <c r="J848" s="1392"/>
      <c r="K848" s="666"/>
      <c r="L848" s="628">
        <v>500</v>
      </c>
      <c r="M848" s="628"/>
      <c r="N848" s="6"/>
      <c r="O848" s="178"/>
      <c r="P848" s="178"/>
      <c r="Q848" s="178"/>
      <c r="R848" s="178"/>
      <c r="S848" s="178"/>
      <c r="T848" s="178"/>
      <c r="U848" s="178"/>
      <c r="V848" s="178"/>
      <c r="W848" s="178"/>
      <c r="X848" s="178"/>
      <c r="Y848" s="178"/>
      <c r="Z848" s="178"/>
      <c r="AA848" s="178"/>
      <c r="AB848" s="178"/>
      <c r="AC848" s="178"/>
      <c r="AD848" s="178"/>
      <c r="AE848" s="178"/>
      <c r="AF848" s="178"/>
    </row>
    <row r="849" spans="1:32" ht="20.399999999999999">
      <c r="A849" s="699"/>
      <c r="B849" s="3033" t="s">
        <v>804</v>
      </c>
      <c r="C849" s="602" t="s">
        <v>307</v>
      </c>
      <c r="D849" s="617" t="s">
        <v>1851</v>
      </c>
      <c r="E849" s="639" t="s">
        <v>1794</v>
      </c>
      <c r="F849" s="618">
        <v>2264</v>
      </c>
      <c r="G849" s="1044" t="s">
        <v>2987</v>
      </c>
      <c r="H849" s="599"/>
      <c r="I849" s="599">
        <v>339</v>
      </c>
      <c r="J849" s="1392" t="s">
        <v>1126</v>
      </c>
      <c r="K849" s="606"/>
      <c r="L849" s="598"/>
      <c r="M849" s="1045">
        <v>500</v>
      </c>
      <c r="N849" s="350"/>
      <c r="O849" s="178"/>
      <c r="P849" s="178"/>
      <c r="Q849" s="178"/>
      <c r="R849" s="178"/>
      <c r="S849" s="178"/>
      <c r="T849" s="178"/>
      <c r="U849" s="178"/>
      <c r="V849" s="178"/>
      <c r="W849" s="178"/>
      <c r="X849" s="178"/>
      <c r="Y849" s="178"/>
      <c r="Z849" s="178"/>
      <c r="AA849" s="178"/>
      <c r="AB849" s="178"/>
      <c r="AC849" s="178"/>
      <c r="AD849" s="178"/>
      <c r="AE849" s="178"/>
      <c r="AF849" s="178"/>
    </row>
    <row r="850" spans="1:32">
      <c r="A850" s="788"/>
      <c r="B850" s="3032" t="s">
        <v>756</v>
      </c>
      <c r="C850" s="622" t="s">
        <v>307</v>
      </c>
      <c r="D850" s="658" t="s">
        <v>1851</v>
      </c>
      <c r="E850" s="659" t="s">
        <v>1794</v>
      </c>
      <c r="F850" s="624">
        <v>2264</v>
      </c>
      <c r="G850" s="625" t="s">
        <v>117</v>
      </c>
      <c r="H850" s="628">
        <v>1044</v>
      </c>
      <c r="I850" s="628"/>
      <c r="J850" s="1392">
        <v>984</v>
      </c>
      <c r="K850" s="666"/>
      <c r="L850" s="628">
        <v>705.36</v>
      </c>
      <c r="M850" s="628"/>
      <c r="N850" s="350"/>
      <c r="O850" s="178"/>
      <c r="P850" s="178"/>
      <c r="Q850" s="178"/>
      <c r="R850" s="178"/>
      <c r="S850" s="178"/>
      <c r="T850" s="178"/>
      <c r="U850" s="178"/>
      <c r="V850" s="178"/>
      <c r="W850" s="178"/>
      <c r="X850" s="178"/>
      <c r="Y850" s="178"/>
      <c r="Z850" s="178"/>
      <c r="AA850" s="178"/>
      <c r="AB850" s="178"/>
      <c r="AC850" s="178"/>
      <c r="AD850" s="178"/>
      <c r="AE850" s="178"/>
      <c r="AF850" s="178"/>
    </row>
    <row r="851" spans="1:32" ht="20.399999999999999">
      <c r="A851" s="699"/>
      <c r="B851" s="3033" t="s">
        <v>756</v>
      </c>
      <c r="C851" s="602" t="s">
        <v>307</v>
      </c>
      <c r="D851" s="617" t="s">
        <v>1851</v>
      </c>
      <c r="E851" s="639" t="s">
        <v>1794</v>
      </c>
      <c r="F851" s="618">
        <v>2264</v>
      </c>
      <c r="G851" s="604" t="s">
        <v>3538</v>
      </c>
      <c r="H851" s="599"/>
      <c r="I851" s="599">
        <v>160</v>
      </c>
      <c r="J851" s="1392" t="s">
        <v>1126</v>
      </c>
      <c r="K851" s="606"/>
      <c r="L851" s="598"/>
      <c r="M851" s="599">
        <v>160.35999999999999</v>
      </c>
      <c r="N851" s="350"/>
      <c r="O851" s="178"/>
      <c r="P851" s="178"/>
      <c r="Q851" s="178"/>
      <c r="R851" s="178"/>
      <c r="S851" s="178"/>
      <c r="T851" s="178"/>
      <c r="U851" s="178"/>
      <c r="V851" s="178"/>
      <c r="W851" s="178"/>
      <c r="X851" s="178"/>
      <c r="Y851" s="178"/>
      <c r="Z851" s="178"/>
      <c r="AA851" s="178"/>
      <c r="AB851" s="178"/>
      <c r="AC851" s="178"/>
      <c r="AD851" s="178"/>
      <c r="AE851" s="178"/>
      <c r="AF851" s="178"/>
    </row>
    <row r="852" spans="1:32">
      <c r="A852" s="699"/>
      <c r="B852" s="3033" t="s">
        <v>756</v>
      </c>
      <c r="C852" s="602" t="s">
        <v>307</v>
      </c>
      <c r="D852" s="617" t="s">
        <v>1851</v>
      </c>
      <c r="E852" s="639" t="s">
        <v>1794</v>
      </c>
      <c r="F852" s="618">
        <v>2264</v>
      </c>
      <c r="G852" s="604" t="s">
        <v>3540</v>
      </c>
      <c r="H852" s="599"/>
      <c r="I852" s="599">
        <v>545</v>
      </c>
      <c r="J852" s="1392" t="s">
        <v>1126</v>
      </c>
      <c r="K852" s="606"/>
      <c r="L852" s="598"/>
      <c r="M852" s="599">
        <v>545</v>
      </c>
      <c r="N852" s="372"/>
      <c r="O852" s="178"/>
      <c r="P852" s="178"/>
      <c r="Q852" s="178"/>
      <c r="R852" s="178"/>
      <c r="S852" s="178"/>
      <c r="T852" s="178"/>
      <c r="U852" s="178"/>
      <c r="V852" s="178"/>
      <c r="W852" s="178"/>
      <c r="X852" s="178"/>
      <c r="Y852" s="178"/>
      <c r="Z852" s="178"/>
      <c r="AA852" s="178"/>
      <c r="AB852" s="178"/>
      <c r="AC852" s="178"/>
      <c r="AD852" s="178"/>
      <c r="AE852" s="178"/>
      <c r="AF852" s="178"/>
    </row>
    <row r="853" spans="1:32">
      <c r="A853" s="788"/>
      <c r="B853" s="3032" t="s">
        <v>757</v>
      </c>
      <c r="C853" s="622" t="s">
        <v>307</v>
      </c>
      <c r="D853" s="658" t="s">
        <v>1851</v>
      </c>
      <c r="E853" s="659" t="s">
        <v>1794</v>
      </c>
      <c r="F853" s="624">
        <v>2264</v>
      </c>
      <c r="G853" s="625" t="s">
        <v>117</v>
      </c>
      <c r="H853" s="628"/>
      <c r="I853" s="628"/>
      <c r="J853" s="1392"/>
      <c r="K853" s="666"/>
      <c r="L853" s="628">
        <v>2700</v>
      </c>
      <c r="M853" s="628"/>
      <c r="N853" s="372"/>
      <c r="O853" s="178"/>
      <c r="P853" s="178"/>
      <c r="Q853" s="178"/>
      <c r="R853" s="178"/>
      <c r="S853" s="178"/>
      <c r="T853" s="178"/>
      <c r="U853" s="178"/>
      <c r="V853" s="178"/>
      <c r="W853" s="178"/>
      <c r="X853" s="178"/>
      <c r="Y853" s="178"/>
      <c r="Z853" s="178"/>
      <c r="AA853" s="178"/>
      <c r="AB853" s="178"/>
      <c r="AC853" s="178"/>
      <c r="AD853" s="178"/>
      <c r="AE853" s="178"/>
      <c r="AF853" s="178"/>
    </row>
    <row r="854" spans="1:32" ht="20.399999999999999">
      <c r="A854" s="699"/>
      <c r="B854" s="3033" t="s">
        <v>757</v>
      </c>
      <c r="C854" s="602" t="s">
        <v>307</v>
      </c>
      <c r="D854" s="617" t="s">
        <v>1851</v>
      </c>
      <c r="E854" s="639" t="s">
        <v>1794</v>
      </c>
      <c r="F854" s="618">
        <v>2264</v>
      </c>
      <c r="G854" s="1551" t="s">
        <v>3935</v>
      </c>
      <c r="H854" s="599"/>
      <c r="I854" s="599"/>
      <c r="J854" s="1392"/>
      <c r="K854" s="606"/>
      <c r="L854" s="598"/>
      <c r="M854" s="1556">
        <v>2700</v>
      </c>
      <c r="N854" s="372"/>
      <c r="O854" s="178"/>
      <c r="P854" s="178"/>
      <c r="Q854" s="178"/>
      <c r="R854" s="178"/>
      <c r="S854" s="178"/>
      <c r="T854" s="178"/>
      <c r="U854" s="178"/>
      <c r="V854" s="178"/>
      <c r="W854" s="178"/>
      <c r="X854" s="178"/>
      <c r="Y854" s="178"/>
      <c r="Z854" s="178"/>
      <c r="AA854" s="178"/>
      <c r="AB854" s="178"/>
      <c r="AC854" s="178"/>
      <c r="AD854" s="178"/>
      <c r="AE854" s="178"/>
      <c r="AF854" s="178"/>
    </row>
    <row r="855" spans="1:32">
      <c r="A855" s="788"/>
      <c r="B855" s="3032" t="s">
        <v>756</v>
      </c>
      <c r="C855" s="622" t="s">
        <v>307</v>
      </c>
      <c r="D855" s="658" t="s">
        <v>1851</v>
      </c>
      <c r="E855" s="659" t="s">
        <v>1794</v>
      </c>
      <c r="F855" s="624">
        <v>2311</v>
      </c>
      <c r="G855" s="625" t="s">
        <v>121</v>
      </c>
      <c r="H855" s="628">
        <v>300</v>
      </c>
      <c r="I855" s="628"/>
      <c r="J855" s="1392">
        <v>163.61000000000001</v>
      </c>
      <c r="K855" s="666"/>
      <c r="L855" s="628">
        <v>400</v>
      </c>
      <c r="M855" s="628"/>
      <c r="N855" s="167"/>
      <c r="O855" s="178"/>
      <c r="P855" s="178"/>
      <c r="Q855" s="178"/>
      <c r="R855" s="178"/>
      <c r="S855" s="178"/>
      <c r="T855" s="178"/>
      <c r="U855" s="178"/>
      <c r="V855" s="178"/>
      <c r="W855" s="178"/>
      <c r="X855" s="178"/>
      <c r="Y855" s="178"/>
      <c r="Z855" s="178"/>
      <c r="AA855" s="178"/>
      <c r="AB855" s="178"/>
      <c r="AC855" s="178"/>
      <c r="AD855" s="178"/>
      <c r="AE855" s="178"/>
      <c r="AF855" s="178"/>
    </row>
    <row r="856" spans="1:32" ht="20.399999999999999">
      <c r="A856" s="699"/>
      <c r="B856" s="3033" t="s">
        <v>756</v>
      </c>
      <c r="C856" s="602" t="s">
        <v>307</v>
      </c>
      <c r="D856" s="617" t="s">
        <v>1851</v>
      </c>
      <c r="E856" s="639" t="s">
        <v>1794</v>
      </c>
      <c r="F856" s="618">
        <v>2311</v>
      </c>
      <c r="G856" s="604" t="s">
        <v>667</v>
      </c>
      <c r="H856" s="809"/>
      <c r="I856" s="599">
        <v>100</v>
      </c>
      <c r="J856" s="1392" t="s">
        <v>1126</v>
      </c>
      <c r="K856" s="606"/>
      <c r="L856" s="809"/>
      <c r="M856" s="599">
        <v>250</v>
      </c>
      <c r="N856" s="350" t="s">
        <v>3553</v>
      </c>
      <c r="O856" s="178"/>
      <c r="P856" s="178"/>
      <c r="Q856" s="178"/>
      <c r="R856" s="178"/>
      <c r="S856" s="178"/>
      <c r="T856" s="178"/>
      <c r="U856" s="178"/>
      <c r="V856" s="178"/>
      <c r="W856" s="178"/>
      <c r="X856" s="178"/>
      <c r="Y856" s="178"/>
      <c r="Z856" s="178"/>
      <c r="AA856" s="178"/>
      <c r="AB856" s="178"/>
      <c r="AC856" s="178"/>
      <c r="AD856" s="178"/>
      <c r="AE856" s="178"/>
      <c r="AF856" s="178"/>
    </row>
    <row r="857" spans="1:32">
      <c r="A857" s="699"/>
      <c r="B857" s="3033" t="s">
        <v>756</v>
      </c>
      <c r="C857" s="602" t="s">
        <v>307</v>
      </c>
      <c r="D857" s="617" t="s">
        <v>1851</v>
      </c>
      <c r="E857" s="639" t="s">
        <v>1794</v>
      </c>
      <c r="F857" s="618">
        <v>2311</v>
      </c>
      <c r="G857" s="604" t="s">
        <v>180</v>
      </c>
      <c r="H857" s="809"/>
      <c r="I857" s="599">
        <v>200</v>
      </c>
      <c r="J857" s="1392" t="s">
        <v>1126</v>
      </c>
      <c r="K857" s="606"/>
      <c r="L857" s="809"/>
      <c r="M857" s="599">
        <v>150</v>
      </c>
      <c r="N857" s="372"/>
      <c r="O857" s="178"/>
      <c r="P857" s="178"/>
      <c r="Q857" s="178"/>
      <c r="R857" s="178"/>
      <c r="S857" s="178"/>
      <c r="T857" s="178"/>
      <c r="U857" s="178"/>
      <c r="V857" s="178"/>
      <c r="W857" s="178"/>
      <c r="X857" s="178"/>
      <c r="Y857" s="178"/>
      <c r="Z857" s="178"/>
      <c r="AA857" s="178"/>
      <c r="AB857" s="178"/>
    </row>
    <row r="858" spans="1:32">
      <c r="A858" s="788"/>
      <c r="B858" s="3032" t="s">
        <v>756</v>
      </c>
      <c r="C858" s="622" t="s">
        <v>307</v>
      </c>
      <c r="D858" s="658" t="s">
        <v>1851</v>
      </c>
      <c r="E858" s="659" t="s">
        <v>1794</v>
      </c>
      <c r="F858" s="624">
        <v>2312</v>
      </c>
      <c r="G858" s="625" t="s">
        <v>123</v>
      </c>
      <c r="H858" s="628">
        <v>3863</v>
      </c>
      <c r="I858" s="628"/>
      <c r="J858" s="1392">
        <v>3462</v>
      </c>
      <c r="K858" s="666"/>
      <c r="L858" s="628">
        <v>8300</v>
      </c>
      <c r="M858" s="626"/>
      <c r="N858" s="6"/>
      <c r="O858" s="178"/>
      <c r="P858" s="178"/>
      <c r="Q858" s="178"/>
      <c r="S858" s="178"/>
      <c r="T858" s="6"/>
      <c r="U858" s="6"/>
      <c r="V858" s="6"/>
      <c r="W858" s="172"/>
      <c r="X858" s="187"/>
      <c r="Y858" s="185"/>
      <c r="AA858" s="188"/>
      <c r="AB858" s="186"/>
      <c r="AC858" s="178"/>
      <c r="AD858" s="178"/>
      <c r="AE858" s="178"/>
      <c r="AF858" s="178"/>
    </row>
    <row r="859" spans="1:32">
      <c r="A859" s="699"/>
      <c r="B859" s="3033" t="s">
        <v>756</v>
      </c>
      <c r="C859" s="602" t="s">
        <v>307</v>
      </c>
      <c r="D859" s="617" t="s">
        <v>1851</v>
      </c>
      <c r="E859" s="639" t="s">
        <v>1794</v>
      </c>
      <c r="F859" s="618">
        <v>2312</v>
      </c>
      <c r="G859" s="621" t="s">
        <v>181</v>
      </c>
      <c r="H859" s="809"/>
      <c r="I859" s="809">
        <v>400</v>
      </c>
      <c r="J859" s="1392" t="s">
        <v>1126</v>
      </c>
      <c r="K859" s="810"/>
      <c r="L859" s="1367"/>
      <c r="M859" s="809">
        <v>500</v>
      </c>
      <c r="N859" s="6" t="s">
        <v>3554</v>
      </c>
      <c r="O859" s="178"/>
      <c r="P859" s="178"/>
      <c r="Q859" s="178"/>
      <c r="R859" s="178"/>
      <c r="S859" s="178"/>
      <c r="T859" s="178"/>
      <c r="U859" s="178"/>
      <c r="V859" s="178"/>
      <c r="W859" s="178"/>
      <c r="X859" s="178"/>
      <c r="Y859" s="178"/>
      <c r="Z859" s="178"/>
      <c r="AA859" s="178"/>
      <c r="AB859" s="178"/>
      <c r="AC859" s="178"/>
      <c r="AD859" s="178"/>
      <c r="AE859" s="178"/>
      <c r="AF859" s="178"/>
    </row>
    <row r="860" spans="1:32">
      <c r="A860" s="699"/>
      <c r="B860" s="3033" t="s">
        <v>756</v>
      </c>
      <c r="C860" s="602" t="s">
        <v>307</v>
      </c>
      <c r="D860" s="617" t="s">
        <v>1851</v>
      </c>
      <c r="E860" s="639" t="s">
        <v>1794</v>
      </c>
      <c r="F860" s="618">
        <v>2312</v>
      </c>
      <c r="G860" s="604" t="s">
        <v>1385</v>
      </c>
      <c r="H860" s="809"/>
      <c r="I860" s="809">
        <v>250</v>
      </c>
      <c r="J860" s="1392" t="s">
        <v>1126</v>
      </c>
      <c r="K860" s="810"/>
      <c r="L860" s="1367"/>
      <c r="M860" s="809">
        <v>250</v>
      </c>
      <c r="N860" s="116"/>
      <c r="O860" s="178"/>
      <c r="P860" s="178"/>
      <c r="Q860" s="178"/>
      <c r="R860" s="178"/>
      <c r="S860" s="178"/>
      <c r="T860" s="178"/>
      <c r="U860" s="178"/>
      <c r="V860" s="178"/>
      <c r="W860" s="178"/>
      <c r="X860" s="178"/>
      <c r="Y860" s="178"/>
      <c r="Z860" s="178"/>
      <c r="AA860" s="178"/>
      <c r="AB860" s="178"/>
      <c r="AC860" s="178"/>
      <c r="AD860" s="178"/>
      <c r="AE860" s="178"/>
      <c r="AF860" s="178"/>
    </row>
    <row r="861" spans="1:32">
      <c r="A861" s="699"/>
      <c r="B861" s="3033" t="s">
        <v>756</v>
      </c>
      <c r="C861" s="602" t="s">
        <v>307</v>
      </c>
      <c r="D861" s="617" t="s">
        <v>1851</v>
      </c>
      <c r="E861" s="639" t="s">
        <v>1794</v>
      </c>
      <c r="F861" s="618">
        <v>2312</v>
      </c>
      <c r="G861" s="604" t="s">
        <v>3938</v>
      </c>
      <c r="H861" s="809"/>
      <c r="I861" s="809"/>
      <c r="J861" s="1392" t="s">
        <v>1126</v>
      </c>
      <c r="K861" s="810"/>
      <c r="L861" s="1367"/>
      <c r="M861" s="809">
        <v>400</v>
      </c>
      <c r="N861" s="350"/>
      <c r="O861" s="178"/>
      <c r="P861" s="178"/>
      <c r="Q861" s="178"/>
      <c r="R861" s="178"/>
      <c r="S861" s="178"/>
      <c r="T861" s="178"/>
      <c r="U861" s="178"/>
      <c r="V861" s="178"/>
      <c r="W861" s="178"/>
      <c r="X861" s="178"/>
      <c r="Y861" s="178"/>
      <c r="Z861" s="178"/>
      <c r="AA861" s="178"/>
      <c r="AB861" s="178"/>
      <c r="AC861" s="178"/>
      <c r="AD861" s="178"/>
      <c r="AE861" s="178"/>
      <c r="AF861" s="178"/>
    </row>
    <row r="862" spans="1:32" ht="20.399999999999999">
      <c r="A862" s="699"/>
      <c r="B862" s="3033" t="s">
        <v>756</v>
      </c>
      <c r="C862" s="602" t="s">
        <v>307</v>
      </c>
      <c r="D862" s="617" t="s">
        <v>1851</v>
      </c>
      <c r="E862" s="639" t="s">
        <v>1794</v>
      </c>
      <c r="F862" s="618">
        <v>2312</v>
      </c>
      <c r="G862" s="604" t="s">
        <v>1387</v>
      </c>
      <c r="H862" s="809"/>
      <c r="I862" s="809">
        <v>200</v>
      </c>
      <c r="J862" s="1392" t="s">
        <v>1126</v>
      </c>
      <c r="K862" s="810"/>
      <c r="L862" s="1367"/>
      <c r="M862" s="809">
        <v>200</v>
      </c>
      <c r="N862" s="350"/>
      <c r="O862" s="178"/>
      <c r="P862" s="178"/>
      <c r="Q862" s="178"/>
      <c r="R862" s="178"/>
      <c r="S862" s="178"/>
      <c r="T862" s="178"/>
      <c r="U862" s="178"/>
      <c r="V862" s="178"/>
      <c r="W862" s="178"/>
      <c r="X862" s="178"/>
      <c r="Y862" s="178"/>
      <c r="Z862" s="178"/>
      <c r="AA862" s="178"/>
      <c r="AB862" s="178"/>
      <c r="AC862" s="178"/>
      <c r="AD862" s="178"/>
      <c r="AE862" s="178"/>
      <c r="AF862" s="178"/>
    </row>
    <row r="863" spans="1:32">
      <c r="A863" s="699"/>
      <c r="B863" s="3033" t="s">
        <v>756</v>
      </c>
      <c r="C863" s="602" t="s">
        <v>307</v>
      </c>
      <c r="D863" s="617" t="s">
        <v>1851</v>
      </c>
      <c r="E863" s="639" t="s">
        <v>1794</v>
      </c>
      <c r="F863" s="618">
        <v>2312</v>
      </c>
      <c r="G863" s="604" t="s">
        <v>1388</v>
      </c>
      <c r="H863" s="809"/>
      <c r="I863" s="809">
        <v>1500</v>
      </c>
      <c r="J863" s="1392" t="s">
        <v>1126</v>
      </c>
      <c r="K863" s="810"/>
      <c r="L863" s="1367"/>
      <c r="M863" s="809">
        <v>1500</v>
      </c>
      <c r="N863" s="350"/>
      <c r="O863" s="178"/>
      <c r="P863" s="178"/>
      <c r="Q863" s="178"/>
      <c r="R863" s="178"/>
      <c r="S863" s="178"/>
      <c r="T863" s="178"/>
      <c r="U863" s="178"/>
      <c r="V863" s="178"/>
      <c r="W863" s="178"/>
      <c r="X863" s="178"/>
      <c r="Y863" s="178"/>
      <c r="Z863" s="178"/>
      <c r="AA863" s="178"/>
      <c r="AB863" s="178"/>
      <c r="AC863" s="178"/>
      <c r="AD863" s="178"/>
      <c r="AE863" s="178"/>
      <c r="AF863" s="178"/>
    </row>
    <row r="864" spans="1:32">
      <c r="A864" s="699"/>
      <c r="B864" s="3033" t="s">
        <v>756</v>
      </c>
      <c r="C864" s="602" t="s">
        <v>307</v>
      </c>
      <c r="D864" s="617" t="s">
        <v>1851</v>
      </c>
      <c r="E864" s="639" t="s">
        <v>1794</v>
      </c>
      <c r="F864" s="618">
        <v>2312</v>
      </c>
      <c r="G864" s="604" t="s">
        <v>4844</v>
      </c>
      <c r="H864" s="809"/>
      <c r="I864" s="809">
        <v>500</v>
      </c>
      <c r="J864" s="1392" t="s">
        <v>1126</v>
      </c>
      <c r="K864" s="810"/>
      <c r="L864" s="1367"/>
      <c r="M864" s="809">
        <v>1700</v>
      </c>
      <c r="N864" s="6"/>
      <c r="O864" s="178"/>
      <c r="P864" s="178"/>
      <c r="Q864" s="178"/>
      <c r="R864" s="178"/>
      <c r="S864" s="178"/>
      <c r="T864" s="178"/>
      <c r="U864" s="178"/>
      <c r="V864" s="178"/>
      <c r="W864" s="178"/>
      <c r="X864" s="178"/>
      <c r="Y864" s="178"/>
      <c r="Z864" s="178"/>
      <c r="AA864" s="178"/>
      <c r="AB864" s="178"/>
      <c r="AC864" s="178"/>
      <c r="AD864" s="178"/>
      <c r="AE864" s="178"/>
      <c r="AF864" s="178"/>
    </row>
    <row r="865" spans="1:32" ht="11.4" customHeight="1">
      <c r="A865" s="1584"/>
      <c r="B865" s="3033" t="s">
        <v>756</v>
      </c>
      <c r="C865" s="602" t="s">
        <v>307</v>
      </c>
      <c r="D865" s="617" t="s">
        <v>1851</v>
      </c>
      <c r="E865" s="639" t="s">
        <v>1794</v>
      </c>
      <c r="F865" s="618">
        <v>2312</v>
      </c>
      <c r="G865" s="1551" t="s">
        <v>4845</v>
      </c>
      <c r="H865" s="1743"/>
      <c r="I865" s="1743"/>
      <c r="J865" s="1553"/>
      <c r="K865" s="1744"/>
      <c r="L865" s="1745"/>
      <c r="M865" s="1743">
        <v>2150</v>
      </c>
      <c r="N865" s="6"/>
      <c r="O865" s="178"/>
      <c r="P865" s="178"/>
      <c r="Q865" s="178"/>
      <c r="R865" s="178"/>
      <c r="S865" s="178"/>
      <c r="T865" s="178"/>
      <c r="U865" s="178"/>
      <c r="V865" s="178"/>
      <c r="W865" s="178"/>
      <c r="X865" s="178"/>
      <c r="Y865" s="178"/>
      <c r="Z865" s="178"/>
      <c r="AA865" s="178"/>
      <c r="AB865" s="178"/>
      <c r="AC865" s="178"/>
      <c r="AD865" s="178"/>
      <c r="AE865" s="178"/>
      <c r="AF865" s="178"/>
    </row>
    <row r="866" spans="1:32" ht="51">
      <c r="A866" s="699"/>
      <c r="B866" s="3033" t="s">
        <v>756</v>
      </c>
      <c r="C866" s="602" t="s">
        <v>415</v>
      </c>
      <c r="D866" s="617" t="s">
        <v>1851</v>
      </c>
      <c r="E866" s="639" t="s">
        <v>1794</v>
      </c>
      <c r="F866" s="618">
        <v>2312</v>
      </c>
      <c r="G866" s="604" t="s">
        <v>3940</v>
      </c>
      <c r="H866" s="809"/>
      <c r="I866" s="809">
        <v>1000</v>
      </c>
      <c r="J866" s="1392" t="s">
        <v>1126</v>
      </c>
      <c r="K866" s="810"/>
      <c r="L866" s="1367"/>
      <c r="M866" s="809">
        <v>1000</v>
      </c>
      <c r="N866" s="6"/>
      <c r="O866" s="178"/>
      <c r="P866" s="178"/>
      <c r="Q866" s="178"/>
      <c r="R866" s="178"/>
      <c r="S866" s="178"/>
      <c r="T866" s="178"/>
      <c r="U866" s="178"/>
      <c r="V866" s="178"/>
      <c r="W866" s="178"/>
      <c r="X866" s="178"/>
      <c r="Y866" s="178"/>
      <c r="Z866" s="178"/>
      <c r="AA866" s="178"/>
      <c r="AB866" s="178"/>
      <c r="AC866" s="178"/>
      <c r="AD866" s="178"/>
      <c r="AE866" s="178"/>
      <c r="AF866" s="178"/>
    </row>
    <row r="867" spans="1:32" ht="112.2">
      <c r="A867" s="1584"/>
      <c r="B867" s="3033" t="s">
        <v>756</v>
      </c>
      <c r="C867" s="602" t="s">
        <v>307</v>
      </c>
      <c r="D867" s="617" t="s">
        <v>1851</v>
      </c>
      <c r="E867" s="639" t="s">
        <v>1794</v>
      </c>
      <c r="F867" s="618">
        <v>2312</v>
      </c>
      <c r="G867" s="1551" t="s">
        <v>3543</v>
      </c>
      <c r="H867" s="1743"/>
      <c r="I867" s="1743">
        <v>650</v>
      </c>
      <c r="J867" s="1553"/>
      <c r="K867" s="1744"/>
      <c r="L867" s="1745"/>
      <c r="M867" s="1745"/>
      <c r="N867" s="350" t="s">
        <v>3555</v>
      </c>
      <c r="O867" s="178"/>
      <c r="P867" s="178"/>
      <c r="Q867" s="178"/>
      <c r="R867" s="178"/>
      <c r="S867" s="178"/>
      <c r="T867" s="178"/>
      <c r="U867" s="178"/>
      <c r="V867" s="178"/>
      <c r="W867" s="178"/>
      <c r="X867" s="178"/>
      <c r="Y867" s="178"/>
      <c r="Z867" s="178"/>
      <c r="AA867" s="178"/>
      <c r="AB867" s="178"/>
      <c r="AC867" s="178"/>
      <c r="AD867" s="178"/>
      <c r="AE867" s="178"/>
      <c r="AF867" s="178"/>
    </row>
    <row r="868" spans="1:32" ht="11.4" customHeight="1">
      <c r="A868" s="699"/>
      <c r="B868" s="3033" t="s">
        <v>756</v>
      </c>
      <c r="C868" s="602" t="s">
        <v>415</v>
      </c>
      <c r="D868" s="617" t="s">
        <v>1851</v>
      </c>
      <c r="E868" s="639" t="s">
        <v>1794</v>
      </c>
      <c r="F868" s="618">
        <v>2312</v>
      </c>
      <c r="G868" s="604" t="s">
        <v>2012</v>
      </c>
      <c r="H868" s="809"/>
      <c r="I868" s="809">
        <v>300</v>
      </c>
      <c r="J868" s="1392" t="s">
        <v>1126</v>
      </c>
      <c r="K868" s="810"/>
      <c r="L868" s="1367"/>
      <c r="M868" s="1367"/>
      <c r="N868" s="6"/>
      <c r="O868" s="178"/>
      <c r="P868" s="178"/>
      <c r="Q868" s="178"/>
      <c r="R868" s="178"/>
      <c r="S868" s="178"/>
      <c r="T868" s="178"/>
      <c r="U868" s="178"/>
      <c r="V868" s="178"/>
      <c r="W868" s="178"/>
      <c r="X868" s="178"/>
      <c r="Y868" s="178"/>
      <c r="Z868" s="178"/>
      <c r="AA868" s="178"/>
      <c r="AB868" s="178"/>
      <c r="AC868" s="178"/>
      <c r="AD868" s="178"/>
      <c r="AE868" s="178"/>
      <c r="AF868" s="178"/>
    </row>
    <row r="869" spans="1:32">
      <c r="A869" s="1204"/>
      <c r="B869" s="3033" t="s">
        <v>756</v>
      </c>
      <c r="C869" s="602" t="s">
        <v>415</v>
      </c>
      <c r="D869" s="617" t="s">
        <v>1851</v>
      </c>
      <c r="E869" s="639" t="s">
        <v>1794</v>
      </c>
      <c r="F869" s="618">
        <v>2312</v>
      </c>
      <c r="G869" s="1171" t="s">
        <v>2862</v>
      </c>
      <c r="H869" s="1324"/>
      <c r="I869" s="1324">
        <v>110</v>
      </c>
      <c r="J869" s="1392" t="s">
        <v>1126</v>
      </c>
      <c r="K869" s="1325"/>
      <c r="L869" s="1369"/>
      <c r="M869" s="1369"/>
      <c r="N869" s="350"/>
      <c r="O869" s="178"/>
      <c r="P869" s="178"/>
      <c r="Q869" s="178"/>
      <c r="R869" s="178"/>
      <c r="S869" s="178"/>
      <c r="T869" s="178"/>
      <c r="U869" s="178"/>
      <c r="V869" s="178"/>
      <c r="W869" s="178"/>
      <c r="X869" s="178"/>
      <c r="Y869" s="178"/>
      <c r="Z869" s="178"/>
      <c r="AA869" s="178"/>
      <c r="AB869" s="178"/>
      <c r="AC869" s="178"/>
      <c r="AD869" s="178"/>
      <c r="AE869" s="178"/>
      <c r="AF869" s="178"/>
    </row>
    <row r="870" spans="1:32">
      <c r="A870" s="2513"/>
      <c r="B870" s="3033" t="s">
        <v>756</v>
      </c>
      <c r="C870" s="602" t="s">
        <v>415</v>
      </c>
      <c r="D870" s="617" t="s">
        <v>1851</v>
      </c>
      <c r="E870" s="639" t="s">
        <v>1794</v>
      </c>
      <c r="F870" s="618">
        <v>2312</v>
      </c>
      <c r="G870" s="2603" t="s">
        <v>4846</v>
      </c>
      <c r="H870" s="2657"/>
      <c r="I870" s="2657">
        <v>420</v>
      </c>
      <c r="J870" s="2516"/>
      <c r="K870" s="2658"/>
      <c r="L870" s="2659"/>
      <c r="M870" s="2659"/>
      <c r="N870" s="350"/>
      <c r="O870" s="178"/>
      <c r="P870" s="178"/>
      <c r="Q870" s="178"/>
      <c r="R870" s="178"/>
      <c r="S870" s="178"/>
      <c r="T870" s="178"/>
      <c r="U870" s="178"/>
      <c r="V870" s="178"/>
      <c r="W870" s="178"/>
      <c r="X870" s="178"/>
      <c r="Y870" s="178"/>
      <c r="Z870" s="178"/>
      <c r="AA870" s="178"/>
      <c r="AB870" s="178"/>
      <c r="AC870" s="178"/>
      <c r="AD870" s="178"/>
      <c r="AE870" s="178"/>
      <c r="AF870" s="178"/>
    </row>
    <row r="871" spans="1:32" ht="20.399999999999999">
      <c r="A871" s="1060"/>
      <c r="B871" s="3033" t="s">
        <v>756</v>
      </c>
      <c r="C871" s="602" t="s">
        <v>415</v>
      </c>
      <c r="D871" s="617" t="s">
        <v>1851</v>
      </c>
      <c r="E871" s="639" t="s">
        <v>1794</v>
      </c>
      <c r="F871" s="618">
        <v>2312</v>
      </c>
      <c r="G871" s="1044" t="s">
        <v>3551</v>
      </c>
      <c r="H871" s="1339"/>
      <c r="I871" s="1339"/>
      <c r="J871" s="1392" t="s">
        <v>1126</v>
      </c>
      <c r="K871" s="1340"/>
      <c r="L871" s="1370"/>
      <c r="M871" s="2656">
        <v>0</v>
      </c>
      <c r="N871" s="296"/>
      <c r="O871" s="178"/>
      <c r="P871" s="178"/>
      <c r="Q871" s="178"/>
      <c r="R871" s="178"/>
      <c r="S871" s="178"/>
      <c r="T871" s="178"/>
      <c r="U871" s="178"/>
      <c r="V871" s="178"/>
      <c r="W871" s="178"/>
      <c r="X871" s="178"/>
      <c r="Y871" s="178"/>
      <c r="Z871" s="178"/>
      <c r="AA871" s="178"/>
      <c r="AB871" s="178"/>
      <c r="AC871" s="178"/>
      <c r="AD871" s="178"/>
      <c r="AE871" s="178"/>
      <c r="AF871" s="178"/>
    </row>
    <row r="872" spans="1:32" ht="51">
      <c r="A872" s="699"/>
      <c r="B872" s="3033" t="s">
        <v>756</v>
      </c>
      <c r="C872" s="602" t="s">
        <v>307</v>
      </c>
      <c r="D872" s="617" t="s">
        <v>1851</v>
      </c>
      <c r="E872" s="639" t="s">
        <v>1794</v>
      </c>
      <c r="F872" s="618">
        <v>2312</v>
      </c>
      <c r="G872" s="604" t="s">
        <v>2945</v>
      </c>
      <c r="H872" s="809"/>
      <c r="I872" s="809">
        <v>-1042</v>
      </c>
      <c r="J872" s="1392" t="s">
        <v>1126</v>
      </c>
      <c r="K872" s="810"/>
      <c r="L872" s="1367"/>
      <c r="M872" s="1367"/>
      <c r="N872" s="296"/>
      <c r="O872" s="178"/>
      <c r="P872" s="178"/>
      <c r="Q872" s="178"/>
      <c r="R872" s="178"/>
      <c r="S872" s="178"/>
      <c r="T872" s="178"/>
      <c r="U872" s="178"/>
      <c r="V872" s="178"/>
      <c r="W872" s="178"/>
      <c r="X872" s="178"/>
      <c r="Y872" s="178"/>
      <c r="Z872" s="178"/>
      <c r="AA872" s="178"/>
      <c r="AB872" s="178"/>
      <c r="AC872" s="178"/>
      <c r="AD872" s="178"/>
      <c r="AE872" s="178"/>
      <c r="AF872" s="178"/>
    </row>
    <row r="873" spans="1:32" ht="11.4" customHeight="1">
      <c r="A873" s="1204"/>
      <c r="B873" s="3033" t="s">
        <v>756</v>
      </c>
      <c r="C873" s="602" t="s">
        <v>307</v>
      </c>
      <c r="D873" s="617" t="s">
        <v>1851</v>
      </c>
      <c r="E873" s="639" t="s">
        <v>1794</v>
      </c>
      <c r="F873" s="618">
        <v>2312</v>
      </c>
      <c r="G873" s="1171" t="s">
        <v>2946</v>
      </c>
      <c r="H873" s="1324"/>
      <c r="I873" s="1324">
        <v>-1685</v>
      </c>
      <c r="J873" s="1392" t="s">
        <v>1126</v>
      </c>
      <c r="K873" s="1325"/>
      <c r="L873" s="1369"/>
      <c r="M873" s="1369"/>
      <c r="N873" s="296"/>
      <c r="O873" s="178"/>
      <c r="P873" s="178"/>
      <c r="Q873" s="178"/>
      <c r="R873" s="178"/>
      <c r="S873" s="178"/>
      <c r="T873" s="178"/>
      <c r="U873" s="178"/>
      <c r="V873" s="178"/>
      <c r="W873" s="178"/>
      <c r="X873" s="178"/>
      <c r="Y873" s="178"/>
      <c r="Z873" s="178"/>
      <c r="AA873" s="178"/>
      <c r="AB873" s="178"/>
      <c r="AC873" s="178"/>
      <c r="AD873" s="178"/>
      <c r="AE873" s="178"/>
      <c r="AF873" s="178"/>
    </row>
    <row r="874" spans="1:32" ht="40.799999999999997">
      <c r="A874" s="699"/>
      <c r="B874" s="3033" t="s">
        <v>756</v>
      </c>
      <c r="C874" s="602" t="s">
        <v>307</v>
      </c>
      <c r="D874" s="617" t="s">
        <v>1851</v>
      </c>
      <c r="E874" s="639" t="s">
        <v>1794</v>
      </c>
      <c r="F874" s="618">
        <v>2312</v>
      </c>
      <c r="G874" s="604" t="s">
        <v>3028</v>
      </c>
      <c r="H874" s="809"/>
      <c r="I874" s="809">
        <v>600</v>
      </c>
      <c r="J874" s="1392" t="s">
        <v>1126</v>
      </c>
      <c r="K874" s="810"/>
      <c r="L874" s="1367"/>
      <c r="M874" s="809">
        <v>600</v>
      </c>
      <c r="N874" s="372"/>
      <c r="O874" s="178"/>
      <c r="P874" s="178"/>
      <c r="Q874" s="178"/>
      <c r="R874" s="178"/>
      <c r="S874" s="178"/>
      <c r="T874" s="178"/>
      <c r="U874" s="178"/>
      <c r="V874" s="178"/>
      <c r="W874" s="178"/>
      <c r="X874" s="178"/>
      <c r="Y874" s="178"/>
      <c r="Z874" s="178"/>
      <c r="AA874" s="178"/>
      <c r="AB874" s="178"/>
      <c r="AC874" s="178"/>
      <c r="AD874" s="178"/>
      <c r="AE874" s="178"/>
      <c r="AF874" s="178"/>
    </row>
    <row r="875" spans="1:32" ht="20.399999999999999">
      <c r="A875" s="1584"/>
      <c r="B875" s="3033" t="s">
        <v>756</v>
      </c>
      <c r="C875" s="602" t="s">
        <v>307</v>
      </c>
      <c r="D875" s="617" t="s">
        <v>1851</v>
      </c>
      <c r="E875" s="639" t="s">
        <v>1794</v>
      </c>
      <c r="F875" s="618">
        <v>2312</v>
      </c>
      <c r="G875" s="1551" t="s">
        <v>4036</v>
      </c>
      <c r="H875" s="1743"/>
      <c r="I875" s="1743">
        <v>660</v>
      </c>
      <c r="J875" s="1553"/>
      <c r="K875" s="1744"/>
      <c r="L875" s="1745"/>
      <c r="M875" s="1743"/>
      <c r="N875" s="296"/>
      <c r="O875" s="178"/>
      <c r="P875" s="178"/>
      <c r="Q875" s="178"/>
      <c r="R875" s="178"/>
      <c r="S875" s="178"/>
      <c r="T875" s="178"/>
      <c r="U875" s="178"/>
      <c r="V875" s="178"/>
      <c r="W875" s="178"/>
      <c r="X875" s="178"/>
      <c r="Y875" s="178"/>
      <c r="Z875" s="178"/>
      <c r="AA875" s="178"/>
      <c r="AB875" s="178"/>
      <c r="AC875" s="178"/>
      <c r="AD875" s="178"/>
      <c r="AE875" s="178"/>
      <c r="AF875" s="178"/>
    </row>
    <row r="876" spans="1:32" ht="20.399999999999999">
      <c r="A876" s="788"/>
      <c r="B876" s="3032" t="s">
        <v>804</v>
      </c>
      <c r="C876" s="622" t="s">
        <v>307</v>
      </c>
      <c r="D876" s="658" t="s">
        <v>1851</v>
      </c>
      <c r="E876" s="659" t="s">
        <v>1794</v>
      </c>
      <c r="F876" s="624">
        <v>2314</v>
      </c>
      <c r="G876" s="625" t="s">
        <v>1427</v>
      </c>
      <c r="H876" s="628">
        <v>5000</v>
      </c>
      <c r="I876" s="628"/>
      <c r="J876" s="1392"/>
      <c r="K876" s="666"/>
      <c r="L876" s="628">
        <v>5000</v>
      </c>
      <c r="M876" s="628"/>
      <c r="N876" s="296"/>
      <c r="O876" s="178"/>
      <c r="P876" s="178"/>
      <c r="Q876" s="178"/>
      <c r="R876" s="178"/>
      <c r="S876" s="178"/>
      <c r="T876" s="178"/>
      <c r="U876" s="178"/>
      <c r="V876" s="178"/>
      <c r="W876" s="178"/>
      <c r="X876" s="178"/>
      <c r="Y876" s="178"/>
      <c r="Z876" s="178"/>
      <c r="AA876" s="178"/>
      <c r="AB876" s="178"/>
      <c r="AC876" s="178"/>
      <c r="AD876" s="178"/>
      <c r="AE876" s="178"/>
      <c r="AF876" s="178"/>
    </row>
    <row r="877" spans="1:32" ht="81.599999999999994">
      <c r="A877" s="699"/>
      <c r="B877" s="3033" t="s">
        <v>804</v>
      </c>
      <c r="C877" s="602" t="s">
        <v>307</v>
      </c>
      <c r="D877" s="617" t="s">
        <v>1851</v>
      </c>
      <c r="E877" s="639" t="s">
        <v>1794</v>
      </c>
      <c r="F877" s="618">
        <v>2314</v>
      </c>
      <c r="G877" s="604" t="s">
        <v>3107</v>
      </c>
      <c r="H877" s="809"/>
      <c r="I877" s="809">
        <v>5000</v>
      </c>
      <c r="J877" s="1392" t="s">
        <v>1126</v>
      </c>
      <c r="K877" s="810"/>
      <c r="L877" s="809"/>
      <c r="M877" s="809">
        <v>5000</v>
      </c>
      <c r="N877" s="6"/>
      <c r="O877" s="178"/>
      <c r="P877" s="178"/>
      <c r="Q877" s="178"/>
      <c r="R877" s="178"/>
      <c r="S877" s="178"/>
      <c r="T877" s="178"/>
      <c r="U877" s="178"/>
      <c r="V877" s="178"/>
      <c r="W877" s="178"/>
      <c r="X877" s="178"/>
      <c r="Y877" s="178"/>
      <c r="Z877" s="178"/>
      <c r="AA877" s="178"/>
      <c r="AB877" s="178"/>
      <c r="AC877" s="178"/>
      <c r="AD877" s="178"/>
      <c r="AE877" s="178"/>
      <c r="AF877" s="178"/>
    </row>
    <row r="878" spans="1:32" ht="20.399999999999999">
      <c r="A878" s="788"/>
      <c r="B878" s="3032" t="s">
        <v>756</v>
      </c>
      <c r="C878" s="622" t="s">
        <v>307</v>
      </c>
      <c r="D878" s="658" t="s">
        <v>1851</v>
      </c>
      <c r="E878" s="659" t="s">
        <v>1794</v>
      </c>
      <c r="F878" s="624">
        <v>2314</v>
      </c>
      <c r="G878" s="625" t="s">
        <v>1427</v>
      </c>
      <c r="H878" s="628">
        <v>5000</v>
      </c>
      <c r="I878" s="628"/>
      <c r="J878" s="1392">
        <v>8629</v>
      </c>
      <c r="K878" s="666"/>
      <c r="L878" s="628">
        <v>5000</v>
      </c>
      <c r="M878" s="628"/>
      <c r="N878" s="6"/>
      <c r="O878" s="178"/>
      <c r="P878" s="178"/>
      <c r="Q878" s="178"/>
      <c r="R878" s="178"/>
      <c r="S878" s="178"/>
      <c r="T878" s="178"/>
      <c r="U878" s="178"/>
      <c r="V878" s="178"/>
      <c r="W878" s="178"/>
      <c r="X878" s="178"/>
      <c r="Y878" s="178"/>
      <c r="Z878" s="178"/>
      <c r="AA878" s="178"/>
      <c r="AB878" s="178"/>
      <c r="AC878" s="178"/>
      <c r="AD878" s="178"/>
      <c r="AE878" s="178"/>
      <c r="AF878" s="178"/>
    </row>
    <row r="879" spans="1:32" ht="20.399999999999999">
      <c r="A879" s="699"/>
      <c r="B879" s="3033" t="s">
        <v>756</v>
      </c>
      <c r="C879" s="602" t="s">
        <v>307</v>
      </c>
      <c r="D879" s="617" t="s">
        <v>1851</v>
      </c>
      <c r="E879" s="639" t="s">
        <v>1794</v>
      </c>
      <c r="F879" s="618">
        <v>2314</v>
      </c>
      <c r="G879" s="604" t="s">
        <v>1733</v>
      </c>
      <c r="H879" s="809"/>
      <c r="I879" s="809">
        <v>500</v>
      </c>
      <c r="J879" s="1392" t="s">
        <v>1126</v>
      </c>
      <c r="K879" s="810"/>
      <c r="L879" s="809"/>
      <c r="M879" s="809">
        <v>500</v>
      </c>
      <c r="N879" s="350"/>
      <c r="O879" s="178"/>
      <c r="P879" s="178"/>
      <c r="Q879" s="178"/>
      <c r="R879" s="178"/>
      <c r="S879" s="178"/>
      <c r="T879" s="178"/>
      <c r="U879" s="178"/>
      <c r="V879" s="178"/>
      <c r="W879" s="178"/>
      <c r="X879" s="178"/>
      <c r="Y879" s="178"/>
      <c r="Z879" s="178"/>
      <c r="AA879" s="178"/>
      <c r="AB879" s="178"/>
      <c r="AC879" s="178"/>
      <c r="AD879" s="178"/>
      <c r="AE879" s="178"/>
      <c r="AF879" s="178"/>
    </row>
    <row r="880" spans="1:32" ht="20.399999999999999">
      <c r="A880" s="699"/>
      <c r="B880" s="3033" t="s">
        <v>756</v>
      </c>
      <c r="C880" s="602" t="s">
        <v>307</v>
      </c>
      <c r="D880" s="617" t="s">
        <v>1851</v>
      </c>
      <c r="E880" s="639" t="s">
        <v>1794</v>
      </c>
      <c r="F880" s="618">
        <v>2314</v>
      </c>
      <c r="G880" s="604" t="s">
        <v>1856</v>
      </c>
      <c r="H880" s="809"/>
      <c r="I880" s="809">
        <v>4500</v>
      </c>
      <c r="J880" s="1392" t="s">
        <v>1126</v>
      </c>
      <c r="K880" s="810"/>
      <c r="L880" s="809"/>
      <c r="M880" s="809">
        <v>4500</v>
      </c>
      <c r="N880" s="372"/>
      <c r="O880" s="178"/>
      <c r="P880" s="178"/>
      <c r="Q880" s="178"/>
      <c r="R880" s="178"/>
      <c r="S880" s="178"/>
      <c r="T880" s="178"/>
      <c r="U880" s="178"/>
      <c r="V880" s="178"/>
      <c r="W880" s="178"/>
      <c r="X880" s="178"/>
      <c r="Y880" s="178"/>
      <c r="Z880" s="178"/>
      <c r="AA880" s="178"/>
      <c r="AB880" s="178"/>
      <c r="AC880" s="178"/>
      <c r="AD880" s="178"/>
      <c r="AE880" s="178"/>
      <c r="AF880" s="178"/>
    </row>
    <row r="881" spans="1:32" ht="22.5" customHeight="1">
      <c r="A881" s="659"/>
      <c r="B881" s="3032" t="s">
        <v>756</v>
      </c>
      <c r="C881" s="659" t="s">
        <v>305</v>
      </c>
      <c r="D881" s="762" t="s">
        <v>1851</v>
      </c>
      <c r="E881" s="659" t="s">
        <v>1794</v>
      </c>
      <c r="F881" s="763">
        <v>2322</v>
      </c>
      <c r="G881" s="739" t="s">
        <v>183</v>
      </c>
      <c r="H881" s="628">
        <v>561</v>
      </c>
      <c r="I881" s="628"/>
      <c r="J881" s="1392">
        <v>397</v>
      </c>
      <c r="K881" s="666"/>
      <c r="L881" s="645">
        <v>492.79999999999995</v>
      </c>
      <c r="M881" s="645"/>
      <c r="N881" s="1750"/>
      <c r="O881" s="178"/>
      <c r="P881" s="178"/>
      <c r="Q881" s="178"/>
      <c r="R881" s="178"/>
      <c r="S881" s="178"/>
      <c r="T881" s="178"/>
      <c r="U881" s="178"/>
      <c r="V881" s="178"/>
      <c r="W881" s="178"/>
      <c r="X881" s="178"/>
      <c r="Y881" s="178"/>
      <c r="Z881" s="178"/>
      <c r="AA881" s="178"/>
      <c r="AB881" s="178"/>
      <c r="AC881" s="178"/>
      <c r="AD881" s="178"/>
      <c r="AE881" s="178"/>
      <c r="AF881" s="178"/>
    </row>
    <row r="882" spans="1:32" ht="22.5" customHeight="1">
      <c r="A882" s="699"/>
      <c r="B882" s="3033" t="s">
        <v>756</v>
      </c>
      <c r="C882" s="602" t="s">
        <v>305</v>
      </c>
      <c r="D882" s="617" t="s">
        <v>1851</v>
      </c>
      <c r="E882" s="639" t="s">
        <v>1794</v>
      </c>
      <c r="F882" s="618">
        <v>2322</v>
      </c>
      <c r="G882" s="604" t="s">
        <v>4704</v>
      </c>
      <c r="H882" s="809"/>
      <c r="I882" s="809">
        <v>710.6</v>
      </c>
      <c r="J882" s="1392" t="s">
        <v>1126</v>
      </c>
      <c r="K882" s="810"/>
      <c r="L882" s="1746"/>
      <c r="M882" s="2536">
        <v>492.79999999999995</v>
      </c>
      <c r="N882" s="296"/>
      <c r="O882" s="178"/>
      <c r="P882" s="178"/>
      <c r="Q882" s="178"/>
      <c r="R882" s="178"/>
      <c r="S882" s="178"/>
      <c r="T882" s="178"/>
      <c r="U882" s="178"/>
      <c r="V882" s="178"/>
      <c r="W882" s="178"/>
      <c r="X882" s="178"/>
      <c r="Y882" s="178"/>
      <c r="Z882" s="178"/>
      <c r="AA882" s="178"/>
      <c r="AB882" s="178"/>
      <c r="AC882" s="178"/>
      <c r="AD882" s="178"/>
      <c r="AE882" s="178"/>
      <c r="AF882" s="178"/>
    </row>
    <row r="883" spans="1:32" ht="30.6">
      <c r="A883" s="1584"/>
      <c r="B883" s="3033" t="s">
        <v>756</v>
      </c>
      <c r="C883" s="602" t="s">
        <v>305</v>
      </c>
      <c r="D883" s="617" t="s">
        <v>1851</v>
      </c>
      <c r="E883" s="639" t="s">
        <v>1794</v>
      </c>
      <c r="F883" s="618">
        <v>2322</v>
      </c>
      <c r="G883" s="1551" t="s">
        <v>4038</v>
      </c>
      <c r="H883" s="1743"/>
      <c r="I883" s="1743">
        <v>-150</v>
      </c>
      <c r="J883" s="1553"/>
      <c r="K883" s="1744"/>
      <c r="L883" s="1946"/>
      <c r="M883" s="1556"/>
      <c r="N883" s="296"/>
      <c r="O883" s="178"/>
      <c r="P883" s="178"/>
      <c r="Q883" s="178"/>
      <c r="R883" s="178"/>
      <c r="S883" s="178"/>
      <c r="T883" s="178"/>
      <c r="U883" s="178"/>
      <c r="V883" s="178"/>
      <c r="W883" s="178"/>
      <c r="X883" s="178"/>
      <c r="Y883" s="178"/>
      <c r="Z883" s="178"/>
      <c r="AA883" s="178"/>
      <c r="AB883" s="178"/>
      <c r="AC883" s="178"/>
      <c r="AD883" s="178"/>
      <c r="AE883" s="178"/>
      <c r="AF883" s="178"/>
    </row>
    <row r="884" spans="1:32">
      <c r="A884" s="788"/>
      <c r="B884" s="3032" t="s">
        <v>756</v>
      </c>
      <c r="C884" s="622" t="s">
        <v>307</v>
      </c>
      <c r="D884" s="658" t="s">
        <v>1851</v>
      </c>
      <c r="E884" s="659" t="s">
        <v>1794</v>
      </c>
      <c r="F884" s="624">
        <v>2341</v>
      </c>
      <c r="G884" s="625" t="s">
        <v>184</v>
      </c>
      <c r="H884" s="628">
        <v>350</v>
      </c>
      <c r="I884" s="628"/>
      <c r="J884" s="1392">
        <v>0</v>
      </c>
      <c r="K884" s="666"/>
      <c r="L884" s="628">
        <v>300</v>
      </c>
      <c r="M884" s="628"/>
      <c r="N884" s="296"/>
      <c r="O884" s="178"/>
      <c r="P884" s="178"/>
      <c r="Q884" s="178"/>
      <c r="R884" s="178"/>
      <c r="S884" s="178"/>
      <c r="T884" s="178"/>
      <c r="U884" s="178"/>
      <c r="V884" s="178"/>
      <c r="W884" s="178"/>
      <c r="X884" s="178"/>
      <c r="Y884" s="178"/>
      <c r="Z884" s="178"/>
      <c r="AA884" s="178"/>
      <c r="AB884" s="178"/>
      <c r="AC884" s="178"/>
      <c r="AD884" s="178"/>
      <c r="AE884" s="178"/>
      <c r="AF884" s="178"/>
    </row>
    <row r="885" spans="1:32" ht="40.799999999999997">
      <c r="A885" s="699"/>
      <c r="B885" s="3033" t="s">
        <v>756</v>
      </c>
      <c r="C885" s="602" t="s">
        <v>307</v>
      </c>
      <c r="D885" s="617" t="s">
        <v>1851</v>
      </c>
      <c r="E885" s="639" t="s">
        <v>1794</v>
      </c>
      <c r="F885" s="618">
        <v>2341</v>
      </c>
      <c r="G885" s="604" t="s">
        <v>185</v>
      </c>
      <c r="H885" s="809"/>
      <c r="I885" s="809">
        <v>200</v>
      </c>
      <c r="J885" s="1392" t="s">
        <v>1126</v>
      </c>
      <c r="K885" s="810"/>
      <c r="L885" s="809">
        <v>0</v>
      </c>
      <c r="M885" s="809">
        <v>300</v>
      </c>
      <c r="N885" s="350" t="s">
        <v>3550</v>
      </c>
      <c r="O885" s="178"/>
      <c r="P885" s="178"/>
      <c r="Q885" s="178"/>
      <c r="R885" s="178"/>
      <c r="S885" s="178"/>
      <c r="T885" s="178"/>
      <c r="U885" s="178"/>
      <c r="V885" s="178"/>
      <c r="W885" s="178"/>
      <c r="X885" s="178"/>
      <c r="Y885" s="178"/>
      <c r="Z885" s="178"/>
      <c r="AA885" s="178"/>
      <c r="AB885" s="178"/>
      <c r="AC885" s="178"/>
      <c r="AD885" s="178"/>
      <c r="AE885" s="178"/>
      <c r="AF885" s="178"/>
    </row>
    <row r="886" spans="1:32" ht="22.5" customHeight="1">
      <c r="A886" s="1584"/>
      <c r="B886" s="3033" t="s">
        <v>756</v>
      </c>
      <c r="C886" s="602" t="s">
        <v>307</v>
      </c>
      <c r="D886" s="617" t="s">
        <v>1851</v>
      </c>
      <c r="E886" s="639" t="s">
        <v>1794</v>
      </c>
      <c r="F886" s="618">
        <v>2341</v>
      </c>
      <c r="G886" s="1551" t="s">
        <v>4038</v>
      </c>
      <c r="H886" s="1743"/>
      <c r="I886" s="1743">
        <v>150</v>
      </c>
      <c r="J886" s="1553"/>
      <c r="K886" s="1744"/>
      <c r="L886" s="1946"/>
      <c r="M886" s="1946"/>
      <c r="N886" s="296"/>
      <c r="O886" s="178"/>
      <c r="P886" s="178"/>
      <c r="Q886" s="178"/>
      <c r="R886" s="178"/>
      <c r="S886" s="178"/>
      <c r="T886" s="178"/>
      <c r="U886" s="178"/>
      <c r="V886" s="178"/>
      <c r="W886" s="178"/>
      <c r="X886" s="178"/>
      <c r="Y886" s="178"/>
      <c r="Z886" s="178"/>
      <c r="AA886" s="178"/>
      <c r="AB886" s="178"/>
      <c r="AC886" s="178"/>
      <c r="AD886" s="178"/>
      <c r="AE886" s="178"/>
      <c r="AF886" s="178"/>
    </row>
    <row r="887" spans="1:32">
      <c r="A887" s="788"/>
      <c r="B887" s="3032" t="s">
        <v>756</v>
      </c>
      <c r="C887" s="622" t="s">
        <v>305</v>
      </c>
      <c r="D887" s="658" t="s">
        <v>1851</v>
      </c>
      <c r="E887" s="659" t="s">
        <v>1794</v>
      </c>
      <c r="F887" s="624">
        <v>2350</v>
      </c>
      <c r="G887" s="625" t="s">
        <v>186</v>
      </c>
      <c r="H887" s="628">
        <v>850</v>
      </c>
      <c r="I887" s="628"/>
      <c r="J887" s="1392">
        <v>790</v>
      </c>
      <c r="K887" s="666"/>
      <c r="L887" s="628">
        <v>1500</v>
      </c>
      <c r="M887" s="628"/>
      <c r="N887" s="296"/>
      <c r="O887" s="178"/>
      <c r="P887" s="178"/>
      <c r="Q887" s="178"/>
      <c r="R887" s="178"/>
      <c r="S887" s="178"/>
      <c r="T887" s="178"/>
      <c r="U887" s="178"/>
      <c r="V887" s="178"/>
      <c r="W887" s="178"/>
      <c r="X887" s="178"/>
      <c r="Y887" s="178"/>
      <c r="Z887" s="178"/>
      <c r="AA887" s="178"/>
      <c r="AB887" s="178"/>
      <c r="AC887" s="178"/>
      <c r="AD887" s="178"/>
      <c r="AE887" s="178"/>
      <c r="AF887" s="178"/>
    </row>
    <row r="888" spans="1:32">
      <c r="A888" s="699"/>
      <c r="B888" s="3033" t="s">
        <v>756</v>
      </c>
      <c r="C888" s="602" t="s">
        <v>305</v>
      </c>
      <c r="D888" s="617" t="s">
        <v>1851</v>
      </c>
      <c r="E888" s="639" t="s">
        <v>1794</v>
      </c>
      <c r="F888" s="618">
        <v>2350</v>
      </c>
      <c r="G888" s="604" t="s">
        <v>187</v>
      </c>
      <c r="H888" s="809"/>
      <c r="I888" s="809">
        <v>1500</v>
      </c>
      <c r="J888" s="1392" t="s">
        <v>1126</v>
      </c>
      <c r="K888" s="810"/>
      <c r="L888" s="809"/>
      <c r="M888" s="809">
        <v>1500</v>
      </c>
      <c r="N888" s="296"/>
      <c r="O888" s="178"/>
      <c r="P888" s="178"/>
      <c r="Q888" s="178"/>
      <c r="R888" s="178"/>
      <c r="S888" s="178"/>
      <c r="T888" s="178"/>
      <c r="U888" s="178"/>
      <c r="V888" s="178"/>
      <c r="W888" s="178"/>
      <c r="X888" s="178"/>
      <c r="Y888" s="178"/>
      <c r="Z888" s="178"/>
      <c r="AA888" s="178"/>
      <c r="AB888" s="178"/>
      <c r="AC888" s="178"/>
      <c r="AD888" s="178"/>
      <c r="AE888" s="178"/>
      <c r="AF888" s="178"/>
    </row>
    <row r="889" spans="1:32">
      <c r="A889" s="1060"/>
      <c r="B889" s="3033" t="s">
        <v>756</v>
      </c>
      <c r="C889" s="602" t="s">
        <v>305</v>
      </c>
      <c r="D889" s="617" t="s">
        <v>1851</v>
      </c>
      <c r="E889" s="639" t="s">
        <v>1794</v>
      </c>
      <c r="F889" s="618">
        <v>2350</v>
      </c>
      <c r="G889" s="1044" t="s">
        <v>2986</v>
      </c>
      <c r="H889" s="1339"/>
      <c r="I889" s="1339">
        <v>-650</v>
      </c>
      <c r="J889" s="1392" t="s">
        <v>1126</v>
      </c>
      <c r="K889" s="1340"/>
      <c r="L889" s="1339"/>
      <c r="M889" s="1339"/>
      <c r="N889" s="296"/>
      <c r="O889" s="178"/>
      <c r="P889" s="178"/>
      <c r="Q889" s="178"/>
      <c r="R889" s="178"/>
      <c r="S889" s="178"/>
      <c r="T889" s="178"/>
      <c r="U889" s="178"/>
      <c r="V889" s="178"/>
      <c r="W889" s="178"/>
      <c r="X889" s="178"/>
      <c r="Y889" s="178"/>
      <c r="Z889" s="178"/>
      <c r="AA889" s="178"/>
      <c r="AB889" s="178"/>
      <c r="AC889" s="178"/>
      <c r="AD889" s="178"/>
      <c r="AE889" s="178"/>
      <c r="AF889" s="178"/>
    </row>
    <row r="890" spans="1:32" ht="20.399999999999999">
      <c r="A890" s="788"/>
      <c r="B890" s="3032" t="s">
        <v>756</v>
      </c>
      <c r="C890" s="622" t="s">
        <v>307</v>
      </c>
      <c r="D890" s="658" t="s">
        <v>1851</v>
      </c>
      <c r="E890" s="659" t="s">
        <v>1794</v>
      </c>
      <c r="F890" s="624">
        <v>2512</v>
      </c>
      <c r="G890" s="625" t="s">
        <v>763</v>
      </c>
      <c r="H890" s="628">
        <v>14392</v>
      </c>
      <c r="I890" s="628"/>
      <c r="J890" s="1392">
        <v>10994.07</v>
      </c>
      <c r="K890" s="666"/>
      <c r="L890" s="628">
        <v>16500</v>
      </c>
      <c r="M890" s="628"/>
      <c r="N890" s="296"/>
      <c r="O890" s="178"/>
      <c r="P890" s="178"/>
      <c r="Q890" s="178"/>
      <c r="R890" s="178"/>
      <c r="S890" s="178"/>
      <c r="T890" s="178"/>
      <c r="U890" s="178"/>
      <c r="V890" s="178"/>
      <c r="W890" s="178"/>
      <c r="X890" s="178"/>
      <c r="Y890" s="178"/>
      <c r="Z890" s="178"/>
      <c r="AA890" s="178"/>
      <c r="AB890" s="178"/>
      <c r="AC890" s="178"/>
      <c r="AD890" s="178"/>
      <c r="AE890" s="178"/>
      <c r="AF890" s="178"/>
    </row>
    <row r="891" spans="1:32" ht="20.399999999999999">
      <c r="A891" s="699"/>
      <c r="B891" s="3033" t="s">
        <v>756</v>
      </c>
      <c r="C891" s="602" t="s">
        <v>307</v>
      </c>
      <c r="D891" s="617" t="s">
        <v>1851</v>
      </c>
      <c r="E891" s="639" t="s">
        <v>1794</v>
      </c>
      <c r="F891" s="618">
        <v>2512</v>
      </c>
      <c r="G891" s="604" t="s">
        <v>2941</v>
      </c>
      <c r="H891" s="809"/>
      <c r="I891" s="809">
        <v>17000</v>
      </c>
      <c r="J891" s="1392" t="s">
        <v>1126</v>
      </c>
      <c r="K891" s="810"/>
      <c r="L891" s="809"/>
      <c r="M891" s="809">
        <v>16500</v>
      </c>
      <c r="N891" s="1130"/>
      <c r="O891" s="178"/>
      <c r="P891" s="178"/>
      <c r="Q891" s="178"/>
      <c r="R891" s="178"/>
      <c r="S891" s="178"/>
      <c r="T891" s="178"/>
      <c r="U891" s="178"/>
      <c r="V891" s="178"/>
      <c r="W891" s="178"/>
      <c r="X891" s="178"/>
      <c r="Y891" s="178"/>
      <c r="Z891" s="178"/>
      <c r="AA891" s="178"/>
      <c r="AB891" s="178"/>
      <c r="AC891" s="178"/>
      <c r="AD891" s="178"/>
      <c r="AE891" s="178"/>
      <c r="AF891" s="178"/>
    </row>
    <row r="892" spans="1:32" ht="11.4" customHeight="1">
      <c r="A892" s="1204"/>
      <c r="B892" s="3033" t="s">
        <v>756</v>
      </c>
      <c r="C892" s="602" t="s">
        <v>307</v>
      </c>
      <c r="D892" s="617" t="s">
        <v>1851</v>
      </c>
      <c r="E892" s="639" t="s">
        <v>1794</v>
      </c>
      <c r="F892" s="618">
        <v>2512</v>
      </c>
      <c r="G892" s="1171" t="s">
        <v>2944</v>
      </c>
      <c r="H892" s="1324"/>
      <c r="I892" s="1324">
        <v>-2608</v>
      </c>
      <c r="J892" s="1392" t="s">
        <v>1126</v>
      </c>
      <c r="K892" s="1325"/>
      <c r="L892" s="1324"/>
      <c r="M892" s="1324"/>
      <c r="N892" s="1130"/>
      <c r="O892" s="178"/>
      <c r="P892" s="178"/>
      <c r="Q892" s="178"/>
      <c r="R892" s="178"/>
      <c r="S892" s="178"/>
      <c r="T892" s="178"/>
      <c r="U892" s="178"/>
      <c r="V892" s="178"/>
      <c r="W892" s="178"/>
      <c r="X892" s="178"/>
      <c r="Y892" s="178"/>
      <c r="Z892" s="178"/>
      <c r="AA892" s="178"/>
      <c r="AB892" s="178"/>
      <c r="AC892" s="178"/>
      <c r="AD892" s="178"/>
      <c r="AE892" s="178"/>
      <c r="AF892" s="178"/>
    </row>
    <row r="893" spans="1:32" ht="45" customHeight="1">
      <c r="A893" s="622" t="s">
        <v>673</v>
      </c>
      <c r="B893" s="3040" t="s">
        <v>757</v>
      </c>
      <c r="C893" s="622" t="s">
        <v>305</v>
      </c>
      <c r="D893" s="658" t="s">
        <v>1851</v>
      </c>
      <c r="E893" s="659" t="s">
        <v>1794</v>
      </c>
      <c r="F893" s="624">
        <v>3262</v>
      </c>
      <c r="G893" s="625" t="s">
        <v>432</v>
      </c>
      <c r="H893" s="628">
        <v>3900</v>
      </c>
      <c r="I893" s="628"/>
      <c r="J893" s="1392">
        <v>3900</v>
      </c>
      <c r="K893" s="810"/>
      <c r="L893" s="628">
        <v>0</v>
      </c>
      <c r="M893" s="628"/>
      <c r="N893" s="1131" t="s">
        <v>4643</v>
      </c>
      <c r="O893" s="178"/>
      <c r="P893" s="178"/>
      <c r="Q893" s="178"/>
      <c r="R893" s="178"/>
      <c r="S893" s="178"/>
      <c r="T893" s="178"/>
      <c r="U893" s="178"/>
      <c r="V893" s="178"/>
      <c r="W893" s="178"/>
      <c r="X893" s="178"/>
      <c r="Y893" s="178"/>
      <c r="Z893" s="178"/>
      <c r="AA893" s="178"/>
      <c r="AB893" s="178"/>
      <c r="AC893" s="178"/>
      <c r="AD893" s="178"/>
      <c r="AE893" s="178"/>
      <c r="AF893" s="178"/>
    </row>
    <row r="894" spans="1:32" ht="45" customHeight="1">
      <c r="A894" s="1204"/>
      <c r="B894" s="3033" t="s">
        <v>757</v>
      </c>
      <c r="C894" s="602" t="s">
        <v>305</v>
      </c>
      <c r="D894" s="617" t="s">
        <v>1851</v>
      </c>
      <c r="E894" s="639" t="s">
        <v>1794</v>
      </c>
      <c r="F894" s="618">
        <v>3262</v>
      </c>
      <c r="G894" s="1171" t="s">
        <v>2817</v>
      </c>
      <c r="H894" s="1324"/>
      <c r="I894" s="1324">
        <v>3900</v>
      </c>
      <c r="J894" s="1392" t="s">
        <v>1126</v>
      </c>
      <c r="K894" s="1325"/>
      <c r="L894" s="1324"/>
      <c r="M894" s="1324"/>
      <c r="N894" s="1130"/>
      <c r="O894" s="178"/>
      <c r="P894" s="178"/>
      <c r="Q894" s="178"/>
      <c r="R894" s="178"/>
      <c r="S894" s="178"/>
      <c r="T894" s="178"/>
      <c r="U894" s="178"/>
      <c r="V894" s="178"/>
      <c r="W894" s="178"/>
      <c r="X894" s="178"/>
      <c r="Y894" s="178"/>
      <c r="Z894" s="178"/>
      <c r="AA894" s="178"/>
      <c r="AB894" s="178"/>
      <c r="AC894" s="178"/>
      <c r="AD894" s="178"/>
      <c r="AE894" s="178"/>
      <c r="AF894" s="178"/>
    </row>
    <row r="895" spans="1:32" ht="45" customHeight="1">
      <c r="A895" s="622" t="s">
        <v>673</v>
      </c>
      <c r="B895" s="3040" t="s">
        <v>757</v>
      </c>
      <c r="C895" s="622" t="s">
        <v>305</v>
      </c>
      <c r="D895" s="658" t="s">
        <v>1851</v>
      </c>
      <c r="E895" s="659" t="s">
        <v>1794</v>
      </c>
      <c r="F895" s="624">
        <v>3263</v>
      </c>
      <c r="G895" s="625" t="s">
        <v>179</v>
      </c>
      <c r="H895" s="628">
        <v>115088</v>
      </c>
      <c r="I895" s="628"/>
      <c r="J895" s="1392">
        <v>115088</v>
      </c>
      <c r="K895" s="810"/>
      <c r="L895" s="628">
        <v>124488</v>
      </c>
      <c r="M895" s="628"/>
      <c r="N895" s="1130"/>
      <c r="O895" s="178"/>
      <c r="P895" s="178"/>
      <c r="Q895" s="178"/>
      <c r="R895" s="178"/>
      <c r="S895" s="178"/>
      <c r="T895" s="178"/>
      <c r="U895" s="178"/>
      <c r="V895" s="178"/>
      <c r="W895" s="178"/>
      <c r="X895" s="178"/>
      <c r="Y895" s="178"/>
      <c r="Z895" s="178"/>
      <c r="AA895" s="178"/>
      <c r="AB895" s="178"/>
      <c r="AC895" s="178"/>
      <c r="AD895" s="178"/>
      <c r="AE895" s="178"/>
      <c r="AF895" s="178"/>
    </row>
    <row r="896" spans="1:32" ht="20.399999999999999">
      <c r="A896" s="699"/>
      <c r="B896" s="3033" t="s">
        <v>757</v>
      </c>
      <c r="C896" s="602" t="s">
        <v>305</v>
      </c>
      <c r="D896" s="617" t="s">
        <v>1851</v>
      </c>
      <c r="E896" s="639" t="s">
        <v>1794</v>
      </c>
      <c r="F896" s="618">
        <v>3263</v>
      </c>
      <c r="G896" s="604" t="s">
        <v>1389</v>
      </c>
      <c r="H896" s="809"/>
      <c r="I896" s="809">
        <v>114488</v>
      </c>
      <c r="J896" s="1392" t="s">
        <v>1126</v>
      </c>
      <c r="K896" s="810"/>
      <c r="L896" s="809"/>
      <c r="M896" s="3320">
        <v>124488</v>
      </c>
      <c r="N896" s="168"/>
      <c r="O896" s="178"/>
      <c r="P896" s="178"/>
      <c r="Q896" s="178"/>
      <c r="R896" s="178"/>
      <c r="S896" s="178"/>
      <c r="T896" s="178"/>
      <c r="U896" s="178"/>
      <c r="V896" s="178"/>
      <c r="W896" s="178"/>
      <c r="X896" s="178"/>
      <c r="Y896" s="178"/>
      <c r="Z896" s="178"/>
      <c r="AA896" s="178"/>
      <c r="AB896" s="178"/>
      <c r="AC896" s="178"/>
      <c r="AD896" s="178"/>
      <c r="AE896" s="178"/>
      <c r="AF896" s="178"/>
    </row>
    <row r="897" spans="1:32" ht="20.399999999999999">
      <c r="A897" s="1204"/>
      <c r="B897" s="3033" t="s">
        <v>757</v>
      </c>
      <c r="C897" s="602" t="s">
        <v>305</v>
      </c>
      <c r="D897" s="617" t="s">
        <v>1851</v>
      </c>
      <c r="E897" s="639" t="s">
        <v>1794</v>
      </c>
      <c r="F897" s="618">
        <v>3263</v>
      </c>
      <c r="G897" s="1171" t="s">
        <v>2817</v>
      </c>
      <c r="H897" s="1324"/>
      <c r="I897" s="1324">
        <v>-3900</v>
      </c>
      <c r="J897" s="1392" t="s">
        <v>1126</v>
      </c>
      <c r="K897" s="1325"/>
      <c r="L897" s="1324"/>
      <c r="M897" s="1324"/>
      <c r="N897" s="168"/>
      <c r="O897" s="178"/>
      <c r="P897" s="178"/>
      <c r="Q897" s="178"/>
      <c r="R897" s="178"/>
      <c r="S897" s="178"/>
      <c r="T897" s="178"/>
      <c r="U897" s="178"/>
      <c r="V897" s="178"/>
      <c r="W897" s="178"/>
      <c r="X897" s="178"/>
      <c r="Y897" s="178"/>
      <c r="Z897" s="178"/>
      <c r="AA897" s="178"/>
      <c r="AB897" s="178"/>
      <c r="AC897" s="178"/>
      <c r="AD897" s="178"/>
      <c r="AE897" s="178"/>
      <c r="AF897" s="178"/>
    </row>
    <row r="898" spans="1:32" ht="30.6">
      <c r="A898" s="1204"/>
      <c r="B898" s="3033" t="s">
        <v>757</v>
      </c>
      <c r="C898" s="602" t="s">
        <v>305</v>
      </c>
      <c r="D898" s="617" t="s">
        <v>1851</v>
      </c>
      <c r="E898" s="639" t="s">
        <v>1794</v>
      </c>
      <c r="F898" s="618">
        <v>3263</v>
      </c>
      <c r="G898" s="1171" t="s">
        <v>2818</v>
      </c>
      <c r="H898" s="1324"/>
      <c r="I898" s="1324">
        <v>1500</v>
      </c>
      <c r="J898" s="1392" t="s">
        <v>1126</v>
      </c>
      <c r="K898" s="1325"/>
      <c r="L898" s="1324"/>
      <c r="M898" s="1324"/>
      <c r="N898" s="168"/>
      <c r="O898" s="4"/>
      <c r="P898" s="4"/>
      <c r="Q898" s="4"/>
      <c r="R898" s="178"/>
      <c r="S898" s="178"/>
      <c r="T898" s="178"/>
      <c r="U898" s="178"/>
      <c r="V898" s="178"/>
      <c r="W898" s="178"/>
      <c r="X898" s="178"/>
      <c r="Y898" s="178"/>
      <c r="Z898" s="178"/>
      <c r="AA898" s="178"/>
      <c r="AB898" s="178"/>
      <c r="AC898" s="178"/>
      <c r="AD898" s="178"/>
      <c r="AE898" s="178"/>
      <c r="AF898" s="178"/>
    </row>
    <row r="899" spans="1:32" ht="30.6">
      <c r="A899" s="1204"/>
      <c r="B899" s="3033" t="s">
        <v>757</v>
      </c>
      <c r="C899" s="602" t="s">
        <v>305</v>
      </c>
      <c r="D899" s="617" t="s">
        <v>1851</v>
      </c>
      <c r="E899" s="639" t="s">
        <v>1794</v>
      </c>
      <c r="F899" s="618">
        <v>3263</v>
      </c>
      <c r="G899" s="1171" t="s">
        <v>2914</v>
      </c>
      <c r="H899" s="1324"/>
      <c r="I899" s="1324">
        <v>3000</v>
      </c>
      <c r="J899" s="1392" t="s">
        <v>1126</v>
      </c>
      <c r="K899" s="1325"/>
      <c r="L899" s="1324"/>
      <c r="M899" s="1324"/>
      <c r="N899" s="168"/>
      <c r="O899" s="4"/>
      <c r="P899" s="4"/>
      <c r="Q899" s="4"/>
      <c r="R899" s="178"/>
      <c r="S899" s="178"/>
      <c r="T899" s="178"/>
      <c r="U899" s="178"/>
      <c r="V899" s="178"/>
      <c r="W899" s="178"/>
      <c r="X899" s="178"/>
      <c r="Y899" s="178"/>
      <c r="Z899" s="178"/>
      <c r="AA899" s="178"/>
      <c r="AB899" s="178"/>
      <c r="AC899" s="178"/>
      <c r="AD899" s="178"/>
      <c r="AE899" s="178"/>
      <c r="AF899" s="178"/>
    </row>
    <row r="900" spans="1:32">
      <c r="A900" s="788"/>
      <c r="B900" s="3032" t="s">
        <v>757</v>
      </c>
      <c r="C900" s="622" t="s">
        <v>309</v>
      </c>
      <c r="D900" s="658" t="s">
        <v>1851</v>
      </c>
      <c r="E900" s="659" t="s">
        <v>1794</v>
      </c>
      <c r="F900" s="763">
        <v>5218</v>
      </c>
      <c r="G900" s="739" t="s">
        <v>1033</v>
      </c>
      <c r="H900" s="645">
        <v>787</v>
      </c>
      <c r="I900" s="645"/>
      <c r="J900" s="1537">
        <v>786.05</v>
      </c>
      <c r="K900" s="741"/>
      <c r="L900" s="645">
        <v>0</v>
      </c>
      <c r="M900" s="645"/>
      <c r="N900" s="168"/>
      <c r="O900" s="178"/>
      <c r="P900" s="178"/>
      <c r="Q900" s="178"/>
      <c r="R900" s="178"/>
      <c r="S900" s="178"/>
      <c r="T900" s="178"/>
      <c r="U900" s="178"/>
      <c r="V900" s="178"/>
      <c r="W900" s="178"/>
      <c r="X900" s="178"/>
      <c r="Y900" s="178"/>
      <c r="Z900" s="178"/>
      <c r="AA900" s="178"/>
      <c r="AB900" s="178"/>
      <c r="AC900" s="178"/>
      <c r="AD900" s="178"/>
      <c r="AE900" s="178"/>
      <c r="AF900" s="178"/>
    </row>
    <row r="901" spans="1:32" ht="30.6">
      <c r="A901" s="1060"/>
      <c r="B901" s="3033" t="s">
        <v>757</v>
      </c>
      <c r="C901" s="602" t="s">
        <v>307</v>
      </c>
      <c r="D901" s="617" t="s">
        <v>1851</v>
      </c>
      <c r="E901" s="639" t="s">
        <v>1794</v>
      </c>
      <c r="F901" s="734">
        <v>5218</v>
      </c>
      <c r="G901" s="1068" t="s">
        <v>2916</v>
      </c>
      <c r="H901" s="1080"/>
      <c r="I901" s="1080">
        <v>787</v>
      </c>
      <c r="J901" s="1537" t="s">
        <v>1126</v>
      </c>
      <c r="K901" s="1338"/>
      <c r="L901" s="1080"/>
      <c r="M901" s="1080"/>
      <c r="N901" s="296"/>
      <c r="O901" s="4"/>
      <c r="P901" s="4"/>
      <c r="Q901" s="4"/>
      <c r="R901" s="178"/>
      <c r="S901" s="178"/>
      <c r="T901" s="178"/>
      <c r="U901" s="178"/>
      <c r="V901" s="178"/>
      <c r="W901" s="178"/>
      <c r="X901" s="178"/>
      <c r="Y901" s="178"/>
      <c r="Z901" s="178"/>
      <c r="AA901" s="178"/>
      <c r="AB901" s="178"/>
      <c r="AC901" s="178"/>
      <c r="AD901" s="178"/>
      <c r="AE901" s="178"/>
      <c r="AF901" s="178"/>
    </row>
    <row r="902" spans="1:32">
      <c r="A902" s="788"/>
      <c r="B902" s="3032" t="s">
        <v>758</v>
      </c>
      <c r="C902" s="622" t="s">
        <v>309</v>
      </c>
      <c r="D902" s="658" t="s">
        <v>1851</v>
      </c>
      <c r="E902" s="659" t="s">
        <v>1794</v>
      </c>
      <c r="F902" s="763">
        <v>5238</v>
      </c>
      <c r="G902" s="739" t="s">
        <v>131</v>
      </c>
      <c r="H902" s="645">
        <v>0</v>
      </c>
      <c r="I902" s="645"/>
      <c r="J902" s="1537" t="s">
        <v>1126</v>
      </c>
      <c r="K902" s="741"/>
      <c r="L902" s="645">
        <v>0</v>
      </c>
      <c r="M902" s="645"/>
      <c r="N902" s="296"/>
      <c r="O902" s="178"/>
      <c r="P902" s="178"/>
      <c r="Q902" s="178"/>
      <c r="R902" s="178"/>
      <c r="S902" s="178"/>
      <c r="T902" s="178"/>
      <c r="U902" s="178"/>
      <c r="V902" s="178"/>
      <c r="W902" s="178"/>
      <c r="X902" s="178"/>
      <c r="Y902" s="178"/>
      <c r="Z902" s="178"/>
      <c r="AA902" s="178"/>
      <c r="AB902" s="178"/>
      <c r="AC902" s="178"/>
      <c r="AD902" s="178"/>
      <c r="AE902" s="178"/>
      <c r="AF902" s="178"/>
    </row>
    <row r="903" spans="1:32">
      <c r="A903" s="699"/>
      <c r="B903" s="3033" t="s">
        <v>758</v>
      </c>
      <c r="C903" s="602" t="s">
        <v>309</v>
      </c>
      <c r="D903" s="617" t="s">
        <v>1851</v>
      </c>
      <c r="E903" s="639" t="s">
        <v>1794</v>
      </c>
      <c r="F903" s="734">
        <v>5238</v>
      </c>
      <c r="G903" s="689" t="s">
        <v>1390</v>
      </c>
      <c r="H903" s="1746"/>
      <c r="I903" s="1746"/>
      <c r="J903" s="1537" t="s">
        <v>1126</v>
      </c>
      <c r="K903" s="1749"/>
      <c r="L903" s="1746"/>
      <c r="M903" s="1746"/>
      <c r="N903" s="296"/>
      <c r="O903" s="4"/>
      <c r="P903" s="4"/>
      <c r="Q903" s="4"/>
      <c r="R903" s="178"/>
      <c r="S903" s="178"/>
      <c r="T903" s="178"/>
      <c r="U903" s="178"/>
      <c r="V903" s="178"/>
      <c r="W903" s="178"/>
      <c r="X903" s="178"/>
      <c r="Y903" s="178"/>
      <c r="Z903" s="178"/>
      <c r="AA903" s="178"/>
      <c r="AB903" s="178"/>
      <c r="AC903" s="178"/>
      <c r="AD903" s="178"/>
      <c r="AE903" s="178"/>
      <c r="AF903" s="178"/>
    </row>
    <row r="904" spans="1:32">
      <c r="A904" s="788"/>
      <c r="B904" s="3032" t="s">
        <v>758</v>
      </c>
      <c r="C904" s="622" t="s">
        <v>309</v>
      </c>
      <c r="D904" s="658" t="s">
        <v>1851</v>
      </c>
      <c r="E904" s="659" t="s">
        <v>1794</v>
      </c>
      <c r="F904" s="763">
        <v>5239</v>
      </c>
      <c r="G904" s="739" t="s">
        <v>623</v>
      </c>
      <c r="H904" s="645">
        <v>1580</v>
      </c>
      <c r="I904" s="645"/>
      <c r="J904" s="1537"/>
      <c r="K904" s="741"/>
      <c r="L904" s="645">
        <v>2200</v>
      </c>
      <c r="M904" s="645"/>
      <c r="N904" s="296"/>
      <c r="O904" s="4"/>
      <c r="P904" s="4"/>
      <c r="Q904" s="4"/>
      <c r="R904" s="4"/>
      <c r="S904" s="4"/>
      <c r="T904" s="4"/>
      <c r="U904" s="4"/>
      <c r="V904" s="4"/>
      <c r="W904" s="4"/>
      <c r="X904" s="4"/>
      <c r="Y904" s="4"/>
      <c r="Z904" s="4"/>
      <c r="AA904" s="4"/>
      <c r="AB904" s="4"/>
      <c r="AC904" s="4"/>
      <c r="AD904" s="4"/>
      <c r="AE904" s="4"/>
      <c r="AF904" s="4"/>
    </row>
    <row r="905" spans="1:32">
      <c r="A905" s="699"/>
      <c r="B905" s="3033" t="s">
        <v>758</v>
      </c>
      <c r="C905" s="602" t="s">
        <v>309</v>
      </c>
      <c r="D905" s="617" t="s">
        <v>1851</v>
      </c>
      <c r="E905" s="639" t="s">
        <v>1794</v>
      </c>
      <c r="F905" s="734">
        <v>5239</v>
      </c>
      <c r="G905" s="689" t="s">
        <v>1391</v>
      </c>
      <c r="H905" s="1746"/>
      <c r="I905" s="1746">
        <v>2000</v>
      </c>
      <c r="J905" s="1537" t="s">
        <v>1126</v>
      </c>
      <c r="K905" s="1749"/>
      <c r="L905" s="1746"/>
      <c r="M905" s="1746"/>
      <c r="N905" s="296"/>
      <c r="O905" s="178"/>
      <c r="P905" s="178"/>
      <c r="Q905" s="178"/>
      <c r="R905" s="178"/>
      <c r="S905" s="178"/>
      <c r="T905" s="178"/>
      <c r="U905" s="178"/>
      <c r="V905" s="178"/>
      <c r="W905" s="178"/>
      <c r="X905" s="178"/>
      <c r="Y905" s="178"/>
      <c r="Z905" s="178"/>
      <c r="AA905" s="178"/>
      <c r="AB905" s="178"/>
      <c r="AC905" s="178"/>
      <c r="AD905" s="178"/>
      <c r="AE905" s="178"/>
      <c r="AF905" s="178"/>
    </row>
    <row r="906" spans="1:32" ht="51">
      <c r="A906" s="1204"/>
      <c r="B906" s="3033" t="s">
        <v>758</v>
      </c>
      <c r="C906" s="602" t="s">
        <v>309</v>
      </c>
      <c r="D906" s="617" t="s">
        <v>1851</v>
      </c>
      <c r="E906" s="639" t="s">
        <v>1794</v>
      </c>
      <c r="F906" s="618">
        <v>5239</v>
      </c>
      <c r="G906" s="1171" t="s">
        <v>2945</v>
      </c>
      <c r="H906" s="1324"/>
      <c r="I906" s="1324">
        <v>-2000</v>
      </c>
      <c r="J906" s="1392" t="s">
        <v>1126</v>
      </c>
      <c r="K906" s="1325"/>
      <c r="L906" s="1369"/>
      <c r="M906" s="1324"/>
      <c r="N906" s="296"/>
      <c r="O906" s="178"/>
      <c r="P906" s="178"/>
      <c r="Q906" s="178"/>
      <c r="R906" s="178"/>
      <c r="S906" s="178"/>
      <c r="T906" s="178"/>
      <c r="U906" s="178"/>
      <c r="V906" s="178"/>
      <c r="W906" s="178"/>
      <c r="X906" s="178"/>
      <c r="Y906" s="178"/>
      <c r="Z906" s="178"/>
      <c r="AA906" s="178"/>
      <c r="AB906" s="178"/>
      <c r="AC906" s="178"/>
      <c r="AD906" s="178"/>
      <c r="AE906" s="178"/>
      <c r="AF906" s="178"/>
    </row>
    <row r="907" spans="1:32" ht="20.399999999999999">
      <c r="A907" s="699"/>
      <c r="B907" s="3033" t="s">
        <v>758</v>
      </c>
      <c r="C907" s="602" t="s">
        <v>309</v>
      </c>
      <c r="D907" s="617" t="s">
        <v>1851</v>
      </c>
      <c r="E907" s="639" t="s">
        <v>1794</v>
      </c>
      <c r="F907" s="618">
        <v>5239</v>
      </c>
      <c r="G907" s="604" t="s">
        <v>3556</v>
      </c>
      <c r="H907" s="809"/>
      <c r="I907" s="809">
        <v>0</v>
      </c>
      <c r="J907" s="1392" t="s">
        <v>1126</v>
      </c>
      <c r="K907" s="810"/>
      <c r="L907" s="1367"/>
      <c r="M907" s="809">
        <v>0</v>
      </c>
      <c r="N907" s="296"/>
      <c r="O907" s="178"/>
      <c r="P907" s="178"/>
      <c r="Q907" s="178"/>
      <c r="R907" s="178"/>
      <c r="S907" s="178"/>
      <c r="T907" s="178"/>
      <c r="U907" s="178"/>
      <c r="V907" s="178"/>
      <c r="W907" s="178"/>
      <c r="X907" s="178"/>
      <c r="Y907" s="178"/>
      <c r="Z907" s="178"/>
      <c r="AA907" s="178"/>
      <c r="AB907" s="178"/>
      <c r="AC907" s="178"/>
      <c r="AD907" s="178"/>
      <c r="AE907" s="178"/>
      <c r="AF907" s="178"/>
    </row>
    <row r="908" spans="1:32" ht="20.399999999999999">
      <c r="A908" s="699"/>
      <c r="B908" s="3033" t="s">
        <v>758</v>
      </c>
      <c r="C908" s="602" t="s">
        <v>309</v>
      </c>
      <c r="D908" s="617" t="s">
        <v>1851</v>
      </c>
      <c r="E908" s="639" t="s">
        <v>1794</v>
      </c>
      <c r="F908" s="618">
        <v>5239</v>
      </c>
      <c r="G908" s="604" t="s">
        <v>3557</v>
      </c>
      <c r="H908" s="809"/>
      <c r="I908" s="809">
        <v>500</v>
      </c>
      <c r="J908" s="1392" t="s">
        <v>1126</v>
      </c>
      <c r="K908" s="810"/>
      <c r="L908" s="1367"/>
      <c r="M908" s="809">
        <v>2200</v>
      </c>
      <c r="N908" s="296"/>
      <c r="O908" s="178"/>
      <c r="P908" s="178"/>
      <c r="Q908" s="178"/>
      <c r="R908" s="178"/>
      <c r="S908" s="178"/>
      <c r="T908" s="178"/>
      <c r="U908" s="178"/>
      <c r="V908" s="178"/>
      <c r="W908" s="178"/>
      <c r="X908" s="178"/>
      <c r="Y908" s="178"/>
      <c r="Z908" s="178"/>
      <c r="AA908" s="178"/>
      <c r="AB908" s="178"/>
      <c r="AC908" s="178"/>
      <c r="AD908" s="178"/>
      <c r="AE908" s="178"/>
    </row>
    <row r="909" spans="1:32" ht="20.399999999999999">
      <c r="A909" s="1060"/>
      <c r="B909" s="3033" t="s">
        <v>758</v>
      </c>
      <c r="C909" s="602" t="s">
        <v>309</v>
      </c>
      <c r="D909" s="617" t="s">
        <v>1851</v>
      </c>
      <c r="E909" s="639" t="s">
        <v>1794</v>
      </c>
      <c r="F909" s="734">
        <v>5239</v>
      </c>
      <c r="G909" s="1068" t="s">
        <v>2985</v>
      </c>
      <c r="H909" s="1747"/>
      <c r="I909" s="1747">
        <v>-420</v>
      </c>
      <c r="J909" s="1537" t="s">
        <v>1126</v>
      </c>
      <c r="K909" s="1748"/>
      <c r="L909" s="1747"/>
      <c r="M909" s="1747"/>
      <c r="N909" s="296"/>
      <c r="O909" s="178"/>
      <c r="P909" s="178"/>
      <c r="Q909" s="178"/>
      <c r="R909" s="178"/>
      <c r="S909" s="178"/>
      <c r="T909" s="178"/>
      <c r="U909" s="178"/>
      <c r="V909" s="178"/>
      <c r="W909" s="178"/>
      <c r="X909" s="178"/>
      <c r="Y909" s="178"/>
      <c r="Z909" s="178"/>
      <c r="AA909" s="178"/>
      <c r="AB909" s="178"/>
      <c r="AC909" s="178"/>
      <c r="AD909" s="178"/>
      <c r="AE909" s="178"/>
      <c r="AF909" s="178"/>
    </row>
    <row r="910" spans="1:32">
      <c r="A910" s="699"/>
      <c r="B910" s="3033" t="s">
        <v>758</v>
      </c>
      <c r="C910" s="602" t="s">
        <v>309</v>
      </c>
      <c r="D910" s="617" t="s">
        <v>1851</v>
      </c>
      <c r="E910" s="639" t="s">
        <v>1794</v>
      </c>
      <c r="F910" s="734">
        <v>5239</v>
      </c>
      <c r="G910" s="689" t="s">
        <v>1386</v>
      </c>
      <c r="H910" s="1746"/>
      <c r="I910" s="1746">
        <v>1500</v>
      </c>
      <c r="J910" s="1537" t="s">
        <v>1126</v>
      </c>
      <c r="K910" s="1749"/>
      <c r="L910" s="1746"/>
      <c r="M910" s="1746"/>
      <c r="N910" s="296"/>
      <c r="O910" s="178"/>
      <c r="P910" s="178"/>
      <c r="Q910" s="178"/>
      <c r="R910" s="178"/>
      <c r="S910" s="178"/>
      <c r="T910" s="178"/>
      <c r="U910" s="178"/>
      <c r="V910" s="178"/>
      <c r="W910" s="178"/>
      <c r="X910" s="178"/>
      <c r="Y910" s="178"/>
      <c r="Z910" s="178"/>
      <c r="AA910" s="178"/>
      <c r="AB910" s="178"/>
      <c r="AC910" s="178"/>
      <c r="AD910" s="178"/>
      <c r="AE910" s="178"/>
      <c r="AF910" s="178"/>
    </row>
    <row r="911" spans="1:32" ht="20.399999999999999">
      <c r="A911" s="699"/>
      <c r="B911" s="3033" t="s">
        <v>758</v>
      </c>
      <c r="C911" s="602" t="s">
        <v>309</v>
      </c>
      <c r="D911" s="617" t="s">
        <v>1851</v>
      </c>
      <c r="E911" s="639" t="s">
        <v>1794</v>
      </c>
      <c r="F911" s="734">
        <v>5239</v>
      </c>
      <c r="G911" s="689" t="s">
        <v>1392</v>
      </c>
      <c r="H911" s="1746"/>
      <c r="I911" s="1746"/>
      <c r="J911" s="1537" t="s">
        <v>1126</v>
      </c>
      <c r="K911" s="1749"/>
      <c r="L911" s="1746"/>
      <c r="M911" s="1746"/>
      <c r="N911" s="296"/>
      <c r="O911" s="4"/>
      <c r="P911" s="4"/>
      <c r="Q911" s="4"/>
      <c r="R911" s="178"/>
      <c r="S911" s="178"/>
      <c r="T911" s="178"/>
      <c r="U911" s="178"/>
      <c r="V911" s="178"/>
      <c r="W911" s="178"/>
      <c r="X911" s="178"/>
      <c r="Y911" s="178"/>
      <c r="Z911" s="178"/>
      <c r="AA911" s="178"/>
      <c r="AB911" s="178"/>
      <c r="AC911" s="178"/>
      <c r="AD911" s="178"/>
      <c r="AE911" s="178"/>
      <c r="AF911" s="178"/>
    </row>
    <row r="912" spans="1:32">
      <c r="A912" s="788"/>
      <c r="B912" s="3032" t="s">
        <v>757</v>
      </c>
      <c r="C912" s="622" t="s">
        <v>326</v>
      </c>
      <c r="D912" s="658" t="s">
        <v>1851</v>
      </c>
      <c r="E912" s="659" t="s">
        <v>1794</v>
      </c>
      <c r="F912" s="763">
        <v>5239</v>
      </c>
      <c r="G912" s="739" t="s">
        <v>623</v>
      </c>
      <c r="H912" s="645">
        <v>52568</v>
      </c>
      <c r="I912" s="645"/>
      <c r="J912" s="1537">
        <v>52317</v>
      </c>
      <c r="K912" s="741"/>
      <c r="L912" s="645">
        <v>24000</v>
      </c>
      <c r="M912" s="645"/>
      <c r="N912" s="296"/>
      <c r="O912" s="4"/>
      <c r="P912" s="4"/>
      <c r="Q912" s="4"/>
      <c r="R912" s="178"/>
      <c r="S912" s="178"/>
      <c r="T912" s="178"/>
      <c r="U912" s="178"/>
      <c r="V912" s="178"/>
      <c r="W912" s="178"/>
      <c r="X912" s="178"/>
      <c r="Y912" s="178"/>
      <c r="Z912" s="178"/>
      <c r="AA912" s="178"/>
      <c r="AB912" s="178"/>
      <c r="AC912" s="178"/>
      <c r="AD912" s="178"/>
      <c r="AE912" s="178"/>
      <c r="AF912" s="178"/>
    </row>
    <row r="913" spans="1:32">
      <c r="A913" s="699"/>
      <c r="B913" s="3033" t="s">
        <v>757</v>
      </c>
      <c r="C913" s="602" t="s">
        <v>326</v>
      </c>
      <c r="D913" s="617" t="s">
        <v>1851</v>
      </c>
      <c r="E913" s="639" t="s">
        <v>1794</v>
      </c>
      <c r="F913" s="734">
        <v>5239</v>
      </c>
      <c r="G913" s="689" t="s">
        <v>3558</v>
      </c>
      <c r="H913" s="1746"/>
      <c r="I913" s="1746"/>
      <c r="J913" s="1537" t="s">
        <v>1126</v>
      </c>
      <c r="K913" s="1749"/>
      <c r="L913" s="1746"/>
      <c r="M913" s="1746">
        <v>20000</v>
      </c>
      <c r="N913" s="296"/>
      <c r="O913" s="178"/>
      <c r="P913" s="178"/>
      <c r="Q913" s="178"/>
      <c r="R913" s="178"/>
      <c r="S913" s="178"/>
      <c r="T913" s="178"/>
      <c r="U913" s="178"/>
      <c r="V913" s="178"/>
      <c r="W913" s="178"/>
      <c r="X913" s="178"/>
      <c r="Y913" s="178"/>
      <c r="Z913" s="178"/>
      <c r="AA913" s="178"/>
      <c r="AB913" s="178"/>
      <c r="AC913" s="178"/>
      <c r="AD913" s="178"/>
      <c r="AE913" s="178"/>
      <c r="AF913" s="178"/>
    </row>
    <row r="914" spans="1:32" ht="20.399999999999999">
      <c r="A914" s="699"/>
      <c r="B914" s="3033" t="s">
        <v>757</v>
      </c>
      <c r="C914" s="602" t="s">
        <v>326</v>
      </c>
      <c r="D914" s="617" t="s">
        <v>1851</v>
      </c>
      <c r="E914" s="639" t="s">
        <v>1794</v>
      </c>
      <c r="F914" s="734">
        <v>5239</v>
      </c>
      <c r="G914" s="604" t="s">
        <v>3549</v>
      </c>
      <c r="H914" s="809"/>
      <c r="I914" s="809"/>
      <c r="J914" s="1392"/>
      <c r="K914" s="810"/>
      <c r="L914" s="809"/>
      <c r="M914" s="809">
        <v>4000</v>
      </c>
      <c r="N914" s="296"/>
      <c r="O914" s="4"/>
      <c r="P914" s="4"/>
      <c r="Q914" s="4"/>
      <c r="R914" s="178"/>
      <c r="S914" s="178"/>
      <c r="T914" s="178"/>
      <c r="U914" s="178"/>
      <c r="V914" s="178"/>
      <c r="W914" s="178"/>
      <c r="X914" s="178"/>
      <c r="Y914" s="178"/>
      <c r="Z914" s="178"/>
      <c r="AA914" s="178"/>
      <c r="AB914" s="178"/>
      <c r="AC914" s="178"/>
      <c r="AD914" s="178"/>
      <c r="AE914" s="178"/>
      <c r="AF914" s="178"/>
    </row>
    <row r="915" spans="1:32">
      <c r="A915" s="699"/>
      <c r="B915" s="3033" t="s">
        <v>757</v>
      </c>
      <c r="C915" s="602" t="s">
        <v>326</v>
      </c>
      <c r="D915" s="617" t="s">
        <v>1851</v>
      </c>
      <c r="E915" s="639" t="s">
        <v>1794</v>
      </c>
      <c r="F915" s="734">
        <v>5239</v>
      </c>
      <c r="G915" s="689" t="s">
        <v>1083</v>
      </c>
      <c r="H915" s="1746"/>
      <c r="I915" s="1746">
        <v>25120</v>
      </c>
      <c r="J915" s="1537" t="s">
        <v>1126</v>
      </c>
      <c r="K915" s="1749"/>
      <c r="L915" s="1746"/>
      <c r="M915" s="1746"/>
      <c r="N915" s="296"/>
      <c r="O915" s="178"/>
      <c r="P915" s="178"/>
      <c r="Q915" s="178"/>
      <c r="R915" s="178"/>
      <c r="S915" s="178"/>
      <c r="T915" s="178"/>
      <c r="U915" s="178"/>
      <c r="V915" s="178"/>
      <c r="W915" s="178"/>
      <c r="X915" s="178"/>
      <c r="Y915" s="178"/>
      <c r="Z915" s="178"/>
      <c r="AA915" s="178"/>
      <c r="AB915" s="178"/>
      <c r="AC915" s="178"/>
      <c r="AD915" s="178"/>
      <c r="AE915" s="178"/>
      <c r="AF915" s="178"/>
    </row>
    <row r="916" spans="1:32" ht="51">
      <c r="A916" s="1204"/>
      <c r="B916" s="3033" t="s">
        <v>757</v>
      </c>
      <c r="C916" s="602" t="s">
        <v>326</v>
      </c>
      <c r="D916" s="617" t="s">
        <v>1851</v>
      </c>
      <c r="E916" s="639" t="s">
        <v>1794</v>
      </c>
      <c r="F916" s="734">
        <v>5239</v>
      </c>
      <c r="G916" s="1236" t="s">
        <v>2945</v>
      </c>
      <c r="H916" s="1751"/>
      <c r="I916" s="1751">
        <v>3263</v>
      </c>
      <c r="J916" s="1537" t="s">
        <v>1126</v>
      </c>
      <c r="K916" s="1752"/>
      <c r="L916" s="1751"/>
      <c r="M916" s="1751"/>
      <c r="N916" s="296"/>
      <c r="O916" s="4"/>
      <c r="P916" s="4"/>
      <c r="Q916" s="4"/>
      <c r="R916" s="4"/>
      <c r="S916" s="4"/>
      <c r="T916" s="4"/>
      <c r="U916" s="4"/>
      <c r="V916" s="4"/>
      <c r="W916" s="4"/>
      <c r="X916" s="4"/>
      <c r="Y916" s="4"/>
      <c r="Z916" s="4"/>
      <c r="AA916" s="4"/>
      <c r="AB916" s="4"/>
      <c r="AC916" s="4"/>
      <c r="AD916" s="4"/>
      <c r="AE916" s="4"/>
      <c r="AF916" s="4"/>
    </row>
    <row r="917" spans="1:32" ht="40.799999999999997">
      <c r="A917" s="1204"/>
      <c r="B917" s="3033" t="s">
        <v>757</v>
      </c>
      <c r="C917" s="602" t="s">
        <v>326</v>
      </c>
      <c r="D917" s="617" t="s">
        <v>1851</v>
      </c>
      <c r="E917" s="639" t="s">
        <v>1794</v>
      </c>
      <c r="F917" s="734">
        <v>5239</v>
      </c>
      <c r="G917" s="1236" t="s">
        <v>2946</v>
      </c>
      <c r="H917" s="1751"/>
      <c r="I917" s="1751">
        <v>24185</v>
      </c>
      <c r="J917" s="1537" t="s">
        <v>1126</v>
      </c>
      <c r="K917" s="1752"/>
      <c r="L917" s="1751"/>
      <c r="M917" s="1751"/>
      <c r="N917" s="296"/>
      <c r="O917" s="4"/>
      <c r="P917" s="4"/>
      <c r="Q917" s="4"/>
      <c r="R917" s="4"/>
      <c r="S917" s="4"/>
      <c r="T917" s="4"/>
      <c r="U917" s="4"/>
      <c r="V917" s="4"/>
      <c r="W917" s="4"/>
      <c r="X917" s="4"/>
      <c r="Y917" s="4"/>
      <c r="Z917" s="4"/>
      <c r="AA917" s="4"/>
      <c r="AB917" s="4"/>
      <c r="AC917" s="4"/>
      <c r="AD917" s="4"/>
      <c r="AE917" s="4"/>
      <c r="AF917" s="4"/>
    </row>
    <row r="918" spans="1:32" ht="20.399999999999999">
      <c r="A918" s="788"/>
      <c r="B918" s="3032" t="s">
        <v>757</v>
      </c>
      <c r="C918" s="622" t="s">
        <v>310</v>
      </c>
      <c r="D918" s="658" t="s">
        <v>1851</v>
      </c>
      <c r="E918" s="659" t="s">
        <v>1794</v>
      </c>
      <c r="F918" s="763">
        <v>5240</v>
      </c>
      <c r="G918" s="739" t="s">
        <v>1179</v>
      </c>
      <c r="H918" s="645">
        <v>10000</v>
      </c>
      <c r="I918" s="645"/>
      <c r="J918" s="1537">
        <v>0</v>
      </c>
      <c r="K918" s="741"/>
      <c r="L918" s="645">
        <v>210000</v>
      </c>
      <c r="M918" s="645"/>
      <c r="N918" s="296"/>
      <c r="O918" s="4"/>
      <c r="P918" s="4"/>
      <c r="Q918" s="4"/>
      <c r="R918" s="4"/>
      <c r="S918" s="4"/>
      <c r="T918" s="4"/>
      <c r="U918" s="4"/>
      <c r="V918" s="4"/>
      <c r="W918" s="4"/>
      <c r="X918" s="4"/>
      <c r="Y918" s="4"/>
      <c r="Z918" s="4"/>
      <c r="AA918" s="4"/>
      <c r="AB918" s="4"/>
      <c r="AC918" s="4"/>
      <c r="AD918" s="4"/>
      <c r="AE918" s="4"/>
      <c r="AF918" s="4"/>
    </row>
    <row r="919" spans="1:32">
      <c r="A919" s="699"/>
      <c r="B919" s="3033" t="s">
        <v>757</v>
      </c>
      <c r="C919" s="602" t="s">
        <v>310</v>
      </c>
      <c r="D919" s="617" t="s">
        <v>1851</v>
      </c>
      <c r="E919" s="639" t="s">
        <v>1794</v>
      </c>
      <c r="F919" s="734">
        <v>5240</v>
      </c>
      <c r="G919" s="689" t="s">
        <v>2681</v>
      </c>
      <c r="H919" s="1746"/>
      <c r="I919" s="1746">
        <v>10000</v>
      </c>
      <c r="J919" s="1537" t="s">
        <v>1126</v>
      </c>
      <c r="K919" s="1749"/>
      <c r="L919" s="1746"/>
      <c r="M919" s="1746">
        <v>10000</v>
      </c>
      <c r="N919" s="116"/>
      <c r="O919" s="4"/>
      <c r="P919" s="4"/>
      <c r="Q919" s="4"/>
      <c r="R919" s="4"/>
      <c r="S919" s="4"/>
      <c r="T919" s="4"/>
      <c r="U919" s="4"/>
      <c r="V919" s="4"/>
      <c r="W919" s="4"/>
      <c r="X919" s="4"/>
      <c r="Y919" s="4"/>
      <c r="Z919" s="4"/>
      <c r="AA919" s="4"/>
      <c r="AB919" s="4"/>
      <c r="AC919" s="4"/>
      <c r="AD919" s="4"/>
      <c r="AE919" s="4"/>
      <c r="AF919" s="4"/>
    </row>
    <row r="920" spans="1:32">
      <c r="A920" s="699"/>
      <c r="B920" s="3033" t="s">
        <v>757</v>
      </c>
      <c r="C920" s="602" t="s">
        <v>310</v>
      </c>
      <c r="D920" s="617" t="s">
        <v>1851</v>
      </c>
      <c r="E920" s="639" t="s">
        <v>1794</v>
      </c>
      <c r="F920" s="734">
        <v>5240</v>
      </c>
      <c r="G920" s="689" t="s">
        <v>4847</v>
      </c>
      <c r="H920" s="1746"/>
      <c r="I920" s="1746"/>
      <c r="J920" s="1537" t="s">
        <v>1126</v>
      </c>
      <c r="K920" s="1749"/>
      <c r="L920" s="1746"/>
      <c r="M920" s="1746">
        <v>200000</v>
      </c>
      <c r="N920" s="116"/>
      <c r="O920" s="4"/>
      <c r="P920" s="4"/>
      <c r="Q920" s="4"/>
      <c r="R920" s="4"/>
      <c r="S920" s="4"/>
      <c r="T920" s="4"/>
      <c r="U920" s="4"/>
      <c r="V920" s="4"/>
      <c r="W920" s="4"/>
      <c r="X920" s="4"/>
      <c r="Y920" s="4"/>
      <c r="Z920" s="4"/>
      <c r="AA920" s="4"/>
      <c r="AB920" s="4"/>
      <c r="AC920" s="4"/>
      <c r="AD920" s="4"/>
      <c r="AE920" s="4"/>
      <c r="AF920" s="4"/>
    </row>
    <row r="921" spans="1:32">
      <c r="A921" s="788" t="s">
        <v>624</v>
      </c>
      <c r="B921" s="3047" t="s">
        <v>1203</v>
      </c>
      <c r="C921" s="622" t="s">
        <v>310</v>
      </c>
      <c r="D921" s="658" t="s">
        <v>1851</v>
      </c>
      <c r="E921" s="1305" t="s">
        <v>1794</v>
      </c>
      <c r="F921" s="1578">
        <v>7230</v>
      </c>
      <c r="G921" s="1571" t="s">
        <v>1000</v>
      </c>
      <c r="H921" s="1572">
        <v>271536.8</v>
      </c>
      <c r="I921" s="1572"/>
      <c r="J921" s="1564">
        <v>196983</v>
      </c>
      <c r="K921" s="1574"/>
      <c r="L921" s="1572">
        <v>324250</v>
      </c>
      <c r="M921" s="1572"/>
      <c r="N921" s="116"/>
      <c r="O921" s="178"/>
      <c r="P921" s="178"/>
      <c r="Q921" s="178"/>
      <c r="R921" s="178"/>
      <c r="S921" s="178"/>
      <c r="T921" s="178"/>
      <c r="U921" s="178"/>
      <c r="V921" s="178"/>
      <c r="W921" s="178"/>
      <c r="X921" s="178"/>
      <c r="Y921" s="178"/>
      <c r="Z921" s="178"/>
      <c r="AA921" s="178"/>
      <c r="AB921" s="178"/>
      <c r="AC921" s="178"/>
      <c r="AD921" s="178"/>
      <c r="AE921" s="178"/>
      <c r="AF921" s="178"/>
    </row>
    <row r="922" spans="1:32">
      <c r="A922" s="602"/>
      <c r="B922" s="3048" t="s">
        <v>2427</v>
      </c>
      <c r="C922" s="602" t="s">
        <v>310</v>
      </c>
      <c r="D922" s="617" t="s">
        <v>1851</v>
      </c>
      <c r="E922" s="1306" t="s">
        <v>1794</v>
      </c>
      <c r="F922" s="1312">
        <v>7230</v>
      </c>
      <c r="G922" s="1683" t="s">
        <v>422</v>
      </c>
      <c r="H922" s="2276"/>
      <c r="I922" s="2276">
        <v>127461</v>
      </c>
      <c r="J922" s="1564" t="s">
        <v>1126</v>
      </c>
      <c r="K922" s="2277"/>
      <c r="L922" s="2276"/>
      <c r="M922" s="2276">
        <v>140904</v>
      </c>
      <c r="N922" s="116"/>
      <c r="O922" s="178"/>
      <c r="P922" s="178"/>
      <c r="Q922" s="178"/>
      <c r="R922" s="178"/>
      <c r="S922" s="178"/>
      <c r="T922" s="178"/>
      <c r="U922" s="178"/>
      <c r="V922" s="178"/>
      <c r="W922" s="178"/>
      <c r="X922" s="178"/>
      <c r="Y922" s="178"/>
      <c r="Z922" s="178"/>
      <c r="AA922" s="178"/>
      <c r="AB922" s="178"/>
      <c r="AC922" s="178"/>
      <c r="AD922" s="178"/>
      <c r="AE922" s="178"/>
      <c r="AF922" s="178"/>
    </row>
    <row r="923" spans="1:32">
      <c r="A923" s="602"/>
      <c r="B923" s="3048" t="s">
        <v>1203</v>
      </c>
      <c r="C923" s="602" t="s">
        <v>310</v>
      </c>
      <c r="D923" s="617" t="s">
        <v>1851</v>
      </c>
      <c r="E923" s="1306" t="s">
        <v>1794</v>
      </c>
      <c r="F923" s="1312">
        <v>7230</v>
      </c>
      <c r="G923" s="1683" t="s">
        <v>756</v>
      </c>
      <c r="H923" s="2276"/>
      <c r="I923" s="2276">
        <v>143392.79999999999</v>
      </c>
      <c r="J923" s="1564" t="s">
        <v>1126</v>
      </c>
      <c r="K923" s="2277"/>
      <c r="L923" s="2276"/>
      <c r="M923" s="2276">
        <v>183346</v>
      </c>
      <c r="N923" s="3"/>
      <c r="O923" s="4"/>
      <c r="P923" s="4"/>
      <c r="Q923" s="4"/>
      <c r="R923" s="4"/>
      <c r="S923" s="4"/>
      <c r="T923" s="4"/>
      <c r="U923" s="4"/>
      <c r="V923" s="4"/>
      <c r="W923" s="4"/>
      <c r="X923" s="4"/>
      <c r="Y923" s="4"/>
      <c r="Z923" s="4"/>
      <c r="AA923" s="4"/>
      <c r="AB923" s="4"/>
      <c r="AC923" s="4"/>
      <c r="AD923" s="4"/>
      <c r="AE923" s="4"/>
      <c r="AF923" s="4"/>
    </row>
    <row r="924" spans="1:32">
      <c r="A924" s="602" t="s">
        <v>624</v>
      </c>
      <c r="B924" s="3048" t="s">
        <v>1203</v>
      </c>
      <c r="C924" s="602" t="s">
        <v>310</v>
      </c>
      <c r="D924" s="1559" t="s">
        <v>1851</v>
      </c>
      <c r="E924" s="1306" t="s">
        <v>1794</v>
      </c>
      <c r="F924" s="1312">
        <v>7230</v>
      </c>
      <c r="G924" s="1683" t="s">
        <v>758</v>
      </c>
      <c r="H924" s="2276"/>
      <c r="I924" s="2276">
        <v>683</v>
      </c>
      <c r="J924" s="1564" t="s">
        <v>1126</v>
      </c>
      <c r="K924" s="2277"/>
      <c r="L924" s="2276"/>
      <c r="M924" s="2276">
        <v>0</v>
      </c>
      <c r="N924" s="350"/>
      <c r="O924" s="4"/>
      <c r="P924" s="4"/>
      <c r="Q924" s="4"/>
      <c r="R924" s="4"/>
      <c r="S924" s="4"/>
      <c r="T924" s="4"/>
      <c r="U924" s="4"/>
      <c r="V924" s="4"/>
      <c r="W924" s="4"/>
      <c r="X924" s="4"/>
      <c r="Y924" s="4"/>
      <c r="Z924" s="4"/>
      <c r="AA924" s="4"/>
      <c r="AB924" s="4"/>
      <c r="AC924" s="4"/>
      <c r="AD924" s="4"/>
      <c r="AE924" s="4"/>
      <c r="AF924" s="4"/>
    </row>
    <row r="925" spans="1:32">
      <c r="A925" s="788" t="s">
        <v>624</v>
      </c>
      <c r="B925" s="3047" t="s">
        <v>1730</v>
      </c>
      <c r="C925" s="622" t="s">
        <v>310</v>
      </c>
      <c r="D925" s="658" t="s">
        <v>1851</v>
      </c>
      <c r="E925" s="1305" t="s">
        <v>1794</v>
      </c>
      <c r="F925" s="1578">
        <v>7230</v>
      </c>
      <c r="G925" s="1571" t="s">
        <v>1000</v>
      </c>
      <c r="H925" s="1572">
        <v>9438</v>
      </c>
      <c r="I925" s="1572"/>
      <c r="J925" s="1564"/>
      <c r="K925" s="1574"/>
      <c r="L925" s="1572">
        <v>929000</v>
      </c>
      <c r="M925" s="1572"/>
      <c r="N925" s="350"/>
      <c r="O925" s="4"/>
      <c r="P925" s="4"/>
      <c r="Q925" s="4"/>
      <c r="R925" s="4"/>
      <c r="S925" s="4"/>
      <c r="T925" s="4"/>
      <c r="U925" s="4"/>
      <c r="V925" s="4"/>
      <c r="W925" s="4"/>
      <c r="X925" s="4"/>
      <c r="Y925" s="4"/>
      <c r="Z925" s="4"/>
      <c r="AA925" s="4"/>
      <c r="AB925" s="4"/>
      <c r="AC925" s="4"/>
      <c r="AD925" s="4"/>
      <c r="AE925" s="4"/>
      <c r="AF925" s="4"/>
    </row>
    <row r="926" spans="1:32" ht="20.399999999999999">
      <c r="A926" s="607" t="s">
        <v>624</v>
      </c>
      <c r="B926" s="3049" t="s">
        <v>1730</v>
      </c>
      <c r="C926" s="607" t="s">
        <v>310</v>
      </c>
      <c r="D926" s="608" t="s">
        <v>1851</v>
      </c>
      <c r="E926" s="875" t="s">
        <v>1794</v>
      </c>
      <c r="F926" s="610">
        <v>7230</v>
      </c>
      <c r="G926" s="656" t="s">
        <v>4429</v>
      </c>
      <c r="H926" s="672"/>
      <c r="I926" s="672"/>
      <c r="J926" s="2332"/>
      <c r="K926" s="672"/>
      <c r="L926" s="2263"/>
      <c r="M926" s="2263">
        <v>62000</v>
      </c>
      <c r="N926" s="6"/>
      <c r="O926" s="4"/>
      <c r="P926" s="4"/>
      <c r="Q926" s="4"/>
      <c r="R926" s="4"/>
      <c r="S926" s="4"/>
      <c r="T926" s="4"/>
      <c r="U926" s="4"/>
      <c r="V926" s="4"/>
      <c r="W926" s="4"/>
      <c r="X926" s="4"/>
      <c r="Y926" s="4"/>
      <c r="Z926" s="4"/>
      <c r="AA926" s="4"/>
      <c r="AB926" s="4"/>
      <c r="AC926" s="4"/>
      <c r="AD926" s="4"/>
      <c r="AE926" s="4"/>
      <c r="AF926" s="4"/>
    </row>
    <row r="927" spans="1:32" ht="20.399999999999999">
      <c r="A927" s="607" t="s">
        <v>624</v>
      </c>
      <c r="B927" s="3049" t="s">
        <v>1730</v>
      </c>
      <c r="C927" s="607" t="s">
        <v>310</v>
      </c>
      <c r="D927" s="608" t="s">
        <v>1851</v>
      </c>
      <c r="E927" s="875" t="s">
        <v>1794</v>
      </c>
      <c r="F927" s="610">
        <v>7230</v>
      </c>
      <c r="G927" s="656" t="s">
        <v>4659</v>
      </c>
      <c r="H927" s="672"/>
      <c r="I927" s="672"/>
      <c r="J927" s="2332"/>
      <c r="K927" s="672"/>
      <c r="L927" s="2263"/>
      <c r="M927" s="2263">
        <v>850000</v>
      </c>
      <c r="N927" s="171"/>
      <c r="O927" s="4"/>
      <c r="P927" s="4"/>
      <c r="Q927" s="4"/>
      <c r="R927" s="4"/>
      <c r="S927" s="4"/>
      <c r="T927" s="4"/>
      <c r="U927" s="4"/>
      <c r="V927" s="4"/>
      <c r="W927" s="4"/>
      <c r="X927" s="4"/>
      <c r="Y927" s="4"/>
      <c r="Z927" s="4"/>
      <c r="AA927" s="4"/>
      <c r="AB927" s="4"/>
      <c r="AC927" s="4"/>
      <c r="AD927" s="4"/>
      <c r="AE927" s="4"/>
      <c r="AF927" s="4"/>
    </row>
    <row r="928" spans="1:32" ht="20.399999999999999">
      <c r="A928" s="607" t="s">
        <v>624</v>
      </c>
      <c r="B928" s="3049" t="s">
        <v>1730</v>
      </c>
      <c r="C928" s="607" t="s">
        <v>310</v>
      </c>
      <c r="D928" s="608" t="s">
        <v>1851</v>
      </c>
      <c r="E928" s="875" t="s">
        <v>1794</v>
      </c>
      <c r="F928" s="610">
        <v>7230</v>
      </c>
      <c r="G928" s="656" t="s">
        <v>4660</v>
      </c>
      <c r="H928" s="672"/>
      <c r="I928" s="672"/>
      <c r="J928" s="2332"/>
      <c r="K928" s="672"/>
      <c r="L928" s="2263"/>
      <c r="M928" s="2263">
        <v>12000</v>
      </c>
      <c r="N928" s="171"/>
      <c r="O928" s="4"/>
      <c r="P928" s="4"/>
      <c r="Q928" s="4"/>
      <c r="R928" s="4"/>
      <c r="S928" s="4"/>
      <c r="T928" s="4"/>
      <c r="U928" s="4"/>
      <c r="V928" s="4"/>
      <c r="W928" s="4"/>
      <c r="X928" s="4"/>
      <c r="Y928" s="4"/>
      <c r="Z928" s="4"/>
      <c r="AA928" s="4"/>
      <c r="AB928" s="4"/>
      <c r="AC928" s="4"/>
      <c r="AD928" s="4"/>
      <c r="AE928" s="4"/>
      <c r="AF928" s="4"/>
    </row>
    <row r="929" spans="1:32" ht="20.399999999999999">
      <c r="A929" s="607" t="s">
        <v>624</v>
      </c>
      <c r="B929" s="3049" t="s">
        <v>1730</v>
      </c>
      <c r="C929" s="607" t="s">
        <v>310</v>
      </c>
      <c r="D929" s="608" t="s">
        <v>1851</v>
      </c>
      <c r="E929" s="875" t="s">
        <v>1794</v>
      </c>
      <c r="F929" s="610">
        <v>7230</v>
      </c>
      <c r="G929" s="656" t="s">
        <v>4661</v>
      </c>
      <c r="H929" s="672"/>
      <c r="I929" s="672"/>
      <c r="J929" s="2332"/>
      <c r="K929" s="672"/>
      <c r="L929" s="2263"/>
      <c r="M929" s="2263">
        <v>5000</v>
      </c>
      <c r="N929" s="171"/>
      <c r="O929" s="178"/>
      <c r="P929" s="178"/>
      <c r="Q929" s="178"/>
      <c r="R929" s="178"/>
      <c r="S929" s="178"/>
      <c r="T929" s="178"/>
      <c r="U929" s="178"/>
      <c r="V929" s="178"/>
      <c r="W929" s="178"/>
      <c r="X929" s="178"/>
      <c r="Y929" s="178"/>
      <c r="Z929" s="178"/>
      <c r="AA929" s="178"/>
      <c r="AB929" s="178"/>
      <c r="AC929" s="178"/>
      <c r="AD929" s="178"/>
      <c r="AE929" s="178"/>
      <c r="AF929" s="178"/>
    </row>
    <row r="930" spans="1:32" ht="20.399999999999999">
      <c r="A930" s="607" t="s">
        <v>624</v>
      </c>
      <c r="B930" s="3049" t="s">
        <v>1730</v>
      </c>
      <c r="C930" s="607" t="s">
        <v>310</v>
      </c>
      <c r="D930" s="608" t="s">
        <v>1851</v>
      </c>
      <c r="E930" s="875" t="s">
        <v>1794</v>
      </c>
      <c r="F930" s="610">
        <v>7230</v>
      </c>
      <c r="G930" s="656" t="s">
        <v>2668</v>
      </c>
      <c r="H930" s="672"/>
      <c r="I930" s="672">
        <v>9438</v>
      </c>
      <c r="J930" s="2332">
        <v>9438</v>
      </c>
      <c r="K930" s="672"/>
      <c r="L930" s="2263"/>
      <c r="M930" s="2263"/>
      <c r="N930" s="171"/>
      <c r="O930" s="178"/>
      <c r="P930" s="178"/>
      <c r="Q930" s="178"/>
      <c r="R930" s="178"/>
      <c r="S930" s="178"/>
      <c r="T930" s="178"/>
      <c r="U930" s="178"/>
      <c r="V930" s="178"/>
      <c r="W930" s="178"/>
      <c r="X930" s="178"/>
      <c r="Y930" s="178"/>
      <c r="Z930" s="178"/>
      <c r="AA930" s="178"/>
      <c r="AB930" s="178"/>
      <c r="AC930" s="178"/>
      <c r="AD930" s="178"/>
      <c r="AE930" s="178"/>
      <c r="AF930" s="178"/>
    </row>
    <row r="931" spans="1:32">
      <c r="A931" s="622"/>
      <c r="B931" s="3032" t="s">
        <v>422</v>
      </c>
      <c r="C931" s="622" t="s">
        <v>413</v>
      </c>
      <c r="D931" s="658" t="s">
        <v>1851</v>
      </c>
      <c r="E931" s="681" t="s">
        <v>854</v>
      </c>
      <c r="F931" s="763">
        <v>1119</v>
      </c>
      <c r="G931" s="739" t="s">
        <v>101</v>
      </c>
      <c r="H931" s="652">
        <v>66659.520000000004</v>
      </c>
      <c r="I931" s="652"/>
      <c r="J931" s="1537">
        <v>49296</v>
      </c>
      <c r="K931" s="781"/>
      <c r="L931" s="652">
        <v>71133.36</v>
      </c>
      <c r="M931" s="652"/>
      <c r="N931" s="171"/>
      <c r="O931" s="4"/>
      <c r="P931" s="4"/>
      <c r="Q931" s="4"/>
      <c r="R931" s="4"/>
      <c r="S931" s="4"/>
      <c r="T931" s="4"/>
      <c r="U931" s="4"/>
      <c r="V931" s="4"/>
      <c r="W931" s="4"/>
      <c r="X931" s="4"/>
      <c r="Y931" s="4"/>
      <c r="Z931" s="4"/>
      <c r="AA931" s="4"/>
      <c r="AB931" s="4"/>
      <c r="AC931" s="4"/>
      <c r="AD931" s="4"/>
      <c r="AE931" s="4"/>
      <c r="AF931" s="4"/>
    </row>
    <row r="932" spans="1:32">
      <c r="A932" s="602"/>
      <c r="B932" s="3033" t="s">
        <v>422</v>
      </c>
      <c r="C932" s="602" t="s">
        <v>413</v>
      </c>
      <c r="D932" s="617" t="s">
        <v>1851</v>
      </c>
      <c r="E932" s="639" t="s">
        <v>854</v>
      </c>
      <c r="F932" s="734">
        <v>1119</v>
      </c>
      <c r="G932" s="751" t="s">
        <v>422</v>
      </c>
      <c r="H932" s="653"/>
      <c r="I932" s="653">
        <v>66659.520000000004</v>
      </c>
      <c r="J932" s="1537" t="s">
        <v>1126</v>
      </c>
      <c r="K932" s="748"/>
      <c r="L932" s="653"/>
      <c r="M932" s="653">
        <v>71133.36</v>
      </c>
      <c r="N932" s="171"/>
      <c r="O932" s="4"/>
      <c r="P932" s="4"/>
      <c r="Q932" s="4"/>
      <c r="R932" s="4"/>
      <c r="S932" s="4"/>
      <c r="T932" s="4"/>
      <c r="U932" s="4"/>
      <c r="V932" s="4"/>
      <c r="W932" s="4"/>
      <c r="X932" s="4"/>
      <c r="Y932" s="4"/>
      <c r="Z932" s="4"/>
      <c r="AA932" s="4"/>
      <c r="AB932" s="4"/>
      <c r="AC932" s="4"/>
      <c r="AD932" s="4"/>
      <c r="AE932" s="4"/>
      <c r="AF932" s="4"/>
    </row>
    <row r="933" spans="1:32">
      <c r="A933" s="602"/>
      <c r="B933" s="3033" t="s">
        <v>422</v>
      </c>
      <c r="C933" s="602" t="s">
        <v>413</v>
      </c>
      <c r="D933" s="617" t="s">
        <v>1851</v>
      </c>
      <c r="E933" s="639" t="s">
        <v>854</v>
      </c>
      <c r="F933" s="734">
        <v>1119</v>
      </c>
      <c r="G933" s="751" t="s">
        <v>707</v>
      </c>
      <c r="H933" s="653"/>
      <c r="I933" s="653"/>
      <c r="J933" s="1537" t="s">
        <v>1126</v>
      </c>
      <c r="K933" s="748"/>
      <c r="L933" s="653"/>
      <c r="M933" s="653"/>
      <c r="N933" s="171"/>
      <c r="O933" s="4"/>
      <c r="P933" s="4"/>
      <c r="Q933" s="4"/>
      <c r="R933" s="4"/>
      <c r="S933" s="4"/>
      <c r="T933" s="4"/>
      <c r="U933" s="4"/>
      <c r="V933" s="4"/>
      <c r="W933" s="4"/>
      <c r="X933" s="4"/>
      <c r="Y933" s="4"/>
      <c r="Z933" s="4"/>
      <c r="AA933" s="4"/>
      <c r="AB933" s="4"/>
      <c r="AC933" s="4"/>
      <c r="AD933" s="4"/>
      <c r="AE933" s="4"/>
      <c r="AF933" s="4"/>
    </row>
    <row r="934" spans="1:32">
      <c r="A934" s="622"/>
      <c r="B934" s="3032" t="s">
        <v>422</v>
      </c>
      <c r="C934" s="622" t="s">
        <v>413</v>
      </c>
      <c r="D934" s="658" t="s">
        <v>1851</v>
      </c>
      <c r="E934" s="659" t="s">
        <v>854</v>
      </c>
      <c r="F934" s="763">
        <v>1147</v>
      </c>
      <c r="G934" s="739" t="s">
        <v>103</v>
      </c>
      <c r="H934" s="652">
        <v>7368.2640000000001</v>
      </c>
      <c r="I934" s="652"/>
      <c r="J934" s="1537">
        <v>1105</v>
      </c>
      <c r="K934" s="781"/>
      <c r="L934" s="652">
        <v>7573.2289999999994</v>
      </c>
      <c r="M934" s="652"/>
      <c r="N934" s="171" t="s">
        <v>2695</v>
      </c>
      <c r="O934" s="4"/>
      <c r="P934" s="4"/>
      <c r="Q934" s="4"/>
      <c r="R934" s="4"/>
      <c r="S934" s="4"/>
      <c r="T934" s="4"/>
      <c r="U934" s="4"/>
      <c r="V934" s="4"/>
      <c r="W934" s="4"/>
      <c r="X934" s="4"/>
      <c r="Y934" s="4"/>
      <c r="Z934" s="4"/>
      <c r="AA934" s="4"/>
      <c r="AB934" s="4"/>
      <c r="AC934" s="4"/>
      <c r="AD934" s="4"/>
      <c r="AE934" s="4"/>
      <c r="AF934" s="4"/>
    </row>
    <row r="935" spans="1:32">
      <c r="A935" s="602"/>
      <c r="B935" s="3033" t="s">
        <v>422</v>
      </c>
      <c r="C935" s="602" t="s">
        <v>413</v>
      </c>
      <c r="D935" s="617" t="s">
        <v>1851</v>
      </c>
      <c r="E935" s="639" t="s">
        <v>854</v>
      </c>
      <c r="F935" s="734">
        <v>1147</v>
      </c>
      <c r="G935" s="751" t="s">
        <v>422</v>
      </c>
      <c r="H935" s="653"/>
      <c r="I935" s="653">
        <v>7368.2640000000001</v>
      </c>
      <c r="J935" s="1537" t="s">
        <v>1126</v>
      </c>
      <c r="K935" s="748"/>
      <c r="L935" s="653"/>
      <c r="M935" s="653">
        <v>7573.2289999999994</v>
      </c>
      <c r="N935" s="171"/>
      <c r="O935" s="4"/>
      <c r="P935" s="4"/>
      <c r="Q935" s="4"/>
      <c r="R935" s="4"/>
      <c r="S935" s="4"/>
      <c r="T935" s="4"/>
      <c r="U935" s="4"/>
      <c r="V935" s="4"/>
      <c r="W935" s="4"/>
      <c r="X935" s="4"/>
      <c r="Y935" s="4"/>
      <c r="Z935" s="4"/>
      <c r="AA935" s="4"/>
      <c r="AB935" s="4"/>
      <c r="AC935" s="4"/>
      <c r="AD935" s="4"/>
      <c r="AE935" s="4"/>
      <c r="AF935" s="4"/>
    </row>
    <row r="936" spans="1:32">
      <c r="A936" s="602"/>
      <c r="B936" s="3033" t="s">
        <v>422</v>
      </c>
      <c r="C936" s="602" t="s">
        <v>413</v>
      </c>
      <c r="D936" s="617" t="s">
        <v>1851</v>
      </c>
      <c r="E936" s="639" t="s">
        <v>854</v>
      </c>
      <c r="F936" s="734">
        <v>1147</v>
      </c>
      <c r="G936" s="751" t="s">
        <v>707</v>
      </c>
      <c r="H936" s="653"/>
      <c r="I936" s="653"/>
      <c r="J936" s="1537" t="s">
        <v>1126</v>
      </c>
      <c r="K936" s="748"/>
      <c r="L936" s="653"/>
      <c r="M936" s="653"/>
      <c r="N936" s="6"/>
      <c r="O936" s="4"/>
      <c r="P936" s="4"/>
      <c r="Q936" s="4"/>
      <c r="R936" s="4"/>
      <c r="S936" s="4"/>
      <c r="T936" s="4"/>
      <c r="U936" s="4"/>
      <c r="V936" s="4"/>
      <c r="W936" s="4"/>
      <c r="X936" s="4"/>
      <c r="Y936" s="4"/>
      <c r="Z936" s="4"/>
      <c r="AA936" s="4"/>
      <c r="AB936" s="4"/>
      <c r="AC936" s="4"/>
      <c r="AD936" s="4"/>
      <c r="AE936" s="4"/>
      <c r="AF936" s="4"/>
    </row>
    <row r="937" spans="1:32">
      <c r="A937" s="622"/>
      <c r="B937" s="3032" t="s">
        <v>422</v>
      </c>
      <c r="C937" s="622" t="s">
        <v>413</v>
      </c>
      <c r="D937" s="658" t="s">
        <v>1851</v>
      </c>
      <c r="E937" s="659" t="s">
        <v>854</v>
      </c>
      <c r="F937" s="763">
        <v>1148</v>
      </c>
      <c r="G937" s="739" t="s">
        <v>104</v>
      </c>
      <c r="H937" s="652">
        <v>0</v>
      </c>
      <c r="I937" s="652"/>
      <c r="J937" s="1537" t="s">
        <v>1126</v>
      </c>
      <c r="K937" s="781"/>
      <c r="L937" s="652">
        <v>0</v>
      </c>
      <c r="M937" s="652"/>
      <c r="N937" s="116"/>
      <c r="O937" s="4"/>
      <c r="P937" s="4"/>
      <c r="Q937" s="4"/>
      <c r="R937" s="4"/>
      <c r="S937" s="4"/>
      <c r="T937" s="4"/>
      <c r="U937" s="4"/>
      <c r="V937" s="4"/>
      <c r="W937" s="4"/>
      <c r="X937" s="4"/>
      <c r="Y937" s="4"/>
      <c r="Z937" s="4"/>
      <c r="AA937" s="4"/>
      <c r="AB937" s="4"/>
      <c r="AC937" s="4"/>
      <c r="AD937" s="4"/>
      <c r="AE937" s="4"/>
      <c r="AF937" s="4"/>
    </row>
    <row r="938" spans="1:32">
      <c r="A938" s="602"/>
      <c r="B938" s="3033" t="s">
        <v>422</v>
      </c>
      <c r="C938" s="602" t="s">
        <v>413</v>
      </c>
      <c r="D938" s="617" t="s">
        <v>1851</v>
      </c>
      <c r="E938" s="639" t="s">
        <v>854</v>
      </c>
      <c r="F938" s="734">
        <v>1148</v>
      </c>
      <c r="G938" s="751"/>
      <c r="H938" s="653"/>
      <c r="I938" s="653"/>
      <c r="J938" s="1537" t="s">
        <v>1126</v>
      </c>
      <c r="K938" s="748"/>
      <c r="L938" s="653"/>
      <c r="M938" s="653"/>
      <c r="N938" s="116"/>
      <c r="O938" s="4"/>
      <c r="P938" s="4"/>
      <c r="Q938" s="4"/>
      <c r="R938" s="4"/>
      <c r="S938" s="4"/>
      <c r="T938" s="4"/>
      <c r="U938" s="4"/>
      <c r="V938" s="4"/>
      <c r="W938" s="4"/>
      <c r="X938" s="4"/>
      <c r="Y938" s="4"/>
      <c r="Z938" s="4"/>
      <c r="AA938" s="4"/>
      <c r="AB938" s="4"/>
      <c r="AC938" s="4"/>
      <c r="AD938" s="4"/>
      <c r="AE938" s="4"/>
      <c r="AF938" s="4"/>
    </row>
    <row r="939" spans="1:32">
      <c r="A939" s="622"/>
      <c r="B939" s="3032" t="s">
        <v>756</v>
      </c>
      <c r="C939" s="622" t="s">
        <v>307</v>
      </c>
      <c r="D939" s="658" t="s">
        <v>1851</v>
      </c>
      <c r="E939" s="659" t="s">
        <v>854</v>
      </c>
      <c r="F939" s="763">
        <v>1150</v>
      </c>
      <c r="G939" s="739" t="s">
        <v>461</v>
      </c>
      <c r="H939" s="652">
        <v>1500</v>
      </c>
      <c r="I939" s="652"/>
      <c r="J939" s="1537">
        <v>280</v>
      </c>
      <c r="K939" s="781"/>
      <c r="L939" s="652">
        <v>1500</v>
      </c>
      <c r="M939" s="652"/>
      <c r="N939" s="6"/>
      <c r="O939" s="4"/>
      <c r="P939" s="4"/>
      <c r="Q939" s="4"/>
      <c r="R939" s="4"/>
      <c r="S939" s="4"/>
      <c r="T939" s="4"/>
      <c r="U939" s="4"/>
      <c r="V939" s="4"/>
      <c r="W939" s="4"/>
      <c r="X939" s="4"/>
      <c r="Y939" s="4"/>
      <c r="Z939" s="4"/>
      <c r="AA939" s="4"/>
      <c r="AB939" s="4"/>
      <c r="AC939" s="4"/>
      <c r="AD939" s="4"/>
      <c r="AE939" s="4"/>
      <c r="AF939" s="4"/>
    </row>
    <row r="940" spans="1:32" ht="30.6">
      <c r="A940" s="602"/>
      <c r="B940" s="3033" t="s">
        <v>756</v>
      </c>
      <c r="C940" s="602" t="s">
        <v>307</v>
      </c>
      <c r="D940" s="617" t="s">
        <v>1851</v>
      </c>
      <c r="E940" s="639" t="s">
        <v>854</v>
      </c>
      <c r="F940" s="734">
        <v>1150</v>
      </c>
      <c r="G940" s="751" t="s">
        <v>3560</v>
      </c>
      <c r="H940" s="653"/>
      <c r="I940" s="653">
        <v>1500</v>
      </c>
      <c r="J940" s="1537" t="s">
        <v>1126</v>
      </c>
      <c r="K940" s="748"/>
      <c r="L940" s="653"/>
      <c r="M940" s="653">
        <v>1500</v>
      </c>
      <c r="N940" s="6"/>
      <c r="O940" s="4"/>
      <c r="P940" s="4"/>
      <c r="Q940" s="4"/>
      <c r="R940" s="4"/>
      <c r="S940" s="4"/>
      <c r="T940" s="4"/>
      <c r="U940" s="4"/>
      <c r="V940" s="4"/>
      <c r="W940" s="4"/>
      <c r="X940" s="4"/>
      <c r="Y940" s="4"/>
      <c r="Z940" s="4"/>
      <c r="AA940" s="4"/>
      <c r="AB940" s="4"/>
      <c r="AC940" s="4"/>
      <c r="AD940" s="4"/>
      <c r="AE940" s="4"/>
      <c r="AF940" s="4"/>
    </row>
    <row r="941" spans="1:32">
      <c r="A941" s="622"/>
      <c r="B941" s="3032" t="s">
        <v>422</v>
      </c>
      <c r="C941" s="622" t="s">
        <v>413</v>
      </c>
      <c r="D941" s="658" t="s">
        <v>1851</v>
      </c>
      <c r="E941" s="659" t="s">
        <v>854</v>
      </c>
      <c r="F941" s="763">
        <v>1170</v>
      </c>
      <c r="G941" s="739" t="s">
        <v>460</v>
      </c>
      <c r="H941" s="652">
        <v>60</v>
      </c>
      <c r="I941" s="652"/>
      <c r="J941" s="1537">
        <v>60</v>
      </c>
      <c r="K941" s="781"/>
      <c r="L941" s="652">
        <v>60</v>
      </c>
      <c r="M941" s="652"/>
      <c r="N941" s="6"/>
      <c r="O941" s="4"/>
      <c r="P941" s="4"/>
      <c r="Q941" s="4"/>
      <c r="R941" s="4"/>
      <c r="S941" s="4"/>
      <c r="T941" s="4"/>
      <c r="U941" s="4"/>
      <c r="V941" s="4"/>
      <c r="W941" s="4"/>
      <c r="X941" s="4"/>
      <c r="Y941" s="4"/>
      <c r="Z941" s="4"/>
      <c r="AA941" s="4"/>
      <c r="AB941" s="4"/>
      <c r="AC941" s="4"/>
      <c r="AD941" s="4"/>
      <c r="AE941" s="4"/>
      <c r="AF941" s="4"/>
    </row>
    <row r="942" spans="1:32" ht="20.399999999999999">
      <c r="A942" s="602"/>
      <c r="B942" s="3033" t="s">
        <v>422</v>
      </c>
      <c r="C942" s="602" t="s">
        <v>413</v>
      </c>
      <c r="D942" s="617" t="s">
        <v>1851</v>
      </c>
      <c r="E942" s="639" t="s">
        <v>854</v>
      </c>
      <c r="F942" s="734">
        <v>1170</v>
      </c>
      <c r="G942" s="751" t="s">
        <v>594</v>
      </c>
      <c r="H942" s="653"/>
      <c r="I942" s="653">
        <v>60</v>
      </c>
      <c r="J942" s="1537" t="s">
        <v>1126</v>
      </c>
      <c r="K942" s="748"/>
      <c r="L942" s="653"/>
      <c r="M942" s="653">
        <v>60</v>
      </c>
      <c r="N942" s="350"/>
      <c r="O942" s="178"/>
      <c r="P942" s="178"/>
      <c r="Q942" s="178"/>
      <c r="R942" s="178"/>
      <c r="S942" s="178"/>
      <c r="T942" s="178"/>
      <c r="U942" s="178"/>
      <c r="V942" s="178"/>
      <c r="W942" s="178"/>
      <c r="X942" s="178"/>
      <c r="Y942" s="178"/>
      <c r="Z942" s="178"/>
      <c r="AA942" s="178"/>
      <c r="AB942" s="178"/>
      <c r="AC942" s="178"/>
      <c r="AD942" s="178"/>
      <c r="AE942" s="178"/>
      <c r="AF942" s="178"/>
    </row>
    <row r="943" spans="1:32">
      <c r="A943" s="622"/>
      <c r="B943" s="3032" t="s">
        <v>422</v>
      </c>
      <c r="C943" s="622" t="s">
        <v>413</v>
      </c>
      <c r="D943" s="658" t="s">
        <v>1851</v>
      </c>
      <c r="E943" s="659" t="s">
        <v>854</v>
      </c>
      <c r="F943" s="763">
        <v>1210</v>
      </c>
      <c r="G943" s="739" t="s">
        <v>105</v>
      </c>
      <c r="H943" s="652">
        <v>17212.443688719999</v>
      </c>
      <c r="I943" s="652"/>
      <c r="J943" s="1537">
        <v>12175</v>
      </c>
      <c r="K943" s="781"/>
      <c r="L943" s="652">
        <v>18302.762696294998</v>
      </c>
      <c r="M943" s="652"/>
      <c r="N943" s="116"/>
      <c r="O943" s="178"/>
      <c r="P943" s="178"/>
      <c r="Q943" s="178"/>
      <c r="R943" s="178"/>
      <c r="S943" s="178"/>
      <c r="T943" s="178"/>
      <c r="U943" s="178"/>
      <c r="V943" s="178"/>
      <c r="W943" s="178"/>
      <c r="X943" s="178"/>
      <c r="Y943" s="178"/>
      <c r="Z943" s="178"/>
      <c r="AA943" s="178"/>
      <c r="AB943" s="178"/>
      <c r="AC943" s="178"/>
      <c r="AD943" s="178"/>
      <c r="AE943" s="178"/>
      <c r="AF943" s="178"/>
    </row>
    <row r="944" spans="1:32">
      <c r="A944" s="602"/>
      <c r="B944" s="3033" t="s">
        <v>422</v>
      </c>
      <c r="C944" s="602" t="s">
        <v>413</v>
      </c>
      <c r="D944" s="617" t="s">
        <v>1851</v>
      </c>
      <c r="E944" s="639" t="s">
        <v>854</v>
      </c>
      <c r="F944" s="734">
        <v>1210</v>
      </c>
      <c r="G944" s="751" t="s">
        <v>422</v>
      </c>
      <c r="H944" s="653"/>
      <c r="I944" s="653">
        <v>17212.443688719999</v>
      </c>
      <c r="J944" s="1537" t="s">
        <v>1126</v>
      </c>
      <c r="K944" s="748"/>
      <c r="L944" s="653"/>
      <c r="M944" s="653">
        <v>18302.762696294998</v>
      </c>
      <c r="N944" s="116"/>
      <c r="O944" s="178"/>
      <c r="P944" s="178"/>
      <c r="Q944" s="178"/>
      <c r="R944" s="178"/>
      <c r="S944" s="178"/>
      <c r="T944" s="178"/>
      <c r="U944" s="178"/>
      <c r="V944" s="178"/>
      <c r="W944" s="178"/>
      <c r="X944" s="178"/>
      <c r="Y944" s="178"/>
      <c r="Z944" s="178"/>
      <c r="AA944" s="178"/>
      <c r="AB944" s="178"/>
      <c r="AC944" s="178"/>
      <c r="AD944" s="178"/>
      <c r="AE944" s="178"/>
      <c r="AF944" s="178"/>
    </row>
    <row r="945" spans="1:32">
      <c r="A945" s="602"/>
      <c r="B945" s="3033" t="s">
        <v>422</v>
      </c>
      <c r="C945" s="602" t="s">
        <v>413</v>
      </c>
      <c r="D945" s="617" t="s">
        <v>1851</v>
      </c>
      <c r="E945" s="639" t="s">
        <v>854</v>
      </c>
      <c r="F945" s="734">
        <v>1210</v>
      </c>
      <c r="G945" s="751" t="s">
        <v>707</v>
      </c>
      <c r="H945" s="653"/>
      <c r="I945" s="653"/>
      <c r="J945" s="1537" t="s">
        <v>1126</v>
      </c>
      <c r="K945" s="748"/>
      <c r="L945" s="653"/>
      <c r="M945" s="653"/>
      <c r="N945" s="350" t="s">
        <v>3565</v>
      </c>
      <c r="O945" s="178"/>
      <c r="P945" s="178"/>
      <c r="Q945" s="178"/>
      <c r="R945" s="178"/>
      <c r="S945" s="178"/>
      <c r="T945" s="178"/>
      <c r="U945" s="178"/>
      <c r="V945" s="178"/>
      <c r="W945" s="178"/>
      <c r="X945" s="178"/>
      <c r="Y945" s="178"/>
      <c r="Z945" s="178"/>
      <c r="AA945" s="178"/>
      <c r="AB945" s="178"/>
      <c r="AC945" s="178"/>
      <c r="AD945" s="178"/>
      <c r="AE945" s="178"/>
      <c r="AF945" s="178"/>
    </row>
    <row r="946" spans="1:32" ht="20.399999999999999">
      <c r="A946" s="622"/>
      <c r="B946" s="3032" t="s">
        <v>422</v>
      </c>
      <c r="C946" s="622" t="s">
        <v>413</v>
      </c>
      <c r="D946" s="658" t="s">
        <v>1851</v>
      </c>
      <c r="E946" s="659" t="s">
        <v>854</v>
      </c>
      <c r="F946" s="763">
        <v>1221</v>
      </c>
      <c r="G946" s="739" t="s">
        <v>106</v>
      </c>
      <c r="H946" s="652">
        <v>3683.3980888800002</v>
      </c>
      <c r="I946" s="652"/>
      <c r="J946" s="1537">
        <v>3090</v>
      </c>
      <c r="K946" s="781"/>
      <c r="L946" s="652">
        <v>3927.1932998049997</v>
      </c>
      <c r="M946" s="652"/>
      <c r="N946" s="350" t="s">
        <v>3566</v>
      </c>
      <c r="O946" s="178"/>
      <c r="P946" s="178"/>
      <c r="Q946" s="178"/>
      <c r="R946" s="178"/>
      <c r="S946" s="178"/>
      <c r="T946" s="178"/>
      <c r="U946" s="178"/>
      <c r="V946" s="178"/>
      <c r="W946" s="178"/>
      <c r="X946" s="178"/>
      <c r="Y946" s="178"/>
      <c r="Z946" s="178"/>
      <c r="AA946" s="178"/>
      <c r="AB946" s="178"/>
      <c r="AC946" s="178"/>
      <c r="AD946" s="178"/>
      <c r="AE946" s="178"/>
      <c r="AF946" s="178"/>
    </row>
    <row r="947" spans="1:32">
      <c r="A947" s="602"/>
      <c r="B947" s="3033" t="s">
        <v>422</v>
      </c>
      <c r="C947" s="602" t="s">
        <v>413</v>
      </c>
      <c r="D947" s="617" t="s">
        <v>1851</v>
      </c>
      <c r="E947" s="639" t="s">
        <v>854</v>
      </c>
      <c r="F947" s="734">
        <v>1221</v>
      </c>
      <c r="G947" s="689" t="s">
        <v>1018</v>
      </c>
      <c r="H947" s="640"/>
      <c r="I947" s="640">
        <v>3683.3980888800002</v>
      </c>
      <c r="J947" s="1537" t="s">
        <v>1126</v>
      </c>
      <c r="K947" s="731"/>
      <c r="L947" s="640"/>
      <c r="M947" s="640">
        <v>3927.1932998049997</v>
      </c>
      <c r="N947" s="167"/>
      <c r="O947" s="178"/>
      <c r="P947" s="178"/>
      <c r="Q947" s="178"/>
      <c r="R947" s="178"/>
      <c r="S947" s="178"/>
      <c r="T947" s="178"/>
      <c r="U947" s="178"/>
      <c r="V947" s="178"/>
      <c r="W947" s="178"/>
      <c r="X947" s="178"/>
      <c r="Y947" s="178"/>
      <c r="Z947" s="178"/>
      <c r="AA947" s="178"/>
      <c r="AB947" s="178"/>
      <c r="AC947" s="178"/>
      <c r="AD947" s="178"/>
      <c r="AE947" s="178"/>
      <c r="AF947" s="178"/>
    </row>
    <row r="948" spans="1:32" ht="20.399999999999999">
      <c r="A948" s="602"/>
      <c r="B948" s="3033" t="s">
        <v>422</v>
      </c>
      <c r="C948" s="602" t="s">
        <v>413</v>
      </c>
      <c r="D948" s="617" t="s">
        <v>1851</v>
      </c>
      <c r="E948" s="639" t="s">
        <v>854</v>
      </c>
      <c r="F948" s="734">
        <v>1221</v>
      </c>
      <c r="G948" s="689" t="s">
        <v>1879</v>
      </c>
      <c r="H948" s="640"/>
      <c r="I948" s="640"/>
      <c r="J948" s="1537" t="s">
        <v>1126</v>
      </c>
      <c r="K948" s="731"/>
      <c r="L948" s="640"/>
      <c r="M948" s="640"/>
      <c r="N948" s="167"/>
      <c r="O948" s="178"/>
      <c r="P948" s="178"/>
      <c r="Q948" s="178"/>
      <c r="R948" s="178"/>
      <c r="S948" s="178"/>
      <c r="T948" s="178"/>
      <c r="U948" s="178"/>
      <c r="V948" s="178"/>
      <c r="W948" s="178"/>
      <c r="X948" s="178"/>
      <c r="Y948" s="178"/>
      <c r="Z948" s="178"/>
      <c r="AA948" s="178"/>
      <c r="AB948" s="178"/>
      <c r="AC948" s="178"/>
      <c r="AD948" s="178"/>
      <c r="AE948" s="178"/>
      <c r="AF948" s="178"/>
    </row>
    <row r="949" spans="1:32" ht="20.399999999999999">
      <c r="A949" s="622"/>
      <c r="B949" s="3032" t="s">
        <v>756</v>
      </c>
      <c r="C949" s="622" t="s">
        <v>413</v>
      </c>
      <c r="D949" s="658" t="s">
        <v>1851</v>
      </c>
      <c r="E949" s="659" t="s">
        <v>854</v>
      </c>
      <c r="F949" s="624">
        <v>1227</v>
      </c>
      <c r="G949" s="625" t="s">
        <v>765</v>
      </c>
      <c r="H949" s="628">
        <v>200</v>
      </c>
      <c r="I949" s="628"/>
      <c r="J949" s="1392">
        <v>200</v>
      </c>
      <c r="K949" s="629"/>
      <c r="L949" s="628">
        <v>200</v>
      </c>
      <c r="M949" s="628"/>
      <c r="N949" s="167"/>
      <c r="O949" s="178"/>
      <c r="P949" s="178"/>
      <c r="Q949" s="178"/>
      <c r="R949" s="178"/>
      <c r="S949" s="178"/>
      <c r="T949" s="178"/>
      <c r="U949" s="178"/>
      <c r="V949" s="178"/>
      <c r="W949" s="178"/>
      <c r="X949" s="178"/>
      <c r="Y949" s="178"/>
      <c r="Z949" s="178"/>
      <c r="AA949" s="178"/>
      <c r="AB949" s="178"/>
      <c r="AC949" s="178"/>
      <c r="AD949" s="178"/>
      <c r="AE949" s="178"/>
      <c r="AF949" s="178"/>
    </row>
    <row r="950" spans="1:32" ht="20.399999999999999">
      <c r="A950" s="602"/>
      <c r="B950" s="3033" t="s">
        <v>756</v>
      </c>
      <c r="C950" s="602" t="s">
        <v>413</v>
      </c>
      <c r="D950" s="617" t="s">
        <v>1851</v>
      </c>
      <c r="E950" s="639" t="s">
        <v>854</v>
      </c>
      <c r="F950" s="618">
        <v>1227</v>
      </c>
      <c r="G950" s="604" t="s">
        <v>1879</v>
      </c>
      <c r="H950" s="599"/>
      <c r="I950" s="599">
        <v>200</v>
      </c>
      <c r="J950" s="1392" t="s">
        <v>1126</v>
      </c>
      <c r="K950" s="600"/>
      <c r="L950" s="599"/>
      <c r="M950" s="599">
        <v>200</v>
      </c>
      <c r="N950" s="167"/>
      <c r="O950" s="178"/>
      <c r="P950" s="178"/>
      <c r="Q950" s="178"/>
      <c r="R950" s="178"/>
      <c r="S950" s="178"/>
      <c r="T950" s="178"/>
      <c r="U950" s="178"/>
      <c r="V950" s="178"/>
      <c r="W950" s="178"/>
      <c r="X950" s="178"/>
      <c r="Y950" s="178"/>
      <c r="Z950" s="178"/>
      <c r="AA950" s="178"/>
      <c r="AB950" s="178"/>
      <c r="AC950" s="178"/>
      <c r="AD950" s="178"/>
      <c r="AE950" s="178"/>
      <c r="AF950" s="178"/>
    </row>
    <row r="951" spans="1:32">
      <c r="A951" s="622"/>
      <c r="B951" s="3032" t="s">
        <v>756</v>
      </c>
      <c r="C951" s="622" t="s">
        <v>413</v>
      </c>
      <c r="D951" s="658" t="s">
        <v>1851</v>
      </c>
      <c r="E951" s="659" t="s">
        <v>854</v>
      </c>
      <c r="F951" s="624">
        <v>1228</v>
      </c>
      <c r="G951" s="625" t="s">
        <v>112</v>
      </c>
      <c r="H951" s="628">
        <v>0</v>
      </c>
      <c r="I951" s="628"/>
      <c r="J951" s="1392" t="s">
        <v>1126</v>
      </c>
      <c r="K951" s="629"/>
      <c r="L951" s="628">
        <v>300</v>
      </c>
      <c r="M951" s="628"/>
      <c r="N951" s="6"/>
      <c r="O951" s="178"/>
      <c r="P951" s="178"/>
      <c r="Q951" s="178"/>
      <c r="R951" s="178"/>
      <c r="S951" s="178"/>
      <c r="T951" s="178"/>
      <c r="U951" s="178"/>
      <c r="V951" s="178"/>
      <c r="W951" s="178"/>
      <c r="X951" s="178"/>
      <c r="Y951" s="178"/>
      <c r="Z951" s="178"/>
      <c r="AA951" s="178"/>
      <c r="AB951" s="178"/>
      <c r="AC951" s="178"/>
      <c r="AD951" s="178"/>
      <c r="AE951" s="178"/>
      <c r="AF951" s="178"/>
    </row>
    <row r="952" spans="1:32">
      <c r="A952" s="602"/>
      <c r="B952" s="3033" t="s">
        <v>756</v>
      </c>
      <c r="C952" s="602" t="s">
        <v>413</v>
      </c>
      <c r="D952" s="617" t="s">
        <v>1851</v>
      </c>
      <c r="E952" s="639" t="s">
        <v>854</v>
      </c>
      <c r="F952" s="618">
        <v>1228</v>
      </c>
      <c r="G952" s="702" t="s">
        <v>3561</v>
      </c>
      <c r="H952" s="599"/>
      <c r="I952" s="599"/>
      <c r="J952" s="1392" t="s">
        <v>1126</v>
      </c>
      <c r="K952" s="600"/>
      <c r="L952" s="599"/>
      <c r="M952" s="599">
        <v>300</v>
      </c>
      <c r="N952" s="6"/>
      <c r="O952" s="178"/>
      <c r="P952" s="178"/>
      <c r="Q952" s="178"/>
      <c r="R952" s="178"/>
      <c r="S952" s="178"/>
      <c r="T952" s="178"/>
      <c r="U952" s="178"/>
      <c r="V952" s="178"/>
      <c r="W952" s="178"/>
      <c r="X952" s="178"/>
      <c r="Y952" s="178"/>
      <c r="Z952" s="178"/>
      <c r="AA952" s="178"/>
      <c r="AB952" s="178"/>
      <c r="AC952" s="178"/>
      <c r="AD952" s="178"/>
      <c r="AE952" s="178"/>
      <c r="AF952" s="178"/>
    </row>
    <row r="953" spans="1:32">
      <c r="A953" s="622"/>
      <c r="B953" s="3032" t="s">
        <v>756</v>
      </c>
      <c r="C953" s="622" t="s">
        <v>307</v>
      </c>
      <c r="D953" s="658" t="s">
        <v>1851</v>
      </c>
      <c r="E953" s="659" t="s">
        <v>854</v>
      </c>
      <c r="F953" s="624">
        <v>2210</v>
      </c>
      <c r="G953" s="625" t="s">
        <v>557</v>
      </c>
      <c r="H953" s="776">
        <v>2035.44</v>
      </c>
      <c r="I953" s="776"/>
      <c r="J953" s="1392">
        <v>1404</v>
      </c>
      <c r="K953" s="627"/>
      <c r="L953" s="776">
        <v>1751.96</v>
      </c>
      <c r="M953" s="776"/>
      <c r="N953" s="6"/>
      <c r="O953" s="178"/>
      <c r="P953" s="178"/>
      <c r="Q953" s="178"/>
      <c r="R953" s="178"/>
      <c r="S953" s="178"/>
      <c r="T953" s="178"/>
      <c r="U953" s="178"/>
      <c r="V953" s="178"/>
      <c r="W953" s="178"/>
      <c r="X953" s="178"/>
      <c r="Y953" s="178"/>
      <c r="Z953" s="178"/>
      <c r="AA953" s="178"/>
      <c r="AB953" s="178"/>
      <c r="AC953" s="178"/>
      <c r="AD953" s="178"/>
      <c r="AE953" s="178"/>
      <c r="AF953" s="178"/>
    </row>
    <row r="954" spans="1:32">
      <c r="A954" s="602"/>
      <c r="B954" s="3033" t="s">
        <v>756</v>
      </c>
      <c r="C954" s="602" t="s">
        <v>307</v>
      </c>
      <c r="D954" s="617" t="s">
        <v>1851</v>
      </c>
      <c r="E954" s="639" t="s">
        <v>854</v>
      </c>
      <c r="F954" s="618">
        <v>2210</v>
      </c>
      <c r="G954" s="702" t="s">
        <v>805</v>
      </c>
      <c r="H954" s="817"/>
      <c r="I954" s="817">
        <v>468</v>
      </c>
      <c r="J954" s="1392" t="s">
        <v>1126</v>
      </c>
      <c r="K954" s="818"/>
      <c r="L954" s="817"/>
      <c r="M954" s="817"/>
      <c r="N954" s="6"/>
      <c r="O954" s="4"/>
      <c r="P954" s="4"/>
      <c r="Q954" s="4"/>
      <c r="R954" s="4"/>
      <c r="S954" s="4"/>
      <c r="T954" s="4"/>
      <c r="U954" s="4"/>
      <c r="V954" s="4"/>
      <c r="W954" s="4"/>
      <c r="X954" s="4"/>
      <c r="Y954" s="4"/>
      <c r="Z954" s="4"/>
      <c r="AA954" s="4"/>
      <c r="AB954" s="4"/>
      <c r="AC954" s="4"/>
      <c r="AD954" s="4"/>
      <c r="AE954" s="4"/>
      <c r="AF954" s="4"/>
    </row>
    <row r="955" spans="1:32" ht="30.6">
      <c r="A955" s="602"/>
      <c r="B955" s="3033" t="s">
        <v>756</v>
      </c>
      <c r="C955" s="602" t="s">
        <v>307</v>
      </c>
      <c r="D955" s="617" t="s">
        <v>1851</v>
      </c>
      <c r="E955" s="639" t="s">
        <v>854</v>
      </c>
      <c r="F955" s="618">
        <v>2210</v>
      </c>
      <c r="G955" s="702" t="s">
        <v>3562</v>
      </c>
      <c r="H955" s="817"/>
      <c r="I955" s="817">
        <v>115.44</v>
      </c>
      <c r="J955" s="1392" t="s">
        <v>1126</v>
      </c>
      <c r="K955" s="818"/>
      <c r="L955" s="817"/>
      <c r="M955" s="817">
        <v>299.95999999999998</v>
      </c>
      <c r="N955" s="6"/>
      <c r="O955" s="4"/>
      <c r="P955" s="4"/>
      <c r="Q955" s="4"/>
      <c r="R955" s="4"/>
      <c r="S955" s="4"/>
      <c r="T955" s="4"/>
      <c r="U955" s="4"/>
      <c r="V955" s="4"/>
      <c r="W955" s="4"/>
      <c r="X955" s="4"/>
      <c r="Y955" s="4"/>
      <c r="Z955" s="4"/>
      <c r="AA955" s="4"/>
      <c r="AB955" s="4"/>
      <c r="AC955" s="4"/>
      <c r="AD955" s="4"/>
      <c r="AE955" s="4"/>
      <c r="AF955" s="4"/>
    </row>
    <row r="956" spans="1:32" ht="20.399999999999999">
      <c r="A956" s="602"/>
      <c r="B956" s="3033" t="s">
        <v>756</v>
      </c>
      <c r="C956" s="602" t="s">
        <v>307</v>
      </c>
      <c r="D956" s="617" t="s">
        <v>1851</v>
      </c>
      <c r="E956" s="639" t="s">
        <v>854</v>
      </c>
      <c r="F956" s="618">
        <v>2210</v>
      </c>
      <c r="G956" s="702" t="s">
        <v>682</v>
      </c>
      <c r="H956" s="817"/>
      <c r="I956" s="817">
        <v>1452</v>
      </c>
      <c r="J956" s="1392" t="s">
        <v>1126</v>
      </c>
      <c r="K956" s="818"/>
      <c r="L956" s="817"/>
      <c r="M956" s="817">
        <v>1452</v>
      </c>
      <c r="N956" s="350"/>
      <c r="O956" s="4"/>
      <c r="P956" s="4"/>
      <c r="Q956" s="4"/>
      <c r="R956" s="4"/>
      <c r="S956" s="4"/>
      <c r="T956" s="4"/>
      <c r="U956" s="4"/>
      <c r="V956" s="4"/>
      <c r="W956" s="4"/>
      <c r="X956" s="4"/>
      <c r="Y956" s="4"/>
      <c r="Z956" s="4"/>
      <c r="AA956" s="4"/>
      <c r="AB956" s="4"/>
      <c r="AC956" s="4"/>
      <c r="AD956" s="4"/>
      <c r="AE956" s="4"/>
      <c r="AF956" s="4"/>
    </row>
    <row r="957" spans="1:32">
      <c r="A957" s="622" t="s">
        <v>691</v>
      </c>
      <c r="B957" s="3032" t="s">
        <v>756</v>
      </c>
      <c r="C957" s="622" t="s">
        <v>305</v>
      </c>
      <c r="D957" s="658" t="s">
        <v>1851</v>
      </c>
      <c r="E957" s="659" t="s">
        <v>854</v>
      </c>
      <c r="F957" s="624">
        <v>2221</v>
      </c>
      <c r="G957" s="625" t="s">
        <v>606</v>
      </c>
      <c r="H957" s="628">
        <v>6940</v>
      </c>
      <c r="I957" s="628"/>
      <c r="J957" s="1392">
        <v>4322.7700000000004</v>
      </c>
      <c r="K957" s="629"/>
      <c r="L957" s="628">
        <v>6940</v>
      </c>
      <c r="M957" s="628"/>
      <c r="N957" s="6"/>
      <c r="O957" s="4"/>
      <c r="P957" s="4"/>
      <c r="Q957" s="4"/>
      <c r="R957" s="4"/>
      <c r="S957" s="4"/>
      <c r="T957" s="4"/>
      <c r="U957" s="4"/>
      <c r="V957" s="4"/>
      <c r="W957" s="4"/>
      <c r="X957" s="4"/>
      <c r="Y957" s="4"/>
      <c r="Z957" s="4"/>
      <c r="AA957" s="4"/>
      <c r="AB957" s="4"/>
      <c r="AC957" s="4"/>
      <c r="AD957" s="4"/>
      <c r="AE957" s="4"/>
      <c r="AF957" s="4"/>
    </row>
    <row r="958" spans="1:32" ht="20.399999999999999">
      <c r="A958" s="602" t="s">
        <v>691</v>
      </c>
      <c r="B958" s="3033" t="s">
        <v>756</v>
      </c>
      <c r="C958" s="602" t="s">
        <v>305</v>
      </c>
      <c r="D958" s="617" t="s">
        <v>1851</v>
      </c>
      <c r="E958" s="639" t="s">
        <v>854</v>
      </c>
      <c r="F958" s="618">
        <v>2221</v>
      </c>
      <c r="G958" s="761" t="s">
        <v>1737</v>
      </c>
      <c r="H958" s="817"/>
      <c r="I958" s="817">
        <v>6940</v>
      </c>
      <c r="J958" s="1392" t="s">
        <v>1126</v>
      </c>
      <c r="K958" s="818"/>
      <c r="L958" s="817"/>
      <c r="M958" s="817">
        <v>6940</v>
      </c>
      <c r="N958" s="6"/>
      <c r="O958" s="4"/>
      <c r="P958" s="4"/>
      <c r="Q958" s="4"/>
      <c r="R958" s="4"/>
      <c r="S958" s="4"/>
      <c r="T958" s="4"/>
      <c r="U958" s="4"/>
      <c r="V958" s="4"/>
      <c r="W958" s="4"/>
      <c r="X958" s="4"/>
      <c r="Y958" s="4"/>
      <c r="Z958" s="4"/>
      <c r="AA958" s="4"/>
      <c r="AB958" s="4"/>
      <c r="AC958" s="4"/>
      <c r="AD958" s="4"/>
      <c r="AE958" s="4"/>
      <c r="AF958" s="4"/>
    </row>
    <row r="959" spans="1:32">
      <c r="A959" s="622" t="s">
        <v>691</v>
      </c>
      <c r="B959" s="3032" t="s">
        <v>756</v>
      </c>
      <c r="C959" s="622" t="s">
        <v>305</v>
      </c>
      <c r="D959" s="658" t="s">
        <v>1851</v>
      </c>
      <c r="E959" s="659" t="s">
        <v>854</v>
      </c>
      <c r="F959" s="624">
        <v>2222</v>
      </c>
      <c r="G959" s="625" t="s">
        <v>145</v>
      </c>
      <c r="H959" s="628">
        <v>257</v>
      </c>
      <c r="I959" s="628"/>
      <c r="J959" s="1392">
        <v>153</v>
      </c>
      <c r="K959" s="629"/>
      <c r="L959" s="628">
        <v>257</v>
      </c>
      <c r="M959" s="628"/>
      <c r="N959" s="6"/>
      <c r="O959" s="4"/>
      <c r="P959" s="4"/>
      <c r="Q959" s="4"/>
      <c r="R959" s="4"/>
      <c r="S959" s="4"/>
      <c r="T959" s="4"/>
      <c r="U959" s="4"/>
      <c r="V959" s="4"/>
      <c r="W959" s="4"/>
      <c r="X959" s="4"/>
      <c r="Y959" s="4"/>
      <c r="Z959" s="4"/>
      <c r="AA959" s="4"/>
      <c r="AB959" s="4"/>
      <c r="AC959" s="4"/>
      <c r="AD959" s="4"/>
      <c r="AE959" s="4"/>
      <c r="AF959" s="4"/>
    </row>
    <row r="960" spans="1:32" ht="20.399999999999999">
      <c r="A960" s="602" t="s">
        <v>691</v>
      </c>
      <c r="B960" s="3033" t="s">
        <v>756</v>
      </c>
      <c r="C960" s="602" t="s">
        <v>305</v>
      </c>
      <c r="D960" s="617" t="s">
        <v>1851</v>
      </c>
      <c r="E960" s="639" t="s">
        <v>854</v>
      </c>
      <c r="F960" s="618">
        <v>2222</v>
      </c>
      <c r="G960" s="761" t="s">
        <v>1738</v>
      </c>
      <c r="H960" s="817"/>
      <c r="I960" s="817">
        <v>257</v>
      </c>
      <c r="J960" s="1392" t="s">
        <v>1126</v>
      </c>
      <c r="K960" s="818"/>
      <c r="L960" s="817"/>
      <c r="M960" s="817">
        <v>257</v>
      </c>
      <c r="N960" s="6"/>
      <c r="O960" s="4"/>
      <c r="P960" s="4"/>
      <c r="Q960" s="4"/>
      <c r="R960" s="4"/>
      <c r="S960" s="4"/>
      <c r="T960" s="4"/>
      <c r="U960" s="4"/>
      <c r="V960" s="4"/>
      <c r="W960" s="4"/>
      <c r="X960" s="4"/>
      <c r="Y960" s="4"/>
      <c r="Z960" s="4"/>
      <c r="AA960" s="4"/>
      <c r="AB960" s="4"/>
      <c r="AC960" s="4"/>
      <c r="AD960" s="4"/>
      <c r="AE960" s="4"/>
      <c r="AF960" s="4"/>
    </row>
    <row r="961" spans="1:32">
      <c r="A961" s="622" t="s">
        <v>691</v>
      </c>
      <c r="B961" s="3032" t="s">
        <v>756</v>
      </c>
      <c r="C961" s="622" t="s">
        <v>305</v>
      </c>
      <c r="D961" s="658" t="s">
        <v>1851</v>
      </c>
      <c r="E961" s="659" t="s">
        <v>854</v>
      </c>
      <c r="F961" s="624">
        <v>2223</v>
      </c>
      <c r="G961" s="625" t="s">
        <v>146</v>
      </c>
      <c r="H961" s="628">
        <v>1500</v>
      </c>
      <c r="I961" s="628"/>
      <c r="J961" s="1392">
        <v>1139</v>
      </c>
      <c r="K961" s="629"/>
      <c r="L961" s="628">
        <v>1500</v>
      </c>
      <c r="M961" s="628"/>
      <c r="N961" s="350"/>
      <c r="O961" s="4"/>
      <c r="P961" s="4"/>
      <c r="Q961" s="4"/>
      <c r="R961" s="4"/>
      <c r="S961" s="4"/>
      <c r="T961" s="4"/>
      <c r="U961" s="4"/>
      <c r="V961" s="4"/>
      <c r="W961" s="4"/>
      <c r="X961" s="4"/>
      <c r="Y961" s="4"/>
      <c r="Z961" s="4"/>
      <c r="AA961" s="4"/>
      <c r="AB961" s="4"/>
      <c r="AC961" s="4"/>
      <c r="AD961" s="4"/>
      <c r="AE961" s="4"/>
      <c r="AF961" s="4"/>
    </row>
    <row r="962" spans="1:32" ht="20.399999999999999">
      <c r="A962" s="602" t="s">
        <v>691</v>
      </c>
      <c r="B962" s="3033" t="s">
        <v>756</v>
      </c>
      <c r="C962" s="602" t="s">
        <v>305</v>
      </c>
      <c r="D962" s="617" t="s">
        <v>1851</v>
      </c>
      <c r="E962" s="639" t="s">
        <v>854</v>
      </c>
      <c r="F962" s="618">
        <v>2223</v>
      </c>
      <c r="G962" s="761" t="s">
        <v>1739</v>
      </c>
      <c r="H962" s="817"/>
      <c r="I962" s="817">
        <v>1500</v>
      </c>
      <c r="J962" s="1392" t="s">
        <v>1126</v>
      </c>
      <c r="K962" s="818"/>
      <c r="L962" s="817"/>
      <c r="M962" s="817">
        <v>1500</v>
      </c>
      <c r="N962" s="367" t="s">
        <v>3571</v>
      </c>
      <c r="O962" s="178"/>
      <c r="P962" s="178"/>
      <c r="Q962" s="178"/>
      <c r="R962" s="178"/>
      <c r="S962" s="178"/>
      <c r="T962" s="178"/>
      <c r="U962" s="178"/>
      <c r="V962" s="178"/>
      <c r="W962" s="178"/>
      <c r="X962" s="178"/>
      <c r="Y962" s="178"/>
      <c r="Z962" s="178"/>
      <c r="AA962" s="178"/>
      <c r="AB962" s="178"/>
      <c r="AC962" s="178"/>
      <c r="AD962" s="178"/>
      <c r="AE962" s="178"/>
      <c r="AF962" s="178"/>
    </row>
    <row r="963" spans="1:32" ht="22.5" customHeight="1">
      <c r="A963" s="622" t="s">
        <v>691</v>
      </c>
      <c r="B963" s="3032" t="s">
        <v>756</v>
      </c>
      <c r="C963" s="622" t="s">
        <v>305</v>
      </c>
      <c r="D963" s="658" t="s">
        <v>1851</v>
      </c>
      <c r="E963" s="659" t="s">
        <v>854</v>
      </c>
      <c r="F963" s="624">
        <v>2224</v>
      </c>
      <c r="G963" s="625" t="s">
        <v>1032</v>
      </c>
      <c r="H963" s="628">
        <v>150</v>
      </c>
      <c r="I963" s="628"/>
      <c r="J963" s="1392">
        <v>0</v>
      </c>
      <c r="K963" s="629"/>
      <c r="L963" s="628">
        <v>0</v>
      </c>
      <c r="M963" s="628"/>
      <c r="N963" s="350" t="s">
        <v>1378</v>
      </c>
      <c r="O963" s="4"/>
      <c r="P963" s="4"/>
      <c r="Q963" s="4"/>
      <c r="R963" s="4"/>
      <c r="S963" s="4"/>
      <c r="T963" s="4"/>
      <c r="U963" s="4"/>
      <c r="V963" s="4"/>
      <c r="W963" s="4"/>
      <c r="X963" s="4"/>
      <c r="Y963" s="4"/>
      <c r="Z963" s="4"/>
      <c r="AA963" s="4"/>
      <c r="AB963" s="4"/>
      <c r="AC963" s="4"/>
      <c r="AD963" s="4"/>
      <c r="AE963" s="4"/>
      <c r="AF963" s="4"/>
    </row>
    <row r="964" spans="1:32" ht="20.399999999999999">
      <c r="A964" s="602" t="s">
        <v>691</v>
      </c>
      <c r="B964" s="3033" t="s">
        <v>756</v>
      </c>
      <c r="C964" s="602" t="s">
        <v>305</v>
      </c>
      <c r="D964" s="617" t="s">
        <v>1851</v>
      </c>
      <c r="E964" s="639" t="s">
        <v>854</v>
      </c>
      <c r="F964" s="618">
        <v>2224</v>
      </c>
      <c r="G964" s="761" t="s">
        <v>1302</v>
      </c>
      <c r="H964" s="817"/>
      <c r="I964" s="817">
        <v>150</v>
      </c>
      <c r="J964" s="1392" t="s">
        <v>1126</v>
      </c>
      <c r="K964" s="818"/>
      <c r="L964" s="817"/>
      <c r="M964" s="817"/>
      <c r="N964" s="350" t="s">
        <v>1379</v>
      </c>
      <c r="O964" s="178"/>
      <c r="P964" s="178"/>
      <c r="Q964" s="178"/>
      <c r="R964" s="178"/>
      <c r="S964" s="178"/>
      <c r="T964" s="178"/>
      <c r="U964" s="178"/>
      <c r="V964" s="178"/>
      <c r="W964" s="178"/>
      <c r="X964" s="178"/>
      <c r="Y964" s="178"/>
      <c r="Z964" s="178"/>
      <c r="AA964" s="178"/>
      <c r="AB964" s="178"/>
      <c r="AC964" s="178"/>
      <c r="AD964" s="178"/>
      <c r="AE964" s="178"/>
      <c r="AF964" s="178"/>
    </row>
    <row r="965" spans="1:32">
      <c r="A965" s="622"/>
      <c r="B965" s="3032" t="s">
        <v>756</v>
      </c>
      <c r="C965" s="622" t="s">
        <v>305</v>
      </c>
      <c r="D965" s="658" t="s">
        <v>1851</v>
      </c>
      <c r="E965" s="659" t="s">
        <v>854</v>
      </c>
      <c r="F965" s="624">
        <v>2233</v>
      </c>
      <c r="G965" s="625" t="s">
        <v>228</v>
      </c>
      <c r="H965" s="628">
        <v>400</v>
      </c>
      <c r="I965" s="628"/>
      <c r="J965" s="1392">
        <v>85</v>
      </c>
      <c r="K965" s="629"/>
      <c r="L965" s="628">
        <v>400</v>
      </c>
      <c r="M965" s="628"/>
      <c r="N965" s="350"/>
      <c r="O965" s="178"/>
      <c r="P965" s="178"/>
      <c r="Q965" s="178"/>
      <c r="R965" s="178"/>
      <c r="S965" s="178"/>
      <c r="T965" s="178"/>
      <c r="U965" s="178"/>
      <c r="V965" s="178"/>
      <c r="W965" s="178"/>
      <c r="X965" s="178"/>
      <c r="Y965" s="178"/>
      <c r="Z965" s="178"/>
      <c r="AA965" s="178"/>
      <c r="AB965" s="178"/>
      <c r="AC965" s="178"/>
      <c r="AD965" s="178"/>
      <c r="AE965" s="178"/>
      <c r="AF965" s="178"/>
    </row>
    <row r="966" spans="1:32" ht="51">
      <c r="A966" s="602"/>
      <c r="B966" s="3033" t="s">
        <v>756</v>
      </c>
      <c r="C966" s="602" t="s">
        <v>305</v>
      </c>
      <c r="D966" s="617" t="s">
        <v>1851</v>
      </c>
      <c r="E966" s="639" t="s">
        <v>854</v>
      </c>
      <c r="F966" s="618">
        <v>2233</v>
      </c>
      <c r="G966" s="604" t="s">
        <v>3563</v>
      </c>
      <c r="H966" s="599"/>
      <c r="I966" s="599">
        <v>400</v>
      </c>
      <c r="J966" s="1392" t="s">
        <v>1126</v>
      </c>
      <c r="K966" s="600"/>
      <c r="L966" s="599"/>
      <c r="M966" s="599">
        <v>400</v>
      </c>
      <c r="N966" s="350"/>
      <c r="O966" s="178"/>
      <c r="P966" s="178"/>
      <c r="Q966" s="178"/>
      <c r="R966" s="178"/>
      <c r="S966" s="178"/>
      <c r="T966" s="178"/>
      <c r="U966" s="178"/>
      <c r="V966" s="178"/>
      <c r="W966" s="178"/>
      <c r="X966" s="178"/>
      <c r="Y966" s="178"/>
      <c r="Z966" s="178"/>
      <c r="AA966" s="178"/>
      <c r="AB966" s="178"/>
      <c r="AC966" s="178"/>
      <c r="AD966" s="178"/>
      <c r="AE966" s="178"/>
      <c r="AF966" s="178"/>
    </row>
    <row r="967" spans="1:32" ht="20.399999999999999">
      <c r="A967" s="622"/>
      <c r="B967" s="3032" t="s">
        <v>756</v>
      </c>
      <c r="C967" s="622" t="s">
        <v>305</v>
      </c>
      <c r="D967" s="658" t="s">
        <v>1851</v>
      </c>
      <c r="E967" s="659" t="s">
        <v>854</v>
      </c>
      <c r="F967" s="624">
        <v>2234</v>
      </c>
      <c r="G967" s="625" t="s">
        <v>1766</v>
      </c>
      <c r="H967" s="628">
        <v>180</v>
      </c>
      <c r="I967" s="628"/>
      <c r="J967" s="1392">
        <v>0</v>
      </c>
      <c r="K967" s="629"/>
      <c r="L967" s="628">
        <v>200</v>
      </c>
      <c r="M967" s="628"/>
      <c r="N967" s="350"/>
      <c r="O967" s="178"/>
      <c r="P967" s="178"/>
      <c r="Q967" s="178"/>
      <c r="R967" s="178"/>
      <c r="S967" s="178"/>
      <c r="T967" s="178"/>
      <c r="U967" s="178"/>
      <c r="V967" s="178"/>
      <c r="W967" s="178"/>
      <c r="X967" s="178"/>
      <c r="Y967" s="178"/>
      <c r="Z967" s="178"/>
      <c r="AA967" s="178"/>
      <c r="AB967" s="178"/>
      <c r="AC967" s="178"/>
      <c r="AD967" s="178"/>
      <c r="AE967" s="178"/>
      <c r="AF967" s="178"/>
    </row>
    <row r="968" spans="1:32">
      <c r="A968" s="602"/>
      <c r="B968" s="3033" t="s">
        <v>756</v>
      </c>
      <c r="C968" s="602" t="s">
        <v>305</v>
      </c>
      <c r="D968" s="617" t="s">
        <v>1851</v>
      </c>
      <c r="E968" s="639" t="s">
        <v>854</v>
      </c>
      <c r="F968" s="618">
        <v>2234</v>
      </c>
      <c r="G968" s="604" t="s">
        <v>4608</v>
      </c>
      <c r="H968" s="632"/>
      <c r="I968" s="632">
        <v>180</v>
      </c>
      <c r="J968" s="1392" t="s">
        <v>1126</v>
      </c>
      <c r="K968" s="631"/>
      <c r="L968" s="632"/>
      <c r="M968" s="599">
        <v>200</v>
      </c>
      <c r="N968" s="350"/>
      <c r="O968" s="178"/>
      <c r="P968" s="178"/>
      <c r="Q968" s="178"/>
      <c r="R968" s="178"/>
      <c r="S968" s="178"/>
      <c r="T968" s="178"/>
      <c r="U968" s="178"/>
      <c r="V968" s="178"/>
      <c r="W968" s="178"/>
      <c r="X968" s="178"/>
      <c r="Y968" s="178"/>
      <c r="Z968" s="178"/>
      <c r="AA968" s="178"/>
      <c r="AB968" s="178"/>
      <c r="AC968" s="178"/>
      <c r="AD968" s="178"/>
      <c r="AE968" s="178"/>
      <c r="AF968" s="178"/>
    </row>
    <row r="969" spans="1:32">
      <c r="A969" s="622"/>
      <c r="B969" s="3032" t="s">
        <v>756</v>
      </c>
      <c r="C969" s="622" t="s">
        <v>305</v>
      </c>
      <c r="D969" s="658" t="s">
        <v>1851</v>
      </c>
      <c r="E969" s="659" t="s">
        <v>854</v>
      </c>
      <c r="F969" s="624">
        <v>2235</v>
      </c>
      <c r="G969" s="625" t="s">
        <v>913</v>
      </c>
      <c r="H969" s="628">
        <v>200</v>
      </c>
      <c r="I969" s="628"/>
      <c r="J969" s="1392">
        <v>0</v>
      </c>
      <c r="K969" s="629"/>
      <c r="L969" s="628">
        <v>200</v>
      </c>
      <c r="M969" s="628"/>
      <c r="N969" s="116" t="s">
        <v>3572</v>
      </c>
      <c r="O969" s="178"/>
      <c r="P969" s="178"/>
      <c r="Q969" s="178"/>
      <c r="R969" s="178"/>
      <c r="S969" s="178"/>
      <c r="T969" s="178"/>
      <c r="U969" s="178"/>
      <c r="V969" s="178"/>
      <c r="W969" s="178"/>
      <c r="X969" s="178"/>
      <c r="Y969" s="178"/>
      <c r="Z969" s="178"/>
      <c r="AA969" s="178"/>
      <c r="AB969" s="178"/>
      <c r="AC969" s="178"/>
      <c r="AD969" s="178"/>
      <c r="AE969" s="178"/>
      <c r="AF969" s="178"/>
    </row>
    <row r="970" spans="1:32" ht="20.399999999999999">
      <c r="A970" s="602"/>
      <c r="B970" s="3033" t="s">
        <v>756</v>
      </c>
      <c r="C970" s="602" t="s">
        <v>305</v>
      </c>
      <c r="D970" s="617" t="s">
        <v>1851</v>
      </c>
      <c r="E970" s="639" t="s">
        <v>854</v>
      </c>
      <c r="F970" s="618">
        <v>2235</v>
      </c>
      <c r="G970" s="604" t="s">
        <v>3564</v>
      </c>
      <c r="H970" s="632"/>
      <c r="I970" s="632">
        <v>200</v>
      </c>
      <c r="J970" s="1392" t="s">
        <v>1126</v>
      </c>
      <c r="K970" s="631"/>
      <c r="L970" s="632"/>
      <c r="M970" s="632">
        <v>200</v>
      </c>
      <c r="N970" s="167"/>
      <c r="O970" s="178"/>
      <c r="P970" s="178"/>
      <c r="Q970" s="178"/>
      <c r="R970" s="178"/>
      <c r="S970" s="178"/>
      <c r="T970" s="178"/>
      <c r="U970" s="178"/>
      <c r="V970" s="178"/>
      <c r="W970" s="178"/>
      <c r="X970" s="178"/>
      <c r="Y970" s="178"/>
      <c r="Z970" s="178"/>
      <c r="AA970" s="178"/>
      <c r="AB970" s="178"/>
      <c r="AC970" s="178"/>
      <c r="AD970" s="178"/>
      <c r="AE970" s="178"/>
      <c r="AF970" s="178"/>
    </row>
    <row r="971" spans="1:32" ht="20.399999999999999">
      <c r="A971" s="622"/>
      <c r="B971" s="3032" t="s">
        <v>756</v>
      </c>
      <c r="C971" s="622" t="s">
        <v>305</v>
      </c>
      <c r="D971" s="658" t="s">
        <v>1851</v>
      </c>
      <c r="E971" s="659" t="s">
        <v>854</v>
      </c>
      <c r="F971" s="624">
        <v>2236</v>
      </c>
      <c r="G971" s="625" t="s">
        <v>1211</v>
      </c>
      <c r="H971" s="628">
        <v>7</v>
      </c>
      <c r="I971" s="628"/>
      <c r="J971" s="1392">
        <v>6</v>
      </c>
      <c r="K971" s="629"/>
      <c r="L971" s="628">
        <v>7</v>
      </c>
      <c r="M971" s="628"/>
      <c r="N971" s="350" t="s">
        <v>3573</v>
      </c>
    </row>
    <row r="972" spans="1:32" ht="30.6">
      <c r="A972" s="602"/>
      <c r="B972" s="3033" t="s">
        <v>756</v>
      </c>
      <c r="C972" s="602" t="s">
        <v>307</v>
      </c>
      <c r="D972" s="617" t="s">
        <v>1851</v>
      </c>
      <c r="E972" s="639" t="s">
        <v>854</v>
      </c>
      <c r="F972" s="618">
        <v>2236</v>
      </c>
      <c r="G972" s="604" t="s">
        <v>1855</v>
      </c>
      <c r="H972" s="632"/>
      <c r="I972" s="632">
        <v>7</v>
      </c>
      <c r="J972" s="1392" t="s">
        <v>1126</v>
      </c>
      <c r="K972" s="631"/>
      <c r="L972" s="632"/>
      <c r="M972" s="632">
        <v>7</v>
      </c>
      <c r="N972" s="6"/>
    </row>
    <row r="973" spans="1:32" ht="30.6">
      <c r="A973" s="622"/>
      <c r="B973" s="3032" t="s">
        <v>756</v>
      </c>
      <c r="C973" s="622" t="s">
        <v>307</v>
      </c>
      <c r="D973" s="658" t="s">
        <v>1851</v>
      </c>
      <c r="E973" s="659" t="s">
        <v>854</v>
      </c>
      <c r="F973" s="624">
        <v>2239</v>
      </c>
      <c r="G973" s="625" t="s">
        <v>114</v>
      </c>
      <c r="H973" s="628">
        <v>2131</v>
      </c>
      <c r="I973" s="628"/>
      <c r="J973" s="1392">
        <v>1444</v>
      </c>
      <c r="K973" s="629"/>
      <c r="L973" s="628">
        <v>2021</v>
      </c>
      <c r="M973" s="628"/>
      <c r="N973" s="6" t="s">
        <v>3574</v>
      </c>
    </row>
    <row r="974" spans="1:32" ht="20.399999999999999">
      <c r="A974" s="602"/>
      <c r="B974" s="3033" t="s">
        <v>756</v>
      </c>
      <c r="C974" s="602" t="s">
        <v>307</v>
      </c>
      <c r="D974" s="617" t="s">
        <v>1851</v>
      </c>
      <c r="E974" s="639" t="s">
        <v>854</v>
      </c>
      <c r="F974" s="618">
        <v>2239</v>
      </c>
      <c r="G974" s="604" t="s">
        <v>1370</v>
      </c>
      <c r="H974" s="632"/>
      <c r="I974" s="632">
        <v>75</v>
      </c>
      <c r="J974" s="1392" t="s">
        <v>1126</v>
      </c>
      <c r="K974" s="631"/>
      <c r="L974" s="632"/>
      <c r="M974" s="632">
        <v>75</v>
      </c>
      <c r="N974" s="6"/>
    </row>
    <row r="975" spans="1:32">
      <c r="A975" s="602"/>
      <c r="B975" s="3033" t="s">
        <v>756</v>
      </c>
      <c r="C975" s="602" t="s">
        <v>307</v>
      </c>
      <c r="D975" s="617" t="s">
        <v>1851</v>
      </c>
      <c r="E975" s="639" t="s">
        <v>854</v>
      </c>
      <c r="F975" s="618">
        <v>2239</v>
      </c>
      <c r="G975" s="604" t="s">
        <v>595</v>
      </c>
      <c r="H975" s="632"/>
      <c r="I975" s="632">
        <v>10</v>
      </c>
      <c r="J975" s="1392" t="s">
        <v>1126</v>
      </c>
      <c r="K975" s="631"/>
      <c r="L975" s="632"/>
      <c r="M975" s="632"/>
      <c r="N975" s="350"/>
    </row>
    <row r="976" spans="1:32">
      <c r="A976" s="602"/>
      <c r="B976" s="3033" t="s">
        <v>756</v>
      </c>
      <c r="C976" s="602" t="s">
        <v>307</v>
      </c>
      <c r="D976" s="617" t="s">
        <v>1851</v>
      </c>
      <c r="E976" s="639" t="s">
        <v>854</v>
      </c>
      <c r="F976" s="618">
        <v>2239</v>
      </c>
      <c r="G976" s="604" t="s">
        <v>159</v>
      </c>
      <c r="H976" s="632"/>
      <c r="I976" s="632">
        <v>100</v>
      </c>
      <c r="J976" s="1392" t="s">
        <v>1126</v>
      </c>
      <c r="K976" s="631"/>
      <c r="L976" s="632"/>
      <c r="M976" s="632"/>
      <c r="N976" s="350" t="s">
        <v>3575</v>
      </c>
    </row>
    <row r="977" spans="1:14" ht="51">
      <c r="A977" s="602"/>
      <c r="B977" s="3033" t="s">
        <v>756</v>
      </c>
      <c r="C977" s="602" t="s">
        <v>307</v>
      </c>
      <c r="D977" s="617" t="s">
        <v>1851</v>
      </c>
      <c r="E977" s="639" t="s">
        <v>854</v>
      </c>
      <c r="F977" s="618">
        <v>2239</v>
      </c>
      <c r="G977" s="604" t="s">
        <v>3567</v>
      </c>
      <c r="H977" s="632"/>
      <c r="I977" s="632">
        <v>800</v>
      </c>
      <c r="J977" s="1392" t="s">
        <v>1126</v>
      </c>
      <c r="K977" s="631"/>
      <c r="L977" s="632"/>
      <c r="M977" s="632">
        <v>800</v>
      </c>
      <c r="N977" s="350" t="s">
        <v>3576</v>
      </c>
    </row>
    <row r="978" spans="1:14" ht="20.399999999999999">
      <c r="A978" s="602"/>
      <c r="B978" s="3033" t="s">
        <v>756</v>
      </c>
      <c r="C978" s="602" t="s">
        <v>307</v>
      </c>
      <c r="D978" s="617" t="s">
        <v>1851</v>
      </c>
      <c r="E978" s="639" t="s">
        <v>854</v>
      </c>
      <c r="F978" s="618">
        <v>2239</v>
      </c>
      <c r="G978" s="604" t="s">
        <v>2813</v>
      </c>
      <c r="H978" s="632"/>
      <c r="I978" s="632">
        <v>1146</v>
      </c>
      <c r="J978" s="1392" t="s">
        <v>1126</v>
      </c>
      <c r="K978" s="631"/>
      <c r="L978" s="632"/>
      <c r="M978" s="632">
        <v>1146</v>
      </c>
      <c r="N978" s="350"/>
    </row>
    <row r="979" spans="1:14" ht="30.6">
      <c r="A979" s="602"/>
      <c r="B979" s="3033" t="s">
        <v>756</v>
      </c>
      <c r="C979" s="602" t="s">
        <v>307</v>
      </c>
      <c r="D979" s="617" t="s">
        <v>1851</v>
      </c>
      <c r="E979" s="639" t="s">
        <v>854</v>
      </c>
      <c r="F979" s="618">
        <v>2239</v>
      </c>
      <c r="G979" s="604" t="s">
        <v>1855</v>
      </c>
      <c r="H979" s="632"/>
      <c r="I979" s="632"/>
      <c r="J979" s="1392" t="s">
        <v>1126</v>
      </c>
      <c r="K979" s="631"/>
      <c r="L979" s="632"/>
      <c r="M979" s="632"/>
      <c r="N979" s="350"/>
    </row>
    <row r="980" spans="1:14" ht="20.399999999999999">
      <c r="A980" s="602"/>
      <c r="B980" s="3033" t="s">
        <v>756</v>
      </c>
      <c r="C980" s="602" t="s">
        <v>307</v>
      </c>
      <c r="D980" s="617" t="s">
        <v>1851</v>
      </c>
      <c r="E980" s="639" t="s">
        <v>854</v>
      </c>
      <c r="F980" s="618">
        <v>2239</v>
      </c>
      <c r="G980" s="604" t="s">
        <v>1878</v>
      </c>
      <c r="H980" s="632"/>
      <c r="I980" s="632"/>
      <c r="J980" s="1392" t="s">
        <v>1126</v>
      </c>
      <c r="K980" s="631"/>
      <c r="L980" s="632"/>
      <c r="M980" s="632"/>
      <c r="N980" s="350"/>
    </row>
    <row r="981" spans="1:14" ht="20.399999999999999">
      <c r="A981" s="622"/>
      <c r="B981" s="3032" t="s">
        <v>756</v>
      </c>
      <c r="C981" s="622" t="s">
        <v>305</v>
      </c>
      <c r="D981" s="658" t="s">
        <v>1851</v>
      </c>
      <c r="E981" s="659" t="s">
        <v>854</v>
      </c>
      <c r="F981" s="624">
        <v>2243</v>
      </c>
      <c r="G981" s="625" t="s">
        <v>190</v>
      </c>
      <c r="H981" s="628">
        <v>337</v>
      </c>
      <c r="I981" s="628"/>
      <c r="J981" s="1392">
        <v>327</v>
      </c>
      <c r="K981" s="629"/>
      <c r="L981" s="628">
        <v>250</v>
      </c>
      <c r="M981" s="628"/>
      <c r="N981" s="350"/>
    </row>
    <row r="982" spans="1:14" ht="71.400000000000006">
      <c r="A982" s="602"/>
      <c r="B982" s="3033" t="s">
        <v>756</v>
      </c>
      <c r="C982" s="602" t="s">
        <v>305</v>
      </c>
      <c r="D982" s="617" t="s">
        <v>1851</v>
      </c>
      <c r="E982" s="639" t="s">
        <v>854</v>
      </c>
      <c r="F982" s="618">
        <v>2243</v>
      </c>
      <c r="G982" s="604" t="s">
        <v>806</v>
      </c>
      <c r="H982" s="632"/>
      <c r="I982" s="632">
        <v>250</v>
      </c>
      <c r="J982" s="1392" t="s">
        <v>1126</v>
      </c>
      <c r="K982" s="631"/>
      <c r="L982" s="632"/>
      <c r="M982" s="632">
        <v>250</v>
      </c>
      <c r="N982" s="350"/>
    </row>
    <row r="983" spans="1:14" ht="20.399999999999999">
      <c r="A983" s="1549"/>
      <c r="B983" s="3033" t="s">
        <v>756</v>
      </c>
      <c r="C983" s="602" t="s">
        <v>305</v>
      </c>
      <c r="D983" s="617" t="s">
        <v>1851</v>
      </c>
      <c r="E983" s="639" t="s">
        <v>854</v>
      </c>
      <c r="F983" s="618">
        <v>2243</v>
      </c>
      <c r="G983" s="1551" t="s">
        <v>3559</v>
      </c>
      <c r="H983" s="1709"/>
      <c r="I983" s="1709">
        <v>87</v>
      </c>
      <c r="J983" s="1553"/>
      <c r="K983" s="1661"/>
      <c r="L983" s="1709"/>
      <c r="M983" s="1709"/>
      <c r="N983" s="3"/>
    </row>
    <row r="984" spans="1:14">
      <c r="A984" s="667" t="s">
        <v>691</v>
      </c>
      <c r="B984" s="3040" t="s">
        <v>756</v>
      </c>
      <c r="C984" s="667" t="s">
        <v>313</v>
      </c>
      <c r="D984" s="673" t="s">
        <v>1851</v>
      </c>
      <c r="E984" s="674" t="s">
        <v>854</v>
      </c>
      <c r="F984" s="675">
        <v>2244</v>
      </c>
      <c r="G984" s="806" t="s">
        <v>152</v>
      </c>
      <c r="H984" s="628">
        <v>4233.32</v>
      </c>
      <c r="I984" s="628"/>
      <c r="J984" s="1392">
        <v>3813</v>
      </c>
      <c r="K984" s="629"/>
      <c r="L984" s="628">
        <v>4244.8</v>
      </c>
      <c r="M984" s="628"/>
      <c r="N984" s="350"/>
    </row>
    <row r="985" spans="1:14" ht="30.6">
      <c r="A985" s="602" t="s">
        <v>691</v>
      </c>
      <c r="B985" s="3033" t="s">
        <v>756</v>
      </c>
      <c r="C985" s="602" t="s">
        <v>313</v>
      </c>
      <c r="D985" s="617" t="s">
        <v>1851</v>
      </c>
      <c r="E985" s="639" t="s">
        <v>854</v>
      </c>
      <c r="F985" s="618">
        <v>2244</v>
      </c>
      <c r="G985" s="604" t="s">
        <v>3568</v>
      </c>
      <c r="H985" s="819"/>
      <c r="I985" s="632">
        <v>33.319999999999993</v>
      </c>
      <c r="J985" s="1392" t="s">
        <v>1126</v>
      </c>
      <c r="K985" s="820"/>
      <c r="L985" s="819"/>
      <c r="M985" s="632">
        <v>44.8</v>
      </c>
      <c r="N985" s="350"/>
    </row>
    <row r="986" spans="1:14" ht="20.399999999999999">
      <c r="A986" s="1170"/>
      <c r="B986" s="3033" t="s">
        <v>756</v>
      </c>
      <c r="C986" s="602" t="s">
        <v>313</v>
      </c>
      <c r="D986" s="617" t="s">
        <v>1851</v>
      </c>
      <c r="E986" s="639" t="s">
        <v>854</v>
      </c>
      <c r="F986" s="618">
        <v>2244</v>
      </c>
      <c r="G986" s="1171" t="s">
        <v>2814</v>
      </c>
      <c r="H986" s="1321"/>
      <c r="I986" s="1321">
        <v>4200</v>
      </c>
      <c r="J986" s="1392" t="s">
        <v>1126</v>
      </c>
      <c r="K986" s="1322"/>
      <c r="L986" s="1321"/>
      <c r="M986" s="1321">
        <v>4200</v>
      </c>
      <c r="N986" s="350"/>
    </row>
    <row r="987" spans="1:14">
      <c r="A987" s="667"/>
      <c r="B987" s="3040" t="s">
        <v>756</v>
      </c>
      <c r="C987" s="667" t="s">
        <v>313</v>
      </c>
      <c r="D987" s="673" t="s">
        <v>1851</v>
      </c>
      <c r="E987" s="674" t="s">
        <v>854</v>
      </c>
      <c r="F987" s="675">
        <v>2247</v>
      </c>
      <c r="G987" s="806" t="s">
        <v>1173</v>
      </c>
      <c r="H987" s="628">
        <v>713</v>
      </c>
      <c r="I987" s="628"/>
      <c r="J987" s="1392">
        <v>450</v>
      </c>
      <c r="K987" s="629"/>
      <c r="L987" s="628">
        <v>800</v>
      </c>
      <c r="M987" s="628"/>
      <c r="N987" s="6"/>
    </row>
    <row r="988" spans="1:14">
      <c r="A988" s="602"/>
      <c r="B988" s="3033" t="s">
        <v>756</v>
      </c>
      <c r="C988" s="602" t="s">
        <v>313</v>
      </c>
      <c r="D988" s="617" t="s">
        <v>1851</v>
      </c>
      <c r="E988" s="639" t="s">
        <v>854</v>
      </c>
      <c r="F988" s="618">
        <v>2247</v>
      </c>
      <c r="G988" s="604" t="s">
        <v>1360</v>
      </c>
      <c r="H988" s="819"/>
      <c r="I988" s="632">
        <v>800</v>
      </c>
      <c r="J988" s="1392" t="s">
        <v>1126</v>
      </c>
      <c r="K988" s="820"/>
      <c r="L988" s="819"/>
      <c r="M988" s="632">
        <v>800</v>
      </c>
      <c r="N988" s="6"/>
    </row>
    <row r="989" spans="1:14" ht="20.399999999999999">
      <c r="A989" s="1549"/>
      <c r="B989" s="3033" t="s">
        <v>756</v>
      </c>
      <c r="C989" s="602" t="s">
        <v>313</v>
      </c>
      <c r="D989" s="617" t="s">
        <v>1851</v>
      </c>
      <c r="E989" s="639" t="s">
        <v>854</v>
      </c>
      <c r="F989" s="618">
        <v>2247</v>
      </c>
      <c r="G989" s="1551" t="s">
        <v>3559</v>
      </c>
      <c r="H989" s="1709"/>
      <c r="I989" s="1709">
        <v>-87</v>
      </c>
      <c r="J989" s="1553"/>
      <c r="K989" s="1661"/>
      <c r="L989" s="1709"/>
      <c r="M989" s="1709"/>
      <c r="N989" s="6"/>
    </row>
    <row r="990" spans="1:14">
      <c r="A990" s="667"/>
      <c r="B990" s="3040" t="s">
        <v>756</v>
      </c>
      <c r="C990" s="667" t="s">
        <v>313</v>
      </c>
      <c r="D990" s="673" t="s">
        <v>1851</v>
      </c>
      <c r="E990" s="674" t="s">
        <v>854</v>
      </c>
      <c r="F990" s="675">
        <v>2250</v>
      </c>
      <c r="G990" s="806" t="s">
        <v>762</v>
      </c>
      <c r="H990" s="628">
        <v>490</v>
      </c>
      <c r="I990" s="628"/>
      <c r="J990" s="1392">
        <v>471.9</v>
      </c>
      <c r="K990" s="629"/>
      <c r="L990" s="628">
        <v>472</v>
      </c>
      <c r="M990" s="628"/>
      <c r="N990" s="3"/>
    </row>
    <row r="991" spans="1:14" ht="40.799999999999997">
      <c r="A991" s="602"/>
      <c r="B991" s="3033" t="s">
        <v>756</v>
      </c>
      <c r="C991" s="602" t="s">
        <v>307</v>
      </c>
      <c r="D991" s="617" t="s">
        <v>1851</v>
      </c>
      <c r="E991" s="639" t="s">
        <v>854</v>
      </c>
      <c r="F991" s="618">
        <v>2250</v>
      </c>
      <c r="G991" s="604" t="s">
        <v>1958</v>
      </c>
      <c r="H991" s="819"/>
      <c r="I991" s="632">
        <v>490</v>
      </c>
      <c r="J991" s="1392" t="s">
        <v>1126</v>
      </c>
      <c r="K991" s="820"/>
      <c r="L991" s="819"/>
      <c r="M991" s="632">
        <v>472</v>
      </c>
      <c r="N991" s="350"/>
    </row>
    <row r="992" spans="1:14">
      <c r="A992" s="622"/>
      <c r="B992" s="3032" t="s">
        <v>756</v>
      </c>
      <c r="C992" s="622" t="s">
        <v>305</v>
      </c>
      <c r="D992" s="673" t="s">
        <v>1851</v>
      </c>
      <c r="E992" s="674" t="s">
        <v>854</v>
      </c>
      <c r="F992" s="675">
        <v>2261</v>
      </c>
      <c r="G992" s="625" t="s">
        <v>191</v>
      </c>
      <c r="H992" s="628">
        <v>23738.987999999998</v>
      </c>
      <c r="I992" s="628"/>
      <c r="J992" s="1392">
        <v>20984</v>
      </c>
      <c r="K992" s="629"/>
      <c r="L992" s="628">
        <v>24900</v>
      </c>
      <c r="M992" s="628"/>
      <c r="N992" s="350"/>
    </row>
    <row r="993" spans="1:14" ht="20.399999999999999">
      <c r="A993" s="602"/>
      <c r="B993" s="3033" t="s">
        <v>756</v>
      </c>
      <c r="C993" s="602" t="s">
        <v>305</v>
      </c>
      <c r="D993" s="617" t="s">
        <v>1851</v>
      </c>
      <c r="E993" s="639" t="s">
        <v>854</v>
      </c>
      <c r="F993" s="618">
        <v>2261</v>
      </c>
      <c r="G993" s="604" t="s">
        <v>3569</v>
      </c>
      <c r="H993" s="632"/>
      <c r="I993" s="632">
        <v>13274.16</v>
      </c>
      <c r="J993" s="1392" t="s">
        <v>1126</v>
      </c>
      <c r="K993" s="631"/>
      <c r="L993" s="632"/>
      <c r="M993" s="3532">
        <v>24900</v>
      </c>
      <c r="N993" s="1399"/>
    </row>
    <row r="994" spans="1:14" ht="20.399999999999999">
      <c r="A994" s="602"/>
      <c r="B994" s="3033" t="s">
        <v>756</v>
      </c>
      <c r="C994" s="602" t="s">
        <v>305</v>
      </c>
      <c r="D994" s="617" t="s">
        <v>1851</v>
      </c>
      <c r="E994" s="639" t="s">
        <v>854</v>
      </c>
      <c r="F994" s="618">
        <v>2261</v>
      </c>
      <c r="G994" s="604" t="s">
        <v>3570</v>
      </c>
      <c r="H994" s="632"/>
      <c r="I994" s="632">
        <v>15810.828</v>
      </c>
      <c r="J994" s="1392" t="s">
        <v>1126</v>
      </c>
      <c r="K994" s="631"/>
      <c r="L994" s="632"/>
      <c r="M994" s="3533"/>
      <c r="N994" s="429"/>
    </row>
    <row r="995" spans="1:14" ht="20.399999999999999">
      <c r="A995" s="602"/>
      <c r="B995" s="3033" t="s">
        <v>756</v>
      </c>
      <c r="C995" s="602" t="s">
        <v>305</v>
      </c>
      <c r="D995" s="617" t="s">
        <v>1851</v>
      </c>
      <c r="E995" s="639" t="s">
        <v>854</v>
      </c>
      <c r="F995" s="618">
        <v>2261</v>
      </c>
      <c r="G995" s="604" t="s">
        <v>2813</v>
      </c>
      <c r="H995" s="632"/>
      <c r="I995" s="632">
        <v>-1146</v>
      </c>
      <c r="J995" s="1392" t="s">
        <v>1126</v>
      </c>
      <c r="K995" s="631"/>
      <c r="L995" s="632"/>
      <c r="M995" s="632"/>
      <c r="N995" s="350"/>
    </row>
    <row r="996" spans="1:14" ht="20.399999999999999">
      <c r="A996" s="1170"/>
      <c r="B996" s="3033" t="s">
        <v>756</v>
      </c>
      <c r="C996" s="602" t="s">
        <v>305</v>
      </c>
      <c r="D996" s="617" t="s">
        <v>1851</v>
      </c>
      <c r="E996" s="639" t="s">
        <v>854</v>
      </c>
      <c r="F996" s="618">
        <v>2261</v>
      </c>
      <c r="G996" s="1171" t="s">
        <v>2814</v>
      </c>
      <c r="H996" s="1321"/>
      <c r="I996" s="1321">
        <v>-4200</v>
      </c>
      <c r="J996" s="1392" t="s">
        <v>1126</v>
      </c>
      <c r="K996" s="1322"/>
      <c r="L996" s="1321"/>
      <c r="M996" s="1321"/>
      <c r="N996" s="6"/>
    </row>
    <row r="997" spans="1:14">
      <c r="A997" s="622"/>
      <c r="B997" s="3032" t="s">
        <v>756</v>
      </c>
      <c r="C997" s="622" t="s">
        <v>307</v>
      </c>
      <c r="D997" s="658" t="s">
        <v>1851</v>
      </c>
      <c r="E997" s="659" t="s">
        <v>854</v>
      </c>
      <c r="F997" s="624">
        <v>2264</v>
      </c>
      <c r="G997" s="625" t="s">
        <v>117</v>
      </c>
      <c r="H997" s="628">
        <v>42</v>
      </c>
      <c r="I997" s="628"/>
      <c r="J997" s="1392">
        <v>34</v>
      </c>
      <c r="K997" s="629"/>
      <c r="L997" s="628">
        <v>42</v>
      </c>
      <c r="M997" s="628"/>
      <c r="N997" s="6"/>
    </row>
    <row r="998" spans="1:14">
      <c r="A998" s="602"/>
      <c r="B998" s="3033" t="s">
        <v>756</v>
      </c>
      <c r="C998" s="602" t="s">
        <v>307</v>
      </c>
      <c r="D998" s="617" t="s">
        <v>1851</v>
      </c>
      <c r="E998" s="639" t="s">
        <v>854</v>
      </c>
      <c r="F998" s="618">
        <v>2264</v>
      </c>
      <c r="G998" s="604" t="s">
        <v>1371</v>
      </c>
      <c r="H998" s="632"/>
      <c r="I998" s="632">
        <v>42</v>
      </c>
      <c r="J998" s="1392" t="s">
        <v>1126</v>
      </c>
      <c r="K998" s="631"/>
      <c r="L998" s="632"/>
      <c r="M998" s="632">
        <v>42</v>
      </c>
      <c r="N998" s="350"/>
    </row>
    <row r="999" spans="1:14">
      <c r="A999" s="622"/>
      <c r="B999" s="3032" t="s">
        <v>756</v>
      </c>
      <c r="C999" s="622" t="s">
        <v>307</v>
      </c>
      <c r="D999" s="658" t="s">
        <v>1851</v>
      </c>
      <c r="E999" s="659" t="s">
        <v>854</v>
      </c>
      <c r="F999" s="624">
        <v>2311</v>
      </c>
      <c r="G999" s="625" t="s">
        <v>121</v>
      </c>
      <c r="H999" s="628">
        <v>598</v>
      </c>
      <c r="I999" s="628"/>
      <c r="J999" s="1392">
        <v>396</v>
      </c>
      <c r="K999" s="629"/>
      <c r="L999" s="628">
        <v>840</v>
      </c>
      <c r="M999" s="626"/>
      <c r="N999" s="350"/>
    </row>
    <row r="1000" spans="1:14" ht="20.399999999999999">
      <c r="A1000" s="602"/>
      <c r="B1000" s="3033" t="s">
        <v>756</v>
      </c>
      <c r="C1000" s="602" t="s">
        <v>307</v>
      </c>
      <c r="D1000" s="617" t="s">
        <v>1851</v>
      </c>
      <c r="E1000" s="639" t="s">
        <v>854</v>
      </c>
      <c r="F1000" s="618">
        <v>2311</v>
      </c>
      <c r="G1000" s="604" t="s">
        <v>1373</v>
      </c>
      <c r="H1000" s="632"/>
      <c r="I1000" s="632">
        <v>250</v>
      </c>
      <c r="J1000" s="1392">
        <v>219</v>
      </c>
      <c r="K1000" s="631"/>
      <c r="L1000" s="630"/>
      <c r="M1000" s="632">
        <v>350</v>
      </c>
      <c r="N1000" s="192"/>
    </row>
    <row r="1001" spans="1:14">
      <c r="A1001" s="602"/>
      <c r="B1001" s="3033" t="s">
        <v>756</v>
      </c>
      <c r="C1001" s="602" t="s">
        <v>307</v>
      </c>
      <c r="D1001" s="617" t="s">
        <v>1851</v>
      </c>
      <c r="E1001" s="639" t="s">
        <v>854</v>
      </c>
      <c r="F1001" s="618">
        <v>2311</v>
      </c>
      <c r="G1001" s="604" t="s">
        <v>1361</v>
      </c>
      <c r="H1001" s="632"/>
      <c r="I1001" s="632">
        <v>100</v>
      </c>
      <c r="J1001" s="3534">
        <v>177</v>
      </c>
      <c r="K1001" s="631"/>
      <c r="L1001" s="630"/>
      <c r="M1001" s="632">
        <v>200</v>
      </c>
      <c r="N1001" s="192"/>
    </row>
    <row r="1002" spans="1:14">
      <c r="A1002" s="602"/>
      <c r="B1002" s="3033" t="s">
        <v>756</v>
      </c>
      <c r="C1002" s="602" t="s">
        <v>307</v>
      </c>
      <c r="D1002" s="617" t="s">
        <v>1851</v>
      </c>
      <c r="E1002" s="639" t="s">
        <v>854</v>
      </c>
      <c r="F1002" s="618">
        <v>2311</v>
      </c>
      <c r="G1002" s="604" t="s">
        <v>1959</v>
      </c>
      <c r="H1002" s="632"/>
      <c r="I1002" s="632">
        <v>208</v>
      </c>
      <c r="J1002" s="3535"/>
      <c r="K1002" s="631"/>
      <c r="L1002" s="630"/>
      <c r="M1002" s="632">
        <v>250</v>
      </c>
      <c r="N1002" s="350"/>
    </row>
    <row r="1003" spans="1:14">
      <c r="A1003" s="602"/>
      <c r="B1003" s="3033" t="s">
        <v>756</v>
      </c>
      <c r="C1003" s="602" t="s">
        <v>307</v>
      </c>
      <c r="D1003" s="617" t="s">
        <v>1851</v>
      </c>
      <c r="E1003" s="639" t="s">
        <v>854</v>
      </c>
      <c r="F1003" s="618">
        <v>2311</v>
      </c>
      <c r="G1003" s="604" t="s">
        <v>1960</v>
      </c>
      <c r="H1003" s="632"/>
      <c r="I1003" s="632">
        <v>40</v>
      </c>
      <c r="J1003" s="1392" t="s">
        <v>1126</v>
      </c>
      <c r="K1003" s="631"/>
      <c r="L1003" s="630"/>
      <c r="M1003" s="632">
        <v>40</v>
      </c>
      <c r="N1003" s="350"/>
    </row>
    <row r="1004" spans="1:14" ht="13.8">
      <c r="A1004" s="622"/>
      <c r="B1004" s="3032" t="s">
        <v>756</v>
      </c>
      <c r="C1004" s="622" t="s">
        <v>305</v>
      </c>
      <c r="D1004" s="658" t="s">
        <v>1851</v>
      </c>
      <c r="E1004" s="659" t="s">
        <v>854</v>
      </c>
      <c r="F1004" s="624">
        <v>2312</v>
      </c>
      <c r="G1004" s="625" t="s">
        <v>192</v>
      </c>
      <c r="H1004" s="628">
        <v>750</v>
      </c>
      <c r="I1004" s="628"/>
      <c r="J1004" s="1392">
        <v>500.07</v>
      </c>
      <c r="K1004" s="629"/>
      <c r="L1004" s="628">
        <v>560</v>
      </c>
      <c r="M1004" s="628"/>
      <c r="N1004" s="1753"/>
    </row>
    <row r="1005" spans="1:14">
      <c r="A1005" s="602"/>
      <c r="B1005" s="3033" t="s">
        <v>756</v>
      </c>
      <c r="C1005" s="602" t="s">
        <v>305</v>
      </c>
      <c r="D1005" s="617" t="s">
        <v>1851</v>
      </c>
      <c r="E1005" s="639" t="s">
        <v>854</v>
      </c>
      <c r="F1005" s="618">
        <v>2312</v>
      </c>
      <c r="G1005" s="604" t="s">
        <v>1954</v>
      </c>
      <c r="H1005" s="632"/>
      <c r="I1005" s="632"/>
      <c r="J1005" s="1392" t="s">
        <v>1126</v>
      </c>
      <c r="K1005" s="631"/>
      <c r="L1005" s="632"/>
      <c r="M1005" s="632">
        <v>410</v>
      </c>
      <c r="N1005" s="6"/>
    </row>
    <row r="1006" spans="1:14">
      <c r="A1006" s="602"/>
      <c r="B1006" s="3033" t="s">
        <v>756</v>
      </c>
      <c r="C1006" s="602" t="s">
        <v>305</v>
      </c>
      <c r="D1006" s="617" t="s">
        <v>1851</v>
      </c>
      <c r="E1006" s="639" t="s">
        <v>854</v>
      </c>
      <c r="F1006" s="618">
        <v>2312</v>
      </c>
      <c r="G1006" s="604" t="s">
        <v>1374</v>
      </c>
      <c r="H1006" s="632"/>
      <c r="I1006" s="632"/>
      <c r="J1006" s="1392" t="s">
        <v>1126</v>
      </c>
      <c r="K1006" s="631"/>
      <c r="L1006" s="632"/>
      <c r="M1006" s="632">
        <v>150</v>
      </c>
      <c r="N1006" s="350"/>
    </row>
    <row r="1007" spans="1:14">
      <c r="A1007" s="602"/>
      <c r="B1007" s="3033" t="s">
        <v>756</v>
      </c>
      <c r="C1007" s="602" t="s">
        <v>305</v>
      </c>
      <c r="D1007" s="617" t="s">
        <v>1851</v>
      </c>
      <c r="E1007" s="639" t="s">
        <v>854</v>
      </c>
      <c r="F1007" s="618">
        <v>2312</v>
      </c>
      <c r="G1007" s="604" t="s">
        <v>1362</v>
      </c>
      <c r="H1007" s="632"/>
      <c r="I1007" s="632">
        <v>500</v>
      </c>
      <c r="J1007" s="1392" t="s">
        <v>1126</v>
      </c>
      <c r="K1007" s="631"/>
      <c r="L1007" s="632"/>
      <c r="M1007" s="632"/>
      <c r="N1007" s="1566"/>
    </row>
    <row r="1008" spans="1:14">
      <c r="A1008" s="602"/>
      <c r="B1008" s="3033" t="s">
        <v>756</v>
      </c>
      <c r="C1008" s="602" t="s">
        <v>305</v>
      </c>
      <c r="D1008" s="617" t="s">
        <v>1851</v>
      </c>
      <c r="E1008" s="639" t="s">
        <v>854</v>
      </c>
      <c r="F1008" s="618">
        <v>2312</v>
      </c>
      <c r="G1008" s="604" t="s">
        <v>1954</v>
      </c>
      <c r="H1008" s="632"/>
      <c r="I1008" s="632">
        <v>250</v>
      </c>
      <c r="J1008" s="1392" t="s">
        <v>1126</v>
      </c>
      <c r="K1008" s="631"/>
      <c r="L1008" s="632"/>
      <c r="M1008" s="632"/>
      <c r="N1008" s="1566"/>
    </row>
    <row r="1009" spans="1:14" ht="20.399999999999999">
      <c r="A1009" s="622"/>
      <c r="B1009" s="3032" t="s">
        <v>756</v>
      </c>
      <c r="C1009" s="622" t="s">
        <v>305</v>
      </c>
      <c r="D1009" s="658" t="s">
        <v>1851</v>
      </c>
      <c r="E1009" s="659" t="s">
        <v>854</v>
      </c>
      <c r="F1009" s="624">
        <v>2314</v>
      </c>
      <c r="G1009" s="625" t="s">
        <v>1427</v>
      </c>
      <c r="H1009" s="628">
        <v>1550</v>
      </c>
      <c r="I1009" s="628"/>
      <c r="J1009" s="1392">
        <v>550</v>
      </c>
      <c r="K1009" s="629"/>
      <c r="L1009" s="628">
        <v>1750</v>
      </c>
      <c r="M1009" s="628"/>
      <c r="N1009" s="1130"/>
    </row>
    <row r="1010" spans="1:14" ht="20.399999999999999">
      <c r="A1010" s="602"/>
      <c r="B1010" s="3033" t="s">
        <v>756</v>
      </c>
      <c r="C1010" s="602" t="s">
        <v>305</v>
      </c>
      <c r="D1010" s="617" t="s">
        <v>1851</v>
      </c>
      <c r="E1010" s="639" t="s">
        <v>854</v>
      </c>
      <c r="F1010" s="618">
        <v>2314</v>
      </c>
      <c r="G1010" s="604" t="s">
        <v>3577</v>
      </c>
      <c r="H1010" s="632"/>
      <c r="I1010" s="632">
        <v>200</v>
      </c>
      <c r="J1010" s="1392" t="s">
        <v>1126</v>
      </c>
      <c r="K1010" s="631"/>
      <c r="L1010" s="632"/>
      <c r="M1010" s="632">
        <v>100</v>
      </c>
      <c r="N1010" s="1130"/>
    </row>
    <row r="1011" spans="1:14" ht="20.399999999999999">
      <c r="A1011" s="602"/>
      <c r="B1011" s="3033" t="s">
        <v>756</v>
      </c>
      <c r="C1011" s="602" t="s">
        <v>305</v>
      </c>
      <c r="D1011" s="617" t="s">
        <v>1851</v>
      </c>
      <c r="E1011" s="639" t="s">
        <v>854</v>
      </c>
      <c r="F1011" s="618">
        <v>2314</v>
      </c>
      <c r="G1011" s="604" t="s">
        <v>3578</v>
      </c>
      <c r="H1011" s="632"/>
      <c r="I1011" s="632">
        <v>100</v>
      </c>
      <c r="J1011" s="1392" t="s">
        <v>1126</v>
      </c>
      <c r="K1011" s="631"/>
      <c r="L1011" s="632"/>
      <c r="M1011" s="632">
        <v>150</v>
      </c>
      <c r="N1011" s="1130"/>
    </row>
    <row r="1012" spans="1:14" ht="20.399999999999999">
      <c r="A1012" s="602"/>
      <c r="B1012" s="3033" t="s">
        <v>756</v>
      </c>
      <c r="C1012" s="602" t="s">
        <v>305</v>
      </c>
      <c r="D1012" s="617" t="s">
        <v>1851</v>
      </c>
      <c r="E1012" s="639" t="s">
        <v>854</v>
      </c>
      <c r="F1012" s="618">
        <v>2314</v>
      </c>
      <c r="G1012" s="604" t="s">
        <v>1363</v>
      </c>
      <c r="H1012" s="632"/>
      <c r="I1012" s="632">
        <v>400</v>
      </c>
      <c r="J1012" s="1392" t="s">
        <v>1126</v>
      </c>
      <c r="K1012" s="631"/>
      <c r="L1012" s="632"/>
      <c r="M1012" s="632">
        <v>400</v>
      </c>
      <c r="N1012" s="1130"/>
    </row>
    <row r="1013" spans="1:14" ht="20.399999999999999">
      <c r="A1013" s="602"/>
      <c r="B1013" s="3033" t="s">
        <v>756</v>
      </c>
      <c r="C1013" s="602" t="s">
        <v>305</v>
      </c>
      <c r="D1013" s="617" t="s">
        <v>1851</v>
      </c>
      <c r="E1013" s="639" t="s">
        <v>854</v>
      </c>
      <c r="F1013" s="618">
        <v>2314</v>
      </c>
      <c r="G1013" s="604" t="s">
        <v>3579</v>
      </c>
      <c r="H1013" s="632"/>
      <c r="I1013" s="632">
        <v>100</v>
      </c>
      <c r="J1013" s="1392" t="s">
        <v>1126</v>
      </c>
      <c r="K1013" s="631"/>
      <c r="L1013" s="632"/>
      <c r="M1013" s="632">
        <v>300</v>
      </c>
      <c r="N1013" s="1004"/>
    </row>
    <row r="1014" spans="1:14" ht="30.6">
      <c r="A1014" s="602"/>
      <c r="B1014" s="3033" t="s">
        <v>756</v>
      </c>
      <c r="C1014" s="602" t="s">
        <v>307</v>
      </c>
      <c r="D1014" s="617" t="s">
        <v>1851</v>
      </c>
      <c r="E1014" s="639" t="s">
        <v>854</v>
      </c>
      <c r="F1014" s="618">
        <v>2264</v>
      </c>
      <c r="G1014" s="604" t="s">
        <v>1372</v>
      </c>
      <c r="H1014" s="632"/>
      <c r="I1014" s="632">
        <v>400</v>
      </c>
      <c r="J1014" s="1392" t="s">
        <v>1126</v>
      </c>
      <c r="K1014" s="631"/>
      <c r="L1014" s="632"/>
      <c r="M1014" s="632">
        <v>400</v>
      </c>
      <c r="N1014" s="1130"/>
    </row>
    <row r="1015" spans="1:14" ht="20.399999999999999">
      <c r="A1015" s="602"/>
      <c r="B1015" s="3033" t="s">
        <v>756</v>
      </c>
      <c r="C1015" s="602" t="s">
        <v>305</v>
      </c>
      <c r="D1015" s="617" t="s">
        <v>1851</v>
      </c>
      <c r="E1015" s="639" t="s">
        <v>854</v>
      </c>
      <c r="F1015" s="618">
        <v>2314</v>
      </c>
      <c r="G1015" s="604" t="s">
        <v>3580</v>
      </c>
      <c r="H1015" s="632"/>
      <c r="I1015" s="632">
        <v>350</v>
      </c>
      <c r="J1015" s="1392" t="s">
        <v>1126</v>
      </c>
      <c r="K1015" s="631"/>
      <c r="L1015" s="632"/>
      <c r="M1015" s="632">
        <v>400</v>
      </c>
      <c r="N1015" s="1130"/>
    </row>
    <row r="1016" spans="1:14">
      <c r="A1016" s="622"/>
      <c r="B1016" s="3032" t="s">
        <v>756</v>
      </c>
      <c r="C1016" s="622" t="s">
        <v>305</v>
      </c>
      <c r="D1016" s="658" t="s">
        <v>1851</v>
      </c>
      <c r="E1016" s="659" t="s">
        <v>854</v>
      </c>
      <c r="F1016" s="624">
        <v>2350</v>
      </c>
      <c r="G1016" s="625" t="s">
        <v>1015</v>
      </c>
      <c r="H1016" s="628">
        <v>450</v>
      </c>
      <c r="I1016" s="628"/>
      <c r="J1016" s="1392">
        <v>319</v>
      </c>
      <c r="K1016" s="629"/>
      <c r="L1016" s="628">
        <v>600</v>
      </c>
      <c r="M1016" s="628"/>
      <c r="N1016" s="1130"/>
    </row>
    <row r="1017" spans="1:14">
      <c r="A1017" s="602"/>
      <c r="B1017" s="3033" t="s">
        <v>756</v>
      </c>
      <c r="C1017" s="602" t="s">
        <v>305</v>
      </c>
      <c r="D1017" s="617" t="s">
        <v>1851</v>
      </c>
      <c r="E1017" s="639" t="s">
        <v>854</v>
      </c>
      <c r="F1017" s="618">
        <v>2350</v>
      </c>
      <c r="G1017" s="604" t="s">
        <v>1961</v>
      </c>
      <c r="H1017" s="632"/>
      <c r="I1017" s="632">
        <v>50</v>
      </c>
      <c r="J1017" s="1392" t="s">
        <v>1126</v>
      </c>
      <c r="K1017" s="631"/>
      <c r="L1017" s="632"/>
      <c r="M1017" s="632">
        <v>50</v>
      </c>
      <c r="N1017" s="1130"/>
    </row>
    <row r="1018" spans="1:14" ht="20.399999999999999">
      <c r="A1018" s="602"/>
      <c r="B1018" s="3033" t="s">
        <v>756</v>
      </c>
      <c r="C1018" s="602" t="s">
        <v>305</v>
      </c>
      <c r="D1018" s="617" t="s">
        <v>1851</v>
      </c>
      <c r="E1018" s="639" t="s">
        <v>854</v>
      </c>
      <c r="F1018" s="618">
        <v>2350</v>
      </c>
      <c r="G1018" s="604" t="s">
        <v>3581</v>
      </c>
      <c r="H1018" s="632"/>
      <c r="I1018" s="632">
        <v>400</v>
      </c>
      <c r="J1018" s="1392" t="s">
        <v>1126</v>
      </c>
      <c r="K1018" s="631"/>
      <c r="L1018" s="632"/>
      <c r="M1018" s="632">
        <v>500</v>
      </c>
      <c r="N1018" s="1130"/>
    </row>
    <row r="1019" spans="1:14">
      <c r="A1019" s="602"/>
      <c r="B1019" s="3033" t="s">
        <v>756</v>
      </c>
      <c r="C1019" s="602" t="s">
        <v>305</v>
      </c>
      <c r="D1019" s="617" t="s">
        <v>1851</v>
      </c>
      <c r="E1019" s="639" t="s">
        <v>854</v>
      </c>
      <c r="F1019" s="618">
        <v>2350</v>
      </c>
      <c r="G1019" s="604" t="s">
        <v>1955</v>
      </c>
      <c r="H1019" s="632"/>
      <c r="I1019" s="632"/>
      <c r="J1019" s="1392" t="s">
        <v>1126</v>
      </c>
      <c r="K1019" s="631"/>
      <c r="L1019" s="632"/>
      <c r="M1019" s="632">
        <v>50</v>
      </c>
      <c r="N1019" s="1130"/>
    </row>
    <row r="1020" spans="1:14">
      <c r="A1020" s="622"/>
      <c r="B1020" s="3032" t="s">
        <v>756</v>
      </c>
      <c r="C1020" s="622" t="s">
        <v>307</v>
      </c>
      <c r="D1020" s="658" t="s">
        <v>1851</v>
      </c>
      <c r="E1020" s="659" t="s">
        <v>854</v>
      </c>
      <c r="F1020" s="624">
        <v>2400</v>
      </c>
      <c r="G1020" s="625" t="s">
        <v>193</v>
      </c>
      <c r="H1020" s="628">
        <v>2396</v>
      </c>
      <c r="I1020" s="628"/>
      <c r="J1020" s="1392">
        <v>1843</v>
      </c>
      <c r="K1020" s="629"/>
      <c r="L1020" s="628">
        <v>2000</v>
      </c>
      <c r="M1020" s="628"/>
      <c r="N1020" s="1566"/>
    </row>
    <row r="1021" spans="1:14" ht="40.799999999999997">
      <c r="A1021" s="602"/>
      <c r="B1021" s="3033" t="s">
        <v>756</v>
      </c>
      <c r="C1021" s="602" t="s">
        <v>307</v>
      </c>
      <c r="D1021" s="617" t="s">
        <v>1851</v>
      </c>
      <c r="E1021" s="639" t="s">
        <v>854</v>
      </c>
      <c r="F1021" s="618">
        <v>2400</v>
      </c>
      <c r="G1021" s="604" t="s">
        <v>1364</v>
      </c>
      <c r="H1021" s="632"/>
      <c r="I1021" s="632">
        <v>2000</v>
      </c>
      <c r="J1021" s="1392" t="s">
        <v>1126</v>
      </c>
      <c r="K1021" s="631"/>
      <c r="L1021" s="632"/>
      <c r="M1021" s="632">
        <v>2000</v>
      </c>
      <c r="N1021" s="1130"/>
    </row>
    <row r="1022" spans="1:14" ht="20.399999999999999">
      <c r="A1022" s="2080"/>
      <c r="B1022" s="3033" t="s">
        <v>756</v>
      </c>
      <c r="C1022" s="602" t="s">
        <v>307</v>
      </c>
      <c r="D1022" s="617" t="s">
        <v>1851</v>
      </c>
      <c r="E1022" s="639" t="s">
        <v>854</v>
      </c>
      <c r="F1022" s="618">
        <v>2400</v>
      </c>
      <c r="G1022" s="2089" t="s">
        <v>4682</v>
      </c>
      <c r="H1022" s="2479"/>
      <c r="I1022" s="2479">
        <v>396</v>
      </c>
      <c r="J1022" s="2082"/>
      <c r="K1022" s="2480"/>
      <c r="L1022" s="2479"/>
      <c r="M1022" s="2479"/>
      <c r="N1022" s="6"/>
    </row>
    <row r="1023" spans="1:14">
      <c r="A1023" s="622"/>
      <c r="B1023" s="3032" t="s">
        <v>758</v>
      </c>
      <c r="C1023" s="622" t="s">
        <v>309</v>
      </c>
      <c r="D1023" s="658" t="s">
        <v>1851</v>
      </c>
      <c r="E1023" s="659" t="s">
        <v>854</v>
      </c>
      <c r="F1023" s="624">
        <v>5233</v>
      </c>
      <c r="G1023" s="625" t="s">
        <v>194</v>
      </c>
      <c r="H1023" s="628">
        <v>5104</v>
      </c>
      <c r="I1023" s="628"/>
      <c r="J1023" s="1392">
        <v>4277</v>
      </c>
      <c r="K1023" s="629"/>
      <c r="L1023" s="628">
        <v>5500</v>
      </c>
      <c r="M1023" s="628"/>
      <c r="N1023" s="6"/>
    </row>
    <row r="1024" spans="1:14" ht="81.599999999999994">
      <c r="A1024" s="602"/>
      <c r="B1024" s="3033" t="s">
        <v>758</v>
      </c>
      <c r="C1024" s="602" t="s">
        <v>309</v>
      </c>
      <c r="D1024" s="617" t="s">
        <v>1851</v>
      </c>
      <c r="E1024" s="639" t="s">
        <v>854</v>
      </c>
      <c r="F1024" s="618">
        <v>5233</v>
      </c>
      <c r="G1024" s="604" t="s">
        <v>1956</v>
      </c>
      <c r="H1024" s="632"/>
      <c r="I1024" s="632">
        <v>5500</v>
      </c>
      <c r="J1024" s="1392" t="s">
        <v>1126</v>
      </c>
      <c r="K1024" s="631"/>
      <c r="L1024" s="632"/>
      <c r="M1024" s="632">
        <v>5500</v>
      </c>
      <c r="N1024" s="6"/>
    </row>
    <row r="1025" spans="1:14" ht="20.399999999999999">
      <c r="A1025" s="2080"/>
      <c r="B1025" s="3033" t="s">
        <v>758</v>
      </c>
      <c r="C1025" s="602" t="s">
        <v>309</v>
      </c>
      <c r="D1025" s="617" t="s">
        <v>1851</v>
      </c>
      <c r="E1025" s="639" t="s">
        <v>854</v>
      </c>
      <c r="F1025" s="618">
        <v>5233</v>
      </c>
      <c r="G1025" s="2089" t="s">
        <v>4682</v>
      </c>
      <c r="H1025" s="2479"/>
      <c r="I1025" s="2479">
        <v>-396</v>
      </c>
      <c r="J1025" s="2082"/>
      <c r="K1025" s="2480"/>
      <c r="L1025" s="2479"/>
      <c r="M1025" s="2479"/>
      <c r="N1025" s="6"/>
    </row>
    <row r="1026" spans="1:14">
      <c r="A1026" s="622"/>
      <c r="B1026" s="3032" t="s">
        <v>758</v>
      </c>
      <c r="C1026" s="622" t="s">
        <v>309</v>
      </c>
      <c r="D1026" s="658" t="s">
        <v>1851</v>
      </c>
      <c r="E1026" s="659" t="s">
        <v>854</v>
      </c>
      <c r="F1026" s="624">
        <v>5238</v>
      </c>
      <c r="G1026" s="625" t="s">
        <v>131</v>
      </c>
      <c r="H1026" s="628">
        <v>5481</v>
      </c>
      <c r="I1026" s="628"/>
      <c r="J1026" s="1392">
        <v>5480.37</v>
      </c>
      <c r="K1026" s="629"/>
      <c r="L1026" s="628">
        <v>1600</v>
      </c>
      <c r="M1026" s="628"/>
      <c r="N1026" s="6"/>
    </row>
    <row r="1027" spans="1:14" ht="30.6">
      <c r="A1027" s="602"/>
      <c r="B1027" s="3033" t="s">
        <v>758</v>
      </c>
      <c r="C1027" s="602" t="s">
        <v>309</v>
      </c>
      <c r="D1027" s="617" t="s">
        <v>1851</v>
      </c>
      <c r="E1027" s="639" t="s">
        <v>854</v>
      </c>
      <c r="F1027" s="618">
        <v>5238</v>
      </c>
      <c r="G1027" s="604" t="s">
        <v>3582</v>
      </c>
      <c r="H1027" s="632"/>
      <c r="I1027" s="632">
        <v>1600</v>
      </c>
      <c r="J1027" s="1392" t="s">
        <v>1126</v>
      </c>
      <c r="K1027" s="631"/>
      <c r="L1027" s="632"/>
      <c r="M1027" s="632">
        <v>1600</v>
      </c>
      <c r="N1027" s="6"/>
    </row>
    <row r="1028" spans="1:14" ht="20.399999999999999">
      <c r="A1028" s="1170"/>
      <c r="B1028" s="3033" t="s">
        <v>758</v>
      </c>
      <c r="C1028" s="602" t="s">
        <v>309</v>
      </c>
      <c r="D1028" s="617" t="s">
        <v>1851</v>
      </c>
      <c r="E1028" s="639" t="s">
        <v>854</v>
      </c>
      <c r="F1028" s="618">
        <v>5238</v>
      </c>
      <c r="G1028" s="1171" t="s">
        <v>2824</v>
      </c>
      <c r="H1028" s="1321"/>
      <c r="I1028" s="1321">
        <v>3824</v>
      </c>
      <c r="J1028" s="1392" t="s">
        <v>1126</v>
      </c>
      <c r="K1028" s="1322"/>
      <c r="L1028" s="1321"/>
      <c r="M1028" s="632"/>
      <c r="N1028" s="6"/>
    </row>
    <row r="1029" spans="1:14" ht="20.399999999999999">
      <c r="A1029" s="1170"/>
      <c r="B1029" s="3033" t="s">
        <v>758</v>
      </c>
      <c r="C1029" s="602" t="s">
        <v>309</v>
      </c>
      <c r="D1029" s="617" t="s">
        <v>1851</v>
      </c>
      <c r="E1029" s="639" t="s">
        <v>854</v>
      </c>
      <c r="F1029" s="618">
        <v>5238</v>
      </c>
      <c r="G1029" s="1044" t="s">
        <v>2917</v>
      </c>
      <c r="H1029" s="1342"/>
      <c r="I1029" s="1342">
        <v>57</v>
      </c>
      <c r="J1029" s="1392" t="s">
        <v>1126</v>
      </c>
      <c r="K1029" s="1336"/>
      <c r="L1029" s="1342"/>
      <c r="M1029" s="632"/>
      <c r="N1029" s="6"/>
    </row>
    <row r="1030" spans="1:14">
      <c r="A1030" s="622"/>
      <c r="B1030" s="3032" t="s">
        <v>758</v>
      </c>
      <c r="C1030" s="622" t="s">
        <v>326</v>
      </c>
      <c r="D1030" s="658" t="s">
        <v>1851</v>
      </c>
      <c r="E1030" s="659" t="s">
        <v>854</v>
      </c>
      <c r="F1030" s="624">
        <v>5239</v>
      </c>
      <c r="G1030" s="625" t="s">
        <v>130</v>
      </c>
      <c r="H1030" s="628">
        <v>1119</v>
      </c>
      <c r="I1030" s="628"/>
      <c r="J1030" s="1392">
        <v>0</v>
      </c>
      <c r="K1030" s="629"/>
      <c r="L1030" s="628">
        <v>2500</v>
      </c>
      <c r="M1030" s="628"/>
      <c r="N1030" s="6"/>
    </row>
    <row r="1031" spans="1:14" ht="30.6">
      <c r="A1031" s="602"/>
      <c r="B1031" s="3033" t="s">
        <v>758</v>
      </c>
      <c r="C1031" s="602" t="s">
        <v>326</v>
      </c>
      <c r="D1031" s="617" t="s">
        <v>1851</v>
      </c>
      <c r="E1031" s="639" t="s">
        <v>854</v>
      </c>
      <c r="F1031" s="618">
        <v>5239</v>
      </c>
      <c r="G1031" s="604" t="s">
        <v>3583</v>
      </c>
      <c r="H1031" s="632"/>
      <c r="I1031" s="632"/>
      <c r="J1031" s="1392" t="s">
        <v>1126</v>
      </c>
      <c r="K1031" s="631"/>
      <c r="L1031" s="632"/>
      <c r="M1031" s="632">
        <v>2500</v>
      </c>
      <c r="N1031" s="429"/>
    </row>
    <row r="1032" spans="1:14">
      <c r="A1032" s="1170"/>
      <c r="B1032" s="3033" t="s">
        <v>758</v>
      </c>
      <c r="C1032" s="602" t="s">
        <v>326</v>
      </c>
      <c r="D1032" s="617" t="s">
        <v>1851</v>
      </c>
      <c r="E1032" s="639" t="s">
        <v>854</v>
      </c>
      <c r="F1032" s="618">
        <v>5239</v>
      </c>
      <c r="G1032" s="604" t="s">
        <v>1957</v>
      </c>
      <c r="H1032" s="632"/>
      <c r="I1032" s="632">
        <v>5000</v>
      </c>
      <c r="J1032" s="1392" t="s">
        <v>1126</v>
      </c>
      <c r="K1032" s="1322"/>
      <c r="L1032" s="1321"/>
      <c r="M1032" s="1321"/>
      <c r="N1032" s="429"/>
    </row>
    <row r="1033" spans="1:14" ht="20.399999999999999">
      <c r="A1033" s="576"/>
      <c r="B1033" s="3033" t="s">
        <v>758</v>
      </c>
      <c r="C1033" s="602" t="s">
        <v>326</v>
      </c>
      <c r="D1033" s="617" t="s">
        <v>1851</v>
      </c>
      <c r="E1033" s="639" t="s">
        <v>854</v>
      </c>
      <c r="F1033" s="618">
        <v>5239</v>
      </c>
      <c r="G1033" s="1171" t="s">
        <v>2824</v>
      </c>
      <c r="H1033" s="1321"/>
      <c r="I1033" s="1321">
        <v>-3824</v>
      </c>
      <c r="J1033" s="1392" t="s">
        <v>1126</v>
      </c>
      <c r="K1033" s="1336"/>
      <c r="L1033" s="1342"/>
      <c r="M1033" s="1342"/>
      <c r="N1033" s="429"/>
    </row>
    <row r="1034" spans="1:14" ht="20.399999999999999">
      <c r="A1034" s="602"/>
      <c r="B1034" s="3033" t="s">
        <v>758</v>
      </c>
      <c r="C1034" s="602" t="s">
        <v>326</v>
      </c>
      <c r="D1034" s="617" t="s">
        <v>1851</v>
      </c>
      <c r="E1034" s="639" t="s">
        <v>854</v>
      </c>
      <c r="F1034" s="618">
        <v>5239</v>
      </c>
      <c r="G1034" s="1044" t="s">
        <v>2917</v>
      </c>
      <c r="H1034" s="1342"/>
      <c r="I1034" s="1342">
        <v>-57</v>
      </c>
      <c r="J1034" s="1392" t="s">
        <v>1126</v>
      </c>
      <c r="K1034" s="631"/>
      <c r="L1034" s="632"/>
      <c r="M1034" s="632"/>
      <c r="N1034" s="117"/>
    </row>
    <row r="1035" spans="1:14">
      <c r="A1035" s="622"/>
      <c r="B1035" s="3032" t="s">
        <v>756</v>
      </c>
      <c r="C1035" s="622" t="s">
        <v>307</v>
      </c>
      <c r="D1035" s="658" t="s">
        <v>1851</v>
      </c>
      <c r="E1035" s="659" t="s">
        <v>854</v>
      </c>
      <c r="F1035" s="624">
        <v>7210</v>
      </c>
      <c r="G1035" s="625" t="s">
        <v>195</v>
      </c>
      <c r="H1035" s="628">
        <v>590</v>
      </c>
      <c r="I1035" s="628"/>
      <c r="J1035" s="1392">
        <v>590</v>
      </c>
      <c r="K1035" s="629"/>
      <c r="L1035" s="628">
        <v>590</v>
      </c>
      <c r="M1035" s="628"/>
      <c r="N1035" s="6"/>
    </row>
    <row r="1036" spans="1:14" ht="30.6">
      <c r="A1036" s="602"/>
      <c r="B1036" s="3033" t="s">
        <v>756</v>
      </c>
      <c r="C1036" s="602" t="s">
        <v>307</v>
      </c>
      <c r="D1036" s="617" t="s">
        <v>1851</v>
      </c>
      <c r="E1036" s="639" t="s">
        <v>854</v>
      </c>
      <c r="F1036" s="618">
        <v>7210</v>
      </c>
      <c r="G1036" s="604" t="s">
        <v>2483</v>
      </c>
      <c r="H1036" s="632"/>
      <c r="I1036" s="632">
        <v>590</v>
      </c>
      <c r="J1036" s="1392" t="s">
        <v>1126</v>
      </c>
      <c r="K1036" s="631"/>
      <c r="L1036" s="632"/>
      <c r="M1036" s="632">
        <v>590</v>
      </c>
      <c r="N1036" s="6"/>
    </row>
    <row r="1037" spans="1:14">
      <c r="A1037" s="622"/>
      <c r="B1037" s="3032" t="s">
        <v>422</v>
      </c>
      <c r="C1037" s="622" t="s">
        <v>413</v>
      </c>
      <c r="D1037" s="658" t="s">
        <v>1851</v>
      </c>
      <c r="E1037" s="1314" t="s">
        <v>855</v>
      </c>
      <c r="F1037" s="1578">
        <v>1119</v>
      </c>
      <c r="G1037" s="1571" t="s">
        <v>101</v>
      </c>
      <c r="H1037" s="1572">
        <v>39671.520000000004</v>
      </c>
      <c r="I1037" s="1572"/>
      <c r="J1037" s="1564">
        <v>30169</v>
      </c>
      <c r="K1037" s="1574"/>
      <c r="L1037" s="1572">
        <v>42329.735999999997</v>
      </c>
      <c r="M1037" s="1572"/>
      <c r="N1037" s="117"/>
    </row>
    <row r="1038" spans="1:14">
      <c r="A1038" s="602"/>
      <c r="B1038" s="3033" t="s">
        <v>422</v>
      </c>
      <c r="C1038" s="602" t="s">
        <v>413</v>
      </c>
      <c r="D1038" s="617" t="s">
        <v>1851</v>
      </c>
      <c r="E1038" s="1306" t="s">
        <v>855</v>
      </c>
      <c r="F1038" s="1312">
        <v>1119</v>
      </c>
      <c r="G1038" s="1683" t="s">
        <v>422</v>
      </c>
      <c r="H1038" s="1563"/>
      <c r="I1038" s="1563">
        <v>39671.520000000004</v>
      </c>
      <c r="J1038" s="1564" t="s">
        <v>1126</v>
      </c>
      <c r="K1038" s="1565"/>
      <c r="L1038" s="1563"/>
      <c r="M1038" s="1563">
        <v>42329.735999999997</v>
      </c>
      <c r="N1038" s="6"/>
    </row>
    <row r="1039" spans="1:14">
      <c r="A1039" s="622"/>
      <c r="B1039" s="3032" t="s">
        <v>422</v>
      </c>
      <c r="C1039" s="622" t="s">
        <v>413</v>
      </c>
      <c r="D1039" s="658" t="s">
        <v>1851</v>
      </c>
      <c r="E1039" s="1305" t="s">
        <v>855</v>
      </c>
      <c r="F1039" s="1578">
        <v>1147</v>
      </c>
      <c r="G1039" s="1571" t="s">
        <v>103</v>
      </c>
      <c r="H1039" s="1572">
        <v>2975.364</v>
      </c>
      <c r="I1039" s="1572"/>
      <c r="J1039" s="1564">
        <v>681</v>
      </c>
      <c r="K1039" s="1574"/>
      <c r="L1039" s="1572">
        <v>2498.3562999999999</v>
      </c>
      <c r="M1039" s="1572"/>
      <c r="N1039" s="116" t="s">
        <v>3586</v>
      </c>
    </row>
    <row r="1040" spans="1:14">
      <c r="A1040" s="602"/>
      <c r="B1040" s="3033" t="s">
        <v>422</v>
      </c>
      <c r="C1040" s="602" t="s">
        <v>413</v>
      </c>
      <c r="D1040" s="617" t="s">
        <v>1851</v>
      </c>
      <c r="E1040" s="1306" t="s">
        <v>855</v>
      </c>
      <c r="F1040" s="1312">
        <v>1147</v>
      </c>
      <c r="G1040" s="1683" t="s">
        <v>422</v>
      </c>
      <c r="H1040" s="1563"/>
      <c r="I1040" s="1563">
        <v>2975.364</v>
      </c>
      <c r="J1040" s="1564" t="s">
        <v>1126</v>
      </c>
      <c r="K1040" s="1565"/>
      <c r="L1040" s="1563"/>
      <c r="M1040" s="1563">
        <v>2498.3562999999999</v>
      </c>
      <c r="N1040" s="6"/>
    </row>
    <row r="1041" spans="1:14">
      <c r="A1041" s="622"/>
      <c r="B1041" s="3032" t="s">
        <v>422</v>
      </c>
      <c r="C1041" s="622" t="s">
        <v>413</v>
      </c>
      <c r="D1041" s="658" t="s">
        <v>1851</v>
      </c>
      <c r="E1041" s="1305" t="s">
        <v>855</v>
      </c>
      <c r="F1041" s="1578">
        <v>1148</v>
      </c>
      <c r="G1041" s="1571" t="s">
        <v>104</v>
      </c>
      <c r="H1041" s="1572">
        <v>500</v>
      </c>
      <c r="I1041" s="1572"/>
      <c r="J1041" s="1564">
        <v>0</v>
      </c>
      <c r="K1041" s="1574"/>
      <c r="L1041" s="1572">
        <v>500</v>
      </c>
      <c r="M1041" s="1572"/>
      <c r="N1041" s="6"/>
    </row>
    <row r="1042" spans="1:14">
      <c r="A1042" s="602"/>
      <c r="B1042" s="3033" t="s">
        <v>422</v>
      </c>
      <c r="C1042" s="602" t="s">
        <v>413</v>
      </c>
      <c r="D1042" s="617" t="s">
        <v>1851</v>
      </c>
      <c r="E1042" s="1306" t="s">
        <v>855</v>
      </c>
      <c r="F1042" s="1312">
        <v>1148</v>
      </c>
      <c r="G1042" s="1683" t="s">
        <v>422</v>
      </c>
      <c r="H1042" s="1563"/>
      <c r="I1042" s="1563">
        <v>500</v>
      </c>
      <c r="J1042" s="1564" t="s">
        <v>1126</v>
      </c>
      <c r="K1042" s="1565"/>
      <c r="L1042" s="1563"/>
      <c r="M1042" s="1563">
        <v>500</v>
      </c>
      <c r="N1042" s="6"/>
    </row>
    <row r="1043" spans="1:14">
      <c r="A1043" s="622"/>
      <c r="B1043" s="3032" t="s">
        <v>756</v>
      </c>
      <c r="C1043" s="622" t="s">
        <v>307</v>
      </c>
      <c r="D1043" s="658" t="s">
        <v>1851</v>
      </c>
      <c r="E1043" s="1305" t="s">
        <v>855</v>
      </c>
      <c r="F1043" s="1578">
        <v>1150</v>
      </c>
      <c r="G1043" s="1571" t="s">
        <v>461</v>
      </c>
      <c r="H1043" s="1572">
        <v>1500</v>
      </c>
      <c r="I1043" s="1572"/>
      <c r="J1043" s="1564">
        <v>427</v>
      </c>
      <c r="K1043" s="1574"/>
      <c r="L1043" s="1572">
        <v>1500</v>
      </c>
      <c r="M1043" s="1572"/>
      <c r="N1043" s="6"/>
    </row>
    <row r="1044" spans="1:14">
      <c r="A1044" s="602"/>
      <c r="B1044" s="3033" t="s">
        <v>756</v>
      </c>
      <c r="C1044" s="602" t="s">
        <v>307</v>
      </c>
      <c r="D1044" s="617" t="s">
        <v>1851</v>
      </c>
      <c r="E1044" s="1306" t="s">
        <v>855</v>
      </c>
      <c r="F1044" s="1312">
        <v>1150</v>
      </c>
      <c r="G1044" s="1683" t="s">
        <v>1933</v>
      </c>
      <c r="H1044" s="1563"/>
      <c r="I1044" s="1563">
        <v>1000</v>
      </c>
      <c r="J1044" s="1564" t="s">
        <v>1126</v>
      </c>
      <c r="K1044" s="1565"/>
      <c r="L1044" s="1563"/>
      <c r="M1044" s="1563">
        <v>1000</v>
      </c>
      <c r="N1044" s="1399"/>
    </row>
    <row r="1045" spans="1:14">
      <c r="A1045" s="602"/>
      <c r="B1045" s="3033" t="s">
        <v>756</v>
      </c>
      <c r="C1045" s="602" t="s">
        <v>307</v>
      </c>
      <c r="D1045" s="617" t="s">
        <v>1851</v>
      </c>
      <c r="E1045" s="1306" t="s">
        <v>855</v>
      </c>
      <c r="F1045" s="1312">
        <v>1150</v>
      </c>
      <c r="G1045" s="1683" t="s">
        <v>1934</v>
      </c>
      <c r="H1045" s="1563"/>
      <c r="I1045" s="1563">
        <v>500</v>
      </c>
      <c r="J1045" s="1564" t="s">
        <v>1126</v>
      </c>
      <c r="K1045" s="1565"/>
      <c r="L1045" s="1563"/>
      <c r="M1045" s="1563">
        <v>500</v>
      </c>
      <c r="N1045" s="6"/>
    </row>
    <row r="1046" spans="1:14" ht="13.8">
      <c r="A1046" s="622"/>
      <c r="B1046" s="3032" t="s">
        <v>422</v>
      </c>
      <c r="C1046" s="622" t="s">
        <v>413</v>
      </c>
      <c r="D1046" s="658" t="s">
        <v>1851</v>
      </c>
      <c r="E1046" s="1305" t="s">
        <v>855</v>
      </c>
      <c r="F1046" s="1578">
        <v>1170</v>
      </c>
      <c r="G1046" s="1571" t="s">
        <v>460</v>
      </c>
      <c r="H1046" s="1572">
        <v>45</v>
      </c>
      <c r="I1046" s="1572"/>
      <c r="J1046" s="1564">
        <v>45</v>
      </c>
      <c r="K1046" s="1574"/>
      <c r="L1046" s="1572">
        <v>45</v>
      </c>
      <c r="M1046" s="1572"/>
      <c r="N1046" s="204"/>
    </row>
    <row r="1047" spans="1:14">
      <c r="A1047" s="602"/>
      <c r="B1047" s="3033" t="s">
        <v>422</v>
      </c>
      <c r="C1047" s="602" t="s">
        <v>413</v>
      </c>
      <c r="D1047" s="617" t="s">
        <v>1851</v>
      </c>
      <c r="E1047" s="1306" t="s">
        <v>855</v>
      </c>
      <c r="F1047" s="1312">
        <v>1170</v>
      </c>
      <c r="G1047" s="1683" t="s">
        <v>1350</v>
      </c>
      <c r="H1047" s="1563"/>
      <c r="I1047" s="1563">
        <v>45</v>
      </c>
      <c r="J1047" s="1564" t="s">
        <v>1126</v>
      </c>
      <c r="K1047" s="1565"/>
      <c r="L1047" s="1563"/>
      <c r="M1047" s="1563">
        <v>45</v>
      </c>
      <c r="N1047" s="6"/>
    </row>
    <row r="1048" spans="1:14" ht="13.8">
      <c r="A1048" s="622"/>
      <c r="B1048" s="3032" t="s">
        <v>422</v>
      </c>
      <c r="C1048" s="622" t="s">
        <v>413</v>
      </c>
      <c r="D1048" s="658" t="s">
        <v>1851</v>
      </c>
      <c r="E1048" s="1305" t="s">
        <v>855</v>
      </c>
      <c r="F1048" s="1578">
        <v>1210</v>
      </c>
      <c r="G1048" s="1571" t="s">
        <v>105</v>
      </c>
      <c r="H1048" s="1572">
        <v>9927.8210217199994</v>
      </c>
      <c r="I1048" s="1572"/>
      <c r="J1048" s="1564">
        <v>7500</v>
      </c>
      <c r="K1048" s="1574"/>
      <c r="L1048" s="1572">
        <v>10553.5148534865</v>
      </c>
      <c r="M1048" s="1572"/>
      <c r="N1048" s="204"/>
    </row>
    <row r="1049" spans="1:14">
      <c r="A1049" s="602"/>
      <c r="B1049" s="3033" t="s">
        <v>422</v>
      </c>
      <c r="C1049" s="602" t="s">
        <v>413</v>
      </c>
      <c r="D1049" s="617" t="s">
        <v>1851</v>
      </c>
      <c r="E1049" s="1306" t="s">
        <v>855</v>
      </c>
      <c r="F1049" s="1312">
        <v>1210</v>
      </c>
      <c r="G1049" s="1683" t="s">
        <v>422</v>
      </c>
      <c r="H1049" s="1563"/>
      <c r="I1049" s="1563">
        <v>9927.8210217199994</v>
      </c>
      <c r="J1049" s="1564" t="s">
        <v>1126</v>
      </c>
      <c r="K1049" s="1565"/>
      <c r="L1049" s="1563"/>
      <c r="M1049" s="1563">
        <v>10553.5148534865</v>
      </c>
      <c r="N1049" s="6"/>
    </row>
    <row r="1050" spans="1:14">
      <c r="A1050" s="622"/>
      <c r="B1050" s="3032" t="s">
        <v>422</v>
      </c>
      <c r="C1050" s="622" t="s">
        <v>413</v>
      </c>
      <c r="D1050" s="658" t="s">
        <v>1851</v>
      </c>
      <c r="E1050" s="1305" t="s">
        <v>855</v>
      </c>
      <c r="F1050" s="1578">
        <v>1221</v>
      </c>
      <c r="G1050" s="1571" t="s">
        <v>106</v>
      </c>
      <c r="H1050" s="1572">
        <v>2175.49689588</v>
      </c>
      <c r="I1050" s="1572"/>
      <c r="J1050" s="1564">
        <v>1899.76</v>
      </c>
      <c r="K1050" s="1574"/>
      <c r="L1050" s="1572">
        <v>2319.1871501835003</v>
      </c>
      <c r="M1050" s="1572"/>
      <c r="N1050" s="3"/>
    </row>
    <row r="1051" spans="1:14">
      <c r="A1051" s="602"/>
      <c r="B1051" s="3033" t="s">
        <v>422</v>
      </c>
      <c r="C1051" s="602" t="s">
        <v>413</v>
      </c>
      <c r="D1051" s="617" t="s">
        <v>1851</v>
      </c>
      <c r="E1051" s="1306" t="s">
        <v>855</v>
      </c>
      <c r="F1051" s="1312">
        <v>1221</v>
      </c>
      <c r="G1051" s="1683" t="s">
        <v>422</v>
      </c>
      <c r="H1051" s="1563"/>
      <c r="I1051" s="1563">
        <v>2175.49689588</v>
      </c>
      <c r="J1051" s="1564" t="s">
        <v>1126</v>
      </c>
      <c r="K1051" s="1565"/>
      <c r="L1051" s="1563"/>
      <c r="M1051" s="1563">
        <v>2319.1871501835003</v>
      </c>
      <c r="N1051" s="6"/>
    </row>
    <row r="1052" spans="1:14" ht="30.6">
      <c r="A1052" s="622"/>
      <c r="B1052" s="3032" t="s">
        <v>422</v>
      </c>
      <c r="C1052" s="622" t="s">
        <v>413</v>
      </c>
      <c r="D1052" s="658" t="s">
        <v>1851</v>
      </c>
      <c r="E1052" s="659" t="s">
        <v>855</v>
      </c>
      <c r="F1052" s="624">
        <v>1228</v>
      </c>
      <c r="G1052" s="625" t="s">
        <v>143</v>
      </c>
      <c r="H1052" s="628">
        <v>300</v>
      </c>
      <c r="I1052" s="628"/>
      <c r="J1052" s="1392">
        <v>200</v>
      </c>
      <c r="K1052" s="629"/>
      <c r="L1052" s="628">
        <v>300</v>
      </c>
      <c r="M1052" s="628"/>
      <c r="N1052" s="6"/>
    </row>
    <row r="1053" spans="1:14" ht="20.399999999999999">
      <c r="A1053" s="602"/>
      <c r="B1053" s="3033" t="s">
        <v>422</v>
      </c>
      <c r="C1053" s="602" t="s">
        <v>413</v>
      </c>
      <c r="D1053" s="617" t="s">
        <v>1851</v>
      </c>
      <c r="E1053" s="639" t="s">
        <v>855</v>
      </c>
      <c r="F1053" s="618">
        <v>1228</v>
      </c>
      <c r="G1053" s="578" t="s">
        <v>2580</v>
      </c>
      <c r="H1053" s="1045"/>
      <c r="I1053" s="1045">
        <v>300</v>
      </c>
      <c r="J1053" s="1392" t="s">
        <v>1126</v>
      </c>
      <c r="K1053" s="585"/>
      <c r="L1053" s="1045"/>
      <c r="M1053" s="1045">
        <v>300</v>
      </c>
      <c r="N1053" s="6"/>
    </row>
    <row r="1054" spans="1:14">
      <c r="A1054" s="602"/>
      <c r="B1054" s="3033" t="s">
        <v>422</v>
      </c>
      <c r="C1054" s="602" t="s">
        <v>413</v>
      </c>
      <c r="D1054" s="617" t="s">
        <v>1851</v>
      </c>
      <c r="E1054" s="639" t="s">
        <v>855</v>
      </c>
      <c r="F1054" s="618">
        <v>1228</v>
      </c>
      <c r="G1054" s="578"/>
      <c r="H1054" s="1045"/>
      <c r="I1054" s="1045"/>
      <c r="J1054" s="1392" t="s">
        <v>1126</v>
      </c>
      <c r="K1054" s="585"/>
      <c r="L1054" s="1045"/>
      <c r="M1054" s="1045"/>
      <c r="N1054" s="6"/>
    </row>
    <row r="1055" spans="1:14">
      <c r="A1055" s="622"/>
      <c r="B1055" s="3032" t="s">
        <v>756</v>
      </c>
      <c r="C1055" s="622" t="s">
        <v>307</v>
      </c>
      <c r="D1055" s="658" t="s">
        <v>1851</v>
      </c>
      <c r="E1055" s="659" t="s">
        <v>855</v>
      </c>
      <c r="F1055" s="624">
        <v>2111</v>
      </c>
      <c r="G1055" s="625" t="s">
        <v>1182</v>
      </c>
      <c r="H1055" s="628">
        <v>32</v>
      </c>
      <c r="I1055" s="628"/>
      <c r="J1055" s="1392">
        <v>0</v>
      </c>
      <c r="K1055" s="629"/>
      <c r="L1055" s="628">
        <v>32</v>
      </c>
      <c r="M1055" s="628"/>
      <c r="N1055" s="6" t="s">
        <v>3593</v>
      </c>
    </row>
    <row r="1056" spans="1:14">
      <c r="A1056" s="602"/>
      <c r="B1056" s="3033" t="s">
        <v>756</v>
      </c>
      <c r="C1056" s="602" t="s">
        <v>307</v>
      </c>
      <c r="D1056" s="617" t="s">
        <v>1851</v>
      </c>
      <c r="E1056" s="639" t="s">
        <v>855</v>
      </c>
      <c r="F1056" s="618">
        <v>2111</v>
      </c>
      <c r="G1056" s="821" t="s">
        <v>1349</v>
      </c>
      <c r="H1056" s="632"/>
      <c r="I1056" s="632">
        <v>32</v>
      </c>
      <c r="J1056" s="1392" t="s">
        <v>1126</v>
      </c>
      <c r="K1056" s="631"/>
      <c r="L1056" s="632"/>
      <c r="M1056" s="632">
        <v>32</v>
      </c>
      <c r="N1056" s="6"/>
    </row>
    <row r="1057" spans="1:32" ht="11.4" customHeight="1">
      <c r="A1057" s="622"/>
      <c r="B1057" s="3032" t="s">
        <v>756</v>
      </c>
      <c r="C1057" s="622" t="s">
        <v>307</v>
      </c>
      <c r="D1057" s="658" t="s">
        <v>1851</v>
      </c>
      <c r="E1057" s="659" t="s">
        <v>855</v>
      </c>
      <c r="F1057" s="624">
        <v>2112</v>
      </c>
      <c r="G1057" s="625" t="s">
        <v>1014</v>
      </c>
      <c r="H1057" s="628">
        <v>50</v>
      </c>
      <c r="I1057" s="628"/>
      <c r="J1057" s="1392">
        <v>0</v>
      </c>
      <c r="K1057" s="629"/>
      <c r="L1057" s="628">
        <v>50</v>
      </c>
      <c r="M1057" s="628"/>
      <c r="N1057" s="6"/>
    </row>
    <row r="1058" spans="1:32">
      <c r="A1058" s="602"/>
      <c r="B1058" s="3033" t="s">
        <v>756</v>
      </c>
      <c r="C1058" s="602" t="s">
        <v>307</v>
      </c>
      <c r="D1058" s="617" t="s">
        <v>1851</v>
      </c>
      <c r="E1058" s="639" t="s">
        <v>855</v>
      </c>
      <c r="F1058" s="618">
        <v>2112</v>
      </c>
      <c r="G1058" s="821" t="s">
        <v>1351</v>
      </c>
      <c r="H1058" s="632"/>
      <c r="I1058" s="632">
        <v>50</v>
      </c>
      <c r="J1058" s="1392" t="s">
        <v>1126</v>
      </c>
      <c r="K1058" s="631"/>
      <c r="L1058" s="632"/>
      <c r="M1058" s="632">
        <v>50</v>
      </c>
      <c r="N1058" s="15"/>
    </row>
    <row r="1059" spans="1:32">
      <c r="A1059" s="622"/>
      <c r="B1059" s="3032" t="s">
        <v>756</v>
      </c>
      <c r="C1059" s="622" t="s">
        <v>307</v>
      </c>
      <c r="D1059" s="658" t="s">
        <v>1851</v>
      </c>
      <c r="E1059" s="659" t="s">
        <v>855</v>
      </c>
      <c r="F1059" s="624">
        <v>2210</v>
      </c>
      <c r="G1059" s="625" t="s">
        <v>557</v>
      </c>
      <c r="H1059" s="628">
        <v>300</v>
      </c>
      <c r="I1059" s="628"/>
      <c r="J1059" s="1392">
        <v>194</v>
      </c>
      <c r="K1059" s="629"/>
      <c r="L1059" s="628">
        <v>300</v>
      </c>
      <c r="M1059" s="628"/>
      <c r="N1059" s="15"/>
    </row>
    <row r="1060" spans="1:32" ht="11.4" customHeight="1">
      <c r="A1060" s="602"/>
      <c r="B1060" s="3033" t="s">
        <v>756</v>
      </c>
      <c r="C1060" s="602" t="s">
        <v>307</v>
      </c>
      <c r="D1060" s="617" t="s">
        <v>1851</v>
      </c>
      <c r="E1060" s="639" t="s">
        <v>855</v>
      </c>
      <c r="F1060" s="618">
        <v>2210</v>
      </c>
      <c r="G1060" s="614" t="s">
        <v>897</v>
      </c>
      <c r="H1060" s="632"/>
      <c r="I1060" s="632"/>
      <c r="J1060" s="1392" t="s">
        <v>1126</v>
      </c>
      <c r="K1060" s="631"/>
      <c r="L1060" s="632"/>
      <c r="M1060" s="632"/>
      <c r="N1060" s="6"/>
    </row>
    <row r="1061" spans="1:32" ht="20.399999999999999">
      <c r="A1061" s="602"/>
      <c r="B1061" s="3033" t="s">
        <v>756</v>
      </c>
      <c r="C1061" s="602" t="s">
        <v>307</v>
      </c>
      <c r="D1061" s="617" t="s">
        <v>1851</v>
      </c>
      <c r="E1061" s="639" t="s">
        <v>855</v>
      </c>
      <c r="F1061" s="618">
        <v>2210</v>
      </c>
      <c r="G1061" s="821" t="s">
        <v>898</v>
      </c>
      <c r="H1061" s="632"/>
      <c r="I1061" s="632">
        <v>300</v>
      </c>
      <c r="J1061" s="1392" t="s">
        <v>1126</v>
      </c>
      <c r="K1061" s="631"/>
      <c r="L1061" s="632"/>
      <c r="M1061" s="632">
        <v>300</v>
      </c>
      <c r="N1061" s="6" t="s">
        <v>1937</v>
      </c>
    </row>
    <row r="1062" spans="1:32" ht="20.399999999999999">
      <c r="A1062" s="622"/>
      <c r="B1062" s="3032" t="s">
        <v>756</v>
      </c>
      <c r="C1062" s="622" t="s">
        <v>307</v>
      </c>
      <c r="D1062" s="658" t="s">
        <v>1851</v>
      </c>
      <c r="E1062" s="659" t="s">
        <v>855</v>
      </c>
      <c r="F1062" s="624">
        <v>2234</v>
      </c>
      <c r="G1062" s="625" t="s">
        <v>1866</v>
      </c>
      <c r="H1062" s="628">
        <v>100</v>
      </c>
      <c r="I1062" s="628"/>
      <c r="J1062" s="1392">
        <v>0</v>
      </c>
      <c r="K1062" s="629"/>
      <c r="L1062" s="628">
        <v>100</v>
      </c>
      <c r="M1062" s="628"/>
      <c r="N1062" s="6"/>
    </row>
    <row r="1063" spans="1:32">
      <c r="A1063" s="602"/>
      <c r="B1063" s="3033" t="s">
        <v>756</v>
      </c>
      <c r="C1063" s="602" t="s">
        <v>307</v>
      </c>
      <c r="D1063" s="617" t="s">
        <v>1851</v>
      </c>
      <c r="E1063" s="639" t="s">
        <v>855</v>
      </c>
      <c r="F1063" s="618">
        <v>2234</v>
      </c>
      <c r="G1063" s="614" t="s">
        <v>1935</v>
      </c>
      <c r="H1063" s="632"/>
      <c r="I1063" s="632">
        <v>100</v>
      </c>
      <c r="J1063" s="1392" t="s">
        <v>1126</v>
      </c>
      <c r="K1063" s="631"/>
      <c r="L1063" s="632"/>
      <c r="M1063" s="632">
        <v>100</v>
      </c>
      <c r="N1063" s="15"/>
    </row>
    <row r="1064" spans="1:32">
      <c r="A1064" s="622"/>
      <c r="B1064" s="3032" t="s">
        <v>756</v>
      </c>
      <c r="C1064" s="622" t="s">
        <v>307</v>
      </c>
      <c r="D1064" s="658" t="s">
        <v>1851</v>
      </c>
      <c r="E1064" s="659" t="s">
        <v>855</v>
      </c>
      <c r="F1064" s="624">
        <v>2235</v>
      </c>
      <c r="G1064" s="625" t="s">
        <v>913</v>
      </c>
      <c r="H1064" s="628">
        <v>300</v>
      </c>
      <c r="I1064" s="628"/>
      <c r="J1064" s="1392">
        <v>42</v>
      </c>
      <c r="K1064" s="629"/>
      <c r="L1064" s="628">
        <v>300</v>
      </c>
      <c r="M1064" s="628"/>
      <c r="N1064" s="254"/>
      <c r="O1064" s="6"/>
      <c r="P1064" s="6"/>
      <c r="Q1064" s="6"/>
      <c r="R1064" s="6"/>
      <c r="S1064" s="6"/>
      <c r="T1064" s="6"/>
      <c r="U1064" s="6"/>
      <c r="V1064" s="6"/>
      <c r="W1064" s="6"/>
      <c r="X1064" s="6"/>
      <c r="Y1064" s="6"/>
      <c r="Z1064" s="6"/>
      <c r="AA1064" s="6"/>
      <c r="AB1064" s="6"/>
      <c r="AC1064" s="6"/>
      <c r="AD1064" s="6"/>
      <c r="AE1064" s="6"/>
      <c r="AF1064" s="6"/>
    </row>
    <row r="1065" spans="1:32">
      <c r="A1065" s="602"/>
      <c r="B1065" s="3033" t="s">
        <v>756</v>
      </c>
      <c r="C1065" s="602" t="s">
        <v>307</v>
      </c>
      <c r="D1065" s="617" t="s">
        <v>1851</v>
      </c>
      <c r="E1065" s="639" t="s">
        <v>855</v>
      </c>
      <c r="F1065" s="618">
        <v>2235</v>
      </c>
      <c r="G1065" s="614" t="s">
        <v>1669</v>
      </c>
      <c r="H1065" s="632"/>
      <c r="I1065" s="632">
        <v>300</v>
      </c>
      <c r="J1065" s="1392" t="s">
        <v>1126</v>
      </c>
      <c r="K1065" s="631"/>
      <c r="L1065" s="632"/>
      <c r="M1065" s="632">
        <v>300</v>
      </c>
      <c r="N1065" s="15"/>
      <c r="O1065" s="178"/>
      <c r="P1065" s="178"/>
      <c r="Q1065" s="178"/>
      <c r="R1065" s="178"/>
      <c r="S1065" s="178"/>
      <c r="T1065" s="178"/>
      <c r="U1065" s="178"/>
      <c r="V1065" s="178"/>
      <c r="W1065" s="178"/>
      <c r="X1065" s="178"/>
      <c r="Y1065" s="178"/>
      <c r="Z1065" s="178"/>
      <c r="AA1065" s="178"/>
      <c r="AB1065" s="178"/>
      <c r="AC1065" s="178"/>
      <c r="AD1065" s="178"/>
      <c r="AE1065" s="178"/>
      <c r="AF1065" s="178"/>
    </row>
    <row r="1066" spans="1:32">
      <c r="A1066" s="602"/>
      <c r="B1066" s="3033" t="s">
        <v>756</v>
      </c>
      <c r="C1066" s="602" t="s">
        <v>307</v>
      </c>
      <c r="D1066" s="617" t="s">
        <v>1851</v>
      </c>
      <c r="E1066" s="639" t="s">
        <v>855</v>
      </c>
      <c r="F1066" s="618">
        <v>2235</v>
      </c>
      <c r="G1066" s="822"/>
      <c r="H1066" s="632"/>
      <c r="I1066" s="823"/>
      <c r="J1066" s="1392" t="s">
        <v>1126</v>
      </c>
      <c r="K1066" s="631"/>
      <c r="L1066" s="632"/>
      <c r="M1066" s="632"/>
      <c r="N1066" s="6"/>
      <c r="O1066" s="6"/>
      <c r="P1066" s="6"/>
      <c r="Q1066" s="6"/>
      <c r="R1066" s="6"/>
      <c r="S1066" s="6"/>
      <c r="T1066" s="6"/>
      <c r="U1066" s="6"/>
      <c r="V1066" s="6"/>
      <c r="W1066" s="6"/>
      <c r="X1066" s="6"/>
      <c r="Y1066" s="6"/>
      <c r="Z1066" s="6"/>
      <c r="AA1066" s="6"/>
      <c r="AB1066" s="6"/>
      <c r="AC1066" s="6"/>
      <c r="AD1066" s="6"/>
      <c r="AE1066" s="6"/>
      <c r="AF1066" s="6"/>
    </row>
    <row r="1067" spans="1:32" ht="30.6">
      <c r="A1067" s="622"/>
      <c r="B1067" s="3032" t="s">
        <v>756</v>
      </c>
      <c r="C1067" s="622" t="s">
        <v>307</v>
      </c>
      <c r="D1067" s="658" t="s">
        <v>1851</v>
      </c>
      <c r="E1067" s="659" t="s">
        <v>855</v>
      </c>
      <c r="F1067" s="624">
        <v>2239</v>
      </c>
      <c r="G1067" s="625" t="s">
        <v>114</v>
      </c>
      <c r="H1067" s="628">
        <v>13</v>
      </c>
      <c r="I1067" s="628"/>
      <c r="J1067" s="1392">
        <v>0</v>
      </c>
      <c r="K1067" s="629"/>
      <c r="L1067" s="628">
        <v>400</v>
      </c>
      <c r="M1067" s="628"/>
      <c r="N1067" s="6"/>
    </row>
    <row r="1068" spans="1:32">
      <c r="A1068" s="602"/>
      <c r="B1068" s="3033" t="s">
        <v>756</v>
      </c>
      <c r="C1068" s="602" t="s">
        <v>307</v>
      </c>
      <c r="D1068" s="617" t="s">
        <v>1851</v>
      </c>
      <c r="E1068" s="639" t="s">
        <v>855</v>
      </c>
      <c r="F1068" s="618">
        <v>2239</v>
      </c>
      <c r="G1068" s="614" t="s">
        <v>899</v>
      </c>
      <c r="H1068" s="632"/>
      <c r="I1068" s="632">
        <v>400</v>
      </c>
      <c r="J1068" s="1392" t="s">
        <v>1126</v>
      </c>
      <c r="K1068" s="631"/>
      <c r="L1068" s="632"/>
      <c r="M1068" s="632">
        <v>400</v>
      </c>
      <c r="N1068" s="1147"/>
      <c r="O1068" s="6"/>
      <c r="P1068" s="6"/>
      <c r="Q1068" s="6"/>
      <c r="R1068" s="6"/>
      <c r="S1068" s="6"/>
      <c r="T1068" s="6"/>
      <c r="U1068" s="6"/>
      <c r="V1068" s="6"/>
      <c r="W1068" s="6"/>
      <c r="X1068" s="6"/>
      <c r="Y1068" s="6"/>
      <c r="Z1068" s="6"/>
      <c r="AA1068" s="6"/>
      <c r="AB1068" s="6"/>
      <c r="AC1068" s="6"/>
      <c r="AD1068" s="6"/>
      <c r="AE1068" s="6"/>
      <c r="AF1068" s="6"/>
    </row>
    <row r="1069" spans="1:32" ht="20.399999999999999">
      <c r="A1069" s="602"/>
      <c r="B1069" s="3033" t="s">
        <v>756</v>
      </c>
      <c r="C1069" s="602" t="s">
        <v>307</v>
      </c>
      <c r="D1069" s="617" t="s">
        <v>1851</v>
      </c>
      <c r="E1069" s="639" t="s">
        <v>855</v>
      </c>
      <c r="F1069" s="618">
        <v>2239</v>
      </c>
      <c r="G1069" s="761" t="s">
        <v>1734</v>
      </c>
      <c r="H1069" s="632"/>
      <c r="I1069" s="632">
        <v>472</v>
      </c>
      <c r="J1069" s="1392" t="s">
        <v>1126</v>
      </c>
      <c r="K1069" s="631"/>
      <c r="L1069" s="632"/>
      <c r="M1069" s="1754">
        <v>0</v>
      </c>
      <c r="N1069" s="6"/>
    </row>
    <row r="1070" spans="1:32" ht="20.399999999999999">
      <c r="A1070" s="602"/>
      <c r="B1070" s="3033" t="s">
        <v>756</v>
      </c>
      <c r="C1070" s="602" t="s">
        <v>307</v>
      </c>
      <c r="D1070" s="617" t="s">
        <v>1851</v>
      </c>
      <c r="E1070" s="639" t="s">
        <v>855</v>
      </c>
      <c r="F1070" s="618">
        <v>2239</v>
      </c>
      <c r="G1070" s="614" t="s">
        <v>3584</v>
      </c>
      <c r="H1070" s="632"/>
      <c r="I1070" s="632">
        <v>-859</v>
      </c>
      <c r="J1070" s="1392" t="s">
        <v>1126</v>
      </c>
      <c r="K1070" s="631"/>
      <c r="L1070" s="632"/>
      <c r="M1070" s="632"/>
      <c r="N1070" s="6"/>
      <c r="O1070" s="6"/>
      <c r="P1070" s="6"/>
      <c r="Q1070" s="6"/>
      <c r="R1070" s="6"/>
      <c r="S1070" s="6"/>
      <c r="T1070" s="6"/>
      <c r="U1070" s="6"/>
      <c r="V1070" s="6"/>
      <c r="W1070" s="6"/>
      <c r="X1070" s="6"/>
      <c r="Y1070" s="6"/>
      <c r="Z1070" s="6"/>
      <c r="AA1070" s="6"/>
      <c r="AB1070" s="6"/>
      <c r="AC1070" s="6"/>
      <c r="AD1070" s="6"/>
      <c r="AE1070" s="6"/>
      <c r="AF1070" s="6"/>
    </row>
    <row r="1071" spans="1:32">
      <c r="A1071" s="667"/>
      <c r="B1071" s="3040" t="s">
        <v>756</v>
      </c>
      <c r="C1071" s="667" t="s">
        <v>313</v>
      </c>
      <c r="D1071" s="658" t="s">
        <v>1851</v>
      </c>
      <c r="E1071" s="674" t="s">
        <v>855</v>
      </c>
      <c r="F1071" s="675">
        <v>2244</v>
      </c>
      <c r="G1071" s="806" t="s">
        <v>316</v>
      </c>
      <c r="H1071" s="628">
        <v>600</v>
      </c>
      <c r="I1071" s="628"/>
      <c r="J1071" s="1392">
        <v>332</v>
      </c>
      <c r="K1071" s="629"/>
      <c r="L1071" s="628">
        <v>600</v>
      </c>
      <c r="M1071" s="628"/>
      <c r="N1071" s="6" t="s">
        <v>3588</v>
      </c>
    </row>
    <row r="1072" spans="1:32">
      <c r="A1072" s="602"/>
      <c r="B1072" s="3033" t="s">
        <v>756</v>
      </c>
      <c r="C1072" s="602" t="s">
        <v>313</v>
      </c>
      <c r="D1072" s="617" t="s">
        <v>1851</v>
      </c>
      <c r="E1072" s="639" t="s">
        <v>855</v>
      </c>
      <c r="F1072" s="618">
        <v>2244</v>
      </c>
      <c r="G1072" s="604" t="s">
        <v>908</v>
      </c>
      <c r="H1072" s="819"/>
      <c r="I1072" s="632">
        <v>600</v>
      </c>
      <c r="J1072" s="1392" t="s">
        <v>1126</v>
      </c>
      <c r="K1072" s="820"/>
      <c r="L1072" s="819"/>
      <c r="M1072" s="632">
        <v>600</v>
      </c>
      <c r="N1072" s="6" t="s">
        <v>3589</v>
      </c>
    </row>
    <row r="1073" spans="1:32">
      <c r="A1073" s="602"/>
      <c r="B1073" s="3033" t="s">
        <v>756</v>
      </c>
      <c r="C1073" s="602" t="s">
        <v>313</v>
      </c>
      <c r="D1073" s="617" t="s">
        <v>1851</v>
      </c>
      <c r="E1073" s="639" t="s">
        <v>855</v>
      </c>
      <c r="F1073" s="618">
        <v>2244</v>
      </c>
      <c r="G1073" s="604"/>
      <c r="H1073" s="819"/>
      <c r="I1073" s="632"/>
      <c r="J1073" s="1392" t="s">
        <v>1126</v>
      </c>
      <c r="K1073" s="820"/>
      <c r="L1073" s="819"/>
      <c r="M1073" s="632"/>
      <c r="N1073" s="6"/>
    </row>
    <row r="1074" spans="1:32" ht="11.4" customHeight="1">
      <c r="A1074" s="622"/>
      <c r="B1074" s="3032" t="s">
        <v>756</v>
      </c>
      <c r="C1074" s="622" t="s">
        <v>305</v>
      </c>
      <c r="D1074" s="658" t="s">
        <v>1851</v>
      </c>
      <c r="E1074" s="659" t="s">
        <v>855</v>
      </c>
      <c r="F1074" s="624">
        <v>2247</v>
      </c>
      <c r="G1074" s="625" t="s">
        <v>1173</v>
      </c>
      <c r="H1074" s="628">
        <v>600</v>
      </c>
      <c r="I1074" s="628"/>
      <c r="J1074" s="1392">
        <v>450</v>
      </c>
      <c r="K1074" s="629"/>
      <c r="L1074" s="628">
        <v>600</v>
      </c>
      <c r="M1074" s="628"/>
      <c r="N1074" s="6"/>
    </row>
    <row r="1075" spans="1:32">
      <c r="A1075" s="602"/>
      <c r="B1075" s="3033" t="s">
        <v>756</v>
      </c>
      <c r="C1075" s="602" t="s">
        <v>305</v>
      </c>
      <c r="D1075" s="617" t="s">
        <v>1851</v>
      </c>
      <c r="E1075" s="639" t="s">
        <v>855</v>
      </c>
      <c r="F1075" s="618">
        <v>2247</v>
      </c>
      <c r="G1075" s="604" t="s">
        <v>1352</v>
      </c>
      <c r="H1075" s="632"/>
      <c r="I1075" s="632">
        <v>600</v>
      </c>
      <c r="J1075" s="1392" t="s">
        <v>1126</v>
      </c>
      <c r="K1075" s="631"/>
      <c r="L1075" s="632"/>
      <c r="M1075" s="632">
        <v>600</v>
      </c>
      <c r="N1075" s="6"/>
    </row>
    <row r="1076" spans="1:32">
      <c r="A1076" s="622"/>
      <c r="B1076" s="3032" t="s">
        <v>756</v>
      </c>
      <c r="C1076" s="622" t="s">
        <v>305</v>
      </c>
      <c r="D1076" s="658" t="s">
        <v>1851</v>
      </c>
      <c r="E1076" s="674" t="s">
        <v>855</v>
      </c>
      <c r="F1076" s="675">
        <v>2250</v>
      </c>
      <c r="G1076" s="625" t="s">
        <v>720</v>
      </c>
      <c r="H1076" s="628">
        <v>472</v>
      </c>
      <c r="I1076" s="628"/>
      <c r="J1076" s="1392">
        <v>471.9</v>
      </c>
      <c r="K1076" s="629"/>
      <c r="L1076" s="628">
        <v>472</v>
      </c>
      <c r="M1076" s="628"/>
      <c r="N1076" s="6" t="s">
        <v>3591</v>
      </c>
    </row>
    <row r="1077" spans="1:32" ht="11.4" customHeight="1">
      <c r="A1077" s="602"/>
      <c r="B1077" s="3033" t="s">
        <v>756</v>
      </c>
      <c r="C1077" s="602" t="s">
        <v>305</v>
      </c>
      <c r="D1077" s="617" t="s">
        <v>1851</v>
      </c>
      <c r="E1077" s="639" t="s">
        <v>855</v>
      </c>
      <c r="F1077" s="618">
        <v>2250</v>
      </c>
      <c r="G1077" s="822" t="s">
        <v>1279</v>
      </c>
      <c r="H1077" s="632"/>
      <c r="I1077" s="632">
        <v>472</v>
      </c>
      <c r="J1077" s="1392" t="s">
        <v>1126</v>
      </c>
      <c r="K1077" s="631"/>
      <c r="L1077" s="632"/>
      <c r="M1077" s="632">
        <v>472</v>
      </c>
      <c r="N1077" s="6"/>
    </row>
    <row r="1078" spans="1:32">
      <c r="A1078" s="622"/>
      <c r="B1078" s="3032" t="s">
        <v>756</v>
      </c>
      <c r="C1078" s="622" t="s">
        <v>305</v>
      </c>
      <c r="D1078" s="658" t="s">
        <v>1851</v>
      </c>
      <c r="E1078" s="674" t="s">
        <v>855</v>
      </c>
      <c r="F1078" s="675">
        <v>2264</v>
      </c>
      <c r="G1078" s="625" t="s">
        <v>1280</v>
      </c>
      <c r="H1078" s="628">
        <v>0</v>
      </c>
      <c r="I1078" s="628"/>
      <c r="J1078" s="1392" t="s">
        <v>1126</v>
      </c>
      <c r="K1078" s="629"/>
      <c r="L1078" s="628">
        <v>0</v>
      </c>
      <c r="M1078" s="628"/>
      <c r="N1078" s="15"/>
    </row>
    <row r="1079" spans="1:32" ht="20.399999999999999">
      <c r="A1079" s="602"/>
      <c r="B1079" s="3033" t="s">
        <v>756</v>
      </c>
      <c r="C1079" s="602" t="s">
        <v>305</v>
      </c>
      <c r="D1079" s="617" t="s">
        <v>1851</v>
      </c>
      <c r="E1079" s="639" t="s">
        <v>855</v>
      </c>
      <c r="F1079" s="618">
        <v>2264</v>
      </c>
      <c r="G1079" s="604" t="s">
        <v>1823</v>
      </c>
      <c r="H1079" s="632"/>
      <c r="I1079" s="632"/>
      <c r="J1079" s="1392" t="s">
        <v>1126</v>
      </c>
      <c r="K1079" s="631"/>
      <c r="L1079" s="632"/>
      <c r="M1079" s="632"/>
      <c r="N1079" s="13"/>
    </row>
    <row r="1080" spans="1:32">
      <c r="A1080" s="622"/>
      <c r="B1080" s="3032" t="s">
        <v>756</v>
      </c>
      <c r="C1080" s="622" t="s">
        <v>307</v>
      </c>
      <c r="D1080" s="658" t="s">
        <v>1851</v>
      </c>
      <c r="E1080" s="659" t="s">
        <v>855</v>
      </c>
      <c r="F1080" s="624">
        <v>2311</v>
      </c>
      <c r="G1080" s="625" t="s">
        <v>121</v>
      </c>
      <c r="H1080" s="628">
        <v>960</v>
      </c>
      <c r="I1080" s="628"/>
      <c r="J1080" s="1392">
        <v>425</v>
      </c>
      <c r="K1080" s="629"/>
      <c r="L1080" s="628">
        <v>1000</v>
      </c>
      <c r="M1080" s="628"/>
      <c r="N1080" s="13"/>
    </row>
    <row r="1081" spans="1:32">
      <c r="A1081" s="602"/>
      <c r="B1081" s="3033" t="s">
        <v>756</v>
      </c>
      <c r="C1081" s="602" t="s">
        <v>307</v>
      </c>
      <c r="D1081" s="617" t="s">
        <v>1851</v>
      </c>
      <c r="E1081" s="639" t="s">
        <v>855</v>
      </c>
      <c r="F1081" s="618">
        <v>2311</v>
      </c>
      <c r="G1081" s="614" t="s">
        <v>900</v>
      </c>
      <c r="H1081" s="632"/>
      <c r="I1081" s="632">
        <v>500</v>
      </c>
      <c r="J1081" s="1392" t="s">
        <v>1126</v>
      </c>
      <c r="K1081" s="631"/>
      <c r="L1081" s="632"/>
      <c r="M1081" s="632">
        <v>500</v>
      </c>
      <c r="N1081" s="13"/>
    </row>
    <row r="1082" spans="1:32">
      <c r="A1082" s="602"/>
      <c r="B1082" s="3033" t="s">
        <v>756</v>
      </c>
      <c r="C1082" s="602" t="s">
        <v>307</v>
      </c>
      <c r="D1082" s="617" t="s">
        <v>1851</v>
      </c>
      <c r="E1082" s="639" t="s">
        <v>855</v>
      </c>
      <c r="F1082" s="618">
        <v>2311</v>
      </c>
      <c r="G1082" s="614" t="s">
        <v>1297</v>
      </c>
      <c r="H1082" s="632"/>
      <c r="I1082" s="632">
        <v>500</v>
      </c>
      <c r="J1082" s="1392" t="s">
        <v>1126</v>
      </c>
      <c r="K1082" s="631"/>
      <c r="L1082" s="632"/>
      <c r="M1082" s="632">
        <v>500</v>
      </c>
      <c r="N1082" s="13"/>
    </row>
    <row r="1083" spans="1:32" ht="20.399999999999999">
      <c r="A1083" s="602"/>
      <c r="B1083" s="3033" t="s">
        <v>756</v>
      </c>
      <c r="C1083" s="602" t="s">
        <v>307</v>
      </c>
      <c r="D1083" s="617" t="s">
        <v>1851</v>
      </c>
      <c r="E1083" s="639" t="s">
        <v>855</v>
      </c>
      <c r="F1083" s="618">
        <v>2311</v>
      </c>
      <c r="G1083" s="822" t="s">
        <v>3103</v>
      </c>
      <c r="H1083" s="632"/>
      <c r="I1083" s="823">
        <v>-40</v>
      </c>
      <c r="J1083" s="1392" t="s">
        <v>1126</v>
      </c>
      <c r="K1083" s="631"/>
      <c r="L1083" s="632"/>
      <c r="M1083" s="632"/>
      <c r="N1083" s="13"/>
      <c r="O1083" s="178"/>
      <c r="P1083" s="178"/>
      <c r="Q1083" s="178"/>
      <c r="R1083" s="178"/>
      <c r="S1083" s="178"/>
      <c r="T1083" s="178"/>
      <c r="U1083" s="178"/>
      <c r="V1083" s="178"/>
      <c r="W1083" s="178"/>
      <c r="X1083" s="178"/>
      <c r="Y1083" s="178"/>
      <c r="Z1083" s="178"/>
      <c r="AA1083" s="178"/>
      <c r="AB1083" s="178"/>
      <c r="AC1083" s="178"/>
      <c r="AD1083" s="178"/>
      <c r="AE1083" s="178"/>
      <c r="AF1083" s="178"/>
    </row>
    <row r="1084" spans="1:32">
      <c r="A1084" s="622"/>
      <c r="B1084" s="3032" t="s">
        <v>756</v>
      </c>
      <c r="C1084" s="622" t="s">
        <v>305</v>
      </c>
      <c r="D1084" s="658" t="s">
        <v>1851</v>
      </c>
      <c r="E1084" s="659" t="s">
        <v>855</v>
      </c>
      <c r="F1084" s="624">
        <v>2312</v>
      </c>
      <c r="G1084" s="625" t="s">
        <v>192</v>
      </c>
      <c r="H1084" s="628">
        <v>2078</v>
      </c>
      <c r="I1084" s="628"/>
      <c r="J1084" s="1392">
        <v>2047</v>
      </c>
      <c r="K1084" s="629"/>
      <c r="L1084" s="628">
        <v>700</v>
      </c>
      <c r="M1084" s="628"/>
      <c r="N1084" s="13"/>
      <c r="O1084" s="178"/>
      <c r="P1084" s="178"/>
      <c r="Q1084" s="178"/>
      <c r="R1084" s="178"/>
      <c r="S1084" s="178"/>
      <c r="T1084" s="178"/>
      <c r="U1084" s="178"/>
      <c r="V1084" s="178"/>
      <c r="W1084" s="178"/>
      <c r="X1084" s="178"/>
      <c r="Y1084" s="178"/>
      <c r="Z1084" s="178"/>
      <c r="AA1084" s="178"/>
      <c r="AB1084" s="178"/>
      <c r="AC1084" s="178"/>
      <c r="AD1084" s="178"/>
      <c r="AE1084" s="178"/>
      <c r="AF1084" s="178"/>
    </row>
    <row r="1085" spans="1:32">
      <c r="A1085" s="602"/>
      <c r="B1085" s="3033" t="s">
        <v>756</v>
      </c>
      <c r="C1085" s="602" t="s">
        <v>305</v>
      </c>
      <c r="D1085" s="617" t="s">
        <v>1851</v>
      </c>
      <c r="E1085" s="639" t="s">
        <v>855</v>
      </c>
      <c r="F1085" s="618">
        <v>2312</v>
      </c>
      <c r="G1085" s="614" t="s">
        <v>3592</v>
      </c>
      <c r="H1085" s="632"/>
      <c r="I1085" s="823"/>
      <c r="J1085" s="1392" t="s">
        <v>1126</v>
      </c>
      <c r="K1085" s="631"/>
      <c r="L1085" s="632"/>
      <c r="M1085" s="632">
        <v>500</v>
      </c>
      <c r="N1085" s="13"/>
      <c r="O1085" s="178"/>
      <c r="P1085" s="178"/>
      <c r="Q1085" s="178"/>
      <c r="R1085" s="178"/>
      <c r="S1085" s="178"/>
      <c r="T1085" s="178"/>
      <c r="U1085" s="178"/>
      <c r="V1085" s="178"/>
      <c r="W1085" s="178"/>
      <c r="X1085" s="178"/>
      <c r="Y1085" s="178"/>
      <c r="Z1085" s="178"/>
      <c r="AA1085" s="178"/>
      <c r="AB1085" s="178"/>
      <c r="AC1085" s="178"/>
      <c r="AD1085" s="178"/>
      <c r="AE1085" s="178"/>
      <c r="AF1085" s="178"/>
    </row>
    <row r="1086" spans="1:32">
      <c r="A1086" s="2588"/>
      <c r="B1086" s="3033" t="s">
        <v>756</v>
      </c>
      <c r="C1086" s="602" t="s">
        <v>305</v>
      </c>
      <c r="D1086" s="617" t="s">
        <v>1851</v>
      </c>
      <c r="E1086" s="639" t="s">
        <v>855</v>
      </c>
      <c r="F1086" s="618">
        <v>2312</v>
      </c>
      <c r="G1086" s="2632" t="s">
        <v>5614</v>
      </c>
      <c r="H1086" s="3573"/>
      <c r="I1086" s="3574"/>
      <c r="J1086" s="2516"/>
      <c r="K1086" s="3575"/>
      <c r="L1086" s="3573"/>
      <c r="M1086" s="3573">
        <v>200</v>
      </c>
      <c r="N1086" s="13"/>
      <c r="O1086" s="178"/>
      <c r="P1086" s="178"/>
      <c r="Q1086" s="178"/>
      <c r="R1086" s="178"/>
      <c r="S1086" s="178"/>
      <c r="T1086" s="178"/>
      <c r="U1086" s="178"/>
      <c r="V1086" s="178"/>
      <c r="W1086" s="178"/>
      <c r="X1086" s="178"/>
      <c r="Y1086" s="178"/>
      <c r="Z1086" s="178"/>
      <c r="AA1086" s="178"/>
      <c r="AB1086" s="178"/>
      <c r="AC1086" s="178"/>
      <c r="AD1086" s="178"/>
      <c r="AE1086" s="178"/>
      <c r="AF1086" s="178"/>
    </row>
    <row r="1087" spans="1:32" ht="20.399999999999999">
      <c r="A1087" s="602"/>
      <c r="B1087" s="3033" t="s">
        <v>756</v>
      </c>
      <c r="C1087" s="602" t="s">
        <v>305</v>
      </c>
      <c r="D1087" s="617" t="s">
        <v>1851</v>
      </c>
      <c r="E1087" s="639" t="s">
        <v>855</v>
      </c>
      <c r="F1087" s="618">
        <v>2312</v>
      </c>
      <c r="G1087" s="614" t="s">
        <v>3584</v>
      </c>
      <c r="H1087" s="632"/>
      <c r="I1087" s="823">
        <v>859</v>
      </c>
      <c r="J1087" s="1392" t="s">
        <v>1126</v>
      </c>
      <c r="K1087" s="631"/>
      <c r="L1087" s="632"/>
      <c r="M1087" s="632"/>
      <c r="N1087" s="13"/>
      <c r="O1087" s="6"/>
      <c r="P1087" s="6"/>
      <c r="Q1087" s="6"/>
      <c r="R1087" s="6"/>
      <c r="S1087" s="6"/>
      <c r="T1087" s="6"/>
      <c r="U1087" s="6"/>
      <c r="V1087" s="6"/>
      <c r="W1087" s="6"/>
      <c r="X1087" s="6"/>
      <c r="Y1087" s="6"/>
      <c r="Z1087" s="6"/>
      <c r="AA1087" s="6"/>
      <c r="AB1087" s="6"/>
      <c r="AC1087" s="6"/>
      <c r="AD1087" s="6"/>
      <c r="AE1087" s="6"/>
      <c r="AF1087" s="6"/>
    </row>
    <row r="1088" spans="1:32" ht="20.399999999999999">
      <c r="A1088" s="602"/>
      <c r="B1088" s="3033" t="s">
        <v>756</v>
      </c>
      <c r="C1088" s="602" t="s">
        <v>305</v>
      </c>
      <c r="D1088" s="617" t="s">
        <v>1851</v>
      </c>
      <c r="E1088" s="639" t="s">
        <v>855</v>
      </c>
      <c r="F1088" s="618">
        <v>2312</v>
      </c>
      <c r="G1088" s="822" t="s">
        <v>3585</v>
      </c>
      <c r="H1088" s="632"/>
      <c r="I1088" s="823">
        <v>1219</v>
      </c>
      <c r="J1088" s="1392" t="s">
        <v>1126</v>
      </c>
      <c r="K1088" s="631"/>
      <c r="L1088" s="632"/>
      <c r="M1088" s="632"/>
      <c r="N1088" s="13"/>
      <c r="O1088" s="178"/>
      <c r="P1088" s="178"/>
      <c r="Q1088" s="178"/>
      <c r="R1088" s="178"/>
      <c r="S1088" s="178"/>
      <c r="T1088" s="178"/>
      <c r="U1088" s="178"/>
      <c r="V1088" s="178"/>
      <c r="W1088" s="178"/>
      <c r="X1088" s="178"/>
      <c r="Y1088" s="178"/>
      <c r="Z1088" s="178"/>
      <c r="AA1088" s="178"/>
      <c r="AB1088" s="178"/>
      <c r="AC1088" s="178"/>
      <c r="AD1088" s="178"/>
      <c r="AE1088" s="178"/>
      <c r="AF1088" s="178"/>
    </row>
    <row r="1089" spans="1:32">
      <c r="A1089" s="622"/>
      <c r="B1089" s="3032" t="s">
        <v>756</v>
      </c>
      <c r="C1089" s="622" t="s">
        <v>305</v>
      </c>
      <c r="D1089" s="658" t="s">
        <v>1851</v>
      </c>
      <c r="E1089" s="659" t="s">
        <v>855</v>
      </c>
      <c r="F1089" s="624">
        <v>2314</v>
      </c>
      <c r="G1089" s="625" t="s">
        <v>127</v>
      </c>
      <c r="H1089" s="628">
        <v>150</v>
      </c>
      <c r="I1089" s="628"/>
      <c r="J1089" s="1392">
        <v>30</v>
      </c>
      <c r="K1089" s="629"/>
      <c r="L1089" s="628">
        <v>150</v>
      </c>
      <c r="M1089" s="628"/>
      <c r="N1089" s="13"/>
      <c r="O1089" s="178"/>
      <c r="P1089" s="178"/>
      <c r="Q1089" s="178"/>
      <c r="R1089" s="178"/>
      <c r="S1089" s="178"/>
      <c r="T1089" s="178"/>
      <c r="U1089" s="178"/>
      <c r="V1089" s="178"/>
      <c r="W1089" s="178"/>
      <c r="X1089" s="178"/>
      <c r="Y1089" s="178"/>
      <c r="Z1089" s="178"/>
      <c r="AA1089" s="178"/>
      <c r="AB1089" s="178"/>
      <c r="AC1089" s="178"/>
      <c r="AD1089" s="178"/>
      <c r="AE1089" s="178"/>
      <c r="AF1089" s="178"/>
    </row>
    <row r="1090" spans="1:32">
      <c r="A1090" s="602"/>
      <c r="B1090" s="3033" t="s">
        <v>756</v>
      </c>
      <c r="C1090" s="602" t="s">
        <v>305</v>
      </c>
      <c r="D1090" s="617" t="s">
        <v>1851</v>
      </c>
      <c r="E1090" s="639" t="s">
        <v>855</v>
      </c>
      <c r="F1090" s="618">
        <v>2314</v>
      </c>
      <c r="G1090" s="614" t="s">
        <v>1936</v>
      </c>
      <c r="H1090" s="632"/>
      <c r="I1090" s="632">
        <v>150</v>
      </c>
      <c r="J1090" s="1392" t="s">
        <v>1126</v>
      </c>
      <c r="K1090" s="631"/>
      <c r="L1090" s="632"/>
      <c r="M1090" s="632">
        <v>150</v>
      </c>
      <c r="N1090" s="13"/>
      <c r="O1090" s="178"/>
      <c r="P1090" s="178"/>
      <c r="Q1090" s="178"/>
      <c r="R1090" s="178"/>
      <c r="S1090" s="178"/>
      <c r="T1090" s="178"/>
      <c r="U1090" s="178"/>
      <c r="V1090" s="178"/>
      <c r="W1090" s="178"/>
      <c r="X1090" s="178"/>
      <c r="Y1090" s="178"/>
      <c r="Z1090" s="178"/>
      <c r="AA1090" s="178"/>
      <c r="AB1090" s="178"/>
      <c r="AC1090" s="178"/>
      <c r="AD1090" s="178"/>
      <c r="AE1090" s="178"/>
      <c r="AF1090" s="178"/>
    </row>
    <row r="1091" spans="1:32">
      <c r="A1091" s="622"/>
      <c r="B1091" s="3032" t="s">
        <v>756</v>
      </c>
      <c r="C1091" s="622" t="s">
        <v>305</v>
      </c>
      <c r="D1091" s="658" t="s">
        <v>1851</v>
      </c>
      <c r="E1091" s="659" t="s">
        <v>855</v>
      </c>
      <c r="F1091" s="624">
        <v>2350</v>
      </c>
      <c r="G1091" s="625" t="s">
        <v>125</v>
      </c>
      <c r="H1091" s="628">
        <v>270</v>
      </c>
      <c r="I1091" s="628"/>
      <c r="J1091" s="1392">
        <v>21</v>
      </c>
      <c r="K1091" s="629"/>
      <c r="L1091" s="628">
        <v>300</v>
      </c>
      <c r="M1091" s="628"/>
      <c r="N1091" s="13"/>
      <c r="O1091" s="6"/>
      <c r="P1091" s="6"/>
      <c r="Q1091" s="6"/>
      <c r="R1091" s="6"/>
      <c r="S1091" s="6"/>
      <c r="T1091" s="6"/>
      <c r="U1091" s="6"/>
      <c r="V1091" s="6"/>
      <c r="W1091" s="6"/>
      <c r="X1091" s="6"/>
      <c r="Y1091" s="6"/>
      <c r="Z1091" s="6"/>
      <c r="AA1091" s="6"/>
      <c r="AB1091" s="6"/>
      <c r="AC1091" s="6"/>
      <c r="AD1091" s="6"/>
      <c r="AE1091" s="6"/>
      <c r="AF1091" s="6"/>
    </row>
    <row r="1092" spans="1:32">
      <c r="A1092" s="602"/>
      <c r="B1092" s="3033" t="s">
        <v>756</v>
      </c>
      <c r="C1092" s="602" t="s">
        <v>305</v>
      </c>
      <c r="D1092" s="617" t="s">
        <v>1851</v>
      </c>
      <c r="E1092" s="639" t="s">
        <v>855</v>
      </c>
      <c r="F1092" s="618">
        <v>2350</v>
      </c>
      <c r="G1092" s="614" t="s">
        <v>901</v>
      </c>
      <c r="H1092" s="632"/>
      <c r="I1092" s="632">
        <v>300</v>
      </c>
      <c r="J1092" s="1392" t="s">
        <v>1126</v>
      </c>
      <c r="K1092" s="631"/>
      <c r="L1092" s="632"/>
      <c r="M1092" s="632">
        <v>300</v>
      </c>
      <c r="N1092" s="297"/>
      <c r="O1092" s="178"/>
      <c r="P1092" s="178"/>
      <c r="Q1092" s="178"/>
      <c r="R1092" s="178"/>
      <c r="S1092" s="178"/>
      <c r="T1092" s="178"/>
      <c r="U1092" s="178"/>
      <c r="V1092" s="178"/>
      <c r="W1092" s="178"/>
      <c r="X1092" s="178"/>
      <c r="Y1092" s="178"/>
      <c r="Z1092" s="178"/>
      <c r="AA1092" s="178"/>
      <c r="AB1092" s="178"/>
      <c r="AC1092" s="178"/>
      <c r="AD1092" s="178"/>
      <c r="AE1092" s="178"/>
      <c r="AF1092" s="178"/>
    </row>
    <row r="1093" spans="1:32">
      <c r="A1093" s="576"/>
      <c r="B1093" s="3033" t="s">
        <v>756</v>
      </c>
      <c r="C1093" s="602" t="s">
        <v>305</v>
      </c>
      <c r="D1093" s="617" t="s">
        <v>1851</v>
      </c>
      <c r="E1093" s="639" t="s">
        <v>855</v>
      </c>
      <c r="F1093" s="618">
        <v>2350</v>
      </c>
      <c r="G1093" s="1350" t="s">
        <v>2918</v>
      </c>
      <c r="H1093" s="1342"/>
      <c r="I1093" s="1342">
        <v>-30</v>
      </c>
      <c r="J1093" s="1392" t="s">
        <v>1126</v>
      </c>
      <c r="K1093" s="1336"/>
      <c r="L1093" s="1342"/>
      <c r="M1093" s="1342"/>
      <c r="N1093" s="297"/>
      <c r="O1093" s="178"/>
      <c r="P1093" s="178"/>
      <c r="Q1093" s="178"/>
      <c r="R1093" s="178"/>
      <c r="S1093" s="178"/>
      <c r="T1093" s="178"/>
      <c r="U1093" s="178"/>
      <c r="V1093" s="178"/>
      <c r="W1093" s="178"/>
      <c r="X1093" s="178"/>
      <c r="Y1093" s="178"/>
      <c r="Z1093" s="178"/>
      <c r="AA1093" s="178"/>
      <c r="AB1093" s="178"/>
      <c r="AC1093" s="178"/>
      <c r="AD1093" s="178"/>
      <c r="AE1093" s="178"/>
      <c r="AF1093" s="178"/>
    </row>
    <row r="1094" spans="1:32">
      <c r="A1094" s="622"/>
      <c r="B1094" s="3032" t="s">
        <v>756</v>
      </c>
      <c r="C1094" s="622" t="s">
        <v>307</v>
      </c>
      <c r="D1094" s="658" t="s">
        <v>1851</v>
      </c>
      <c r="E1094" s="659" t="s">
        <v>855</v>
      </c>
      <c r="F1094" s="624">
        <v>2400</v>
      </c>
      <c r="G1094" s="625" t="s">
        <v>193</v>
      </c>
      <c r="H1094" s="628">
        <v>2000</v>
      </c>
      <c r="I1094" s="628"/>
      <c r="J1094" s="1392">
        <v>1202</v>
      </c>
      <c r="K1094" s="629"/>
      <c r="L1094" s="628">
        <v>2000</v>
      </c>
      <c r="M1094" s="628"/>
      <c r="N1094" s="297"/>
      <c r="O1094" s="178"/>
      <c r="P1094" s="178"/>
      <c r="Q1094" s="178"/>
      <c r="R1094" s="178"/>
      <c r="S1094" s="178"/>
      <c r="T1094" s="178"/>
      <c r="U1094" s="178"/>
      <c r="V1094" s="178"/>
      <c r="W1094" s="178"/>
      <c r="X1094" s="178"/>
      <c r="Y1094" s="178"/>
      <c r="Z1094" s="178"/>
      <c r="AA1094" s="178"/>
      <c r="AB1094" s="178"/>
      <c r="AC1094" s="178"/>
      <c r="AD1094" s="178"/>
      <c r="AE1094" s="178"/>
      <c r="AF1094" s="178"/>
    </row>
    <row r="1095" spans="1:32">
      <c r="A1095" s="602"/>
      <c r="B1095" s="3033" t="s">
        <v>756</v>
      </c>
      <c r="C1095" s="602" t="s">
        <v>307</v>
      </c>
      <c r="D1095" s="617" t="s">
        <v>1851</v>
      </c>
      <c r="E1095" s="639" t="s">
        <v>855</v>
      </c>
      <c r="F1095" s="618">
        <v>2400</v>
      </c>
      <c r="G1095" s="604"/>
      <c r="H1095" s="632"/>
      <c r="I1095" s="632">
        <v>2000</v>
      </c>
      <c r="J1095" s="1392" t="s">
        <v>1126</v>
      </c>
      <c r="K1095" s="631"/>
      <c r="L1095" s="632"/>
      <c r="M1095" s="632">
        <v>2000</v>
      </c>
      <c r="N1095" s="297"/>
      <c r="O1095" s="178"/>
      <c r="P1095" s="178"/>
      <c r="Q1095" s="178"/>
      <c r="R1095" s="178"/>
      <c r="S1095" s="178"/>
      <c r="T1095" s="178"/>
      <c r="U1095" s="178"/>
      <c r="V1095" s="178"/>
      <c r="W1095" s="178"/>
      <c r="X1095" s="178"/>
      <c r="Y1095" s="178"/>
      <c r="Z1095" s="178"/>
      <c r="AA1095" s="178"/>
      <c r="AB1095" s="178"/>
      <c r="AC1095" s="178"/>
      <c r="AD1095" s="178"/>
      <c r="AE1095" s="178"/>
      <c r="AF1095" s="178"/>
    </row>
    <row r="1096" spans="1:32" ht="20.399999999999999">
      <c r="A1096" s="622"/>
      <c r="B1096" s="3032" t="s">
        <v>756</v>
      </c>
      <c r="C1096" s="622" t="s">
        <v>307</v>
      </c>
      <c r="D1096" s="658" t="s">
        <v>1851</v>
      </c>
      <c r="E1096" s="659" t="s">
        <v>855</v>
      </c>
      <c r="F1096" s="624">
        <v>2512</v>
      </c>
      <c r="G1096" s="625" t="s">
        <v>763</v>
      </c>
      <c r="H1096" s="628">
        <v>70</v>
      </c>
      <c r="I1096" s="628"/>
      <c r="J1096" s="1392">
        <v>50</v>
      </c>
      <c r="K1096" s="629"/>
      <c r="L1096" s="628">
        <v>70</v>
      </c>
      <c r="M1096" s="628"/>
      <c r="N1096" s="13"/>
      <c r="O1096" s="6"/>
      <c r="P1096" s="6"/>
      <c r="Q1096" s="6"/>
      <c r="R1096" s="6"/>
      <c r="S1096" s="6"/>
      <c r="T1096" s="6"/>
      <c r="U1096" s="6"/>
      <c r="V1096" s="6"/>
      <c r="W1096" s="6"/>
      <c r="X1096" s="6"/>
      <c r="Y1096" s="6"/>
      <c r="Z1096" s="6"/>
      <c r="AA1096" s="6"/>
      <c r="AB1096" s="6"/>
      <c r="AC1096" s="6"/>
      <c r="AD1096" s="6"/>
      <c r="AE1096" s="6"/>
      <c r="AF1096" s="6"/>
    </row>
    <row r="1097" spans="1:32" ht="11.4" customHeight="1">
      <c r="A1097" s="576"/>
      <c r="B1097" s="3033" t="s">
        <v>756</v>
      </c>
      <c r="C1097" s="602" t="s">
        <v>305</v>
      </c>
      <c r="D1097" s="617" t="s">
        <v>1851</v>
      </c>
      <c r="E1097" s="639" t="s">
        <v>855</v>
      </c>
      <c r="F1097" s="618">
        <v>2512</v>
      </c>
      <c r="G1097" s="1350" t="s">
        <v>2918</v>
      </c>
      <c r="H1097" s="1342"/>
      <c r="I1097" s="1342">
        <v>30</v>
      </c>
      <c r="J1097" s="1392" t="s">
        <v>1126</v>
      </c>
      <c r="K1097" s="1336"/>
      <c r="L1097" s="1342"/>
      <c r="M1097" s="1342">
        <v>70</v>
      </c>
      <c r="N1097" s="13"/>
      <c r="O1097" s="178"/>
      <c r="P1097" s="178"/>
      <c r="Q1097" s="178"/>
      <c r="R1097" s="178"/>
      <c r="S1097" s="178"/>
      <c r="T1097" s="178"/>
      <c r="U1097" s="178"/>
      <c r="V1097" s="178"/>
      <c r="W1097" s="178"/>
      <c r="X1097" s="178"/>
      <c r="Y1097" s="178"/>
      <c r="Z1097" s="178"/>
      <c r="AA1097" s="178"/>
      <c r="AB1097" s="178"/>
      <c r="AC1097" s="178"/>
      <c r="AD1097" s="178"/>
      <c r="AE1097" s="178"/>
      <c r="AF1097" s="178"/>
    </row>
    <row r="1098" spans="1:32" ht="20.399999999999999">
      <c r="A1098" s="576"/>
      <c r="B1098" s="3033" t="s">
        <v>756</v>
      </c>
      <c r="C1098" s="602" t="s">
        <v>305</v>
      </c>
      <c r="D1098" s="617" t="s">
        <v>1851</v>
      </c>
      <c r="E1098" s="639" t="s">
        <v>855</v>
      </c>
      <c r="F1098" s="618">
        <v>2512</v>
      </c>
      <c r="G1098" s="1350" t="s">
        <v>3103</v>
      </c>
      <c r="H1098" s="1342"/>
      <c r="I1098" s="1342">
        <v>40</v>
      </c>
      <c r="J1098" s="1392" t="s">
        <v>1126</v>
      </c>
      <c r="K1098" s="1336"/>
      <c r="L1098" s="1342"/>
      <c r="M1098" s="1342"/>
      <c r="N1098" s="13"/>
      <c r="O1098" s="178"/>
      <c r="P1098" s="178"/>
      <c r="Q1098" s="178"/>
      <c r="R1098" s="178"/>
      <c r="S1098" s="178"/>
      <c r="T1098" s="178"/>
      <c r="U1098" s="178"/>
      <c r="V1098" s="178"/>
      <c r="W1098" s="178"/>
      <c r="X1098" s="178"/>
      <c r="Y1098" s="178"/>
      <c r="Z1098" s="178"/>
      <c r="AA1098" s="178"/>
      <c r="AB1098" s="178"/>
      <c r="AC1098" s="178"/>
      <c r="AD1098" s="178"/>
      <c r="AE1098" s="178"/>
      <c r="AF1098" s="178"/>
    </row>
    <row r="1099" spans="1:32">
      <c r="A1099" s="622"/>
      <c r="B1099" s="3032" t="s">
        <v>756</v>
      </c>
      <c r="C1099" s="622" t="s">
        <v>309</v>
      </c>
      <c r="D1099" s="658" t="s">
        <v>1851</v>
      </c>
      <c r="E1099" s="659" t="s">
        <v>855</v>
      </c>
      <c r="F1099" s="624">
        <v>5233</v>
      </c>
      <c r="G1099" s="625" t="s">
        <v>194</v>
      </c>
      <c r="H1099" s="628">
        <v>5500</v>
      </c>
      <c r="I1099" s="628"/>
      <c r="J1099" s="1392">
        <v>4558</v>
      </c>
      <c r="K1099" s="629"/>
      <c r="L1099" s="628">
        <v>5500</v>
      </c>
      <c r="M1099" s="628"/>
      <c r="N1099" s="13"/>
      <c r="O1099" s="178"/>
      <c r="P1099" s="178"/>
      <c r="Q1099" s="178"/>
      <c r="R1099" s="178"/>
      <c r="S1099" s="178"/>
      <c r="T1099" s="178"/>
      <c r="U1099" s="178"/>
      <c r="V1099" s="178"/>
      <c r="W1099" s="178"/>
      <c r="X1099" s="178"/>
      <c r="Y1099" s="178"/>
      <c r="Z1099" s="178"/>
      <c r="AA1099" s="178"/>
      <c r="AB1099" s="178"/>
      <c r="AC1099" s="178"/>
      <c r="AD1099" s="178"/>
      <c r="AE1099" s="178"/>
      <c r="AF1099" s="178"/>
    </row>
    <row r="1100" spans="1:32">
      <c r="A1100" s="602"/>
      <c r="B1100" s="3033" t="s">
        <v>756</v>
      </c>
      <c r="C1100" s="602" t="s">
        <v>309</v>
      </c>
      <c r="D1100" s="617" t="s">
        <v>1851</v>
      </c>
      <c r="E1100" s="639" t="s">
        <v>855</v>
      </c>
      <c r="F1100" s="618">
        <v>5233</v>
      </c>
      <c r="G1100" s="824"/>
      <c r="H1100" s="632"/>
      <c r="I1100" s="632">
        <v>5500</v>
      </c>
      <c r="J1100" s="1392" t="s">
        <v>1126</v>
      </c>
      <c r="K1100" s="631"/>
      <c r="L1100" s="632"/>
      <c r="M1100" s="632">
        <v>5500</v>
      </c>
      <c r="N1100" s="13"/>
      <c r="O1100" s="178"/>
      <c r="P1100" s="178"/>
      <c r="Q1100" s="178"/>
      <c r="R1100" s="178"/>
      <c r="S1100" s="178"/>
      <c r="T1100" s="178"/>
      <c r="U1100" s="178"/>
      <c r="V1100" s="178"/>
      <c r="W1100" s="178"/>
      <c r="X1100" s="178"/>
      <c r="Y1100" s="178"/>
      <c r="Z1100" s="178"/>
      <c r="AA1100" s="178"/>
      <c r="AB1100" s="178"/>
      <c r="AC1100" s="178"/>
      <c r="AD1100" s="178"/>
      <c r="AE1100" s="178"/>
      <c r="AF1100" s="178"/>
    </row>
    <row r="1101" spans="1:32" ht="11.4" customHeight="1">
      <c r="A1101" s="622"/>
      <c r="B1101" s="3032" t="s">
        <v>758</v>
      </c>
      <c r="C1101" s="622" t="s">
        <v>309</v>
      </c>
      <c r="D1101" s="658" t="s">
        <v>1851</v>
      </c>
      <c r="E1101" s="659" t="s">
        <v>855</v>
      </c>
      <c r="F1101" s="624">
        <v>5238</v>
      </c>
      <c r="G1101" s="625" t="s">
        <v>131</v>
      </c>
      <c r="H1101" s="628">
        <v>1981</v>
      </c>
      <c r="I1101" s="628"/>
      <c r="J1101" s="1392">
        <v>1219</v>
      </c>
      <c r="K1101" s="629"/>
      <c r="L1101" s="628">
        <v>3800</v>
      </c>
      <c r="M1101" s="628"/>
      <c r="N1101" s="13"/>
      <c r="O1101" s="178"/>
      <c r="P1101" s="178"/>
      <c r="Q1101" s="178"/>
      <c r="R1101" s="178"/>
      <c r="S1101" s="178"/>
      <c r="T1101" s="178"/>
      <c r="U1101" s="178"/>
      <c r="V1101" s="178"/>
      <c r="W1101" s="178"/>
      <c r="X1101" s="178"/>
      <c r="Y1101" s="178"/>
      <c r="Z1101" s="178"/>
      <c r="AA1101" s="178"/>
      <c r="AB1101" s="178"/>
      <c r="AC1101" s="178"/>
      <c r="AD1101" s="178"/>
      <c r="AE1101" s="178"/>
      <c r="AF1101" s="178"/>
    </row>
    <row r="1102" spans="1:32" s="190" customFormat="1" ht="12" thickBot="1">
      <c r="A1102" s="602"/>
      <c r="B1102" s="3033" t="s">
        <v>758</v>
      </c>
      <c r="C1102" s="602" t="s">
        <v>309</v>
      </c>
      <c r="D1102" s="617" t="s">
        <v>1851</v>
      </c>
      <c r="E1102" s="639" t="s">
        <v>855</v>
      </c>
      <c r="F1102" s="618">
        <v>5238</v>
      </c>
      <c r="G1102" s="822" t="s">
        <v>3587</v>
      </c>
      <c r="H1102" s="632"/>
      <c r="I1102" s="823"/>
      <c r="J1102" s="1392" t="s">
        <v>1126</v>
      </c>
      <c r="K1102" s="631"/>
      <c r="L1102" s="632"/>
      <c r="M1102" s="632">
        <v>1000</v>
      </c>
      <c r="N1102" s="13" t="s">
        <v>2015</v>
      </c>
      <c r="O1102" s="1398"/>
      <c r="P1102" s="1398"/>
      <c r="Q1102" s="1398"/>
      <c r="R1102" s="1398"/>
      <c r="S1102" s="1398"/>
      <c r="T1102" s="1398"/>
      <c r="U1102" s="1398"/>
      <c r="V1102" s="1398"/>
      <c r="W1102" s="1398"/>
      <c r="X1102" s="1398"/>
      <c r="Y1102" s="1398"/>
      <c r="Z1102" s="1398"/>
      <c r="AA1102" s="1398"/>
      <c r="AB1102" s="1398"/>
      <c r="AC1102" s="1398"/>
      <c r="AD1102" s="1398"/>
      <c r="AE1102" s="1398"/>
      <c r="AF1102" s="1398"/>
    </row>
    <row r="1103" spans="1:32">
      <c r="A1103" s="602"/>
      <c r="B1103" s="3033" t="s">
        <v>758</v>
      </c>
      <c r="C1103" s="602" t="s">
        <v>309</v>
      </c>
      <c r="D1103" s="617" t="s">
        <v>1851</v>
      </c>
      <c r="E1103" s="639" t="s">
        <v>855</v>
      </c>
      <c r="F1103" s="618">
        <v>5238</v>
      </c>
      <c r="G1103" s="822" t="s">
        <v>2629</v>
      </c>
      <c r="H1103" s="632"/>
      <c r="I1103" s="823"/>
      <c r="J1103" s="1392" t="s">
        <v>1126</v>
      </c>
      <c r="K1103" s="631"/>
      <c r="L1103" s="632"/>
      <c r="M1103" s="632">
        <v>2800</v>
      </c>
      <c r="N1103" s="13"/>
      <c r="O1103" s="178"/>
      <c r="P1103" s="178"/>
      <c r="Q1103" s="178"/>
      <c r="R1103" s="178"/>
      <c r="S1103" s="178"/>
      <c r="T1103" s="178"/>
      <c r="U1103" s="178"/>
      <c r="V1103" s="178"/>
      <c r="W1103" s="178"/>
      <c r="X1103" s="178"/>
      <c r="Y1103" s="178"/>
      <c r="Z1103" s="178"/>
      <c r="AA1103" s="178"/>
      <c r="AB1103" s="178"/>
      <c r="AC1103" s="178"/>
      <c r="AD1103" s="178"/>
      <c r="AE1103" s="178"/>
      <c r="AF1103" s="178"/>
    </row>
    <row r="1104" spans="1:32" ht="11.4" customHeight="1">
      <c r="A1104" s="602"/>
      <c r="B1104" s="3033" t="s">
        <v>758</v>
      </c>
      <c r="C1104" s="602" t="s">
        <v>309</v>
      </c>
      <c r="D1104" s="617" t="s">
        <v>1851</v>
      </c>
      <c r="E1104" s="639" t="s">
        <v>855</v>
      </c>
      <c r="F1104" s="618">
        <v>5238</v>
      </c>
      <c r="G1104" s="604" t="s">
        <v>2629</v>
      </c>
      <c r="H1104" s="632"/>
      <c r="I1104" s="632">
        <v>3200</v>
      </c>
      <c r="J1104" s="1392" t="s">
        <v>1126</v>
      </c>
      <c r="K1104" s="631"/>
      <c r="L1104" s="632"/>
      <c r="M1104" s="632"/>
      <c r="N1104" s="297"/>
      <c r="O1104" s="178"/>
      <c r="P1104" s="178"/>
      <c r="Q1104" s="178"/>
      <c r="R1104" s="178"/>
      <c r="S1104" s="178"/>
      <c r="T1104" s="178"/>
      <c r="U1104" s="178"/>
      <c r="V1104" s="178"/>
      <c r="W1104" s="178"/>
      <c r="X1104" s="178"/>
      <c r="Y1104" s="178"/>
      <c r="Z1104" s="178"/>
      <c r="AA1104" s="178"/>
      <c r="AB1104" s="178"/>
      <c r="AC1104" s="178"/>
      <c r="AD1104" s="178"/>
      <c r="AE1104" s="178"/>
      <c r="AF1104" s="178"/>
    </row>
    <row r="1105" spans="1:32" ht="20.399999999999999">
      <c r="A1105" s="602"/>
      <c r="B1105" s="3033" t="s">
        <v>758</v>
      </c>
      <c r="C1105" s="602" t="s">
        <v>309</v>
      </c>
      <c r="D1105" s="617" t="s">
        <v>1851</v>
      </c>
      <c r="E1105" s="639" t="s">
        <v>855</v>
      </c>
      <c r="F1105" s="618">
        <v>5238</v>
      </c>
      <c r="G1105" s="822" t="s">
        <v>3585</v>
      </c>
      <c r="H1105" s="632"/>
      <c r="I1105" s="823">
        <v>-1219</v>
      </c>
      <c r="J1105" s="1392" t="s">
        <v>1126</v>
      </c>
      <c r="K1105" s="631"/>
      <c r="L1105" s="632"/>
      <c r="M1105" s="632"/>
      <c r="N1105" s="297"/>
      <c r="O1105" s="178"/>
      <c r="P1105" s="178"/>
      <c r="Q1105" s="178"/>
      <c r="R1105" s="178"/>
      <c r="S1105" s="178"/>
      <c r="T1105" s="178"/>
      <c r="U1105" s="178"/>
      <c r="V1105" s="178"/>
      <c r="W1105" s="178"/>
      <c r="X1105" s="178"/>
      <c r="Y1105" s="178"/>
      <c r="Z1105" s="178"/>
      <c r="AA1105" s="178"/>
      <c r="AB1105" s="178"/>
      <c r="AC1105" s="178"/>
      <c r="AD1105" s="178"/>
      <c r="AE1105" s="178"/>
      <c r="AF1105" s="178"/>
    </row>
    <row r="1106" spans="1:32">
      <c r="A1106" s="622"/>
      <c r="B1106" s="3032" t="s">
        <v>758</v>
      </c>
      <c r="C1106" s="622" t="s">
        <v>326</v>
      </c>
      <c r="D1106" s="658" t="s">
        <v>1851</v>
      </c>
      <c r="E1106" s="659" t="s">
        <v>855</v>
      </c>
      <c r="F1106" s="624">
        <v>5239</v>
      </c>
      <c r="G1106" s="625" t="s">
        <v>130</v>
      </c>
      <c r="H1106" s="628">
        <v>0</v>
      </c>
      <c r="I1106" s="628"/>
      <c r="J1106" s="1392" t="s">
        <v>1126</v>
      </c>
      <c r="K1106" s="629"/>
      <c r="L1106" s="628">
        <v>900</v>
      </c>
      <c r="M1106" s="628"/>
      <c r="N1106" s="13"/>
      <c r="O1106" s="178"/>
      <c r="P1106" s="178"/>
      <c r="Q1106" s="178"/>
      <c r="R1106" s="178"/>
      <c r="S1106" s="178"/>
      <c r="T1106" s="178"/>
      <c r="U1106" s="178"/>
      <c r="V1106" s="178"/>
      <c r="W1106" s="178"/>
      <c r="X1106" s="178"/>
      <c r="Y1106" s="178"/>
      <c r="Z1106" s="178"/>
      <c r="AA1106" s="178"/>
      <c r="AB1106" s="178"/>
      <c r="AC1106" s="178"/>
      <c r="AD1106" s="178"/>
      <c r="AE1106" s="178"/>
      <c r="AF1106" s="178"/>
    </row>
    <row r="1107" spans="1:32">
      <c r="A1107" s="602"/>
      <c r="B1107" s="3033" t="s">
        <v>758</v>
      </c>
      <c r="C1107" s="602" t="s">
        <v>326</v>
      </c>
      <c r="D1107" s="617" t="s">
        <v>1851</v>
      </c>
      <c r="E1107" s="639" t="s">
        <v>855</v>
      </c>
      <c r="F1107" s="618">
        <v>5239</v>
      </c>
      <c r="G1107" s="604" t="s">
        <v>3590</v>
      </c>
      <c r="H1107" s="632"/>
      <c r="I1107" s="632"/>
      <c r="J1107" s="1392" t="s">
        <v>1126</v>
      </c>
      <c r="K1107" s="631"/>
      <c r="L1107" s="632"/>
      <c r="M1107" s="632">
        <v>900</v>
      </c>
      <c r="N1107" s="297"/>
      <c r="O1107" s="178"/>
      <c r="P1107" s="178"/>
      <c r="Q1107" s="178"/>
      <c r="R1107" s="178"/>
      <c r="S1107" s="178"/>
      <c r="T1107" s="178"/>
      <c r="U1107" s="178"/>
      <c r="V1107" s="178"/>
      <c r="W1107" s="178"/>
      <c r="X1107" s="178"/>
      <c r="Y1107" s="178"/>
      <c r="Z1107" s="178"/>
      <c r="AA1107" s="178"/>
      <c r="AB1107" s="178"/>
      <c r="AC1107" s="178"/>
      <c r="AD1107" s="178"/>
      <c r="AE1107" s="178"/>
      <c r="AF1107" s="178"/>
    </row>
    <row r="1108" spans="1:32">
      <c r="A1108" s="622"/>
      <c r="B1108" s="3032" t="s">
        <v>756</v>
      </c>
      <c r="C1108" s="622" t="s">
        <v>307</v>
      </c>
      <c r="D1108" s="658" t="s">
        <v>1851</v>
      </c>
      <c r="E1108" s="659" t="s">
        <v>855</v>
      </c>
      <c r="F1108" s="624">
        <v>7210</v>
      </c>
      <c r="G1108" s="625" t="s">
        <v>195</v>
      </c>
      <c r="H1108" s="628">
        <v>500</v>
      </c>
      <c r="I1108" s="628"/>
      <c r="J1108" s="1392">
        <v>500</v>
      </c>
      <c r="K1108" s="629"/>
      <c r="L1108" s="628">
        <v>500</v>
      </c>
      <c r="M1108" s="628"/>
      <c r="N1108" s="297"/>
      <c r="O1108" s="178"/>
      <c r="P1108" s="178"/>
      <c r="Q1108" s="178"/>
      <c r="R1108" s="178"/>
      <c r="S1108" s="178"/>
      <c r="T1108" s="178"/>
      <c r="U1108" s="178"/>
      <c r="V1108" s="178"/>
      <c r="W1108" s="178"/>
      <c r="X1108" s="178"/>
      <c r="Y1108" s="178"/>
      <c r="Z1108" s="178"/>
      <c r="AA1108" s="178"/>
      <c r="AB1108" s="178"/>
      <c r="AC1108" s="178"/>
      <c r="AD1108" s="178"/>
      <c r="AE1108" s="178"/>
      <c r="AF1108" s="178"/>
    </row>
    <row r="1109" spans="1:32" ht="30.6">
      <c r="A1109" s="602"/>
      <c r="B1109" s="3033" t="s">
        <v>756</v>
      </c>
      <c r="C1109" s="602" t="s">
        <v>307</v>
      </c>
      <c r="D1109" s="617" t="s">
        <v>1851</v>
      </c>
      <c r="E1109" s="639" t="s">
        <v>855</v>
      </c>
      <c r="F1109" s="618">
        <v>7210</v>
      </c>
      <c r="G1109" s="761" t="s">
        <v>856</v>
      </c>
      <c r="H1109" s="632"/>
      <c r="I1109" s="632">
        <v>500</v>
      </c>
      <c r="J1109" s="1392" t="s">
        <v>1126</v>
      </c>
      <c r="K1109" s="631"/>
      <c r="L1109" s="632"/>
      <c r="M1109" s="632">
        <v>500</v>
      </c>
      <c r="N1109" s="13"/>
      <c r="O1109" s="178"/>
      <c r="P1109" s="178"/>
      <c r="Q1109" s="178"/>
      <c r="R1109" s="178"/>
      <c r="S1109" s="178"/>
      <c r="T1109" s="178"/>
      <c r="U1109" s="178"/>
      <c r="V1109" s="178"/>
      <c r="W1109" s="178"/>
      <c r="X1109" s="178"/>
      <c r="Y1109" s="178"/>
      <c r="Z1109" s="178"/>
      <c r="AA1109" s="178"/>
      <c r="AB1109" s="178"/>
      <c r="AC1109" s="178"/>
      <c r="AD1109" s="178"/>
      <c r="AE1109" s="178"/>
      <c r="AF1109" s="178"/>
    </row>
    <row r="1110" spans="1:32">
      <c r="A1110" s="788"/>
      <c r="B1110" s="3032" t="s">
        <v>422</v>
      </c>
      <c r="C1110" s="622" t="s">
        <v>413</v>
      </c>
      <c r="D1110" s="658" t="s">
        <v>1853</v>
      </c>
      <c r="E1110" s="1314" t="s">
        <v>1835</v>
      </c>
      <c r="F1110" s="624">
        <v>1119</v>
      </c>
      <c r="G1110" s="625" t="s">
        <v>740</v>
      </c>
      <c r="H1110" s="628">
        <v>195421.1999999999</v>
      </c>
      <c r="I1110" s="628"/>
      <c r="J1110" s="1392">
        <v>122259</v>
      </c>
      <c r="K1110" s="629"/>
      <c r="L1110" s="1874">
        <v>196686.42879999988</v>
      </c>
      <c r="M1110" s="1874"/>
      <c r="N1110" s="13"/>
      <c r="O1110" s="178"/>
      <c r="P1110" s="178"/>
      <c r="Q1110" s="178"/>
      <c r="R1110" s="178"/>
      <c r="S1110" s="178"/>
      <c r="T1110" s="178"/>
      <c r="U1110" s="178"/>
      <c r="V1110" s="178"/>
      <c r="W1110" s="178"/>
      <c r="X1110" s="178"/>
      <c r="Y1110" s="178"/>
      <c r="Z1110" s="178"/>
      <c r="AA1110" s="178"/>
      <c r="AB1110" s="178"/>
      <c r="AC1110" s="178"/>
      <c r="AD1110" s="178"/>
      <c r="AE1110" s="178"/>
      <c r="AF1110" s="178"/>
    </row>
    <row r="1111" spans="1:32">
      <c r="A1111" s="602"/>
      <c r="B1111" s="3033" t="s">
        <v>422</v>
      </c>
      <c r="C1111" s="602" t="s">
        <v>413</v>
      </c>
      <c r="D1111" s="617" t="s">
        <v>1853</v>
      </c>
      <c r="E1111" s="1306" t="s">
        <v>1835</v>
      </c>
      <c r="F1111" s="618">
        <v>1119</v>
      </c>
      <c r="G1111" s="784" t="s">
        <v>422</v>
      </c>
      <c r="H1111" s="785"/>
      <c r="I1111" s="786">
        <v>195421.1999999999</v>
      </c>
      <c r="J1111" s="1392" t="s">
        <v>1126</v>
      </c>
      <c r="K1111" s="825"/>
      <c r="L1111" s="3358"/>
      <c r="M1111" s="3359">
        <v>196686.42879999988</v>
      </c>
      <c r="N1111" s="13"/>
      <c r="O1111" s="178"/>
      <c r="P1111" s="178"/>
      <c r="Q1111" s="178"/>
      <c r="R1111" s="178"/>
      <c r="S1111" s="178"/>
      <c r="T1111" s="178"/>
      <c r="U1111" s="178"/>
      <c r="V1111" s="178"/>
      <c r="W1111" s="178"/>
      <c r="X1111" s="178"/>
      <c r="Y1111" s="178"/>
      <c r="Z1111" s="178"/>
      <c r="AA1111" s="178"/>
      <c r="AB1111" s="178"/>
      <c r="AC1111" s="178"/>
      <c r="AD1111" s="178"/>
      <c r="AE1111" s="178"/>
      <c r="AF1111" s="178"/>
    </row>
    <row r="1112" spans="1:32">
      <c r="A1112" s="602"/>
      <c r="B1112" s="3033" t="s">
        <v>422</v>
      </c>
      <c r="C1112" s="602" t="s">
        <v>413</v>
      </c>
      <c r="D1112" s="617" t="s">
        <v>1853</v>
      </c>
      <c r="E1112" s="1306" t="s">
        <v>1835</v>
      </c>
      <c r="F1112" s="618">
        <v>1119</v>
      </c>
      <c r="G1112" s="784" t="s">
        <v>1740</v>
      </c>
      <c r="H1112" s="785"/>
      <c r="I1112" s="786"/>
      <c r="J1112" s="1392" t="s">
        <v>1126</v>
      </c>
      <c r="K1112" s="825"/>
      <c r="L1112" s="3358"/>
      <c r="M1112" s="3359"/>
      <c r="N1112" s="13"/>
      <c r="O1112" s="178"/>
      <c r="P1112" s="178"/>
      <c r="Q1112" s="178"/>
      <c r="R1112" s="178"/>
      <c r="S1112" s="178"/>
      <c r="T1112" s="178"/>
      <c r="U1112" s="178"/>
      <c r="V1112" s="178"/>
      <c r="W1112" s="178"/>
      <c r="X1112" s="178"/>
      <c r="Y1112" s="178"/>
      <c r="Z1112" s="178"/>
      <c r="AA1112" s="178"/>
      <c r="AB1112" s="178"/>
      <c r="AC1112" s="178"/>
      <c r="AD1112" s="178"/>
      <c r="AE1112" s="178"/>
      <c r="AF1112" s="178"/>
    </row>
    <row r="1113" spans="1:32">
      <c r="A1113" s="788"/>
      <c r="B1113" s="3032" t="s">
        <v>312</v>
      </c>
      <c r="C1113" s="622" t="s">
        <v>306</v>
      </c>
      <c r="D1113" s="658" t="s">
        <v>1853</v>
      </c>
      <c r="E1113" s="1305" t="s">
        <v>1836</v>
      </c>
      <c r="F1113" s="763">
        <v>1119</v>
      </c>
      <c r="G1113" s="739" t="s">
        <v>741</v>
      </c>
      <c r="H1113" s="1277">
        <v>245555.59999999998</v>
      </c>
      <c r="I1113" s="645"/>
      <c r="J1113" s="1392">
        <v>184450.1</v>
      </c>
      <c r="K1113" s="741"/>
      <c r="L1113" s="3357">
        <v>266750</v>
      </c>
      <c r="M1113" s="1874"/>
      <c r="N1113" s="13"/>
      <c r="O1113" s="178"/>
      <c r="P1113" s="178"/>
      <c r="Q1113" s="178"/>
      <c r="R1113" s="178"/>
      <c r="S1113" s="178"/>
      <c r="T1113" s="178"/>
      <c r="U1113" s="178"/>
      <c r="V1113" s="178"/>
      <c r="W1113" s="178"/>
      <c r="X1113" s="178"/>
      <c r="Y1113" s="178"/>
      <c r="Z1113" s="178"/>
      <c r="AA1113" s="178"/>
      <c r="AB1113" s="178"/>
      <c r="AC1113" s="178"/>
      <c r="AD1113" s="178"/>
      <c r="AE1113" s="178"/>
      <c r="AF1113" s="178"/>
    </row>
    <row r="1114" spans="1:32" ht="11.4" customHeight="1">
      <c r="A1114" s="699"/>
      <c r="B1114" s="3033" t="s">
        <v>312</v>
      </c>
      <c r="C1114" s="602" t="s">
        <v>306</v>
      </c>
      <c r="D1114" s="617" t="s">
        <v>1853</v>
      </c>
      <c r="E1114" s="1306" t="s">
        <v>1836</v>
      </c>
      <c r="F1114" s="734">
        <v>1119</v>
      </c>
      <c r="G1114" s="1278"/>
      <c r="H1114" s="1279"/>
      <c r="I1114" s="1280">
        <v>245567.59999999998</v>
      </c>
      <c r="J1114" s="1392" t="s">
        <v>1126</v>
      </c>
      <c r="K1114" s="1281"/>
      <c r="L1114" s="3360"/>
      <c r="M1114" s="3359">
        <v>266750</v>
      </c>
      <c r="N1114" s="13"/>
      <c r="O1114" s="178"/>
      <c r="P1114" s="178"/>
      <c r="Q1114" s="178"/>
      <c r="R1114" s="178"/>
      <c r="S1114" s="178"/>
      <c r="T1114" s="178"/>
      <c r="U1114" s="178"/>
      <c r="V1114" s="178"/>
      <c r="W1114" s="178"/>
      <c r="X1114" s="178"/>
      <c r="Y1114" s="178"/>
      <c r="Z1114" s="178"/>
      <c r="AA1114" s="178"/>
      <c r="AB1114" s="178"/>
      <c r="AC1114" s="178"/>
      <c r="AD1114" s="178"/>
      <c r="AE1114" s="178"/>
      <c r="AF1114" s="178"/>
    </row>
    <row r="1115" spans="1:32" ht="20.399999999999999">
      <c r="A1115" s="699"/>
      <c r="B1115" s="3033" t="s">
        <v>312</v>
      </c>
      <c r="C1115" s="602" t="s">
        <v>306</v>
      </c>
      <c r="D1115" s="617" t="s">
        <v>1853</v>
      </c>
      <c r="E1115" s="1306" t="s">
        <v>1836</v>
      </c>
      <c r="F1115" s="734">
        <v>1119</v>
      </c>
      <c r="G1115" s="1278" t="s">
        <v>2861</v>
      </c>
      <c r="H1115" s="1279"/>
      <c r="I1115" s="1280">
        <v>-12</v>
      </c>
      <c r="J1115" s="1392" t="s">
        <v>1126</v>
      </c>
      <c r="K1115" s="1281"/>
      <c r="L1115" s="3360"/>
      <c r="M1115" s="3359"/>
      <c r="N1115" s="13"/>
      <c r="O1115" s="178"/>
      <c r="P1115" s="178"/>
      <c r="Q1115" s="178"/>
      <c r="R1115" s="178"/>
      <c r="S1115" s="178"/>
      <c r="T1115" s="178"/>
      <c r="U1115" s="178"/>
      <c r="V1115" s="178"/>
      <c r="W1115" s="178"/>
      <c r="X1115" s="178"/>
      <c r="Y1115" s="178"/>
      <c r="Z1115" s="178"/>
      <c r="AA1115" s="178"/>
      <c r="AB1115" s="178"/>
      <c r="AC1115" s="178"/>
      <c r="AD1115" s="178"/>
      <c r="AE1115" s="178"/>
      <c r="AF1115" s="178"/>
    </row>
    <row r="1116" spans="1:32">
      <c r="A1116" s="699"/>
      <c r="B1116" s="3033" t="s">
        <v>312</v>
      </c>
      <c r="C1116" s="602" t="s">
        <v>306</v>
      </c>
      <c r="D1116" s="617" t="s">
        <v>1853</v>
      </c>
      <c r="E1116" s="1306" t="s">
        <v>1836</v>
      </c>
      <c r="F1116" s="734">
        <v>1119</v>
      </c>
      <c r="G1116" s="1278" t="s">
        <v>1289</v>
      </c>
      <c r="H1116" s="1279"/>
      <c r="I1116" s="1280"/>
      <c r="J1116" s="1392" t="s">
        <v>1126</v>
      </c>
      <c r="K1116" s="1281"/>
      <c r="L1116" s="3360"/>
      <c r="M1116" s="3359"/>
      <c r="N1116" s="13"/>
      <c r="O1116" s="178"/>
      <c r="P1116" s="178"/>
      <c r="Q1116" s="178"/>
      <c r="R1116" s="178"/>
      <c r="S1116" s="178"/>
      <c r="T1116" s="178"/>
      <c r="U1116" s="178"/>
      <c r="V1116" s="178"/>
      <c r="W1116" s="178"/>
      <c r="X1116" s="178"/>
      <c r="Y1116" s="178"/>
      <c r="Z1116" s="178"/>
      <c r="AA1116" s="178"/>
      <c r="AB1116" s="178"/>
      <c r="AC1116" s="178"/>
      <c r="AD1116" s="178"/>
      <c r="AE1116" s="178"/>
      <c r="AF1116" s="178"/>
    </row>
    <row r="1117" spans="1:32" ht="20.399999999999999">
      <c r="A1117" s="699"/>
      <c r="B1117" s="3033" t="s">
        <v>312</v>
      </c>
      <c r="C1117" s="602" t="s">
        <v>306</v>
      </c>
      <c r="D1117" s="617" t="s">
        <v>1853</v>
      </c>
      <c r="E1117" s="1306" t="s">
        <v>1836</v>
      </c>
      <c r="F1117" s="734">
        <v>1119</v>
      </c>
      <c r="G1117" s="1278" t="s">
        <v>1917</v>
      </c>
      <c r="H1117" s="1279"/>
      <c r="I1117" s="1280"/>
      <c r="J1117" s="1392" t="s">
        <v>1126</v>
      </c>
      <c r="K1117" s="1281"/>
      <c r="L1117" s="3360"/>
      <c r="M1117" s="3359"/>
      <c r="N1117" s="13"/>
      <c r="O1117" s="178"/>
      <c r="P1117" s="178"/>
      <c r="Q1117" s="178"/>
      <c r="R1117" s="178"/>
      <c r="S1117" s="178"/>
      <c r="T1117" s="178"/>
      <c r="U1117" s="178"/>
      <c r="V1117" s="178"/>
      <c r="W1117" s="178"/>
      <c r="X1117" s="178"/>
      <c r="Y1117" s="178"/>
      <c r="Z1117" s="178"/>
      <c r="AA1117" s="178"/>
      <c r="AB1117" s="178"/>
      <c r="AC1117" s="178"/>
      <c r="AD1117" s="178"/>
      <c r="AE1117" s="178"/>
      <c r="AF1117" s="178"/>
    </row>
    <row r="1118" spans="1:32" ht="30.6">
      <c r="A1118" s="788"/>
      <c r="B1118" s="3032" t="s">
        <v>312</v>
      </c>
      <c r="C1118" s="622" t="s">
        <v>306</v>
      </c>
      <c r="D1118" s="658" t="s">
        <v>1853</v>
      </c>
      <c r="E1118" s="659" t="s">
        <v>1836</v>
      </c>
      <c r="F1118" s="763">
        <v>7245</v>
      </c>
      <c r="G1118" s="739" t="s">
        <v>506</v>
      </c>
      <c r="H1118" s="741">
        <v>12</v>
      </c>
      <c r="I1118" s="645"/>
      <c r="J1118" s="1392">
        <v>11.65</v>
      </c>
      <c r="K1118" s="741"/>
      <c r="L1118" s="776">
        <v>23</v>
      </c>
      <c r="M1118" s="776"/>
      <c r="N1118" s="13"/>
      <c r="O1118" s="178"/>
      <c r="P1118" s="178"/>
      <c r="Q1118" s="178"/>
      <c r="R1118" s="178"/>
      <c r="S1118" s="178"/>
      <c r="T1118" s="178"/>
      <c r="U1118" s="178"/>
      <c r="V1118" s="178"/>
      <c r="W1118" s="178"/>
      <c r="X1118" s="178"/>
      <c r="Y1118" s="178"/>
      <c r="Z1118" s="178"/>
      <c r="AA1118" s="178"/>
      <c r="AB1118" s="178"/>
      <c r="AC1118" s="178"/>
      <c r="AD1118" s="178"/>
      <c r="AE1118" s="178"/>
      <c r="AF1118" s="178"/>
    </row>
    <row r="1119" spans="1:32">
      <c r="A1119" s="699"/>
      <c r="B1119" s="3033" t="s">
        <v>312</v>
      </c>
      <c r="C1119" s="602" t="s">
        <v>306</v>
      </c>
      <c r="D1119" s="617" t="s">
        <v>1853</v>
      </c>
      <c r="E1119" s="639" t="s">
        <v>1836</v>
      </c>
      <c r="F1119" s="734">
        <v>7245</v>
      </c>
      <c r="G1119" s="1278" t="s">
        <v>5062</v>
      </c>
      <c r="H1119" s="1279"/>
      <c r="I1119" s="1280">
        <v>12</v>
      </c>
      <c r="J1119" s="1392" t="s">
        <v>1126</v>
      </c>
      <c r="K1119" s="1281"/>
      <c r="L1119" s="2924"/>
      <c r="M1119" s="2923">
        <v>23</v>
      </c>
      <c r="N1119" s="13"/>
      <c r="O1119" s="178"/>
      <c r="P1119" s="178"/>
      <c r="Q1119" s="178"/>
      <c r="R1119" s="178"/>
      <c r="S1119" s="178"/>
      <c r="T1119" s="178"/>
      <c r="U1119" s="178"/>
      <c r="V1119" s="178"/>
      <c r="W1119" s="178"/>
      <c r="X1119" s="178"/>
      <c r="Y1119" s="178"/>
      <c r="Z1119" s="178"/>
      <c r="AA1119" s="178"/>
      <c r="AB1119" s="178"/>
      <c r="AC1119" s="178"/>
      <c r="AD1119" s="178"/>
      <c r="AE1119" s="178"/>
      <c r="AF1119" s="178"/>
    </row>
    <row r="1120" spans="1:32" ht="20.399999999999999">
      <c r="A1120" s="788"/>
      <c r="B1120" s="3032" t="s">
        <v>312</v>
      </c>
      <c r="C1120" s="622" t="s">
        <v>306</v>
      </c>
      <c r="D1120" s="658" t="s">
        <v>1853</v>
      </c>
      <c r="E1120" s="1305" t="s">
        <v>1836</v>
      </c>
      <c r="F1120" s="763">
        <v>1146</v>
      </c>
      <c r="G1120" s="739" t="s">
        <v>563</v>
      </c>
      <c r="H1120" s="741">
        <v>2918</v>
      </c>
      <c r="I1120" s="645"/>
      <c r="J1120" s="1392">
        <v>0</v>
      </c>
      <c r="K1120" s="741"/>
      <c r="L1120" s="3357">
        <v>2918</v>
      </c>
      <c r="M1120" s="1874"/>
      <c r="N1120" s="13"/>
      <c r="O1120" s="178"/>
      <c r="P1120" s="178"/>
      <c r="Q1120" s="178"/>
      <c r="R1120" s="178"/>
      <c r="S1120" s="178"/>
      <c r="T1120" s="178"/>
      <c r="U1120" s="178"/>
      <c r="V1120" s="178"/>
      <c r="W1120" s="178"/>
      <c r="X1120" s="178"/>
      <c r="Y1120" s="178"/>
      <c r="Z1120" s="178"/>
      <c r="AA1120" s="178"/>
      <c r="AB1120" s="178"/>
      <c r="AC1120" s="178"/>
      <c r="AD1120" s="178"/>
      <c r="AE1120" s="178"/>
      <c r="AF1120" s="178"/>
    </row>
    <row r="1121" spans="1:32">
      <c r="A1121" s="699"/>
      <c r="B1121" s="3033" t="s">
        <v>312</v>
      </c>
      <c r="C1121" s="602" t="s">
        <v>306</v>
      </c>
      <c r="D1121" s="617" t="s">
        <v>1853</v>
      </c>
      <c r="E1121" s="1306" t="s">
        <v>1836</v>
      </c>
      <c r="F1121" s="734">
        <v>1146</v>
      </c>
      <c r="G1121" s="1278"/>
      <c r="H1121" s="1279"/>
      <c r="I1121" s="1280">
        <v>2918</v>
      </c>
      <c r="J1121" s="1392" t="s">
        <v>1126</v>
      </c>
      <c r="K1121" s="1281"/>
      <c r="L1121" s="3358"/>
      <c r="M1121" s="3359">
        <v>2918</v>
      </c>
      <c r="N1121" s="13"/>
      <c r="O1121" s="178"/>
      <c r="P1121" s="178"/>
      <c r="Q1121" s="178"/>
      <c r="R1121" s="178"/>
      <c r="S1121" s="178"/>
      <c r="T1121" s="178"/>
      <c r="U1121" s="178"/>
      <c r="V1121" s="178"/>
      <c r="W1121" s="178"/>
      <c r="X1121" s="178"/>
      <c r="Y1121" s="178"/>
      <c r="Z1121" s="178"/>
      <c r="AA1121" s="178"/>
      <c r="AB1121" s="178"/>
      <c r="AC1121" s="178"/>
      <c r="AD1121" s="178"/>
      <c r="AE1121" s="178"/>
      <c r="AF1121" s="178"/>
    </row>
    <row r="1122" spans="1:32" ht="11.4" customHeight="1">
      <c r="A1122" s="788"/>
      <c r="B1122" s="3032" t="s">
        <v>422</v>
      </c>
      <c r="C1122" s="622" t="s">
        <v>413</v>
      </c>
      <c r="D1122" s="658" t="s">
        <v>1853</v>
      </c>
      <c r="E1122" s="659" t="s">
        <v>1835</v>
      </c>
      <c r="F1122" s="763">
        <v>1146</v>
      </c>
      <c r="G1122" s="739" t="s">
        <v>563</v>
      </c>
      <c r="H1122" s="645">
        <v>2500</v>
      </c>
      <c r="I1122" s="645"/>
      <c r="J1122" s="1537">
        <v>1614</v>
      </c>
      <c r="K1122" s="741"/>
      <c r="L1122" s="652">
        <v>2500</v>
      </c>
      <c r="M1122" s="652"/>
      <c r="N1122" s="13"/>
      <c r="O1122" s="178"/>
      <c r="P1122" s="178"/>
      <c r="Q1122" s="178"/>
      <c r="R1122" s="178"/>
      <c r="S1122" s="178"/>
      <c r="T1122" s="178"/>
      <c r="U1122" s="178"/>
      <c r="V1122" s="178"/>
      <c r="W1122" s="178"/>
      <c r="X1122" s="178"/>
      <c r="Y1122" s="178"/>
      <c r="Z1122" s="178"/>
      <c r="AA1122" s="178"/>
      <c r="AB1122" s="178"/>
      <c r="AC1122" s="178"/>
      <c r="AD1122" s="178"/>
      <c r="AE1122" s="178"/>
      <c r="AF1122" s="178"/>
    </row>
    <row r="1123" spans="1:32" ht="20.399999999999999">
      <c r="A1123" s="699"/>
      <c r="B1123" s="3033" t="s">
        <v>422</v>
      </c>
      <c r="C1123" s="602" t="s">
        <v>413</v>
      </c>
      <c r="D1123" s="617" t="s">
        <v>1853</v>
      </c>
      <c r="E1123" s="639" t="s">
        <v>1835</v>
      </c>
      <c r="F1123" s="734">
        <v>1146</v>
      </c>
      <c r="G1123" s="1278" t="s">
        <v>563</v>
      </c>
      <c r="H1123" s="1279"/>
      <c r="I1123" s="1280">
        <v>500</v>
      </c>
      <c r="J1123" s="1537" t="s">
        <v>1126</v>
      </c>
      <c r="K1123" s="1281"/>
      <c r="L1123" s="2124"/>
      <c r="M1123" s="2125">
        <v>2500</v>
      </c>
      <c r="N1123" s="297"/>
      <c r="O1123" s="178"/>
      <c r="P1123" s="178"/>
      <c r="Q1123" s="178"/>
      <c r="R1123" s="178"/>
      <c r="S1123" s="178"/>
      <c r="T1123" s="178"/>
      <c r="U1123" s="178"/>
      <c r="V1123" s="178"/>
      <c r="W1123" s="178"/>
      <c r="X1123" s="178"/>
      <c r="Y1123" s="178"/>
      <c r="Z1123" s="178"/>
      <c r="AA1123" s="178"/>
      <c r="AB1123" s="178"/>
      <c r="AC1123" s="178"/>
      <c r="AD1123" s="178"/>
      <c r="AE1123" s="178"/>
      <c r="AF1123" s="178"/>
    </row>
    <row r="1124" spans="1:32" ht="20.399999999999999">
      <c r="A1124" s="699"/>
      <c r="B1124" s="3033" t="s">
        <v>422</v>
      </c>
      <c r="C1124" s="602" t="s">
        <v>413</v>
      </c>
      <c r="D1124" s="617" t="s">
        <v>1853</v>
      </c>
      <c r="E1124" s="639" t="s">
        <v>1835</v>
      </c>
      <c r="F1124" s="734">
        <v>1146</v>
      </c>
      <c r="G1124" s="1278" t="s">
        <v>2901</v>
      </c>
      <c r="H1124" s="1279"/>
      <c r="I1124" s="1280">
        <v>1000</v>
      </c>
      <c r="J1124" s="1537" t="s">
        <v>1126</v>
      </c>
      <c r="K1124" s="1281"/>
      <c r="L1124" s="2124"/>
      <c r="M1124" s="2125"/>
      <c r="N1124" s="372"/>
      <c r="O1124" s="178"/>
      <c r="P1124" s="178"/>
      <c r="Q1124" s="178"/>
      <c r="R1124" s="178"/>
      <c r="S1124" s="178"/>
      <c r="T1124" s="178"/>
      <c r="U1124" s="178"/>
      <c r="V1124" s="178"/>
      <c r="W1124" s="178"/>
      <c r="X1124" s="178"/>
      <c r="Y1124" s="178"/>
      <c r="Z1124" s="178"/>
      <c r="AA1124" s="178"/>
      <c r="AB1124" s="178"/>
      <c r="AC1124" s="178"/>
      <c r="AD1124" s="178"/>
      <c r="AE1124" s="178"/>
      <c r="AF1124" s="178"/>
    </row>
    <row r="1125" spans="1:32" ht="20.399999999999999">
      <c r="A1125" s="699"/>
      <c r="B1125" s="3033" t="s">
        <v>422</v>
      </c>
      <c r="C1125" s="602" t="s">
        <v>413</v>
      </c>
      <c r="D1125" s="617" t="s">
        <v>1853</v>
      </c>
      <c r="E1125" s="639" t="s">
        <v>1835</v>
      </c>
      <c r="F1125" s="734">
        <v>1146</v>
      </c>
      <c r="G1125" s="1278" t="s">
        <v>2901</v>
      </c>
      <c r="H1125" s="1279"/>
      <c r="I1125" s="1280">
        <v>1000</v>
      </c>
      <c r="J1125" s="1537" t="s">
        <v>1126</v>
      </c>
      <c r="K1125" s="1281"/>
      <c r="L1125" s="2124"/>
      <c r="M1125" s="2125"/>
      <c r="N1125" s="350"/>
      <c r="O1125" s="178"/>
      <c r="P1125" s="178"/>
      <c r="Q1125" s="178"/>
      <c r="R1125" s="178"/>
      <c r="S1125" s="178"/>
      <c r="T1125" s="178"/>
      <c r="U1125" s="178"/>
      <c r="V1125" s="178"/>
      <c r="W1125" s="178"/>
      <c r="X1125" s="178"/>
      <c r="Y1125" s="178"/>
      <c r="Z1125" s="178"/>
      <c r="AA1125" s="178"/>
      <c r="AB1125" s="178"/>
      <c r="AC1125" s="178"/>
      <c r="AD1125" s="178"/>
      <c r="AE1125" s="178"/>
      <c r="AF1125" s="178"/>
    </row>
    <row r="1126" spans="1:32">
      <c r="A1126" s="788"/>
      <c r="B1126" s="3032" t="s">
        <v>422</v>
      </c>
      <c r="C1126" s="622" t="s">
        <v>413</v>
      </c>
      <c r="D1126" s="658" t="s">
        <v>1853</v>
      </c>
      <c r="E1126" s="1305" t="s">
        <v>1835</v>
      </c>
      <c r="F1126" s="624">
        <v>1147</v>
      </c>
      <c r="G1126" s="625" t="s">
        <v>357</v>
      </c>
      <c r="H1126" s="628">
        <v>33072.459999999992</v>
      </c>
      <c r="I1126" s="628"/>
      <c r="J1126" s="1392">
        <v>2559</v>
      </c>
      <c r="K1126" s="629"/>
      <c r="L1126" s="1874">
        <v>48622.041239999991</v>
      </c>
      <c r="M1126" s="1874"/>
      <c r="N1126" s="350"/>
      <c r="O1126" s="178"/>
      <c r="P1126" s="178"/>
      <c r="Q1126" s="178"/>
      <c r="R1126" s="178"/>
      <c r="S1126" s="178"/>
      <c r="T1126" s="178"/>
      <c r="U1126" s="178"/>
      <c r="V1126" s="178"/>
      <c r="W1126" s="178"/>
      <c r="X1126" s="178"/>
      <c r="Y1126" s="178"/>
      <c r="Z1126" s="178"/>
      <c r="AA1126" s="178"/>
      <c r="AB1126" s="178"/>
      <c r="AC1126" s="178"/>
      <c r="AD1126" s="178"/>
      <c r="AE1126" s="178"/>
      <c r="AF1126" s="178"/>
    </row>
    <row r="1127" spans="1:32">
      <c r="A1127" s="699"/>
      <c r="B1127" s="3033" t="s">
        <v>422</v>
      </c>
      <c r="C1127" s="602" t="s">
        <v>413</v>
      </c>
      <c r="D1127" s="617" t="s">
        <v>1853</v>
      </c>
      <c r="E1127" s="1306" t="s">
        <v>1835</v>
      </c>
      <c r="F1127" s="618">
        <v>1147</v>
      </c>
      <c r="G1127" s="784" t="s">
        <v>357</v>
      </c>
      <c r="H1127" s="785"/>
      <c r="I1127" s="786">
        <v>47372.459999999992</v>
      </c>
      <c r="J1127" s="1392" t="s">
        <v>1126</v>
      </c>
      <c r="K1127" s="825"/>
      <c r="L1127" s="3358"/>
      <c r="M1127" s="3359">
        <v>48622.041239999991</v>
      </c>
      <c r="N1127" s="167" t="s">
        <v>4125</v>
      </c>
      <c r="O1127" s="178"/>
      <c r="P1127" s="178"/>
      <c r="Q1127" s="178"/>
      <c r="R1127" s="178"/>
      <c r="S1127" s="178"/>
      <c r="T1127" s="178"/>
      <c r="U1127" s="178"/>
      <c r="V1127" s="178"/>
      <c r="W1127" s="178"/>
      <c r="X1127" s="178"/>
      <c r="Y1127" s="178"/>
      <c r="Z1127" s="178"/>
      <c r="AA1127" s="178"/>
      <c r="AB1127" s="178"/>
      <c r="AC1127" s="178"/>
      <c r="AD1127" s="178"/>
      <c r="AE1127" s="178"/>
      <c r="AF1127" s="178"/>
    </row>
    <row r="1128" spans="1:32" ht="20.399999999999999">
      <c r="A1128" s="699"/>
      <c r="B1128" s="3033" t="s">
        <v>422</v>
      </c>
      <c r="C1128" s="602" t="s">
        <v>413</v>
      </c>
      <c r="D1128" s="617" t="s">
        <v>1853</v>
      </c>
      <c r="E1128" s="1306" t="s">
        <v>1835</v>
      </c>
      <c r="F1128" s="618">
        <v>1147</v>
      </c>
      <c r="G1128" s="784" t="s">
        <v>2901</v>
      </c>
      <c r="H1128" s="785"/>
      <c r="I1128" s="786">
        <v>-1000</v>
      </c>
      <c r="J1128" s="1392" t="s">
        <v>1126</v>
      </c>
      <c r="K1128" s="825"/>
      <c r="L1128" s="3358"/>
      <c r="M1128" s="3359"/>
      <c r="N1128" s="15"/>
      <c r="O1128" s="178"/>
      <c r="P1128" s="178"/>
      <c r="Q1128" s="178"/>
      <c r="R1128" s="178"/>
      <c r="S1128" s="178"/>
      <c r="T1128" s="178"/>
      <c r="U1128" s="178"/>
      <c r="V1128" s="178"/>
      <c r="W1128" s="178"/>
      <c r="X1128" s="178"/>
      <c r="Y1128" s="178"/>
      <c r="Z1128" s="178"/>
      <c r="AA1128" s="178"/>
      <c r="AB1128" s="178"/>
      <c r="AC1128" s="178"/>
      <c r="AD1128" s="178"/>
      <c r="AE1128" s="178"/>
      <c r="AF1128" s="178"/>
    </row>
    <row r="1129" spans="1:32" ht="20.399999999999999">
      <c r="A1129" s="699"/>
      <c r="B1129" s="3033" t="s">
        <v>422</v>
      </c>
      <c r="C1129" s="602" t="s">
        <v>413</v>
      </c>
      <c r="D1129" s="617" t="s">
        <v>1853</v>
      </c>
      <c r="E1129" s="1306" t="s">
        <v>1835</v>
      </c>
      <c r="F1129" s="618">
        <v>1147</v>
      </c>
      <c r="G1129" s="784" t="s">
        <v>3050</v>
      </c>
      <c r="H1129" s="785"/>
      <c r="I1129" s="786">
        <v>-12000</v>
      </c>
      <c r="J1129" s="1392" t="s">
        <v>1126</v>
      </c>
      <c r="K1129" s="825"/>
      <c r="L1129" s="3358"/>
      <c r="M1129" s="3359"/>
      <c r="N1129" s="372"/>
      <c r="O1129" s="178"/>
      <c r="P1129" s="178"/>
      <c r="Q1129" s="178"/>
      <c r="R1129" s="178"/>
      <c r="S1129" s="178"/>
      <c r="T1129" s="178"/>
      <c r="U1129" s="178"/>
      <c r="V1129" s="178"/>
      <c r="W1129" s="178"/>
      <c r="X1129" s="178"/>
      <c r="Y1129" s="178"/>
      <c r="Z1129" s="178"/>
      <c r="AA1129" s="178"/>
      <c r="AB1129" s="178"/>
      <c r="AC1129" s="178"/>
      <c r="AD1129" s="178"/>
      <c r="AE1129" s="178"/>
      <c r="AF1129" s="178"/>
    </row>
    <row r="1130" spans="1:32" ht="20.399999999999999">
      <c r="A1130" s="699"/>
      <c r="B1130" s="3033" t="s">
        <v>422</v>
      </c>
      <c r="C1130" s="602" t="s">
        <v>413</v>
      </c>
      <c r="D1130" s="617" t="s">
        <v>1853</v>
      </c>
      <c r="E1130" s="1306" t="s">
        <v>1835</v>
      </c>
      <c r="F1130" s="618">
        <v>1147</v>
      </c>
      <c r="G1130" s="784" t="s">
        <v>3051</v>
      </c>
      <c r="H1130" s="785"/>
      <c r="I1130" s="786">
        <v>-300</v>
      </c>
      <c r="J1130" s="1392" t="s">
        <v>1126</v>
      </c>
      <c r="K1130" s="825"/>
      <c r="L1130" s="3358"/>
      <c r="M1130" s="3359"/>
      <c r="N1130" s="372"/>
      <c r="O1130" s="178"/>
      <c r="P1130" s="178"/>
      <c r="Q1130" s="178"/>
      <c r="R1130" s="178"/>
      <c r="S1130" s="178"/>
      <c r="T1130" s="178"/>
      <c r="U1130" s="178"/>
      <c r="V1130" s="178"/>
      <c r="W1130" s="178"/>
      <c r="X1130" s="178"/>
      <c r="Y1130" s="178"/>
      <c r="Z1130" s="178"/>
      <c r="AA1130" s="178"/>
      <c r="AB1130" s="178"/>
      <c r="AC1130" s="178"/>
      <c r="AD1130" s="178"/>
      <c r="AE1130" s="178"/>
      <c r="AF1130" s="178"/>
    </row>
    <row r="1131" spans="1:32" ht="20.399999999999999">
      <c r="A1131" s="699"/>
      <c r="B1131" s="3033" t="s">
        <v>422</v>
      </c>
      <c r="C1131" s="602" t="s">
        <v>413</v>
      </c>
      <c r="D1131" s="617" t="s">
        <v>1853</v>
      </c>
      <c r="E1131" s="1306" t="s">
        <v>1835</v>
      </c>
      <c r="F1131" s="618">
        <v>1147</v>
      </c>
      <c r="G1131" s="784" t="s">
        <v>2901</v>
      </c>
      <c r="H1131" s="785"/>
      <c r="I1131" s="786">
        <v>-1000</v>
      </c>
      <c r="J1131" s="1392" t="s">
        <v>1126</v>
      </c>
      <c r="K1131" s="825"/>
      <c r="L1131" s="3358"/>
      <c r="M1131" s="3359"/>
      <c r="N1131" s="372"/>
      <c r="O1131" s="178"/>
      <c r="P1131" s="178"/>
      <c r="Q1131" s="178"/>
      <c r="R1131" s="178"/>
      <c r="S1131" s="178"/>
      <c r="T1131" s="178"/>
      <c r="U1131" s="178"/>
      <c r="V1131" s="178"/>
      <c r="W1131" s="178"/>
      <c r="X1131" s="178"/>
      <c r="Y1131" s="178"/>
      <c r="Z1131" s="178"/>
      <c r="AA1131" s="178"/>
      <c r="AB1131" s="178"/>
      <c r="AC1131" s="178"/>
      <c r="AD1131" s="178"/>
      <c r="AE1131" s="178"/>
      <c r="AF1131" s="178"/>
    </row>
    <row r="1132" spans="1:32">
      <c r="A1132" s="788"/>
      <c r="B1132" s="3032" t="s">
        <v>312</v>
      </c>
      <c r="C1132" s="622" t="s">
        <v>306</v>
      </c>
      <c r="D1132" s="658" t="s">
        <v>1853</v>
      </c>
      <c r="E1132" s="1305" t="s">
        <v>1836</v>
      </c>
      <c r="F1132" s="763">
        <v>1147</v>
      </c>
      <c r="G1132" s="739" t="s">
        <v>357</v>
      </c>
      <c r="H1132" s="741">
        <v>5000</v>
      </c>
      <c r="I1132" s="645"/>
      <c r="J1132" s="1392">
        <v>2123.9899999999998</v>
      </c>
      <c r="K1132" s="741"/>
      <c r="L1132" s="3357">
        <v>5000</v>
      </c>
      <c r="M1132" s="1874"/>
      <c r="N1132" s="372"/>
      <c r="O1132" s="178"/>
      <c r="P1132" s="178"/>
      <c r="Q1132" s="178"/>
      <c r="R1132" s="178"/>
      <c r="S1132" s="178"/>
      <c r="T1132" s="178"/>
      <c r="U1132" s="178"/>
      <c r="V1132" s="178"/>
      <c r="W1132" s="178"/>
      <c r="X1132" s="178"/>
      <c r="Y1132" s="178"/>
      <c r="Z1132" s="178"/>
      <c r="AA1132" s="178"/>
      <c r="AB1132" s="178"/>
      <c r="AC1132" s="178"/>
      <c r="AD1132" s="178"/>
      <c r="AE1132" s="178"/>
      <c r="AF1132" s="178"/>
    </row>
    <row r="1133" spans="1:32">
      <c r="A1133" s="699"/>
      <c r="B1133" s="3033" t="s">
        <v>312</v>
      </c>
      <c r="C1133" s="602" t="s">
        <v>306</v>
      </c>
      <c r="D1133" s="617" t="s">
        <v>1853</v>
      </c>
      <c r="E1133" s="1306" t="s">
        <v>1836</v>
      </c>
      <c r="F1133" s="734">
        <v>1147</v>
      </c>
      <c r="G1133" s="1278"/>
      <c r="H1133" s="1279"/>
      <c r="I1133" s="1280">
        <v>5000</v>
      </c>
      <c r="J1133" s="1392" t="s">
        <v>1126</v>
      </c>
      <c r="K1133" s="1281"/>
      <c r="L1133" s="3358"/>
      <c r="M1133" s="3359">
        <v>5000</v>
      </c>
      <c r="N1133" s="372"/>
      <c r="O1133" s="178"/>
      <c r="P1133" s="178"/>
      <c r="Q1133" s="178"/>
      <c r="R1133" s="178"/>
      <c r="S1133" s="178"/>
      <c r="T1133" s="178"/>
      <c r="U1133" s="178"/>
      <c r="V1133" s="178"/>
      <c r="W1133" s="178"/>
      <c r="X1133" s="178"/>
      <c r="Y1133" s="178"/>
      <c r="Z1133" s="178"/>
      <c r="AA1133" s="178"/>
      <c r="AB1133" s="178"/>
      <c r="AC1133" s="178"/>
      <c r="AD1133" s="178"/>
      <c r="AE1133" s="178"/>
      <c r="AF1133" s="178"/>
    </row>
    <row r="1134" spans="1:32">
      <c r="A1134" s="788"/>
      <c r="B1134" s="3032" t="s">
        <v>422</v>
      </c>
      <c r="C1134" s="622" t="s">
        <v>413</v>
      </c>
      <c r="D1134" s="658" t="s">
        <v>1853</v>
      </c>
      <c r="E1134" s="659" t="s">
        <v>1835</v>
      </c>
      <c r="F1134" s="763">
        <v>1148</v>
      </c>
      <c r="G1134" s="739" t="s">
        <v>742</v>
      </c>
      <c r="H1134" s="645">
        <v>5000</v>
      </c>
      <c r="I1134" s="645"/>
      <c r="J1134" s="1537">
        <v>600</v>
      </c>
      <c r="K1134" s="741"/>
      <c r="L1134" s="652">
        <v>5000</v>
      </c>
      <c r="M1134" s="652"/>
      <c r="N1134" s="372"/>
      <c r="O1134" s="4"/>
      <c r="P1134" s="4"/>
      <c r="Q1134" s="4"/>
      <c r="R1134" s="4"/>
      <c r="S1134" s="4"/>
      <c r="T1134" s="4"/>
      <c r="U1134" s="4"/>
      <c r="V1134" s="4"/>
      <c r="W1134" s="4"/>
      <c r="X1134" s="4"/>
      <c r="Y1134" s="4"/>
      <c r="Z1134" s="4"/>
      <c r="AA1134" s="4"/>
      <c r="AB1134" s="4"/>
      <c r="AC1134" s="4"/>
      <c r="AD1134" s="4"/>
      <c r="AE1134" s="4"/>
      <c r="AF1134" s="4"/>
    </row>
    <row r="1135" spans="1:32">
      <c r="A1135" s="602"/>
      <c r="B1135" s="3033" t="s">
        <v>422</v>
      </c>
      <c r="C1135" s="602" t="s">
        <v>413</v>
      </c>
      <c r="D1135" s="617" t="s">
        <v>1853</v>
      </c>
      <c r="E1135" s="639" t="s">
        <v>1835</v>
      </c>
      <c r="F1135" s="734">
        <v>1148</v>
      </c>
      <c r="G1135" s="1278" t="s">
        <v>422</v>
      </c>
      <c r="H1135" s="1279"/>
      <c r="I1135" s="1280">
        <v>5000</v>
      </c>
      <c r="J1135" s="1537" t="s">
        <v>1126</v>
      </c>
      <c r="K1135" s="1281"/>
      <c r="L1135" s="1279"/>
      <c r="M1135" s="1280">
        <v>5000</v>
      </c>
      <c r="N1135" s="372"/>
      <c r="O1135" s="178"/>
      <c r="P1135" s="178"/>
      <c r="Q1135" s="178"/>
      <c r="R1135" s="178"/>
      <c r="S1135" s="178"/>
      <c r="T1135" s="178"/>
      <c r="U1135" s="178"/>
      <c r="V1135" s="178"/>
      <c r="W1135" s="178"/>
      <c r="X1135" s="178"/>
      <c r="Y1135" s="178"/>
      <c r="Z1135" s="178"/>
      <c r="AA1135" s="178"/>
      <c r="AB1135" s="178"/>
      <c r="AC1135" s="178"/>
      <c r="AD1135" s="178"/>
      <c r="AE1135" s="178"/>
      <c r="AF1135" s="178"/>
    </row>
    <row r="1136" spans="1:32">
      <c r="A1136" s="788"/>
      <c r="B1136" s="3032" t="s">
        <v>312</v>
      </c>
      <c r="C1136" s="622" t="s">
        <v>306</v>
      </c>
      <c r="D1136" s="658" t="s">
        <v>1853</v>
      </c>
      <c r="E1136" s="1305" t="s">
        <v>1836</v>
      </c>
      <c r="F1136" s="763">
        <v>1148</v>
      </c>
      <c r="G1136" s="739" t="s">
        <v>742</v>
      </c>
      <c r="H1136" s="741"/>
      <c r="I1136" s="645"/>
      <c r="J1136" s="1392" t="s">
        <v>1126</v>
      </c>
      <c r="K1136" s="741"/>
      <c r="L1136" s="1874"/>
      <c r="M1136" s="1874"/>
      <c r="N1136" s="372"/>
      <c r="O1136" s="4"/>
      <c r="P1136" s="4"/>
      <c r="Q1136" s="4"/>
      <c r="R1136" s="4"/>
      <c r="S1136" s="4"/>
      <c r="T1136" s="4"/>
      <c r="U1136" s="4"/>
      <c r="V1136" s="4"/>
      <c r="W1136" s="4"/>
      <c r="X1136" s="4"/>
      <c r="Y1136" s="4"/>
      <c r="Z1136" s="4"/>
      <c r="AA1136" s="4"/>
      <c r="AB1136" s="4"/>
      <c r="AC1136" s="4"/>
      <c r="AD1136" s="4"/>
      <c r="AE1136" s="4"/>
      <c r="AF1136" s="4"/>
    </row>
    <row r="1137" spans="1:32" ht="51">
      <c r="A1137" s="788"/>
      <c r="B1137" s="3032" t="s">
        <v>756</v>
      </c>
      <c r="C1137" s="622" t="s">
        <v>413</v>
      </c>
      <c r="D1137" s="658" t="s">
        <v>1853</v>
      </c>
      <c r="E1137" s="659" t="s">
        <v>1835</v>
      </c>
      <c r="F1137" s="763">
        <v>1150</v>
      </c>
      <c r="G1137" s="739" t="s">
        <v>1012</v>
      </c>
      <c r="H1137" s="645">
        <v>1113</v>
      </c>
      <c r="I1137" s="645"/>
      <c r="J1137" s="1537">
        <v>900</v>
      </c>
      <c r="K1137" s="741"/>
      <c r="L1137" s="652">
        <v>1113</v>
      </c>
      <c r="M1137" s="652"/>
      <c r="N1137" s="372"/>
      <c r="O1137" s="178"/>
      <c r="P1137" s="178"/>
      <c r="Q1137" s="178"/>
      <c r="R1137" s="178"/>
      <c r="S1137" s="178"/>
      <c r="T1137" s="178"/>
      <c r="U1137" s="178"/>
      <c r="V1137" s="178"/>
      <c r="W1137" s="178"/>
      <c r="X1137" s="178"/>
      <c r="Y1137" s="178"/>
      <c r="Z1137" s="178"/>
      <c r="AA1137" s="178"/>
      <c r="AB1137" s="178"/>
      <c r="AC1137" s="178"/>
      <c r="AD1137" s="178"/>
      <c r="AE1137" s="178"/>
      <c r="AF1137" s="178"/>
    </row>
    <row r="1138" spans="1:32" ht="20.399999999999999">
      <c r="A1138" s="602"/>
      <c r="B1138" s="3033" t="s">
        <v>756</v>
      </c>
      <c r="C1138" s="602" t="s">
        <v>413</v>
      </c>
      <c r="D1138" s="617" t="s">
        <v>1853</v>
      </c>
      <c r="E1138" s="639" t="s">
        <v>1835</v>
      </c>
      <c r="F1138" s="734">
        <v>1150</v>
      </c>
      <c r="G1138" s="1278" t="s">
        <v>4123</v>
      </c>
      <c r="H1138" s="1279"/>
      <c r="I1138" s="1280">
        <v>1113</v>
      </c>
      <c r="J1138" s="1537" t="s">
        <v>1126</v>
      </c>
      <c r="K1138" s="1281"/>
      <c r="L1138" s="1279"/>
      <c r="M1138" s="1280">
        <v>1113</v>
      </c>
      <c r="N1138" s="372"/>
      <c r="O1138" s="178"/>
      <c r="P1138" s="178"/>
      <c r="Q1138" s="178"/>
      <c r="R1138" s="178"/>
      <c r="S1138" s="178"/>
      <c r="T1138" s="178"/>
      <c r="U1138" s="178"/>
      <c r="V1138" s="178"/>
      <c r="W1138" s="178"/>
      <c r="X1138" s="178"/>
      <c r="Y1138" s="178"/>
      <c r="Z1138" s="178"/>
      <c r="AA1138" s="178"/>
      <c r="AB1138" s="178"/>
      <c r="AC1138" s="178"/>
      <c r="AD1138" s="178"/>
      <c r="AE1138" s="178"/>
      <c r="AF1138" s="178"/>
    </row>
    <row r="1139" spans="1:32">
      <c r="A1139" s="788"/>
      <c r="B1139" s="3032" t="s">
        <v>422</v>
      </c>
      <c r="C1139" s="622" t="s">
        <v>413</v>
      </c>
      <c r="D1139" s="658" t="s">
        <v>1853</v>
      </c>
      <c r="E1139" s="1305" t="s">
        <v>1835</v>
      </c>
      <c r="F1139" s="624">
        <v>1210</v>
      </c>
      <c r="G1139" s="625" t="s">
        <v>105</v>
      </c>
      <c r="H1139" s="628">
        <v>46342</v>
      </c>
      <c r="I1139" s="628"/>
      <c r="J1139" s="1392">
        <v>34167</v>
      </c>
      <c r="K1139" s="629"/>
      <c r="L1139" s="1874">
        <v>53415.933118314162</v>
      </c>
      <c r="M1139" s="1874"/>
      <c r="N1139" s="372"/>
      <c r="O1139" s="178"/>
      <c r="P1139" s="178"/>
      <c r="Q1139" s="178"/>
      <c r="R1139" s="178"/>
      <c r="S1139" s="178"/>
      <c r="T1139" s="178"/>
      <c r="U1139" s="178"/>
      <c r="V1139" s="178"/>
      <c r="W1139" s="178"/>
      <c r="X1139" s="178"/>
      <c r="Y1139" s="178"/>
      <c r="Z1139" s="178"/>
      <c r="AA1139" s="178"/>
      <c r="AB1139" s="178"/>
      <c r="AC1139" s="178"/>
      <c r="AD1139" s="178"/>
      <c r="AE1139" s="178"/>
      <c r="AF1139" s="178"/>
    </row>
    <row r="1140" spans="1:32">
      <c r="A1140" s="602"/>
      <c r="B1140" s="3033" t="s">
        <v>422</v>
      </c>
      <c r="C1140" s="602" t="s">
        <v>413</v>
      </c>
      <c r="D1140" s="617" t="s">
        <v>1853</v>
      </c>
      <c r="E1140" s="1306" t="s">
        <v>1835</v>
      </c>
      <c r="F1140" s="618">
        <v>1210</v>
      </c>
      <c r="G1140" s="784" t="s">
        <v>422</v>
      </c>
      <c r="H1140" s="785"/>
      <c r="I1140" s="786">
        <v>52541.935522299951</v>
      </c>
      <c r="J1140" s="1392" t="s">
        <v>1126</v>
      </c>
      <c r="K1140" s="825"/>
      <c r="L1140" s="3358"/>
      <c r="M1140" s="3359">
        <v>53415.933118314162</v>
      </c>
      <c r="N1140" s="1131"/>
      <c r="O1140" s="178"/>
      <c r="P1140" s="178"/>
      <c r="Q1140" s="178"/>
      <c r="R1140" s="178"/>
      <c r="S1140" s="178"/>
      <c r="T1140" s="178"/>
      <c r="U1140" s="178"/>
      <c r="V1140" s="178"/>
      <c r="W1140" s="178"/>
      <c r="X1140" s="178"/>
      <c r="Y1140" s="178"/>
      <c r="Z1140" s="178"/>
      <c r="AA1140" s="178"/>
      <c r="AB1140" s="178"/>
      <c r="AC1140" s="178"/>
      <c r="AD1140" s="178"/>
      <c r="AE1140" s="178"/>
      <c r="AF1140" s="178"/>
    </row>
    <row r="1141" spans="1:32" ht="20.399999999999999">
      <c r="A1141" s="602"/>
      <c r="B1141" s="3033" t="s">
        <v>422</v>
      </c>
      <c r="C1141" s="602" t="s">
        <v>413</v>
      </c>
      <c r="D1141" s="617" t="s">
        <v>1853</v>
      </c>
      <c r="E1141" s="1306" t="s">
        <v>1835</v>
      </c>
      <c r="F1141" s="618">
        <v>1210</v>
      </c>
      <c r="G1141" s="784" t="s">
        <v>1883</v>
      </c>
      <c r="H1141" s="785"/>
      <c r="I1141" s="786">
        <v>-6000</v>
      </c>
      <c r="J1141" s="1392" t="s">
        <v>1126</v>
      </c>
      <c r="K1141" s="825"/>
      <c r="L1141" s="3358"/>
      <c r="M1141" s="3359"/>
      <c r="N1141" s="456" t="s">
        <v>4126</v>
      </c>
      <c r="O1141" s="4"/>
      <c r="P1141" s="4"/>
      <c r="Q1141" s="4"/>
      <c r="R1141" s="4"/>
      <c r="S1141" s="4"/>
      <c r="T1141" s="4"/>
      <c r="U1141" s="4"/>
      <c r="V1141" s="4"/>
      <c r="W1141" s="4"/>
      <c r="X1141" s="4"/>
      <c r="Y1141" s="4"/>
      <c r="Z1141" s="4"/>
      <c r="AA1141" s="4"/>
      <c r="AB1141" s="4"/>
      <c r="AC1141" s="4"/>
      <c r="AD1141" s="4"/>
      <c r="AE1141" s="4"/>
      <c r="AF1141" s="4"/>
    </row>
    <row r="1142" spans="1:32" ht="78.75" customHeight="1">
      <c r="A1142" s="602"/>
      <c r="B1142" s="3033" t="s">
        <v>422</v>
      </c>
      <c r="C1142" s="602" t="s">
        <v>413</v>
      </c>
      <c r="D1142" s="617" t="s">
        <v>1853</v>
      </c>
      <c r="E1142" s="1306" t="s">
        <v>1835</v>
      </c>
      <c r="F1142" s="618">
        <v>1210</v>
      </c>
      <c r="G1142" s="784" t="s">
        <v>4122</v>
      </c>
      <c r="H1142" s="785"/>
      <c r="I1142" s="786">
        <v>-200</v>
      </c>
      <c r="J1142" s="1392" t="s">
        <v>1126</v>
      </c>
      <c r="K1142" s="825"/>
      <c r="L1142" s="3358"/>
      <c r="M1142" s="3359"/>
      <c r="N1142" s="1131" t="s">
        <v>4127</v>
      </c>
      <c r="O1142" s="178"/>
      <c r="P1142" s="178"/>
      <c r="Q1142" s="178"/>
      <c r="R1142" s="178"/>
      <c r="S1142" s="178"/>
      <c r="T1142" s="178"/>
      <c r="U1142" s="178"/>
      <c r="V1142" s="178"/>
      <c r="W1142" s="178"/>
      <c r="X1142" s="178"/>
      <c r="Y1142" s="178"/>
      <c r="Z1142" s="178"/>
      <c r="AA1142" s="178"/>
      <c r="AB1142" s="178"/>
      <c r="AC1142" s="178"/>
      <c r="AD1142" s="178"/>
      <c r="AE1142" s="178"/>
      <c r="AF1142" s="178"/>
    </row>
    <row r="1143" spans="1:32">
      <c r="A1143" s="788"/>
      <c r="B1143" s="3050" t="s">
        <v>312</v>
      </c>
      <c r="C1143" s="826" t="s">
        <v>306</v>
      </c>
      <c r="D1143" s="658" t="s">
        <v>1853</v>
      </c>
      <c r="E1143" s="1305" t="s">
        <v>1836</v>
      </c>
      <c r="F1143" s="763">
        <v>1210</v>
      </c>
      <c r="G1143" s="739" t="s">
        <v>743</v>
      </c>
      <c r="H1143" s="1277">
        <v>55797.253039999996</v>
      </c>
      <c r="I1143" s="645"/>
      <c r="J1143" s="1392">
        <v>41574.92</v>
      </c>
      <c r="K1143" s="741"/>
      <c r="L1143" s="3357">
        <v>60794.181199999999</v>
      </c>
      <c r="M1143" s="1874"/>
      <c r="N1143" s="1960"/>
      <c r="O1143" s="178"/>
      <c r="P1143" s="178"/>
      <c r="Q1143" s="178"/>
      <c r="R1143" s="178"/>
      <c r="S1143" s="178"/>
      <c r="T1143" s="178"/>
      <c r="U1143" s="178"/>
      <c r="V1143" s="178"/>
      <c r="W1143" s="178"/>
      <c r="X1143" s="178"/>
      <c r="Y1143" s="178"/>
      <c r="Z1143" s="178"/>
      <c r="AA1143" s="178"/>
      <c r="AB1143" s="178"/>
      <c r="AC1143" s="178"/>
      <c r="AD1143" s="178"/>
      <c r="AE1143" s="178"/>
      <c r="AF1143" s="178"/>
    </row>
    <row r="1144" spans="1:32">
      <c r="A1144" s="602"/>
      <c r="B1144" s="3033" t="s">
        <v>312</v>
      </c>
      <c r="C1144" s="602" t="s">
        <v>306</v>
      </c>
      <c r="D1144" s="617" t="s">
        <v>1853</v>
      </c>
      <c r="E1144" s="1306" t="s">
        <v>1836</v>
      </c>
      <c r="F1144" s="734">
        <v>1210</v>
      </c>
      <c r="G1144" s="1278"/>
      <c r="H1144" s="1279"/>
      <c r="I1144" s="1280">
        <v>55797.253039999996</v>
      </c>
      <c r="J1144" s="1392" t="s">
        <v>1126</v>
      </c>
      <c r="K1144" s="1281"/>
      <c r="L1144" s="3358"/>
      <c r="M1144" s="3359">
        <v>60794.181199999999</v>
      </c>
      <c r="N1144" s="372"/>
      <c r="O1144" s="178"/>
      <c r="P1144" s="178"/>
      <c r="Q1144" s="178"/>
      <c r="R1144" s="178"/>
      <c r="S1144" s="178"/>
      <c r="T1144" s="178"/>
      <c r="U1144" s="178"/>
      <c r="V1144" s="178"/>
      <c r="W1144" s="178"/>
      <c r="X1144" s="178"/>
      <c r="Y1144" s="178"/>
      <c r="Z1144" s="178"/>
      <c r="AA1144" s="178"/>
      <c r="AB1144" s="178"/>
      <c r="AC1144" s="178"/>
      <c r="AD1144" s="178"/>
      <c r="AE1144" s="178"/>
      <c r="AF1144" s="178"/>
    </row>
    <row r="1145" spans="1:32">
      <c r="A1145" s="602"/>
      <c r="B1145" s="3033" t="s">
        <v>312</v>
      </c>
      <c r="C1145" s="602" t="s">
        <v>306</v>
      </c>
      <c r="D1145" s="617" t="s">
        <v>1853</v>
      </c>
      <c r="E1145" s="1306" t="s">
        <v>1836</v>
      </c>
      <c r="F1145" s="734">
        <v>1210</v>
      </c>
      <c r="G1145" s="1278"/>
      <c r="H1145" s="1279"/>
      <c r="I1145" s="1280"/>
      <c r="J1145" s="1392" t="s">
        <v>1126</v>
      </c>
      <c r="K1145" s="1281"/>
      <c r="L1145" s="3358"/>
      <c r="M1145" s="3359"/>
      <c r="N1145" s="296"/>
      <c r="O1145" s="178"/>
      <c r="P1145" s="178"/>
      <c r="Q1145" s="178"/>
      <c r="R1145" s="178"/>
      <c r="S1145" s="178"/>
      <c r="T1145" s="178"/>
      <c r="U1145" s="178"/>
      <c r="V1145" s="178"/>
      <c r="W1145" s="178"/>
      <c r="X1145" s="178"/>
      <c r="Y1145" s="178"/>
      <c r="Z1145" s="178"/>
      <c r="AA1145" s="178"/>
      <c r="AB1145" s="178"/>
      <c r="AC1145" s="178"/>
      <c r="AD1145" s="178"/>
      <c r="AE1145" s="178"/>
      <c r="AF1145" s="178"/>
    </row>
    <row r="1146" spans="1:32" ht="20.399999999999999">
      <c r="A1146" s="602"/>
      <c r="B1146" s="3033" t="s">
        <v>312</v>
      </c>
      <c r="C1146" s="602" t="s">
        <v>306</v>
      </c>
      <c r="D1146" s="617" t="s">
        <v>1853</v>
      </c>
      <c r="E1146" s="1306" t="s">
        <v>1836</v>
      </c>
      <c r="F1146" s="734">
        <v>1210</v>
      </c>
      <c r="G1146" s="1278" t="s">
        <v>1917</v>
      </c>
      <c r="H1146" s="1279"/>
      <c r="I1146" s="1280"/>
      <c r="J1146" s="1392" t="s">
        <v>1126</v>
      </c>
      <c r="K1146" s="1281"/>
      <c r="L1146" s="3358"/>
      <c r="M1146" s="3359"/>
      <c r="N1146" s="296"/>
      <c r="O1146" s="4"/>
      <c r="P1146" s="4"/>
      <c r="Q1146" s="4"/>
      <c r="R1146" s="4"/>
      <c r="S1146" s="4"/>
      <c r="T1146" s="4"/>
      <c r="U1146" s="4"/>
      <c r="V1146" s="4"/>
      <c r="W1146" s="4"/>
      <c r="X1146" s="4"/>
      <c r="Y1146" s="4"/>
      <c r="Z1146" s="4"/>
      <c r="AA1146" s="4"/>
      <c r="AB1146" s="4"/>
      <c r="AC1146" s="4"/>
      <c r="AD1146" s="4"/>
      <c r="AE1146" s="4"/>
      <c r="AF1146" s="4"/>
    </row>
    <row r="1147" spans="1:32">
      <c r="A1147" s="788"/>
      <c r="B1147" s="3032" t="s">
        <v>422</v>
      </c>
      <c r="C1147" s="622" t="s">
        <v>413</v>
      </c>
      <c r="D1147" s="658" t="s">
        <v>1853</v>
      </c>
      <c r="E1147" s="1305" t="s">
        <v>1835</v>
      </c>
      <c r="F1147" s="624">
        <v>1221</v>
      </c>
      <c r="G1147" s="625" t="s">
        <v>744</v>
      </c>
      <c r="H1147" s="628">
        <v>23912.588871700002</v>
      </c>
      <c r="I1147" s="628"/>
      <c r="J1147" s="1392">
        <v>20641</v>
      </c>
      <c r="K1147" s="629"/>
      <c r="L1147" s="1874">
        <v>6221.5849641217983</v>
      </c>
      <c r="M1147" s="1874"/>
      <c r="N1147" s="296"/>
      <c r="O1147" s="4"/>
      <c r="P1147" s="4"/>
      <c r="Q1147" s="4"/>
      <c r="R1147" s="4"/>
      <c r="S1147" s="4"/>
      <c r="T1147" s="4"/>
      <c r="U1147" s="4"/>
      <c r="V1147" s="4"/>
      <c r="W1147" s="4"/>
      <c r="X1147" s="4"/>
      <c r="Y1147" s="4"/>
      <c r="Z1147" s="4"/>
      <c r="AA1147" s="4"/>
      <c r="AB1147" s="4"/>
      <c r="AC1147" s="4"/>
      <c r="AD1147" s="4"/>
      <c r="AE1147" s="4"/>
      <c r="AF1147" s="4"/>
    </row>
    <row r="1148" spans="1:32">
      <c r="A1148" s="699"/>
      <c r="B1148" s="3033" t="s">
        <v>422</v>
      </c>
      <c r="C1148" s="602" t="s">
        <v>413</v>
      </c>
      <c r="D1148" s="617" t="s">
        <v>1853</v>
      </c>
      <c r="E1148" s="1306" t="s">
        <v>1835</v>
      </c>
      <c r="F1148" s="618">
        <v>1221</v>
      </c>
      <c r="G1148" s="827" t="s">
        <v>1018</v>
      </c>
      <c r="H1148" s="785"/>
      <c r="I1148" s="786">
        <v>5912.588871699998</v>
      </c>
      <c r="J1148" s="1392" t="s">
        <v>1126</v>
      </c>
      <c r="K1148" s="825"/>
      <c r="L1148" s="3358"/>
      <c r="M1148" s="3359">
        <v>6221.5849641217983</v>
      </c>
      <c r="N1148" s="372"/>
      <c r="O1148" s="178"/>
      <c r="P1148" s="178"/>
      <c r="Q1148" s="178"/>
      <c r="R1148" s="178"/>
      <c r="S1148" s="178"/>
      <c r="T1148" s="178"/>
      <c r="U1148" s="178"/>
      <c r="V1148" s="178"/>
      <c r="W1148" s="178"/>
      <c r="X1148" s="178"/>
      <c r="Y1148" s="178"/>
      <c r="Z1148" s="178"/>
      <c r="AA1148" s="178"/>
      <c r="AB1148" s="178"/>
      <c r="AC1148" s="178"/>
      <c r="AD1148" s="178"/>
      <c r="AE1148" s="178"/>
      <c r="AF1148" s="178"/>
    </row>
    <row r="1149" spans="1:32" ht="51">
      <c r="A1149" s="699"/>
      <c r="B1149" s="3033" t="s">
        <v>422</v>
      </c>
      <c r="C1149" s="602" t="s">
        <v>413</v>
      </c>
      <c r="D1149" s="617" t="s">
        <v>1853</v>
      </c>
      <c r="E1149" s="1306" t="s">
        <v>1835</v>
      </c>
      <c r="F1149" s="618">
        <v>1221</v>
      </c>
      <c r="G1149" s="784" t="s">
        <v>1883</v>
      </c>
      <c r="H1149" s="785"/>
      <c r="I1149" s="786">
        <v>6000</v>
      </c>
      <c r="J1149" s="1392" t="s">
        <v>1126</v>
      </c>
      <c r="K1149" s="825"/>
      <c r="L1149" s="3358"/>
      <c r="M1149" s="3359"/>
      <c r="N1149" s="372" t="s">
        <v>4129</v>
      </c>
      <c r="O1149" s="6"/>
      <c r="P1149" s="6"/>
      <c r="Q1149" s="6"/>
      <c r="R1149" s="6"/>
      <c r="S1149" s="6"/>
      <c r="T1149" s="6"/>
      <c r="U1149" s="6"/>
      <c r="V1149" s="6"/>
      <c r="W1149" s="6"/>
      <c r="X1149" s="6"/>
      <c r="Y1149" s="6"/>
      <c r="Z1149" s="6"/>
      <c r="AA1149" s="6"/>
      <c r="AB1149" s="6"/>
      <c r="AC1149" s="6"/>
      <c r="AD1149" s="6"/>
      <c r="AE1149" s="6"/>
      <c r="AF1149" s="6"/>
    </row>
    <row r="1150" spans="1:32" ht="20.399999999999999">
      <c r="A1150" s="699"/>
      <c r="B1150" s="3033" t="s">
        <v>422</v>
      </c>
      <c r="C1150" s="602" t="s">
        <v>413</v>
      </c>
      <c r="D1150" s="617" t="s">
        <v>1853</v>
      </c>
      <c r="E1150" s="1306" t="s">
        <v>1835</v>
      </c>
      <c r="F1150" s="618">
        <v>1221</v>
      </c>
      <c r="G1150" s="784" t="s">
        <v>3050</v>
      </c>
      <c r="H1150" s="785"/>
      <c r="I1150" s="786">
        <v>12000</v>
      </c>
      <c r="J1150" s="1392" t="s">
        <v>1126</v>
      </c>
      <c r="K1150" s="825"/>
      <c r="L1150" s="3358"/>
      <c r="M1150" s="3359"/>
      <c r="N1150" s="372"/>
      <c r="O1150" s="6"/>
      <c r="P1150" s="6"/>
      <c r="Q1150" s="6"/>
      <c r="R1150" s="6"/>
      <c r="S1150" s="6"/>
      <c r="T1150" s="6"/>
      <c r="U1150" s="6"/>
      <c r="V1150" s="6"/>
      <c r="W1150" s="6"/>
      <c r="X1150" s="6"/>
      <c r="Y1150" s="6"/>
      <c r="Z1150" s="6"/>
      <c r="AA1150" s="6"/>
      <c r="AB1150" s="6"/>
      <c r="AC1150" s="6"/>
      <c r="AD1150" s="6"/>
      <c r="AE1150" s="6"/>
      <c r="AF1150" s="6"/>
    </row>
    <row r="1151" spans="1:32">
      <c r="A1151" s="788"/>
      <c r="B1151" s="3032" t="s">
        <v>312</v>
      </c>
      <c r="C1151" s="622" t="s">
        <v>306</v>
      </c>
      <c r="D1151" s="658" t="s">
        <v>1853</v>
      </c>
      <c r="E1151" s="1305" t="s">
        <v>1836</v>
      </c>
      <c r="F1151" s="763">
        <v>1221</v>
      </c>
      <c r="G1151" s="739" t="s">
        <v>325</v>
      </c>
      <c r="H1151" s="1277">
        <v>4000</v>
      </c>
      <c r="I1151" s="645"/>
      <c r="J1151" s="1392">
        <v>2934.76</v>
      </c>
      <c r="K1151" s="741"/>
      <c r="L1151" s="3361">
        <v>4000</v>
      </c>
      <c r="M1151" s="2063"/>
      <c r="N1151" s="372"/>
      <c r="O1151" s="178"/>
      <c r="P1151" s="178"/>
      <c r="Q1151" s="178"/>
      <c r="R1151" s="178"/>
      <c r="S1151" s="178"/>
      <c r="T1151" s="178"/>
      <c r="U1151" s="178"/>
      <c r="V1151" s="178"/>
      <c r="W1151" s="178"/>
      <c r="X1151" s="178"/>
      <c r="Y1151" s="178"/>
      <c r="Z1151" s="178"/>
      <c r="AA1151" s="178"/>
      <c r="AB1151" s="178"/>
      <c r="AC1151" s="178"/>
      <c r="AD1151" s="178"/>
      <c r="AE1151" s="178"/>
      <c r="AF1151" s="178"/>
    </row>
    <row r="1152" spans="1:32">
      <c r="A1152" s="699"/>
      <c r="B1152" s="3033" t="s">
        <v>312</v>
      </c>
      <c r="C1152" s="602" t="s">
        <v>306</v>
      </c>
      <c r="D1152" s="617" t="s">
        <v>1853</v>
      </c>
      <c r="E1152" s="1306" t="s">
        <v>1836</v>
      </c>
      <c r="F1152" s="734">
        <v>1221</v>
      </c>
      <c r="G1152" s="1278"/>
      <c r="H1152" s="1279"/>
      <c r="I1152" s="1280">
        <v>4000</v>
      </c>
      <c r="J1152" s="1392" t="s">
        <v>1126</v>
      </c>
      <c r="K1152" s="1281"/>
      <c r="L1152" s="3362"/>
      <c r="M1152" s="3363">
        <v>4000</v>
      </c>
      <c r="N1152" s="372"/>
      <c r="O1152" s="4"/>
      <c r="P1152" s="4"/>
      <c r="Q1152" s="4"/>
      <c r="R1152" s="4"/>
      <c r="S1152" s="4"/>
      <c r="T1152" s="4"/>
      <c r="U1152" s="4"/>
      <c r="V1152" s="4"/>
      <c r="W1152" s="4"/>
      <c r="X1152" s="4"/>
      <c r="Y1152" s="4"/>
      <c r="Z1152" s="4"/>
      <c r="AA1152" s="4"/>
      <c r="AB1152" s="4"/>
      <c r="AC1152" s="4"/>
      <c r="AD1152" s="4"/>
      <c r="AE1152" s="4"/>
      <c r="AF1152" s="4"/>
    </row>
    <row r="1153" spans="1:32">
      <c r="A1153" s="788"/>
      <c r="B1153" s="3032" t="s">
        <v>422</v>
      </c>
      <c r="C1153" s="622" t="s">
        <v>413</v>
      </c>
      <c r="D1153" s="658" t="s">
        <v>1853</v>
      </c>
      <c r="E1153" s="659" t="s">
        <v>1835</v>
      </c>
      <c r="F1153" s="763">
        <v>1227</v>
      </c>
      <c r="G1153" s="739" t="s">
        <v>107</v>
      </c>
      <c r="H1153" s="645">
        <v>0</v>
      </c>
      <c r="I1153" s="645"/>
      <c r="J1153" s="1537" t="s">
        <v>1126</v>
      </c>
      <c r="K1153" s="741"/>
      <c r="L1153" s="2063">
        <v>0</v>
      </c>
      <c r="M1153" s="2063"/>
      <c r="N1153" s="296"/>
      <c r="O1153" s="4"/>
      <c r="P1153" s="4"/>
      <c r="Q1153" s="4"/>
      <c r="R1153" s="4"/>
      <c r="S1153" s="4"/>
      <c r="T1153" s="4"/>
      <c r="U1153" s="4"/>
      <c r="V1153" s="4"/>
      <c r="W1153" s="4"/>
      <c r="X1153" s="4"/>
      <c r="Y1153" s="4"/>
      <c r="Z1153" s="4"/>
      <c r="AA1153" s="4"/>
      <c r="AB1153" s="4"/>
      <c r="AC1153" s="4"/>
      <c r="AD1153" s="4"/>
      <c r="AE1153" s="4"/>
      <c r="AF1153" s="4"/>
    </row>
    <row r="1154" spans="1:32">
      <c r="A1154" s="699"/>
      <c r="B1154" s="3033" t="s">
        <v>422</v>
      </c>
      <c r="C1154" s="602" t="s">
        <v>413</v>
      </c>
      <c r="D1154" s="617" t="s">
        <v>1853</v>
      </c>
      <c r="E1154" s="639" t="s">
        <v>1835</v>
      </c>
      <c r="F1154" s="734">
        <v>1227</v>
      </c>
      <c r="G1154" s="2126"/>
      <c r="H1154" s="1279"/>
      <c r="I1154" s="1280"/>
      <c r="J1154" s="1537" t="s">
        <v>1126</v>
      </c>
      <c r="K1154" s="1281"/>
      <c r="L1154" s="3362"/>
      <c r="M1154" s="3363"/>
      <c r="N1154" s="296"/>
      <c r="O1154" s="178"/>
      <c r="P1154" s="178"/>
      <c r="Q1154" s="178"/>
      <c r="R1154" s="178"/>
      <c r="S1154" s="178"/>
      <c r="T1154" s="178"/>
      <c r="U1154" s="178"/>
      <c r="V1154" s="178"/>
      <c r="W1154" s="178"/>
      <c r="X1154" s="178"/>
      <c r="Y1154" s="178"/>
      <c r="Z1154" s="178"/>
      <c r="AA1154" s="178"/>
      <c r="AB1154" s="178"/>
      <c r="AC1154" s="178"/>
      <c r="AD1154" s="178"/>
      <c r="AE1154" s="178"/>
      <c r="AF1154" s="178"/>
    </row>
    <row r="1155" spans="1:32">
      <c r="A1155" s="788"/>
      <c r="B1155" s="3032" t="s">
        <v>756</v>
      </c>
      <c r="C1155" s="622" t="s">
        <v>413</v>
      </c>
      <c r="D1155" s="658" t="s">
        <v>1853</v>
      </c>
      <c r="E1155" s="659" t="s">
        <v>1835</v>
      </c>
      <c r="F1155" s="763">
        <v>1228</v>
      </c>
      <c r="G1155" s="739" t="s">
        <v>112</v>
      </c>
      <c r="H1155" s="645">
        <v>1300</v>
      </c>
      <c r="I1155" s="645"/>
      <c r="J1155" s="1537">
        <v>1250</v>
      </c>
      <c r="K1155" s="741"/>
      <c r="L1155" s="652">
        <v>2120</v>
      </c>
      <c r="M1155" s="652"/>
      <c r="N1155" s="372"/>
      <c r="O1155" s="4"/>
      <c r="P1155" s="4"/>
      <c r="Q1155" s="4"/>
      <c r="R1155" s="4"/>
      <c r="S1155" s="4"/>
      <c r="T1155" s="4"/>
      <c r="U1155" s="4"/>
      <c r="V1155" s="4"/>
      <c r="W1155" s="4"/>
      <c r="X1155" s="4"/>
      <c r="Y1155" s="4"/>
      <c r="Z1155" s="4"/>
      <c r="AA1155" s="4"/>
      <c r="AB1155" s="4"/>
      <c r="AC1155" s="4"/>
      <c r="AD1155" s="4"/>
      <c r="AE1155" s="4"/>
      <c r="AF1155" s="4"/>
    </row>
    <row r="1156" spans="1:32">
      <c r="A1156" s="699"/>
      <c r="B1156" s="3033" t="s">
        <v>756</v>
      </c>
      <c r="C1156" s="602" t="s">
        <v>413</v>
      </c>
      <c r="D1156" s="617" t="s">
        <v>1853</v>
      </c>
      <c r="E1156" s="639" t="s">
        <v>1835</v>
      </c>
      <c r="F1156" s="734">
        <v>1228</v>
      </c>
      <c r="G1156" s="2126" t="s">
        <v>1116</v>
      </c>
      <c r="H1156" s="1279"/>
      <c r="I1156" s="1280">
        <v>800</v>
      </c>
      <c r="J1156" s="1537" t="s">
        <v>1126</v>
      </c>
      <c r="K1156" s="1281"/>
      <c r="L1156" s="2124"/>
      <c r="M1156" s="2125">
        <v>800</v>
      </c>
      <c r="N1156" s="372"/>
      <c r="O1156" s="4"/>
      <c r="P1156" s="4"/>
      <c r="Q1156" s="4"/>
      <c r="R1156" s="4"/>
      <c r="S1156" s="4"/>
      <c r="T1156" s="4"/>
      <c r="U1156" s="4"/>
      <c r="V1156" s="4"/>
      <c r="W1156" s="4"/>
      <c r="X1156" s="4"/>
      <c r="Y1156" s="4"/>
      <c r="Z1156" s="4"/>
      <c r="AA1156" s="4"/>
      <c r="AB1156" s="4"/>
      <c r="AC1156" s="4"/>
      <c r="AD1156" s="4"/>
      <c r="AE1156" s="4"/>
      <c r="AF1156" s="4"/>
    </row>
    <row r="1157" spans="1:32">
      <c r="A1157" s="2099"/>
      <c r="B1157" s="3033" t="s">
        <v>756</v>
      </c>
      <c r="C1157" s="602" t="s">
        <v>413</v>
      </c>
      <c r="D1157" s="617" t="s">
        <v>1853</v>
      </c>
      <c r="E1157" s="639" t="s">
        <v>1835</v>
      </c>
      <c r="F1157" s="734">
        <v>1228</v>
      </c>
      <c r="G1157" s="2127" t="s">
        <v>4124</v>
      </c>
      <c r="H1157" s="2128"/>
      <c r="I1157" s="2129">
        <v>200</v>
      </c>
      <c r="J1157" s="2103"/>
      <c r="K1157" s="2130"/>
      <c r="L1157" s="2131"/>
      <c r="M1157" s="2132">
        <v>900</v>
      </c>
      <c r="N1157" s="372"/>
      <c r="O1157" s="4"/>
      <c r="P1157" s="4"/>
      <c r="Q1157" s="4"/>
      <c r="R1157" s="4"/>
      <c r="S1157" s="4"/>
      <c r="T1157" s="4"/>
      <c r="U1157" s="4"/>
      <c r="V1157" s="4"/>
      <c r="W1157" s="4"/>
      <c r="X1157" s="4"/>
      <c r="Y1157" s="4"/>
      <c r="Z1157" s="4"/>
      <c r="AA1157" s="4"/>
      <c r="AB1157" s="4"/>
      <c r="AC1157" s="4"/>
      <c r="AD1157" s="4"/>
      <c r="AE1157" s="4"/>
      <c r="AF1157" s="4"/>
    </row>
    <row r="1158" spans="1:32">
      <c r="A1158" s="699"/>
      <c r="B1158" s="3033" t="s">
        <v>756</v>
      </c>
      <c r="C1158" s="602" t="s">
        <v>413</v>
      </c>
      <c r="D1158" s="617" t="s">
        <v>1853</v>
      </c>
      <c r="E1158" s="639" t="s">
        <v>1835</v>
      </c>
      <c r="F1158" s="734">
        <v>1228</v>
      </c>
      <c r="G1158" s="2133" t="s">
        <v>409</v>
      </c>
      <c r="H1158" s="1279"/>
      <c r="I1158" s="1280">
        <v>300</v>
      </c>
      <c r="J1158" s="1537" t="s">
        <v>1126</v>
      </c>
      <c r="K1158" s="1281"/>
      <c r="L1158" s="2124"/>
      <c r="M1158" s="2125">
        <v>420</v>
      </c>
      <c r="N1158" s="372"/>
      <c r="O1158" s="4"/>
      <c r="P1158" s="4"/>
      <c r="Q1158" s="4"/>
      <c r="R1158" s="4"/>
      <c r="S1158" s="4"/>
      <c r="T1158" s="4"/>
      <c r="U1158" s="4"/>
      <c r="V1158" s="4"/>
      <c r="W1158" s="4"/>
      <c r="X1158" s="4"/>
      <c r="Y1158" s="4"/>
      <c r="Z1158" s="4"/>
      <c r="AA1158" s="4"/>
      <c r="AB1158" s="4"/>
      <c r="AC1158" s="4"/>
      <c r="AD1158" s="4"/>
      <c r="AE1158" s="4"/>
      <c r="AF1158" s="4"/>
    </row>
    <row r="1159" spans="1:32">
      <c r="A1159" s="788"/>
      <c r="B1159" s="3032" t="s">
        <v>756</v>
      </c>
      <c r="C1159" s="622" t="s">
        <v>307</v>
      </c>
      <c r="D1159" s="658" t="s">
        <v>1853</v>
      </c>
      <c r="E1159" s="659" t="s">
        <v>1835</v>
      </c>
      <c r="F1159" s="763">
        <v>2111</v>
      </c>
      <c r="G1159" s="739" t="s">
        <v>745</v>
      </c>
      <c r="H1159" s="645">
        <v>1000</v>
      </c>
      <c r="I1159" s="645"/>
      <c r="J1159" s="1537">
        <v>256</v>
      </c>
      <c r="K1159" s="741"/>
      <c r="L1159" s="652">
        <v>1000</v>
      </c>
      <c r="M1159" s="652"/>
      <c r="N1159" s="372"/>
      <c r="O1159" s="4"/>
      <c r="P1159" s="4"/>
      <c r="Q1159" s="4"/>
      <c r="R1159" s="4"/>
      <c r="S1159" s="4"/>
      <c r="T1159" s="4"/>
      <c r="U1159" s="4"/>
      <c r="V1159" s="4"/>
      <c r="W1159" s="4"/>
      <c r="X1159" s="4"/>
      <c r="Y1159" s="4"/>
      <c r="Z1159" s="4"/>
      <c r="AA1159" s="4"/>
      <c r="AB1159" s="4"/>
      <c r="AC1159" s="4"/>
      <c r="AD1159" s="4"/>
      <c r="AE1159" s="4"/>
      <c r="AF1159" s="4"/>
    </row>
    <row r="1160" spans="1:32">
      <c r="A1160" s="699"/>
      <c r="B1160" s="3033" t="s">
        <v>756</v>
      </c>
      <c r="C1160" s="602" t="s">
        <v>307</v>
      </c>
      <c r="D1160" s="617" t="s">
        <v>1853</v>
      </c>
      <c r="E1160" s="639" t="s">
        <v>1835</v>
      </c>
      <c r="F1160" s="734">
        <v>2111</v>
      </c>
      <c r="G1160" s="2126" t="s">
        <v>240</v>
      </c>
      <c r="H1160" s="1279"/>
      <c r="I1160" s="1280">
        <v>1000</v>
      </c>
      <c r="J1160" s="1537" t="s">
        <v>1126</v>
      </c>
      <c r="K1160" s="1281"/>
      <c r="L1160" s="2124"/>
      <c r="M1160" s="2125">
        <v>1000</v>
      </c>
      <c r="N1160" s="372"/>
      <c r="O1160" s="178"/>
      <c r="P1160" s="178"/>
      <c r="Q1160" s="178"/>
      <c r="R1160" s="178"/>
      <c r="S1160" s="178"/>
      <c r="T1160" s="178"/>
      <c r="U1160" s="178"/>
      <c r="V1160" s="178"/>
      <c r="W1160" s="178"/>
      <c r="X1160" s="178"/>
      <c r="Y1160" s="178"/>
      <c r="Z1160" s="178"/>
      <c r="AA1160" s="178"/>
      <c r="AB1160" s="178"/>
      <c r="AC1160" s="178"/>
      <c r="AD1160" s="178"/>
      <c r="AE1160" s="178"/>
      <c r="AF1160" s="178"/>
    </row>
    <row r="1161" spans="1:32">
      <c r="A1161" s="788"/>
      <c r="B1161" s="3032" t="s">
        <v>756</v>
      </c>
      <c r="C1161" s="622" t="s">
        <v>307</v>
      </c>
      <c r="D1161" s="658" t="s">
        <v>1853</v>
      </c>
      <c r="E1161" s="659" t="s">
        <v>1835</v>
      </c>
      <c r="F1161" s="763">
        <v>2112</v>
      </c>
      <c r="G1161" s="739" t="s">
        <v>752</v>
      </c>
      <c r="H1161" s="645">
        <v>0</v>
      </c>
      <c r="I1161" s="645"/>
      <c r="J1161" s="1537" t="s">
        <v>1126</v>
      </c>
      <c r="K1161" s="741"/>
      <c r="L1161" s="652">
        <v>0</v>
      </c>
      <c r="M1161" s="652"/>
      <c r="N1161" s="372"/>
      <c r="O1161" s="4"/>
      <c r="P1161" s="4"/>
      <c r="Q1161" s="4"/>
      <c r="R1161" s="4"/>
      <c r="S1161" s="4"/>
      <c r="T1161" s="4"/>
      <c r="U1161" s="4"/>
      <c r="V1161" s="4"/>
      <c r="W1161" s="4"/>
      <c r="X1161" s="4"/>
      <c r="Y1161" s="4"/>
      <c r="Z1161" s="4"/>
      <c r="AA1161" s="4"/>
      <c r="AB1161" s="4"/>
      <c r="AC1161" s="4"/>
      <c r="AD1161" s="4"/>
      <c r="AE1161" s="4"/>
      <c r="AF1161" s="4"/>
    </row>
    <row r="1162" spans="1:32">
      <c r="A1162" s="699"/>
      <c r="B1162" s="3033" t="s">
        <v>756</v>
      </c>
      <c r="C1162" s="602" t="s">
        <v>307</v>
      </c>
      <c r="D1162" s="617" t="s">
        <v>1853</v>
      </c>
      <c r="E1162" s="639" t="s">
        <v>1835</v>
      </c>
      <c r="F1162" s="734">
        <v>2112</v>
      </c>
      <c r="G1162" s="2126" t="s">
        <v>749</v>
      </c>
      <c r="H1162" s="1279"/>
      <c r="I1162" s="1280"/>
      <c r="J1162" s="1537" t="s">
        <v>1126</v>
      </c>
      <c r="K1162" s="1281"/>
      <c r="L1162" s="2124"/>
      <c r="M1162" s="2125"/>
      <c r="N1162" s="372"/>
      <c r="O1162" s="178"/>
      <c r="P1162" s="178"/>
      <c r="Q1162" s="178"/>
      <c r="R1162" s="178"/>
      <c r="S1162" s="178"/>
      <c r="T1162" s="178"/>
      <c r="U1162" s="178"/>
      <c r="V1162" s="178"/>
      <c r="W1162" s="178"/>
      <c r="X1162" s="178"/>
      <c r="Y1162" s="178"/>
      <c r="Z1162" s="178"/>
      <c r="AA1162" s="178"/>
      <c r="AB1162" s="178"/>
      <c r="AC1162" s="178"/>
      <c r="AD1162" s="178"/>
      <c r="AE1162" s="178"/>
      <c r="AF1162" s="178"/>
    </row>
    <row r="1163" spans="1:32">
      <c r="A1163" s="788"/>
      <c r="B1163" s="3032" t="s">
        <v>756</v>
      </c>
      <c r="C1163" s="622" t="s">
        <v>307</v>
      </c>
      <c r="D1163" s="658" t="s">
        <v>1853</v>
      </c>
      <c r="E1163" s="659" t="s">
        <v>1835</v>
      </c>
      <c r="F1163" s="763">
        <v>2121</v>
      </c>
      <c r="G1163" s="739" t="s">
        <v>746</v>
      </c>
      <c r="H1163" s="645">
        <v>3600</v>
      </c>
      <c r="I1163" s="645"/>
      <c r="J1163" s="1537">
        <v>1545</v>
      </c>
      <c r="K1163" s="741"/>
      <c r="L1163" s="652">
        <v>3600</v>
      </c>
      <c r="M1163" s="652"/>
      <c r="N1163" s="372"/>
      <c r="O1163" s="4"/>
      <c r="P1163" s="4"/>
      <c r="Q1163" s="4"/>
      <c r="R1163" s="4"/>
      <c r="S1163" s="4"/>
      <c r="T1163" s="4"/>
      <c r="U1163" s="4"/>
      <c r="V1163" s="4"/>
      <c r="W1163" s="4"/>
      <c r="X1163" s="4"/>
      <c r="Y1163" s="4"/>
      <c r="Z1163" s="4"/>
      <c r="AA1163" s="4"/>
      <c r="AB1163" s="4"/>
      <c r="AC1163" s="4"/>
      <c r="AD1163" s="4"/>
      <c r="AE1163" s="4"/>
      <c r="AF1163" s="4"/>
    </row>
    <row r="1164" spans="1:32" ht="20.399999999999999">
      <c r="A1164" s="699"/>
      <c r="B1164" s="3033" t="s">
        <v>756</v>
      </c>
      <c r="C1164" s="602" t="s">
        <v>307</v>
      </c>
      <c r="D1164" s="617" t="s">
        <v>1853</v>
      </c>
      <c r="E1164" s="639" t="s">
        <v>1835</v>
      </c>
      <c r="F1164" s="734">
        <v>2121</v>
      </c>
      <c r="G1164" s="2133" t="s">
        <v>747</v>
      </c>
      <c r="H1164" s="1279"/>
      <c r="I1164" s="1280">
        <v>3600</v>
      </c>
      <c r="J1164" s="1537" t="s">
        <v>1126</v>
      </c>
      <c r="K1164" s="1281"/>
      <c r="L1164" s="2124"/>
      <c r="M1164" s="2125">
        <v>3600</v>
      </c>
      <c r="N1164" s="2102"/>
      <c r="O1164" s="4"/>
      <c r="P1164" s="4"/>
      <c r="Q1164" s="4"/>
      <c r="R1164" s="4"/>
      <c r="S1164" s="4"/>
      <c r="T1164" s="4"/>
      <c r="U1164" s="4"/>
      <c r="V1164" s="4"/>
      <c r="W1164" s="4"/>
      <c r="X1164" s="4"/>
      <c r="Y1164" s="4"/>
      <c r="Z1164" s="4"/>
      <c r="AA1164" s="4"/>
      <c r="AB1164" s="4"/>
      <c r="AC1164" s="4"/>
      <c r="AD1164" s="4"/>
      <c r="AE1164" s="4"/>
      <c r="AF1164" s="4"/>
    </row>
    <row r="1165" spans="1:32">
      <c r="A1165" s="788"/>
      <c r="B1165" s="3032" t="s">
        <v>756</v>
      </c>
      <c r="C1165" s="622" t="s">
        <v>307</v>
      </c>
      <c r="D1165" s="658" t="s">
        <v>1853</v>
      </c>
      <c r="E1165" s="659" t="s">
        <v>1835</v>
      </c>
      <c r="F1165" s="763">
        <v>2122</v>
      </c>
      <c r="G1165" s="739" t="s">
        <v>748</v>
      </c>
      <c r="H1165" s="645">
        <v>2000</v>
      </c>
      <c r="I1165" s="2134"/>
      <c r="J1165" s="1537">
        <v>0</v>
      </c>
      <c r="K1165" s="2135"/>
      <c r="L1165" s="652">
        <v>2000</v>
      </c>
      <c r="M1165" s="2136"/>
      <c r="N1165" s="2102"/>
      <c r="O1165" s="178"/>
      <c r="P1165" s="178"/>
      <c r="Q1165" s="178"/>
      <c r="R1165" s="178"/>
      <c r="S1165" s="178"/>
      <c r="T1165" s="178"/>
      <c r="U1165" s="178"/>
      <c r="V1165" s="178"/>
      <c r="W1165" s="178"/>
      <c r="X1165" s="178"/>
      <c r="Y1165" s="178"/>
      <c r="Z1165" s="178"/>
      <c r="AA1165" s="178"/>
      <c r="AB1165" s="178"/>
      <c r="AC1165" s="178"/>
      <c r="AD1165" s="178"/>
      <c r="AE1165" s="178"/>
      <c r="AF1165" s="178"/>
    </row>
    <row r="1166" spans="1:32">
      <c r="A1166" s="699"/>
      <c r="B1166" s="3033" t="s">
        <v>756</v>
      </c>
      <c r="C1166" s="602" t="s">
        <v>307</v>
      </c>
      <c r="D1166" s="617" t="s">
        <v>1853</v>
      </c>
      <c r="E1166" s="639" t="s">
        <v>1835</v>
      </c>
      <c r="F1166" s="734">
        <v>2122</v>
      </c>
      <c r="G1166" s="2126" t="s">
        <v>749</v>
      </c>
      <c r="H1166" s="1279"/>
      <c r="I1166" s="1280">
        <v>2000</v>
      </c>
      <c r="J1166" s="1537" t="s">
        <v>1126</v>
      </c>
      <c r="K1166" s="1281"/>
      <c r="L1166" s="2124"/>
      <c r="M1166" s="2125">
        <v>2000</v>
      </c>
      <c r="N1166" s="2102"/>
    </row>
    <row r="1167" spans="1:32" ht="20.399999999999999">
      <c r="A1167" s="788"/>
      <c r="B1167" s="3032" t="s">
        <v>756</v>
      </c>
      <c r="C1167" s="622" t="s">
        <v>305</v>
      </c>
      <c r="D1167" s="658" t="s">
        <v>1853</v>
      </c>
      <c r="E1167" s="659" t="s">
        <v>1835</v>
      </c>
      <c r="F1167" s="763">
        <v>2210</v>
      </c>
      <c r="G1167" s="739" t="s">
        <v>557</v>
      </c>
      <c r="H1167" s="645">
        <v>170.44</v>
      </c>
      <c r="I1167" s="645"/>
      <c r="J1167" s="1537">
        <v>96</v>
      </c>
      <c r="K1167" s="741"/>
      <c r="L1167" s="652">
        <v>170.44</v>
      </c>
      <c r="M1167" s="652"/>
      <c r="N1167" s="372" t="s">
        <v>2014</v>
      </c>
      <c r="O1167" s="4"/>
      <c r="P1167" s="4"/>
      <c r="Q1167" s="4"/>
      <c r="R1167" s="4"/>
      <c r="S1167" s="4"/>
      <c r="T1167" s="4"/>
      <c r="U1167" s="4"/>
      <c r="V1167" s="4"/>
      <c r="W1167" s="4"/>
      <c r="X1167" s="4"/>
      <c r="Y1167" s="4"/>
      <c r="Z1167" s="4"/>
      <c r="AA1167" s="4"/>
      <c r="AB1167" s="4"/>
      <c r="AC1167" s="4"/>
      <c r="AD1167" s="4"/>
      <c r="AE1167" s="4"/>
      <c r="AF1167" s="4"/>
    </row>
    <row r="1168" spans="1:32">
      <c r="A1168" s="699"/>
      <c r="B1168" s="3033" t="s">
        <v>756</v>
      </c>
      <c r="C1168" s="602" t="s">
        <v>305</v>
      </c>
      <c r="D1168" s="617" t="s">
        <v>1853</v>
      </c>
      <c r="E1168" s="639" t="s">
        <v>1835</v>
      </c>
      <c r="F1168" s="734">
        <v>2210</v>
      </c>
      <c r="G1168" s="2126" t="s">
        <v>2561</v>
      </c>
      <c r="H1168" s="1279"/>
      <c r="I1168" s="1280">
        <v>120.44</v>
      </c>
      <c r="J1168" s="1537" t="s">
        <v>1126</v>
      </c>
      <c r="K1168" s="1281"/>
      <c r="L1168" s="2124"/>
      <c r="M1168" s="1280">
        <v>120.44</v>
      </c>
      <c r="N1168" s="372"/>
      <c r="O1168" s="4"/>
      <c r="P1168" s="4"/>
      <c r="Q1168" s="4"/>
      <c r="R1168" s="4"/>
      <c r="S1168" s="4"/>
      <c r="T1168" s="4"/>
      <c r="U1168" s="4"/>
      <c r="V1168" s="4"/>
      <c r="W1168" s="4"/>
      <c r="X1168" s="4"/>
      <c r="Y1168" s="4"/>
      <c r="Z1168" s="4"/>
      <c r="AA1168" s="4"/>
      <c r="AB1168" s="4"/>
      <c r="AC1168" s="4"/>
      <c r="AD1168" s="4"/>
      <c r="AE1168" s="4"/>
      <c r="AF1168" s="4"/>
    </row>
    <row r="1169" spans="1:32">
      <c r="A1169" s="699"/>
      <c r="B1169" s="3033" t="s">
        <v>756</v>
      </c>
      <c r="C1169" s="602" t="s">
        <v>305</v>
      </c>
      <c r="D1169" s="617" t="s">
        <v>1853</v>
      </c>
      <c r="E1169" s="639" t="s">
        <v>1835</v>
      </c>
      <c r="F1169" s="734">
        <v>2210</v>
      </c>
      <c r="G1169" s="2126" t="s">
        <v>750</v>
      </c>
      <c r="H1169" s="1279"/>
      <c r="I1169" s="1280">
        <v>50</v>
      </c>
      <c r="J1169" s="1537" t="s">
        <v>1126</v>
      </c>
      <c r="K1169" s="1281"/>
      <c r="L1169" s="2124"/>
      <c r="M1169" s="1280">
        <v>50</v>
      </c>
      <c r="N1169" s="372"/>
      <c r="O1169" s="4"/>
      <c r="P1169" s="4"/>
      <c r="Q1169" s="4"/>
      <c r="R1169" s="4"/>
      <c r="S1169" s="4"/>
      <c r="T1169" s="4"/>
      <c r="U1169" s="4"/>
      <c r="V1169" s="4"/>
      <c r="W1169" s="4"/>
      <c r="X1169" s="4"/>
      <c r="Y1169" s="4"/>
      <c r="Z1169" s="4"/>
      <c r="AA1169" s="4"/>
      <c r="AB1169" s="4"/>
      <c r="AC1169" s="4"/>
      <c r="AD1169" s="4"/>
      <c r="AE1169" s="4"/>
      <c r="AF1169" s="4"/>
    </row>
    <row r="1170" spans="1:32">
      <c r="A1170" s="788"/>
      <c r="B1170" s="3032" t="s">
        <v>756</v>
      </c>
      <c r="C1170" s="622" t="s">
        <v>307</v>
      </c>
      <c r="D1170" s="658" t="s">
        <v>1853</v>
      </c>
      <c r="E1170" s="1305" t="s">
        <v>1835</v>
      </c>
      <c r="F1170" s="1578">
        <v>2233</v>
      </c>
      <c r="G1170" s="1571" t="s">
        <v>208</v>
      </c>
      <c r="H1170" s="1572">
        <v>76620</v>
      </c>
      <c r="I1170" s="1572"/>
      <c r="J1170" s="1564">
        <v>36150</v>
      </c>
      <c r="K1170" s="1574"/>
      <c r="L1170" s="1572">
        <v>76200</v>
      </c>
      <c r="M1170" s="2063"/>
      <c r="N1170" s="372"/>
      <c r="O1170" s="4"/>
      <c r="P1170" s="4"/>
      <c r="Q1170" s="4"/>
      <c r="R1170" s="4"/>
      <c r="S1170" s="4"/>
      <c r="T1170" s="4"/>
      <c r="U1170" s="4"/>
      <c r="V1170" s="4"/>
      <c r="W1170" s="4"/>
      <c r="X1170" s="4"/>
      <c r="Y1170" s="4"/>
      <c r="Z1170" s="4"/>
      <c r="AA1170" s="4"/>
      <c r="AB1170" s="4"/>
      <c r="AC1170" s="4"/>
      <c r="AD1170" s="4"/>
      <c r="AE1170" s="4"/>
      <c r="AF1170" s="4"/>
    </row>
    <row r="1171" spans="1:32">
      <c r="A1171" s="699"/>
      <c r="B1171" s="3033" t="s">
        <v>756</v>
      </c>
      <c r="C1171" s="602" t="s">
        <v>307</v>
      </c>
      <c r="D1171" s="617" t="s">
        <v>1853</v>
      </c>
      <c r="E1171" s="1306" t="s">
        <v>1835</v>
      </c>
      <c r="F1171" s="1312">
        <v>2233</v>
      </c>
      <c r="G1171" s="757" t="s">
        <v>751</v>
      </c>
      <c r="H1171" s="1702"/>
      <c r="I1171" s="1702">
        <v>420</v>
      </c>
      <c r="J1171" s="1564" t="s">
        <v>1126</v>
      </c>
      <c r="K1171" s="1703"/>
      <c r="L1171" s="2137"/>
      <c r="M1171" s="2137">
        <v>0</v>
      </c>
      <c r="N1171" s="372"/>
      <c r="O1171" s="6"/>
      <c r="P1171" s="6"/>
      <c r="Q1171" s="6"/>
      <c r="R1171" s="6"/>
      <c r="S1171" s="6"/>
      <c r="T1171" s="6"/>
      <c r="U1171" s="6"/>
      <c r="V1171" s="6"/>
      <c r="W1171" s="6"/>
      <c r="X1171" s="6"/>
      <c r="Y1171" s="6"/>
      <c r="Z1171" s="6"/>
      <c r="AA1171" s="6"/>
      <c r="AB1171" s="6"/>
      <c r="AC1171" s="6"/>
      <c r="AD1171" s="6"/>
      <c r="AE1171" s="6"/>
      <c r="AF1171" s="6"/>
    </row>
    <row r="1172" spans="1:32">
      <c r="A1172" s="699"/>
      <c r="B1172" s="3033" t="s">
        <v>756</v>
      </c>
      <c r="C1172" s="602" t="s">
        <v>307</v>
      </c>
      <c r="D1172" s="617" t="s">
        <v>1853</v>
      </c>
      <c r="E1172" s="1306" t="s">
        <v>1835</v>
      </c>
      <c r="F1172" s="1312">
        <v>2233</v>
      </c>
      <c r="G1172" s="757" t="s">
        <v>1120</v>
      </c>
      <c r="H1172" s="1702"/>
      <c r="I1172" s="1702">
        <v>76200</v>
      </c>
      <c r="J1172" s="1564" t="s">
        <v>1126</v>
      </c>
      <c r="K1172" s="1703"/>
      <c r="L1172" s="2137"/>
      <c r="M1172" s="2137">
        <v>76200</v>
      </c>
      <c r="N1172" s="372"/>
      <c r="O1172" s="6"/>
      <c r="P1172" s="6"/>
      <c r="Q1172" s="6"/>
      <c r="R1172" s="6"/>
      <c r="S1172" s="6"/>
      <c r="T1172" s="6"/>
      <c r="U1172" s="6"/>
      <c r="V1172" s="6"/>
      <c r="W1172" s="6"/>
      <c r="X1172" s="6"/>
      <c r="Y1172" s="6"/>
      <c r="Z1172" s="6"/>
      <c r="AA1172" s="6"/>
      <c r="AB1172" s="6"/>
      <c r="AC1172" s="6"/>
      <c r="AD1172" s="6"/>
      <c r="AE1172" s="6"/>
      <c r="AF1172" s="6"/>
    </row>
    <row r="1173" spans="1:32" ht="40.799999999999997">
      <c r="A1173" s="788"/>
      <c r="B1173" s="3032" t="s">
        <v>756</v>
      </c>
      <c r="C1173" s="622" t="s">
        <v>307</v>
      </c>
      <c r="D1173" s="658" t="s">
        <v>1853</v>
      </c>
      <c r="E1173" s="659" t="s">
        <v>1835</v>
      </c>
      <c r="F1173" s="763">
        <v>2234</v>
      </c>
      <c r="G1173" s="739" t="s">
        <v>112</v>
      </c>
      <c r="H1173" s="645">
        <v>1000</v>
      </c>
      <c r="I1173" s="645"/>
      <c r="J1173" s="1537">
        <v>657</v>
      </c>
      <c r="K1173" s="741"/>
      <c r="L1173" s="652">
        <v>180</v>
      </c>
      <c r="M1173" s="652"/>
      <c r="N1173" s="595" t="s">
        <v>4132</v>
      </c>
      <c r="O1173" s="4"/>
      <c r="P1173" s="4"/>
      <c r="Q1173" s="4"/>
      <c r="R1173" s="4"/>
      <c r="S1173" s="4"/>
      <c r="T1173" s="4"/>
      <c r="U1173" s="4"/>
      <c r="V1173" s="4"/>
      <c r="W1173" s="4"/>
      <c r="X1173" s="4"/>
      <c r="Y1173" s="4"/>
      <c r="Z1173" s="4"/>
      <c r="AA1173" s="4"/>
      <c r="AB1173" s="6"/>
      <c r="AC1173" s="6"/>
      <c r="AD1173" s="6"/>
      <c r="AE1173" s="6"/>
      <c r="AF1173" s="6"/>
    </row>
    <row r="1174" spans="1:32" ht="20.399999999999999">
      <c r="A1174" s="699"/>
      <c r="B1174" s="3033" t="s">
        <v>756</v>
      </c>
      <c r="C1174" s="602" t="s">
        <v>307</v>
      </c>
      <c r="D1174" s="617" t="s">
        <v>1853</v>
      </c>
      <c r="E1174" s="639" t="s">
        <v>1835</v>
      </c>
      <c r="F1174" s="734">
        <v>2234</v>
      </c>
      <c r="G1174" s="2126" t="s">
        <v>2013</v>
      </c>
      <c r="H1174" s="1279"/>
      <c r="I1174" s="1280">
        <v>1000</v>
      </c>
      <c r="J1174" s="1537" t="s">
        <v>1126</v>
      </c>
      <c r="K1174" s="1281"/>
      <c r="L1174" s="2124"/>
      <c r="M1174" s="2125">
        <v>180</v>
      </c>
      <c r="N1174" s="296"/>
      <c r="O1174" s="4"/>
      <c r="P1174" s="4"/>
      <c r="Q1174" s="4"/>
      <c r="R1174" s="4"/>
      <c r="S1174" s="4"/>
      <c r="T1174" s="4"/>
      <c r="U1174" s="4"/>
      <c r="V1174" s="4"/>
      <c r="W1174" s="4"/>
      <c r="X1174" s="4"/>
      <c r="Y1174" s="4"/>
      <c r="Z1174" s="4"/>
      <c r="AA1174" s="4"/>
      <c r="AB1174" s="4"/>
      <c r="AC1174" s="4"/>
      <c r="AD1174" s="4"/>
      <c r="AE1174" s="4"/>
      <c r="AF1174" s="4"/>
    </row>
    <row r="1175" spans="1:32">
      <c r="A1175" s="788"/>
      <c r="B1175" s="3032" t="s">
        <v>756</v>
      </c>
      <c r="C1175" s="622" t="s">
        <v>307</v>
      </c>
      <c r="D1175" s="658" t="s">
        <v>1853</v>
      </c>
      <c r="E1175" s="659" t="s">
        <v>1835</v>
      </c>
      <c r="F1175" s="763">
        <v>2235</v>
      </c>
      <c r="G1175" s="739" t="s">
        <v>913</v>
      </c>
      <c r="H1175" s="645">
        <v>2760</v>
      </c>
      <c r="I1175" s="645"/>
      <c r="J1175" s="1537">
        <v>1547</v>
      </c>
      <c r="K1175" s="741"/>
      <c r="L1175" s="652">
        <v>3030</v>
      </c>
      <c r="M1175" s="652"/>
      <c r="N1175" s="296"/>
      <c r="O1175" s="4"/>
      <c r="P1175" s="4"/>
      <c r="Q1175" s="4"/>
      <c r="R1175" s="4"/>
      <c r="S1175" s="4"/>
      <c r="T1175" s="4"/>
      <c r="U1175" s="4"/>
      <c r="V1175" s="4"/>
      <c r="W1175" s="4"/>
      <c r="X1175" s="4"/>
      <c r="Y1175" s="4"/>
      <c r="Z1175" s="4"/>
      <c r="AA1175" s="4"/>
      <c r="AB1175" s="4"/>
      <c r="AC1175" s="4"/>
      <c r="AD1175" s="4"/>
      <c r="AE1175" s="4"/>
      <c r="AF1175" s="4"/>
    </row>
    <row r="1176" spans="1:32" ht="71.400000000000006">
      <c r="A1176" s="699"/>
      <c r="B1176" s="3033" t="s">
        <v>756</v>
      </c>
      <c r="C1176" s="602" t="s">
        <v>307</v>
      </c>
      <c r="D1176" s="617" t="s">
        <v>1853</v>
      </c>
      <c r="E1176" s="639" t="s">
        <v>1835</v>
      </c>
      <c r="F1176" s="734">
        <v>2235</v>
      </c>
      <c r="G1176" s="2127" t="s">
        <v>2562</v>
      </c>
      <c r="H1176" s="1280"/>
      <c r="I1176" s="1280">
        <v>2430</v>
      </c>
      <c r="J1176" s="1537"/>
      <c r="K1176" s="900"/>
      <c r="L1176" s="2125"/>
      <c r="M1176" s="1280">
        <v>2430</v>
      </c>
      <c r="N1176" s="372" t="s">
        <v>4134</v>
      </c>
      <c r="O1176" s="4"/>
      <c r="P1176" s="4"/>
      <c r="Q1176" s="4"/>
      <c r="R1176" s="4"/>
      <c r="S1176" s="4"/>
      <c r="T1176" s="4"/>
      <c r="U1176" s="4"/>
      <c r="V1176" s="4"/>
      <c r="W1176" s="4"/>
      <c r="X1176" s="4"/>
      <c r="Y1176" s="4"/>
      <c r="Z1176" s="4"/>
      <c r="AA1176" s="4"/>
      <c r="AB1176" s="4"/>
      <c r="AC1176" s="4"/>
      <c r="AD1176" s="4"/>
      <c r="AE1176" s="4"/>
      <c r="AF1176" s="4"/>
    </row>
    <row r="1177" spans="1:32" ht="20.399999999999999">
      <c r="A1177" s="829"/>
      <c r="B1177" s="3036" t="s">
        <v>756</v>
      </c>
      <c r="C1177" s="695" t="s">
        <v>307</v>
      </c>
      <c r="D1177" s="767" t="s">
        <v>1853</v>
      </c>
      <c r="E1177" s="1711" t="s">
        <v>1835</v>
      </c>
      <c r="F1177" s="768">
        <v>2235</v>
      </c>
      <c r="G1177" s="2138" t="s">
        <v>4128</v>
      </c>
      <c r="H1177" s="2139"/>
      <c r="I1177" s="2139">
        <v>330</v>
      </c>
      <c r="J1177" s="1537" t="s">
        <v>1126</v>
      </c>
      <c r="K1177" s="2140"/>
      <c r="L1177" s="2141"/>
      <c r="M1177" s="2139">
        <v>600</v>
      </c>
      <c r="N1177" s="595"/>
      <c r="O1177" s="4"/>
      <c r="P1177" s="4"/>
      <c r="Q1177" s="4"/>
      <c r="R1177" s="4"/>
      <c r="S1177" s="4"/>
      <c r="T1177" s="4"/>
      <c r="U1177" s="4"/>
      <c r="V1177" s="4"/>
      <c r="W1177" s="4"/>
      <c r="X1177" s="4"/>
      <c r="Y1177" s="4"/>
      <c r="Z1177" s="4"/>
      <c r="AA1177" s="4"/>
      <c r="AB1177" s="4"/>
      <c r="AC1177" s="4"/>
      <c r="AD1177" s="4"/>
      <c r="AE1177" s="4"/>
      <c r="AF1177" s="4"/>
    </row>
    <row r="1178" spans="1:32">
      <c r="A1178" s="805"/>
      <c r="B1178" s="3040" t="s">
        <v>756</v>
      </c>
      <c r="C1178" s="667" t="s">
        <v>307</v>
      </c>
      <c r="D1178" s="658" t="s">
        <v>1853</v>
      </c>
      <c r="E1178" s="659" t="s">
        <v>1835</v>
      </c>
      <c r="F1178" s="765">
        <v>2239</v>
      </c>
      <c r="G1178" s="739" t="s">
        <v>993</v>
      </c>
      <c r="H1178" s="652">
        <v>78517</v>
      </c>
      <c r="I1178" s="645"/>
      <c r="J1178" s="1537">
        <v>49474</v>
      </c>
      <c r="K1178" s="741"/>
      <c r="L1178" s="652">
        <v>81180</v>
      </c>
      <c r="M1178" s="652"/>
      <c r="N1178" s="595"/>
      <c r="O1178" s="4"/>
      <c r="P1178" s="4"/>
      <c r="Q1178" s="4"/>
      <c r="R1178" s="4"/>
      <c r="S1178" s="4"/>
      <c r="T1178" s="4"/>
      <c r="U1178" s="4"/>
      <c r="V1178" s="4"/>
      <c r="W1178" s="4"/>
      <c r="X1178" s="4"/>
      <c r="Y1178" s="4"/>
      <c r="Z1178" s="4"/>
      <c r="AA1178" s="4"/>
      <c r="AB1178" s="4"/>
      <c r="AC1178" s="4"/>
      <c r="AD1178" s="4"/>
      <c r="AE1178" s="4"/>
      <c r="AF1178" s="4"/>
    </row>
    <row r="1179" spans="1:32" ht="20.399999999999999">
      <c r="A1179" s="699"/>
      <c r="B1179" s="3033" t="s">
        <v>756</v>
      </c>
      <c r="C1179" s="602" t="s">
        <v>307</v>
      </c>
      <c r="D1179" s="617" t="s">
        <v>1853</v>
      </c>
      <c r="E1179" s="639" t="s">
        <v>1835</v>
      </c>
      <c r="F1179" s="734">
        <v>2239</v>
      </c>
      <c r="G1179" s="2126" t="s">
        <v>1124</v>
      </c>
      <c r="H1179" s="1280"/>
      <c r="I1179" s="1280">
        <v>71200</v>
      </c>
      <c r="J1179" s="1537" t="s">
        <v>1126</v>
      </c>
      <c r="K1179" s="900"/>
      <c r="L1179" s="2125"/>
      <c r="M1179" s="1280">
        <v>71200</v>
      </c>
      <c r="N1179" s="595"/>
      <c r="O1179" s="4"/>
      <c r="P1179" s="4"/>
      <c r="Q1179" s="4"/>
      <c r="R1179" s="4"/>
      <c r="S1179" s="4"/>
      <c r="T1179" s="4"/>
      <c r="U1179" s="4"/>
      <c r="V1179" s="4"/>
      <c r="W1179" s="4"/>
      <c r="X1179" s="4"/>
      <c r="Y1179" s="4"/>
      <c r="Z1179" s="4"/>
      <c r="AA1179" s="4"/>
      <c r="AB1179" s="4"/>
      <c r="AC1179" s="4"/>
      <c r="AD1179" s="4"/>
      <c r="AE1179" s="4"/>
      <c r="AF1179" s="4"/>
    </row>
    <row r="1180" spans="1:32" ht="30.6">
      <c r="A1180" s="1060"/>
      <c r="B1180" s="3033" t="s">
        <v>756</v>
      </c>
      <c r="C1180" s="602" t="s">
        <v>307</v>
      </c>
      <c r="D1180" s="617" t="s">
        <v>1853</v>
      </c>
      <c r="E1180" s="639" t="s">
        <v>1835</v>
      </c>
      <c r="F1180" s="734">
        <v>2239</v>
      </c>
      <c r="G1180" s="2127" t="s">
        <v>4130</v>
      </c>
      <c r="H1180" s="2142"/>
      <c r="I1180" s="2142">
        <v>4720</v>
      </c>
      <c r="J1180" s="1537" t="s">
        <v>1126</v>
      </c>
      <c r="K1180" s="2143"/>
      <c r="L1180" s="2144"/>
      <c r="M1180" s="1280">
        <v>5840</v>
      </c>
      <c r="N1180" s="372"/>
      <c r="O1180" s="178"/>
      <c r="P1180" s="178"/>
      <c r="Q1180" s="178"/>
      <c r="R1180" s="178"/>
      <c r="S1180" s="178"/>
      <c r="T1180" s="178"/>
      <c r="U1180" s="178"/>
      <c r="V1180" s="178"/>
      <c r="W1180" s="178"/>
      <c r="X1180" s="178"/>
      <c r="Y1180" s="178"/>
      <c r="Z1180" s="178"/>
      <c r="AA1180" s="178"/>
      <c r="AB1180" s="178"/>
      <c r="AC1180" s="178"/>
      <c r="AD1180" s="178"/>
      <c r="AE1180" s="178"/>
      <c r="AF1180" s="178"/>
    </row>
    <row r="1181" spans="1:32">
      <c r="A1181" s="699"/>
      <c r="B1181" s="3033" t="s">
        <v>756</v>
      </c>
      <c r="C1181" s="602" t="s">
        <v>307</v>
      </c>
      <c r="D1181" s="617" t="s">
        <v>1853</v>
      </c>
      <c r="E1181" s="639" t="s">
        <v>1835</v>
      </c>
      <c r="F1181" s="734">
        <v>2239</v>
      </c>
      <c r="G1181" s="2126" t="s">
        <v>665</v>
      </c>
      <c r="H1181" s="1280"/>
      <c r="I1181" s="1280">
        <v>2000</v>
      </c>
      <c r="J1181" s="1537" t="s">
        <v>1126</v>
      </c>
      <c r="K1181" s="900"/>
      <c r="L1181" s="2125"/>
      <c r="M1181" s="1280">
        <v>2000</v>
      </c>
      <c r="N1181" s="372"/>
      <c r="O1181" s="178"/>
      <c r="P1181" s="178"/>
      <c r="Q1181" s="178"/>
      <c r="R1181" s="178"/>
      <c r="S1181" s="178"/>
      <c r="T1181" s="178"/>
      <c r="U1181" s="178"/>
      <c r="V1181" s="178"/>
      <c r="W1181" s="178"/>
      <c r="X1181" s="178"/>
      <c r="Y1181" s="178"/>
      <c r="Z1181" s="178"/>
      <c r="AA1181" s="178"/>
      <c r="AB1181" s="178"/>
      <c r="AC1181" s="178"/>
      <c r="AD1181" s="178"/>
      <c r="AE1181" s="178"/>
      <c r="AF1181" s="178"/>
    </row>
    <row r="1182" spans="1:32">
      <c r="A1182" s="699"/>
      <c r="B1182" s="3033" t="s">
        <v>756</v>
      </c>
      <c r="C1182" s="602" t="s">
        <v>307</v>
      </c>
      <c r="D1182" s="617" t="s">
        <v>1853</v>
      </c>
      <c r="E1182" s="639" t="s">
        <v>1835</v>
      </c>
      <c r="F1182" s="734">
        <v>2239</v>
      </c>
      <c r="G1182" s="2126" t="s">
        <v>434</v>
      </c>
      <c r="H1182" s="1280"/>
      <c r="I1182" s="1280">
        <v>200</v>
      </c>
      <c r="J1182" s="1537" t="s">
        <v>1126</v>
      </c>
      <c r="K1182" s="900"/>
      <c r="L1182" s="2125"/>
      <c r="M1182" s="1280">
        <v>200</v>
      </c>
      <c r="N1182" s="372"/>
      <c r="O1182" s="178"/>
      <c r="P1182" s="178"/>
      <c r="Q1182" s="178"/>
      <c r="R1182" s="178"/>
      <c r="S1182" s="178"/>
      <c r="T1182" s="178"/>
      <c r="U1182" s="178"/>
      <c r="V1182" s="178"/>
      <c r="W1182" s="178"/>
      <c r="X1182" s="178"/>
      <c r="Y1182" s="178"/>
      <c r="Z1182" s="178"/>
      <c r="AA1182" s="178"/>
      <c r="AB1182" s="178"/>
      <c r="AC1182" s="178"/>
      <c r="AD1182" s="178"/>
      <c r="AE1182" s="178"/>
      <c r="AF1182" s="178"/>
    </row>
    <row r="1183" spans="1:32">
      <c r="A1183" s="699"/>
      <c r="B1183" s="3033" t="s">
        <v>756</v>
      </c>
      <c r="C1183" s="602" t="s">
        <v>307</v>
      </c>
      <c r="D1183" s="617" t="s">
        <v>1853</v>
      </c>
      <c r="E1183" s="639" t="s">
        <v>1835</v>
      </c>
      <c r="F1183" s="734">
        <v>2239</v>
      </c>
      <c r="G1183" s="2126" t="s">
        <v>508</v>
      </c>
      <c r="H1183" s="1280"/>
      <c r="I1183" s="1280">
        <v>340</v>
      </c>
      <c r="J1183" s="1537" t="s">
        <v>1126</v>
      </c>
      <c r="K1183" s="900"/>
      <c r="L1183" s="2125"/>
      <c r="M1183" s="1280">
        <v>340</v>
      </c>
      <c r="N1183" s="372"/>
      <c r="O1183" s="4"/>
      <c r="P1183" s="4"/>
      <c r="Q1183" s="4"/>
      <c r="R1183" s="4"/>
      <c r="S1183" s="4"/>
      <c r="T1183" s="4"/>
      <c r="U1183" s="4"/>
      <c r="V1183" s="4"/>
      <c r="W1183" s="4"/>
      <c r="X1183" s="4"/>
      <c r="Y1183" s="4"/>
      <c r="Z1183" s="4"/>
      <c r="AA1183" s="4"/>
      <c r="AB1183" s="4"/>
      <c r="AC1183" s="4"/>
      <c r="AD1183" s="4"/>
      <c r="AE1183" s="4"/>
      <c r="AF1183" s="4"/>
    </row>
    <row r="1184" spans="1:32">
      <c r="A1184" s="699"/>
      <c r="B1184" s="3033" t="s">
        <v>756</v>
      </c>
      <c r="C1184" s="602" t="s">
        <v>307</v>
      </c>
      <c r="D1184" s="617" t="s">
        <v>1853</v>
      </c>
      <c r="E1184" s="639" t="s">
        <v>1835</v>
      </c>
      <c r="F1184" s="734">
        <v>2239</v>
      </c>
      <c r="G1184" s="2126" t="s">
        <v>1118</v>
      </c>
      <c r="H1184" s="1280"/>
      <c r="I1184" s="1280">
        <v>1600</v>
      </c>
      <c r="J1184" s="1537" t="s">
        <v>1126</v>
      </c>
      <c r="K1184" s="900"/>
      <c r="L1184" s="2125"/>
      <c r="M1184" s="1280">
        <v>1600</v>
      </c>
      <c r="N1184" s="296"/>
      <c r="O1184" s="178"/>
      <c r="P1184" s="178"/>
      <c r="Q1184" s="178"/>
      <c r="R1184" s="178"/>
      <c r="S1184" s="178"/>
      <c r="T1184" s="178"/>
      <c r="U1184" s="178"/>
      <c r="V1184" s="178"/>
      <c r="W1184" s="178"/>
      <c r="X1184" s="178"/>
      <c r="Y1184" s="178"/>
      <c r="Z1184" s="178"/>
      <c r="AA1184" s="178"/>
      <c r="AB1184" s="178"/>
      <c r="AC1184" s="178"/>
      <c r="AD1184" s="178"/>
      <c r="AE1184" s="178"/>
      <c r="AF1184" s="178"/>
    </row>
    <row r="1185" spans="1:32" ht="30.6">
      <c r="A1185" s="2099"/>
      <c r="B1185" s="3033" t="s">
        <v>756</v>
      </c>
      <c r="C1185" s="602" t="s">
        <v>307</v>
      </c>
      <c r="D1185" s="617" t="s">
        <v>1853</v>
      </c>
      <c r="E1185" s="639" t="s">
        <v>1835</v>
      </c>
      <c r="F1185" s="734">
        <v>2239</v>
      </c>
      <c r="G1185" s="2127" t="s">
        <v>2982</v>
      </c>
      <c r="H1185" s="2129"/>
      <c r="I1185" s="2129">
        <v>-1113</v>
      </c>
      <c r="J1185" s="2103"/>
      <c r="K1185" s="2145"/>
      <c r="L1185" s="2132"/>
      <c r="M1185" s="2129"/>
      <c r="N1185" s="296"/>
      <c r="O1185" s="178"/>
      <c r="P1185" s="178"/>
      <c r="Q1185" s="178"/>
      <c r="R1185" s="178"/>
      <c r="S1185" s="178"/>
      <c r="T1185" s="178"/>
      <c r="U1185" s="178"/>
      <c r="V1185" s="178"/>
      <c r="W1185" s="178"/>
      <c r="X1185" s="178"/>
      <c r="Y1185" s="178"/>
      <c r="Z1185" s="178"/>
      <c r="AA1185" s="178"/>
      <c r="AB1185" s="178"/>
      <c r="AC1185" s="178"/>
      <c r="AD1185" s="178"/>
      <c r="AE1185" s="178"/>
      <c r="AF1185" s="178"/>
    </row>
    <row r="1186" spans="1:32" ht="20.399999999999999">
      <c r="A1186" s="1447"/>
      <c r="B1186" s="3033" t="s">
        <v>756</v>
      </c>
      <c r="C1186" s="602" t="s">
        <v>307</v>
      </c>
      <c r="D1186" s="617" t="s">
        <v>1853</v>
      </c>
      <c r="E1186" s="639" t="s">
        <v>1835</v>
      </c>
      <c r="F1186" s="734">
        <v>2239</v>
      </c>
      <c r="G1186" s="2146" t="s">
        <v>3253</v>
      </c>
      <c r="H1186" s="2147"/>
      <c r="I1186" s="2147">
        <v>-430</v>
      </c>
      <c r="J1186" s="1538"/>
      <c r="K1186" s="2148"/>
      <c r="L1186" s="2149"/>
      <c r="M1186" s="2147"/>
      <c r="N1186" s="296"/>
      <c r="O1186" s="178"/>
      <c r="P1186" s="178"/>
      <c r="Q1186" s="178"/>
      <c r="R1186" s="178"/>
      <c r="S1186" s="178"/>
      <c r="T1186" s="178"/>
      <c r="U1186" s="178"/>
      <c r="V1186" s="178"/>
      <c r="W1186" s="178"/>
      <c r="X1186" s="178"/>
      <c r="Y1186" s="178"/>
      <c r="Z1186" s="178"/>
      <c r="AA1186" s="178"/>
      <c r="AB1186" s="178"/>
      <c r="AC1186" s="178"/>
      <c r="AD1186" s="178"/>
      <c r="AE1186" s="178"/>
      <c r="AF1186" s="178"/>
    </row>
    <row r="1187" spans="1:32" ht="20.399999999999999">
      <c r="A1187" s="805"/>
      <c r="B1187" s="3040" t="s">
        <v>756</v>
      </c>
      <c r="C1187" s="667" t="s">
        <v>307</v>
      </c>
      <c r="D1187" s="658" t="s">
        <v>1853</v>
      </c>
      <c r="E1187" s="659" t="s">
        <v>1835</v>
      </c>
      <c r="F1187" s="765">
        <v>2247</v>
      </c>
      <c r="G1187" s="659" t="s">
        <v>1173</v>
      </c>
      <c r="H1187" s="645">
        <v>4000</v>
      </c>
      <c r="I1187" s="645"/>
      <c r="J1187" s="1537">
        <v>2250</v>
      </c>
      <c r="K1187" s="741"/>
      <c r="L1187" s="652">
        <v>5400</v>
      </c>
      <c r="M1187" s="652"/>
      <c r="N1187" s="2102" t="s">
        <v>4136</v>
      </c>
      <c r="O1187" s="178"/>
      <c r="P1187" s="178"/>
      <c r="Q1187" s="178"/>
      <c r="R1187" s="178"/>
      <c r="S1187" s="178"/>
      <c r="T1187" s="178"/>
      <c r="U1187" s="178"/>
      <c r="V1187" s="178"/>
      <c r="W1187" s="178"/>
      <c r="X1187" s="178"/>
      <c r="Y1187" s="178"/>
      <c r="Z1187" s="178"/>
      <c r="AA1187" s="178"/>
      <c r="AB1187" s="178"/>
      <c r="AC1187" s="178"/>
      <c r="AD1187" s="178"/>
      <c r="AE1187" s="178"/>
      <c r="AF1187" s="178"/>
    </row>
    <row r="1188" spans="1:32">
      <c r="A1188" s="699"/>
      <c r="B1188" s="3033" t="s">
        <v>756</v>
      </c>
      <c r="C1188" s="602" t="s">
        <v>307</v>
      </c>
      <c r="D1188" s="617" t="s">
        <v>1853</v>
      </c>
      <c r="E1188" s="639" t="s">
        <v>1835</v>
      </c>
      <c r="F1188" s="734">
        <v>2247</v>
      </c>
      <c r="G1188" s="2126" t="s">
        <v>4131</v>
      </c>
      <c r="H1188" s="1280"/>
      <c r="I1188" s="1280">
        <v>4000</v>
      </c>
      <c r="J1188" s="1537" t="s">
        <v>1126</v>
      </c>
      <c r="K1188" s="900"/>
      <c r="L1188" s="2125"/>
      <c r="M1188" s="1280">
        <v>5400</v>
      </c>
      <c r="N1188" s="6" t="s">
        <v>4697</v>
      </c>
      <c r="O1188" s="178"/>
      <c r="P1188" s="178"/>
      <c r="Q1188" s="178"/>
      <c r="R1188" s="178"/>
      <c r="S1188" s="178"/>
      <c r="T1188" s="178"/>
      <c r="U1188" s="178"/>
      <c r="V1188" s="178"/>
      <c r="W1188" s="178"/>
      <c r="X1188" s="178"/>
      <c r="Y1188" s="178"/>
      <c r="Z1188" s="178"/>
      <c r="AA1188" s="178"/>
      <c r="AB1188" s="178"/>
      <c r="AC1188" s="178"/>
      <c r="AD1188" s="178"/>
      <c r="AE1188" s="178"/>
      <c r="AF1188" s="178"/>
    </row>
    <row r="1189" spans="1:32">
      <c r="A1189" s="805"/>
      <c r="B1189" s="3040" t="s">
        <v>756</v>
      </c>
      <c r="C1189" s="667" t="s">
        <v>307</v>
      </c>
      <c r="D1189" s="658" t="s">
        <v>1853</v>
      </c>
      <c r="E1189" s="659" t="s">
        <v>1835</v>
      </c>
      <c r="F1189" s="765">
        <v>2250</v>
      </c>
      <c r="G1189" s="659" t="s">
        <v>1134</v>
      </c>
      <c r="H1189" s="645">
        <v>2080</v>
      </c>
      <c r="I1189" s="645"/>
      <c r="J1189" s="1537">
        <v>577</v>
      </c>
      <c r="K1189" s="741"/>
      <c r="L1189" s="645">
        <v>2080</v>
      </c>
      <c r="M1189" s="652"/>
      <c r="N1189" s="372"/>
      <c r="O1189" s="4"/>
      <c r="P1189" s="4"/>
      <c r="Q1189" s="4"/>
      <c r="R1189" s="4"/>
      <c r="S1189" s="4"/>
      <c r="T1189" s="4"/>
      <c r="U1189" s="4"/>
      <c r="V1189" s="4"/>
      <c r="W1189" s="4"/>
      <c r="X1189" s="4"/>
      <c r="Y1189" s="4"/>
      <c r="Z1189" s="4"/>
      <c r="AA1189" s="4"/>
      <c r="AB1189" s="4"/>
      <c r="AC1189" s="4"/>
      <c r="AD1189" s="4"/>
      <c r="AE1189" s="4"/>
      <c r="AF1189" s="4"/>
    </row>
    <row r="1190" spans="1:32" ht="11.4" customHeight="1">
      <c r="A1190" s="699"/>
      <c r="B1190" s="3033" t="s">
        <v>756</v>
      </c>
      <c r="C1190" s="602" t="s">
        <v>305</v>
      </c>
      <c r="D1190" s="617" t="s">
        <v>1853</v>
      </c>
      <c r="E1190" s="639" t="s">
        <v>1835</v>
      </c>
      <c r="F1190" s="734">
        <v>2250</v>
      </c>
      <c r="G1190" s="2127" t="s">
        <v>1208</v>
      </c>
      <c r="H1190" s="1280"/>
      <c r="I1190" s="1280">
        <v>400</v>
      </c>
      <c r="J1190" s="1537" t="s">
        <v>1126</v>
      </c>
      <c r="K1190" s="1281"/>
      <c r="L1190" s="2125"/>
      <c r="M1190" s="1280">
        <v>400</v>
      </c>
      <c r="N1190" s="296"/>
      <c r="O1190" s="178"/>
      <c r="P1190" s="178"/>
      <c r="Q1190" s="178"/>
      <c r="R1190" s="178"/>
      <c r="S1190" s="178"/>
      <c r="T1190" s="178"/>
      <c r="U1190" s="178"/>
      <c r="V1190" s="178"/>
      <c r="W1190" s="178"/>
      <c r="X1190" s="178"/>
      <c r="Y1190" s="178"/>
      <c r="Z1190" s="178"/>
      <c r="AA1190" s="178"/>
      <c r="AB1190" s="178"/>
      <c r="AC1190" s="178"/>
      <c r="AD1190" s="178"/>
      <c r="AE1190" s="178"/>
      <c r="AF1190" s="178"/>
    </row>
    <row r="1191" spans="1:32">
      <c r="A1191" s="699"/>
      <c r="B1191" s="3033" t="s">
        <v>756</v>
      </c>
      <c r="C1191" s="602" t="s">
        <v>307</v>
      </c>
      <c r="D1191" s="617" t="s">
        <v>1853</v>
      </c>
      <c r="E1191" s="639" t="s">
        <v>1835</v>
      </c>
      <c r="F1191" s="734">
        <v>2250</v>
      </c>
      <c r="G1191" s="2127" t="s">
        <v>1117</v>
      </c>
      <c r="H1191" s="1280"/>
      <c r="I1191" s="1280">
        <v>650</v>
      </c>
      <c r="J1191" s="1537" t="s">
        <v>1126</v>
      </c>
      <c r="K1191" s="900"/>
      <c r="L1191" s="2125"/>
      <c r="M1191" s="1280">
        <v>650</v>
      </c>
      <c r="N1191" s="296"/>
      <c r="O1191" s="178"/>
      <c r="P1191" s="178"/>
      <c r="Q1191" s="178"/>
      <c r="R1191" s="178"/>
      <c r="S1191" s="178"/>
      <c r="T1191" s="178"/>
      <c r="U1191" s="178"/>
      <c r="V1191" s="178"/>
      <c r="W1191" s="178"/>
      <c r="X1191" s="178"/>
      <c r="Y1191" s="178"/>
      <c r="Z1191" s="178"/>
      <c r="AA1191" s="178"/>
      <c r="AB1191" s="178"/>
      <c r="AC1191" s="178"/>
      <c r="AD1191" s="178"/>
      <c r="AE1191" s="178"/>
      <c r="AF1191" s="178"/>
    </row>
    <row r="1192" spans="1:32">
      <c r="A1192" s="699"/>
      <c r="B1192" s="3033" t="s">
        <v>756</v>
      </c>
      <c r="C1192" s="602" t="s">
        <v>305</v>
      </c>
      <c r="D1192" s="617" t="s">
        <v>1853</v>
      </c>
      <c r="E1192" s="639" t="s">
        <v>1835</v>
      </c>
      <c r="F1192" s="734">
        <v>2250</v>
      </c>
      <c r="G1192" s="2107" t="s">
        <v>1119</v>
      </c>
      <c r="H1192" s="648"/>
      <c r="I1192" s="648">
        <v>450</v>
      </c>
      <c r="J1192" s="1537" t="s">
        <v>1126</v>
      </c>
      <c r="K1192" s="764"/>
      <c r="L1192" s="901"/>
      <c r="M1192" s="1280">
        <v>450</v>
      </c>
      <c r="N1192" s="296"/>
      <c r="O1192" s="178"/>
      <c r="P1192" s="178"/>
      <c r="Q1192" s="178"/>
      <c r="R1192" s="178"/>
      <c r="S1192" s="178"/>
      <c r="T1192" s="178"/>
      <c r="U1192" s="178"/>
      <c r="V1192" s="178"/>
      <c r="W1192" s="178"/>
      <c r="X1192" s="178"/>
      <c r="Y1192" s="178"/>
      <c r="Z1192" s="178"/>
      <c r="AA1192" s="178"/>
      <c r="AB1192" s="178"/>
      <c r="AC1192" s="178"/>
      <c r="AD1192" s="178"/>
      <c r="AE1192" s="178"/>
      <c r="AF1192" s="178"/>
    </row>
    <row r="1193" spans="1:32">
      <c r="A1193" s="699"/>
      <c r="B1193" s="3033" t="s">
        <v>756</v>
      </c>
      <c r="C1193" s="602" t="s">
        <v>305</v>
      </c>
      <c r="D1193" s="617" t="s">
        <v>1853</v>
      </c>
      <c r="E1193" s="639" t="s">
        <v>1835</v>
      </c>
      <c r="F1193" s="734">
        <v>2250</v>
      </c>
      <c r="G1193" s="2107" t="s">
        <v>942</v>
      </c>
      <c r="H1193" s="648"/>
      <c r="I1193" s="648">
        <v>580</v>
      </c>
      <c r="J1193" s="1537" t="s">
        <v>1126</v>
      </c>
      <c r="K1193" s="764"/>
      <c r="L1193" s="901"/>
      <c r="M1193" s="1280">
        <v>580</v>
      </c>
      <c r="N1193" s="296"/>
      <c r="O1193" s="178"/>
      <c r="P1193" s="178"/>
      <c r="Q1193" s="178"/>
      <c r="R1193" s="178"/>
      <c r="S1193" s="178"/>
      <c r="T1193" s="178"/>
      <c r="U1193" s="178"/>
      <c r="V1193" s="178"/>
      <c r="W1193" s="178"/>
      <c r="X1193" s="178"/>
      <c r="Y1193" s="178"/>
      <c r="Z1193" s="178"/>
      <c r="AA1193" s="178"/>
      <c r="AB1193" s="178"/>
      <c r="AC1193" s="178"/>
      <c r="AD1193" s="178"/>
      <c r="AE1193" s="178"/>
      <c r="AF1193" s="178"/>
    </row>
    <row r="1194" spans="1:32">
      <c r="A1194" s="788"/>
      <c r="B1194" s="3032" t="s">
        <v>756</v>
      </c>
      <c r="C1194" s="622" t="s">
        <v>307</v>
      </c>
      <c r="D1194" s="658" t="s">
        <v>1853</v>
      </c>
      <c r="E1194" s="659" t="s">
        <v>1835</v>
      </c>
      <c r="F1194" s="763">
        <v>2261</v>
      </c>
      <c r="G1194" s="739" t="s">
        <v>191</v>
      </c>
      <c r="H1194" s="645">
        <v>11000</v>
      </c>
      <c r="I1194" s="645"/>
      <c r="J1194" s="1537">
        <v>6656</v>
      </c>
      <c r="K1194" s="741"/>
      <c r="L1194" s="652">
        <v>11000</v>
      </c>
      <c r="M1194" s="652"/>
      <c r="N1194" s="296"/>
      <c r="O1194" s="178"/>
      <c r="P1194" s="178"/>
      <c r="Q1194" s="178"/>
      <c r="R1194" s="178"/>
      <c r="S1194" s="178"/>
      <c r="T1194" s="178"/>
      <c r="U1194" s="178"/>
      <c r="V1194" s="178"/>
      <c r="W1194" s="178"/>
      <c r="X1194" s="178"/>
      <c r="Y1194" s="178"/>
      <c r="Z1194" s="178"/>
      <c r="AA1194" s="178"/>
      <c r="AB1194" s="178"/>
      <c r="AC1194" s="178"/>
      <c r="AD1194" s="178"/>
      <c r="AE1194" s="178"/>
      <c r="AF1194" s="178"/>
    </row>
    <row r="1195" spans="1:32">
      <c r="A1195" s="699"/>
      <c r="B1195" s="3033" t="s">
        <v>756</v>
      </c>
      <c r="C1195" s="602" t="s">
        <v>307</v>
      </c>
      <c r="D1195" s="617" t="s">
        <v>1853</v>
      </c>
      <c r="E1195" s="639" t="s">
        <v>1835</v>
      </c>
      <c r="F1195" s="734">
        <v>2261</v>
      </c>
      <c r="G1195" s="2126" t="s">
        <v>1121</v>
      </c>
      <c r="H1195" s="1279"/>
      <c r="I1195" s="1280">
        <v>11000</v>
      </c>
      <c r="J1195" s="1537" t="s">
        <v>1126</v>
      </c>
      <c r="K1195" s="900"/>
      <c r="L1195" s="2125"/>
      <c r="M1195" s="2125">
        <v>11000</v>
      </c>
      <c r="N1195" s="296"/>
      <c r="O1195" s="178"/>
      <c r="P1195" s="178"/>
      <c r="Q1195" s="178"/>
      <c r="R1195" s="178"/>
      <c r="S1195" s="178"/>
      <c r="T1195" s="178"/>
      <c r="U1195" s="178"/>
      <c r="V1195" s="178"/>
      <c r="W1195" s="178"/>
      <c r="X1195" s="178"/>
      <c r="Y1195" s="178"/>
      <c r="Z1195" s="178"/>
      <c r="AA1195" s="178"/>
      <c r="AB1195" s="178"/>
      <c r="AC1195" s="178"/>
      <c r="AD1195" s="178"/>
      <c r="AE1195" s="178"/>
      <c r="AF1195" s="178"/>
    </row>
    <row r="1196" spans="1:32">
      <c r="A1196" s="788"/>
      <c r="B1196" s="3032" t="s">
        <v>756</v>
      </c>
      <c r="C1196" s="622" t="s">
        <v>307</v>
      </c>
      <c r="D1196" s="658" t="s">
        <v>1853</v>
      </c>
      <c r="E1196" s="659" t="s">
        <v>1835</v>
      </c>
      <c r="F1196" s="763">
        <v>2264</v>
      </c>
      <c r="G1196" s="739" t="s">
        <v>1280</v>
      </c>
      <c r="H1196" s="645">
        <v>1200</v>
      </c>
      <c r="I1196" s="645"/>
      <c r="J1196" s="1537">
        <v>1062.5</v>
      </c>
      <c r="K1196" s="741"/>
      <c r="L1196" s="652">
        <v>1200</v>
      </c>
      <c r="M1196" s="652"/>
      <c r="N1196" s="296"/>
      <c r="O1196" s="4"/>
      <c r="P1196" s="4"/>
      <c r="Q1196" s="4"/>
      <c r="R1196" s="4"/>
      <c r="S1196" s="4"/>
      <c r="T1196" s="4"/>
      <c r="U1196" s="4"/>
      <c r="V1196" s="4"/>
      <c r="W1196" s="4"/>
      <c r="X1196" s="4"/>
      <c r="Y1196" s="4"/>
      <c r="Z1196" s="4"/>
      <c r="AA1196" s="4"/>
      <c r="AB1196" s="4"/>
      <c r="AC1196" s="4"/>
      <c r="AD1196" s="4"/>
      <c r="AE1196" s="4"/>
      <c r="AF1196" s="4"/>
    </row>
    <row r="1197" spans="1:32">
      <c r="A1197" s="699"/>
      <c r="B1197" s="3033" t="s">
        <v>756</v>
      </c>
      <c r="C1197" s="602" t="s">
        <v>307</v>
      </c>
      <c r="D1197" s="617" t="s">
        <v>1853</v>
      </c>
      <c r="E1197" s="639" t="s">
        <v>1835</v>
      </c>
      <c r="F1197" s="734">
        <v>2264</v>
      </c>
      <c r="G1197" s="2126" t="s">
        <v>1122</v>
      </c>
      <c r="H1197" s="1279"/>
      <c r="I1197" s="1280">
        <v>1200</v>
      </c>
      <c r="J1197" s="1537" t="s">
        <v>1126</v>
      </c>
      <c r="K1197" s="900"/>
      <c r="L1197" s="2125"/>
      <c r="M1197" s="2125">
        <v>1200</v>
      </c>
      <c r="N1197" s="296"/>
      <c r="O1197" s="178"/>
      <c r="P1197" s="178"/>
      <c r="Q1197" s="178"/>
      <c r="R1197" s="178"/>
      <c r="S1197" s="178"/>
      <c r="T1197" s="178"/>
      <c r="U1197" s="178"/>
      <c r="V1197" s="178"/>
      <c r="W1197" s="178"/>
      <c r="X1197" s="178"/>
      <c r="Y1197" s="178"/>
      <c r="Z1197" s="178"/>
      <c r="AA1197" s="178"/>
      <c r="AB1197" s="178"/>
      <c r="AC1197" s="178"/>
      <c r="AD1197" s="178"/>
      <c r="AE1197" s="178"/>
      <c r="AF1197" s="178"/>
    </row>
    <row r="1198" spans="1:32" ht="40.799999999999997">
      <c r="A1198" s="788"/>
      <c r="B1198" s="3032" t="s">
        <v>756</v>
      </c>
      <c r="C1198" s="622" t="s">
        <v>307</v>
      </c>
      <c r="D1198" s="658" t="s">
        <v>1853</v>
      </c>
      <c r="E1198" s="659" t="s">
        <v>1835</v>
      </c>
      <c r="F1198" s="763">
        <v>2311</v>
      </c>
      <c r="G1198" s="659" t="s">
        <v>118</v>
      </c>
      <c r="H1198" s="645">
        <v>600</v>
      </c>
      <c r="I1198" s="645"/>
      <c r="J1198" s="1537">
        <v>523</v>
      </c>
      <c r="K1198" s="741"/>
      <c r="L1198" s="652">
        <v>600</v>
      </c>
      <c r="M1198" s="652"/>
      <c r="N1198" s="372" t="s">
        <v>4138</v>
      </c>
      <c r="O1198" s="178"/>
      <c r="P1198" s="178"/>
      <c r="Q1198" s="178"/>
      <c r="R1198" s="178"/>
      <c r="S1198" s="178"/>
      <c r="T1198" s="178"/>
      <c r="U1198" s="178"/>
      <c r="V1198" s="178"/>
      <c r="W1198" s="178"/>
      <c r="X1198" s="178"/>
      <c r="Y1198" s="178"/>
      <c r="Z1198" s="178"/>
      <c r="AA1198" s="178"/>
      <c r="AB1198" s="178"/>
      <c r="AC1198" s="178"/>
      <c r="AD1198" s="178"/>
      <c r="AE1198" s="178"/>
    </row>
    <row r="1199" spans="1:32">
      <c r="A1199" s="699"/>
      <c r="B1199" s="3033" t="s">
        <v>756</v>
      </c>
      <c r="C1199" s="602" t="s">
        <v>307</v>
      </c>
      <c r="D1199" s="617" t="s">
        <v>1853</v>
      </c>
      <c r="E1199" s="639" t="s">
        <v>1835</v>
      </c>
      <c r="F1199" s="734">
        <v>2311</v>
      </c>
      <c r="G1199" s="689" t="s">
        <v>197</v>
      </c>
      <c r="H1199" s="648"/>
      <c r="I1199" s="648">
        <v>300</v>
      </c>
      <c r="J1199" s="1537" t="s">
        <v>1126</v>
      </c>
      <c r="K1199" s="764"/>
      <c r="L1199" s="901"/>
      <c r="M1199" s="901">
        <v>400</v>
      </c>
      <c r="N1199" s="296"/>
      <c r="O1199" s="4"/>
      <c r="P1199" s="4"/>
      <c r="Q1199" s="4"/>
      <c r="R1199" s="4"/>
      <c r="S1199" s="4"/>
      <c r="T1199" s="4"/>
      <c r="U1199" s="4"/>
      <c r="V1199" s="4"/>
      <c r="W1199" s="4"/>
      <c r="X1199" s="4"/>
      <c r="Y1199" s="4"/>
      <c r="Z1199" s="4"/>
      <c r="AA1199" s="4"/>
      <c r="AB1199" s="4"/>
      <c r="AC1199" s="4"/>
      <c r="AD1199" s="4"/>
      <c r="AE1199" s="4"/>
    </row>
    <row r="1200" spans="1:32">
      <c r="A1200" s="699"/>
      <c r="B1200" s="3033" t="s">
        <v>756</v>
      </c>
      <c r="C1200" s="602" t="s">
        <v>307</v>
      </c>
      <c r="D1200" s="617" t="s">
        <v>1853</v>
      </c>
      <c r="E1200" s="639" t="s">
        <v>1835</v>
      </c>
      <c r="F1200" s="734">
        <v>2311</v>
      </c>
      <c r="G1200" s="689" t="s">
        <v>198</v>
      </c>
      <c r="H1200" s="648"/>
      <c r="I1200" s="648">
        <v>200</v>
      </c>
      <c r="J1200" s="1537" t="s">
        <v>1126</v>
      </c>
      <c r="K1200" s="764"/>
      <c r="L1200" s="901"/>
      <c r="M1200" s="901">
        <v>200</v>
      </c>
      <c r="N1200" s="296"/>
      <c r="O1200" s="178"/>
      <c r="P1200" s="178"/>
      <c r="Q1200" s="178"/>
      <c r="R1200" s="178"/>
      <c r="S1200" s="178"/>
      <c r="T1200" s="178"/>
      <c r="U1200" s="178"/>
      <c r="V1200" s="178"/>
      <c r="W1200" s="178"/>
      <c r="X1200" s="178"/>
      <c r="Y1200" s="178"/>
      <c r="Z1200" s="178"/>
      <c r="AA1200" s="178"/>
      <c r="AB1200" s="178"/>
      <c r="AC1200" s="178"/>
      <c r="AD1200" s="178"/>
      <c r="AE1200" s="178"/>
      <c r="AF1200" s="178"/>
    </row>
    <row r="1201" spans="1:32" ht="51">
      <c r="A1201" s="1447"/>
      <c r="B1201" s="3042" t="s">
        <v>756</v>
      </c>
      <c r="C1201" s="1393" t="s">
        <v>307</v>
      </c>
      <c r="D1201" s="1452" t="s">
        <v>1853</v>
      </c>
      <c r="E1201" s="1477" t="s">
        <v>1835</v>
      </c>
      <c r="F1201" s="1453">
        <v>2311</v>
      </c>
      <c r="G1201" s="1460" t="s">
        <v>3227</v>
      </c>
      <c r="H1201" s="1445"/>
      <c r="I1201" s="1445">
        <v>100</v>
      </c>
      <c r="J1201" s="1445"/>
      <c r="K1201" s="1446"/>
      <c r="L1201" s="2150"/>
      <c r="M1201" s="2150"/>
      <c r="N1201" s="372" t="s">
        <v>4139</v>
      </c>
      <c r="O1201" s="6"/>
      <c r="P1201" s="6"/>
      <c r="Q1201" s="6"/>
      <c r="R1201" s="6"/>
      <c r="S1201" s="6"/>
      <c r="T1201" s="6"/>
      <c r="V1201" s="4"/>
      <c r="W1201" s="4"/>
      <c r="X1201" s="4"/>
      <c r="Y1201" s="4"/>
      <c r="Z1201" s="4"/>
      <c r="AA1201" s="4"/>
      <c r="AB1201" s="4"/>
      <c r="AC1201" s="4"/>
      <c r="AD1201" s="4"/>
      <c r="AE1201" s="4"/>
      <c r="AF1201" s="4"/>
    </row>
    <row r="1202" spans="1:32">
      <c r="A1202" s="788"/>
      <c r="B1202" s="3032" t="s">
        <v>756</v>
      </c>
      <c r="C1202" s="622" t="s">
        <v>305</v>
      </c>
      <c r="D1202" s="658" t="s">
        <v>1853</v>
      </c>
      <c r="E1202" s="659" t="s">
        <v>1835</v>
      </c>
      <c r="F1202" s="763">
        <v>2312</v>
      </c>
      <c r="G1202" s="659" t="s">
        <v>199</v>
      </c>
      <c r="H1202" s="645">
        <v>8380</v>
      </c>
      <c r="I1202" s="645"/>
      <c r="J1202" s="1537">
        <v>7542</v>
      </c>
      <c r="K1202" s="741"/>
      <c r="L1202" s="652">
        <v>15400</v>
      </c>
      <c r="M1202" s="652"/>
      <c r="N1202" s="296"/>
      <c r="O1202" s="4"/>
      <c r="P1202" s="4"/>
      <c r="Q1202" s="4"/>
      <c r="R1202" s="4"/>
      <c r="S1202" s="4"/>
      <c r="T1202" s="4"/>
      <c r="U1202" s="4"/>
      <c r="V1202" s="4"/>
      <c r="W1202" s="4"/>
      <c r="X1202" s="4"/>
      <c r="Y1202" s="4"/>
      <c r="Z1202" s="4"/>
      <c r="AA1202" s="4"/>
      <c r="AB1202" s="4"/>
      <c r="AC1202" s="4"/>
      <c r="AD1202" s="4"/>
      <c r="AE1202" s="4"/>
      <c r="AF1202" s="4"/>
    </row>
    <row r="1203" spans="1:32">
      <c r="A1203" s="699"/>
      <c r="B1203" s="3033" t="s">
        <v>756</v>
      </c>
      <c r="C1203" s="602" t="s">
        <v>305</v>
      </c>
      <c r="D1203" s="617" t="s">
        <v>1853</v>
      </c>
      <c r="E1203" s="639" t="s">
        <v>1835</v>
      </c>
      <c r="F1203" s="734">
        <v>2312</v>
      </c>
      <c r="G1203" s="689" t="s">
        <v>1123</v>
      </c>
      <c r="H1203" s="648"/>
      <c r="I1203" s="648">
        <v>12000</v>
      </c>
      <c r="J1203" s="1537" t="s">
        <v>1126</v>
      </c>
      <c r="K1203" s="764"/>
      <c r="L1203" s="901"/>
      <c r="M1203" s="901">
        <v>12000</v>
      </c>
      <c r="N1203" s="296" t="s">
        <v>4140</v>
      </c>
      <c r="O1203" s="178"/>
      <c r="P1203" s="178"/>
      <c r="Q1203" s="178"/>
      <c r="R1203" s="178"/>
      <c r="S1203" s="178"/>
      <c r="T1203" s="178"/>
      <c r="U1203" s="178"/>
      <c r="V1203" s="178"/>
      <c r="W1203" s="178"/>
      <c r="X1203" s="178"/>
      <c r="Y1203" s="178"/>
      <c r="Z1203" s="178"/>
      <c r="AA1203" s="178"/>
      <c r="AB1203" s="178"/>
      <c r="AC1203" s="178"/>
      <c r="AD1203" s="178"/>
      <c r="AE1203" s="178"/>
      <c r="AF1203" s="178"/>
    </row>
    <row r="1204" spans="1:32" ht="20.399999999999999">
      <c r="A1204" s="699"/>
      <c r="B1204" s="3033" t="s">
        <v>756</v>
      </c>
      <c r="C1204" s="602" t="s">
        <v>305</v>
      </c>
      <c r="D1204" s="617" t="s">
        <v>1853</v>
      </c>
      <c r="E1204" s="639" t="s">
        <v>1835</v>
      </c>
      <c r="F1204" s="734">
        <v>2312</v>
      </c>
      <c r="G1204" s="1278" t="s">
        <v>3244</v>
      </c>
      <c r="H1204" s="1279"/>
      <c r="I1204" s="648">
        <v>-5154</v>
      </c>
      <c r="J1204" s="1537" t="s">
        <v>1126</v>
      </c>
      <c r="K1204" s="900"/>
      <c r="L1204" s="2125"/>
      <c r="M1204" s="901"/>
      <c r="N1204" s="595"/>
      <c r="O1204" s="6"/>
      <c r="P1204" s="6"/>
      <c r="Q1204" s="6"/>
      <c r="R1204" s="6"/>
      <c r="S1204" s="6"/>
      <c r="T1204" s="6"/>
      <c r="U1204" s="6"/>
      <c r="V1204" s="6"/>
      <c r="W1204" s="6"/>
      <c r="X1204" s="6"/>
      <c r="Y1204" s="6"/>
      <c r="Z1204" s="6"/>
      <c r="AA1204" s="6"/>
      <c r="AB1204" s="6"/>
      <c r="AC1204" s="6"/>
      <c r="AD1204" s="6"/>
      <c r="AE1204" s="6"/>
      <c r="AF1204" s="6"/>
    </row>
    <row r="1205" spans="1:32">
      <c r="A1205" s="699"/>
      <c r="B1205" s="3033" t="s">
        <v>756</v>
      </c>
      <c r="C1205" s="602" t="s">
        <v>305</v>
      </c>
      <c r="D1205" s="617" t="s">
        <v>1853</v>
      </c>
      <c r="E1205" s="639" t="s">
        <v>1835</v>
      </c>
      <c r="F1205" s="734">
        <v>2312</v>
      </c>
      <c r="G1205" s="689" t="s">
        <v>941</v>
      </c>
      <c r="H1205" s="648"/>
      <c r="I1205" s="648">
        <v>900</v>
      </c>
      <c r="J1205" s="1537" t="s">
        <v>1126</v>
      </c>
      <c r="K1205" s="764"/>
      <c r="L1205" s="901"/>
      <c r="M1205" s="901">
        <v>900</v>
      </c>
      <c r="N1205" s="296"/>
      <c r="O1205" s="6"/>
      <c r="P1205" s="6"/>
      <c r="Q1205" s="6"/>
      <c r="R1205" s="6"/>
      <c r="S1205" s="6"/>
      <c r="T1205" s="6"/>
      <c r="U1205" s="6"/>
      <c r="V1205" s="6"/>
      <c r="W1205" s="6"/>
      <c r="X1205" s="6"/>
      <c r="Y1205" s="6"/>
      <c r="Z1205" s="6"/>
      <c r="AA1205" s="6"/>
      <c r="AB1205" s="6"/>
      <c r="AC1205" s="6"/>
      <c r="AD1205" s="6"/>
      <c r="AE1205" s="6"/>
      <c r="AF1205" s="6"/>
    </row>
    <row r="1206" spans="1:32" ht="20.399999999999999">
      <c r="A1206" s="2099"/>
      <c r="B1206" s="3033" t="s">
        <v>756</v>
      </c>
      <c r="C1206" s="602" t="s">
        <v>305</v>
      </c>
      <c r="D1206" s="617" t="s">
        <v>1853</v>
      </c>
      <c r="E1206" s="639" t="s">
        <v>1835</v>
      </c>
      <c r="F1206" s="734">
        <v>2312</v>
      </c>
      <c r="G1206" s="2107" t="s">
        <v>4133</v>
      </c>
      <c r="H1206" s="2151"/>
      <c r="I1206" s="2151"/>
      <c r="J1206" s="2103"/>
      <c r="K1206" s="2152"/>
      <c r="L1206" s="2153"/>
      <c r="M1206" s="2153">
        <v>2500</v>
      </c>
      <c r="N1206" s="296"/>
      <c r="O1206" s="6"/>
      <c r="P1206" s="6"/>
      <c r="Q1206" s="6"/>
      <c r="R1206" s="6"/>
      <c r="S1206" s="6"/>
      <c r="T1206" s="6"/>
      <c r="U1206" s="6"/>
      <c r="V1206" s="6"/>
      <c r="W1206" s="6"/>
      <c r="X1206" s="6"/>
      <c r="Y1206" s="6"/>
      <c r="Z1206" s="6"/>
      <c r="AA1206" s="6"/>
      <c r="AB1206" s="6"/>
      <c r="AC1206" s="6"/>
      <c r="AD1206" s="6"/>
      <c r="AE1206" s="6"/>
      <c r="AF1206" s="6"/>
    </row>
    <row r="1207" spans="1:32" ht="30.6">
      <c r="A1207" s="699"/>
      <c r="B1207" s="3033" t="s">
        <v>756</v>
      </c>
      <c r="C1207" s="602" t="s">
        <v>305</v>
      </c>
      <c r="D1207" s="617" t="s">
        <v>1853</v>
      </c>
      <c r="E1207" s="639" t="s">
        <v>1835</v>
      </c>
      <c r="F1207" s="734">
        <v>2312</v>
      </c>
      <c r="G1207" s="689" t="s">
        <v>4135</v>
      </c>
      <c r="H1207" s="648"/>
      <c r="I1207" s="648">
        <v>414</v>
      </c>
      <c r="J1207" s="1537" t="s">
        <v>1126</v>
      </c>
      <c r="K1207" s="764"/>
      <c r="L1207" s="901"/>
      <c r="M1207" s="901"/>
      <c r="N1207" s="296"/>
      <c r="O1207" s="6"/>
      <c r="P1207" s="6"/>
      <c r="Q1207" s="6"/>
      <c r="R1207" s="6"/>
      <c r="S1207" s="6"/>
      <c r="T1207" s="6"/>
      <c r="U1207" s="6"/>
      <c r="V1207" s="6"/>
      <c r="W1207" s="6"/>
      <c r="X1207" s="6"/>
      <c r="Y1207" s="6"/>
      <c r="Z1207" s="6"/>
      <c r="AA1207" s="6"/>
      <c r="AB1207" s="6"/>
      <c r="AC1207" s="6"/>
      <c r="AD1207" s="6"/>
      <c r="AE1207" s="6"/>
      <c r="AF1207" s="6"/>
    </row>
    <row r="1208" spans="1:32" ht="20.399999999999999">
      <c r="A1208" s="1060"/>
      <c r="B1208" s="3033" t="s">
        <v>756</v>
      </c>
      <c r="C1208" s="602" t="s">
        <v>305</v>
      </c>
      <c r="D1208" s="617" t="s">
        <v>1853</v>
      </c>
      <c r="E1208" s="639" t="s">
        <v>1835</v>
      </c>
      <c r="F1208" s="734">
        <v>2312</v>
      </c>
      <c r="G1208" s="1068" t="s">
        <v>2903</v>
      </c>
      <c r="H1208" s="1066"/>
      <c r="I1208" s="1066">
        <v>-110</v>
      </c>
      <c r="J1208" s="1537" t="s">
        <v>1126</v>
      </c>
      <c r="K1208" s="1362"/>
      <c r="L1208" s="2154"/>
      <c r="M1208" s="2154"/>
      <c r="N1208" s="372"/>
      <c r="O1208" s="6"/>
      <c r="P1208" s="6"/>
      <c r="Q1208" s="6"/>
      <c r="R1208" s="6"/>
      <c r="S1208" s="6"/>
      <c r="T1208" s="6"/>
      <c r="U1208" s="6"/>
      <c r="V1208" s="6"/>
      <c r="W1208" s="6"/>
      <c r="X1208" s="6"/>
      <c r="Y1208" s="6"/>
      <c r="Z1208" s="6"/>
      <c r="AA1208" s="6"/>
      <c r="AB1208" s="6"/>
      <c r="AC1208" s="6"/>
      <c r="AD1208" s="6"/>
      <c r="AE1208" s="6"/>
      <c r="AF1208" s="6"/>
    </row>
    <row r="1209" spans="1:32" ht="20.399999999999999">
      <c r="A1209" s="1060"/>
      <c r="B1209" s="3033" t="s">
        <v>756</v>
      </c>
      <c r="C1209" s="602" t="s">
        <v>305</v>
      </c>
      <c r="D1209" s="617" t="s">
        <v>1853</v>
      </c>
      <c r="E1209" s="639" t="s">
        <v>1835</v>
      </c>
      <c r="F1209" s="734">
        <v>2312</v>
      </c>
      <c r="G1209" s="1460" t="s">
        <v>3227</v>
      </c>
      <c r="H1209" s="1066"/>
      <c r="I1209" s="1066">
        <v>-100</v>
      </c>
      <c r="J1209" s="1537" t="s">
        <v>1126</v>
      </c>
      <c r="K1209" s="1362"/>
      <c r="L1209" s="2154"/>
      <c r="M1209" s="2154"/>
      <c r="N1209" s="296"/>
      <c r="O1209" s="178"/>
      <c r="P1209" s="178"/>
      <c r="Q1209" s="178"/>
      <c r="R1209" s="178"/>
      <c r="S1209" s="178"/>
      <c r="T1209" s="178"/>
      <c r="U1209" s="178"/>
      <c r="V1209" s="178"/>
      <c r="W1209" s="178"/>
      <c r="X1209" s="178"/>
      <c r="Y1209" s="178"/>
      <c r="Z1209" s="178"/>
      <c r="AA1209" s="178"/>
      <c r="AB1209" s="178"/>
      <c r="AC1209" s="178"/>
      <c r="AD1209" s="178"/>
      <c r="AE1209" s="178"/>
      <c r="AF1209" s="178"/>
    </row>
    <row r="1210" spans="1:32" ht="20.399999999999999">
      <c r="A1210" s="1447"/>
      <c r="B1210" s="3033" t="s">
        <v>756</v>
      </c>
      <c r="C1210" s="602" t="s">
        <v>305</v>
      </c>
      <c r="D1210" s="617" t="s">
        <v>1853</v>
      </c>
      <c r="E1210" s="639" t="s">
        <v>1835</v>
      </c>
      <c r="F1210" s="734">
        <v>2312</v>
      </c>
      <c r="G1210" s="2146" t="s">
        <v>3253</v>
      </c>
      <c r="H1210" s="2147"/>
      <c r="I1210" s="2147">
        <v>430</v>
      </c>
      <c r="J1210" s="1538"/>
      <c r="K1210" s="2148"/>
      <c r="L1210" s="2149"/>
      <c r="M1210" s="2147"/>
      <c r="N1210" s="372" t="s">
        <v>4143</v>
      </c>
      <c r="O1210" s="178"/>
      <c r="P1210" s="178"/>
      <c r="Q1210" s="178"/>
      <c r="R1210" s="178"/>
      <c r="S1210" s="178"/>
      <c r="T1210" s="178"/>
      <c r="U1210" s="178"/>
      <c r="V1210" s="178"/>
      <c r="W1210" s="178"/>
      <c r="X1210" s="178"/>
      <c r="Y1210" s="178"/>
      <c r="Z1210" s="178"/>
      <c r="AA1210" s="178"/>
      <c r="AB1210" s="178"/>
      <c r="AC1210" s="178"/>
      <c r="AD1210" s="178"/>
      <c r="AE1210" s="178"/>
      <c r="AF1210" s="178"/>
    </row>
    <row r="1211" spans="1:32">
      <c r="A1211" s="788"/>
      <c r="B1211" s="3032" t="s">
        <v>757</v>
      </c>
      <c r="C1211" s="622" t="s">
        <v>305</v>
      </c>
      <c r="D1211" s="658" t="s">
        <v>1853</v>
      </c>
      <c r="E1211" s="659" t="s">
        <v>1835</v>
      </c>
      <c r="F1211" s="763">
        <v>2312</v>
      </c>
      <c r="G1211" s="659" t="s">
        <v>199</v>
      </c>
      <c r="H1211" s="645"/>
      <c r="I1211" s="645"/>
      <c r="J1211" s="1537"/>
      <c r="K1211" s="741"/>
      <c r="L1211" s="652">
        <v>7950</v>
      </c>
      <c r="M1211" s="652"/>
      <c r="N1211" s="372"/>
      <c r="O1211" s="178"/>
      <c r="P1211" s="178"/>
      <c r="Q1211" s="178"/>
      <c r="R1211" s="178"/>
      <c r="S1211" s="178"/>
      <c r="T1211" s="178"/>
      <c r="U1211" s="178"/>
      <c r="V1211" s="178"/>
      <c r="W1211" s="178"/>
      <c r="X1211" s="178"/>
      <c r="Y1211" s="178"/>
      <c r="Z1211" s="178"/>
      <c r="AA1211" s="178"/>
      <c r="AB1211" s="178"/>
      <c r="AC1211" s="178"/>
      <c r="AD1211" s="178"/>
      <c r="AE1211" s="178"/>
      <c r="AF1211" s="178"/>
    </row>
    <row r="1212" spans="1:32" ht="71.400000000000006">
      <c r="A1212" s="699"/>
      <c r="B1212" s="3033" t="s">
        <v>757</v>
      </c>
      <c r="C1212" s="602" t="s">
        <v>305</v>
      </c>
      <c r="D1212" s="617" t="s">
        <v>1853</v>
      </c>
      <c r="E1212" s="639" t="s">
        <v>1835</v>
      </c>
      <c r="F1212" s="734">
        <v>2312</v>
      </c>
      <c r="G1212" s="689" t="s">
        <v>4145</v>
      </c>
      <c r="H1212" s="648"/>
      <c r="I1212" s="648"/>
      <c r="J1212" s="1537"/>
      <c r="K1212" s="764"/>
      <c r="L1212" s="901"/>
      <c r="M1212" s="901">
        <v>7950</v>
      </c>
      <c r="N1212" s="296"/>
      <c r="O1212" s="178"/>
      <c r="P1212" s="178"/>
      <c r="Q1212" s="178"/>
      <c r="R1212" s="178"/>
      <c r="S1212" s="178"/>
      <c r="T1212" s="178"/>
      <c r="U1212" s="178"/>
      <c r="V1212" s="178"/>
      <c r="W1212" s="178"/>
      <c r="X1212" s="178"/>
      <c r="Y1212" s="178"/>
      <c r="Z1212" s="178"/>
      <c r="AA1212" s="178"/>
      <c r="AB1212" s="178"/>
      <c r="AC1212" s="178"/>
      <c r="AD1212" s="178"/>
      <c r="AE1212" s="178"/>
      <c r="AF1212" s="178"/>
    </row>
    <row r="1213" spans="1:32">
      <c r="A1213" s="788"/>
      <c r="B1213" s="3032" t="s">
        <v>351</v>
      </c>
      <c r="C1213" s="622" t="s">
        <v>305</v>
      </c>
      <c r="D1213" s="658" t="s">
        <v>1853</v>
      </c>
      <c r="E1213" s="659" t="s">
        <v>1835</v>
      </c>
      <c r="F1213" s="763">
        <v>2312</v>
      </c>
      <c r="G1213" s="659" t="s">
        <v>199</v>
      </c>
      <c r="H1213" s="645"/>
      <c r="I1213" s="645"/>
      <c r="J1213" s="1537"/>
      <c r="K1213" s="741"/>
      <c r="L1213" s="652">
        <v>2246</v>
      </c>
      <c r="M1213" s="652"/>
      <c r="N1213" s="595"/>
      <c r="O1213" s="6"/>
      <c r="P1213" s="6"/>
      <c r="Q1213" s="6"/>
      <c r="R1213" s="6"/>
      <c r="S1213" s="6"/>
      <c r="T1213" s="6"/>
      <c r="U1213" s="6"/>
      <c r="V1213" s="6"/>
      <c r="W1213" s="6"/>
      <c r="X1213" s="6"/>
      <c r="Y1213" s="6"/>
      <c r="Z1213" s="6"/>
      <c r="AA1213" s="6"/>
      <c r="AB1213" s="6"/>
      <c r="AC1213" s="6"/>
      <c r="AD1213" s="6"/>
      <c r="AE1213" s="6"/>
    </row>
    <row r="1214" spans="1:32" ht="20.399999999999999">
      <c r="A1214" s="699"/>
      <c r="B1214" s="3033" t="s">
        <v>351</v>
      </c>
      <c r="C1214" s="602" t="s">
        <v>305</v>
      </c>
      <c r="D1214" s="617" t="s">
        <v>1853</v>
      </c>
      <c r="E1214" s="639" t="s">
        <v>1835</v>
      </c>
      <c r="F1214" s="734">
        <v>2312</v>
      </c>
      <c r="G1214" s="689" t="s">
        <v>4946</v>
      </c>
      <c r="H1214" s="648"/>
      <c r="I1214" s="648"/>
      <c r="J1214" s="1537"/>
      <c r="K1214" s="764"/>
      <c r="L1214" s="901"/>
      <c r="M1214" s="901">
        <v>2246</v>
      </c>
      <c r="N1214" s="595"/>
      <c r="O1214" s="178"/>
      <c r="P1214" s="178"/>
      <c r="Q1214" s="178"/>
      <c r="R1214" s="178"/>
      <c r="S1214" s="178"/>
      <c r="T1214" s="178"/>
      <c r="U1214" s="178"/>
      <c r="V1214" s="178"/>
      <c r="W1214" s="178"/>
      <c r="X1214" s="178"/>
      <c r="Y1214" s="178"/>
      <c r="Z1214" s="178"/>
      <c r="AA1214" s="178"/>
      <c r="AB1214" s="178"/>
      <c r="AC1214" s="178"/>
      <c r="AD1214" s="178"/>
      <c r="AE1214" s="178"/>
      <c r="AF1214" s="178"/>
    </row>
    <row r="1215" spans="1:32" ht="20.399999999999999">
      <c r="A1215" s="788"/>
      <c r="B1215" s="3032" t="s">
        <v>756</v>
      </c>
      <c r="C1215" s="622" t="s">
        <v>307</v>
      </c>
      <c r="D1215" s="658" t="s">
        <v>1853</v>
      </c>
      <c r="E1215" s="659" t="s">
        <v>1835</v>
      </c>
      <c r="F1215" s="763">
        <v>2314</v>
      </c>
      <c r="G1215" s="739" t="s">
        <v>1427</v>
      </c>
      <c r="H1215" s="645">
        <v>12400</v>
      </c>
      <c r="I1215" s="645"/>
      <c r="J1215" s="1537">
        <v>9831</v>
      </c>
      <c r="K1215" s="741"/>
      <c r="L1215" s="645">
        <v>13400</v>
      </c>
      <c r="M1215" s="652"/>
      <c r="N1215" s="296"/>
      <c r="O1215" s="6"/>
      <c r="P1215" s="6"/>
      <c r="Q1215" s="6"/>
      <c r="R1215" s="6"/>
      <c r="S1215" s="6"/>
      <c r="T1215" s="6"/>
      <c r="U1215" s="6"/>
      <c r="V1215" s="6"/>
      <c r="W1215" s="6"/>
      <c r="X1215" s="6"/>
      <c r="Y1215" s="6"/>
      <c r="Z1215" s="6"/>
      <c r="AA1215" s="6"/>
      <c r="AB1215" s="6"/>
      <c r="AC1215" s="6"/>
      <c r="AD1215" s="6"/>
    </row>
    <row r="1216" spans="1:32">
      <c r="A1216" s="699"/>
      <c r="B1216" s="3033" t="s">
        <v>756</v>
      </c>
      <c r="C1216" s="602" t="s">
        <v>307</v>
      </c>
      <c r="D1216" s="617" t="s">
        <v>1853</v>
      </c>
      <c r="E1216" s="639" t="s">
        <v>1835</v>
      </c>
      <c r="F1216" s="734">
        <v>2314</v>
      </c>
      <c r="G1216" s="2126" t="s">
        <v>1555</v>
      </c>
      <c r="H1216" s="648"/>
      <c r="I1216" s="648">
        <v>300</v>
      </c>
      <c r="J1216" s="1537" t="s">
        <v>1126</v>
      </c>
      <c r="K1216" s="764"/>
      <c r="L1216" s="901"/>
      <c r="M1216" s="901">
        <v>300</v>
      </c>
      <c r="N1216" s="591"/>
      <c r="O1216" s="178"/>
      <c r="P1216" s="178"/>
      <c r="Q1216" s="178"/>
      <c r="R1216" s="178"/>
      <c r="S1216" s="178"/>
      <c r="T1216" s="178"/>
      <c r="U1216" s="178"/>
      <c r="V1216" s="178"/>
      <c r="W1216" s="178"/>
      <c r="X1216" s="178"/>
      <c r="Y1216" s="178"/>
      <c r="Z1216" s="178"/>
      <c r="AA1216" s="178"/>
      <c r="AB1216" s="178"/>
      <c r="AC1216" s="178"/>
      <c r="AD1216" s="178"/>
      <c r="AE1216" s="178"/>
      <c r="AF1216" s="178"/>
    </row>
    <row r="1217" spans="1:32">
      <c r="A1217" s="699"/>
      <c r="B1217" s="3033" t="s">
        <v>756</v>
      </c>
      <c r="C1217" s="602" t="s">
        <v>307</v>
      </c>
      <c r="D1217" s="617" t="s">
        <v>1853</v>
      </c>
      <c r="E1217" s="639" t="s">
        <v>1835</v>
      </c>
      <c r="F1217" s="734">
        <v>2314</v>
      </c>
      <c r="G1217" s="2126" t="s">
        <v>2676</v>
      </c>
      <c r="H1217" s="648"/>
      <c r="I1217" s="648">
        <v>600</v>
      </c>
      <c r="J1217" s="1537" t="s">
        <v>1126</v>
      </c>
      <c r="K1217" s="764"/>
      <c r="L1217" s="901"/>
      <c r="M1217" s="901">
        <v>600</v>
      </c>
      <c r="N1217" s="116"/>
      <c r="O1217" s="6"/>
      <c r="P1217" s="6"/>
      <c r="Q1217" s="6"/>
      <c r="R1217" s="6"/>
      <c r="S1217" s="6"/>
      <c r="T1217" s="6"/>
      <c r="U1217" s="6"/>
      <c r="V1217" s="6"/>
      <c r="W1217" s="6"/>
      <c r="X1217" s="6"/>
      <c r="Y1217" s="6"/>
      <c r="Z1217" s="6"/>
      <c r="AA1217" s="6"/>
      <c r="AB1217" s="6"/>
      <c r="AC1217" s="6"/>
    </row>
    <row r="1218" spans="1:32">
      <c r="A1218" s="699"/>
      <c r="B1218" s="3033" t="s">
        <v>756</v>
      </c>
      <c r="C1218" s="602" t="s">
        <v>307</v>
      </c>
      <c r="D1218" s="617" t="s">
        <v>1853</v>
      </c>
      <c r="E1218" s="639" t="s">
        <v>1835</v>
      </c>
      <c r="F1218" s="734">
        <v>2314</v>
      </c>
      <c r="G1218" s="2126" t="s">
        <v>2677</v>
      </c>
      <c r="H1218" s="1280"/>
      <c r="I1218" s="1280">
        <v>1500</v>
      </c>
      <c r="J1218" s="1537" t="s">
        <v>1126</v>
      </c>
      <c r="K1218" s="900"/>
      <c r="L1218" s="2125"/>
      <c r="M1218" s="1280">
        <v>1500</v>
      </c>
      <c r="N1218" s="116"/>
      <c r="O1218" s="6"/>
      <c r="P1218" s="6"/>
      <c r="Q1218" s="6"/>
      <c r="R1218" s="6"/>
      <c r="S1218" s="6"/>
      <c r="T1218" s="6"/>
      <c r="U1218" s="6"/>
      <c r="V1218" s="6"/>
      <c r="W1218" s="6"/>
      <c r="X1218" s="6"/>
      <c r="Y1218" s="6"/>
      <c r="Z1218" s="6"/>
      <c r="AA1218" s="6"/>
      <c r="AB1218" s="6"/>
      <c r="AC1218" s="6"/>
    </row>
    <row r="1219" spans="1:32" ht="20.399999999999999">
      <c r="A1219" s="699"/>
      <c r="B1219" s="3033" t="s">
        <v>756</v>
      </c>
      <c r="C1219" s="602" t="s">
        <v>307</v>
      </c>
      <c r="D1219" s="617" t="s">
        <v>1853</v>
      </c>
      <c r="E1219" s="639" t="s">
        <v>1835</v>
      </c>
      <c r="F1219" s="734">
        <v>2314</v>
      </c>
      <c r="G1219" s="689" t="s">
        <v>4137</v>
      </c>
      <c r="H1219" s="648"/>
      <c r="I1219" s="648">
        <v>10000</v>
      </c>
      <c r="J1219" s="1537" t="s">
        <v>1126</v>
      </c>
      <c r="K1219" s="764"/>
      <c r="L1219" s="901"/>
      <c r="M1219" s="901">
        <v>11000</v>
      </c>
      <c r="N1219" s="116"/>
      <c r="O1219" s="6"/>
      <c r="P1219" s="6"/>
      <c r="Q1219" s="6"/>
      <c r="R1219" s="6"/>
      <c r="S1219" s="6"/>
      <c r="T1219" s="6"/>
      <c r="U1219" s="6"/>
      <c r="V1219" s="6"/>
      <c r="W1219" s="6"/>
      <c r="X1219" s="6"/>
      <c r="Y1219" s="6"/>
      <c r="Z1219" s="6"/>
      <c r="AA1219" s="6"/>
      <c r="AB1219" s="6"/>
      <c r="AC1219" s="6"/>
    </row>
    <row r="1220" spans="1:32">
      <c r="A1220" s="788"/>
      <c r="B1220" s="3032" t="s">
        <v>756</v>
      </c>
      <c r="C1220" s="622" t="s">
        <v>307</v>
      </c>
      <c r="D1220" s="658" t="s">
        <v>1853</v>
      </c>
      <c r="E1220" s="659" t="s">
        <v>1835</v>
      </c>
      <c r="F1220" s="763">
        <v>2322</v>
      </c>
      <c r="G1220" s="739" t="s">
        <v>161</v>
      </c>
      <c r="H1220" s="645">
        <v>5245.7749999999996</v>
      </c>
      <c r="I1220" s="645"/>
      <c r="J1220" s="1537">
        <v>1395</v>
      </c>
      <c r="K1220" s="741"/>
      <c r="L1220" s="859">
        <v>4844.8</v>
      </c>
      <c r="M1220" s="652"/>
      <c r="N1220" s="10"/>
      <c r="O1220" s="178"/>
      <c r="P1220" s="178"/>
      <c r="Q1220" s="178"/>
      <c r="R1220" s="178"/>
      <c r="S1220" s="178"/>
      <c r="T1220" s="178"/>
      <c r="U1220" s="178"/>
      <c r="V1220" s="178"/>
      <c r="W1220" s="178"/>
      <c r="X1220" s="178"/>
      <c r="Y1220" s="178"/>
      <c r="Z1220" s="178"/>
      <c r="AA1220" s="178"/>
      <c r="AB1220" s="178"/>
      <c r="AC1220" s="178"/>
      <c r="AD1220" s="178"/>
      <c r="AE1220" s="178"/>
      <c r="AF1220" s="178"/>
    </row>
    <row r="1221" spans="1:32">
      <c r="A1221" s="699"/>
      <c r="B1221" s="3033" t="s">
        <v>756</v>
      </c>
      <c r="C1221" s="602" t="s">
        <v>307</v>
      </c>
      <c r="D1221" s="617" t="s">
        <v>1853</v>
      </c>
      <c r="E1221" s="639" t="s">
        <v>1835</v>
      </c>
      <c r="F1221" s="734">
        <v>2322</v>
      </c>
      <c r="G1221" s="689" t="s">
        <v>356</v>
      </c>
      <c r="H1221" s="648"/>
      <c r="I1221" s="648">
        <v>355.3</v>
      </c>
      <c r="J1221" s="1537" t="s">
        <v>1126</v>
      </c>
      <c r="K1221" s="764"/>
      <c r="L1221" s="901"/>
      <c r="M1221" s="648">
        <v>281.60000000000002</v>
      </c>
      <c r="N1221" s="10"/>
      <c r="O1221" s="178"/>
      <c r="P1221" s="178"/>
      <c r="Q1221" s="178"/>
      <c r="R1221" s="178"/>
      <c r="S1221" s="178"/>
      <c r="T1221" s="178"/>
      <c r="U1221" s="178"/>
      <c r="V1221" s="178"/>
      <c r="W1221" s="178"/>
      <c r="X1221" s="178"/>
      <c r="Y1221" s="178"/>
      <c r="Z1221" s="178"/>
      <c r="AA1221" s="178"/>
      <c r="AB1221" s="178"/>
      <c r="AC1221" s="178"/>
      <c r="AD1221" s="178"/>
      <c r="AE1221" s="178"/>
      <c r="AF1221" s="178"/>
    </row>
    <row r="1222" spans="1:32">
      <c r="A1222" s="699"/>
      <c r="B1222" s="3033" t="s">
        <v>756</v>
      </c>
      <c r="C1222" s="602" t="s">
        <v>307</v>
      </c>
      <c r="D1222" s="617" t="s">
        <v>1853</v>
      </c>
      <c r="E1222" s="639" t="s">
        <v>1835</v>
      </c>
      <c r="F1222" s="734">
        <v>2322</v>
      </c>
      <c r="G1222" s="689" t="s">
        <v>666</v>
      </c>
      <c r="H1222" s="648"/>
      <c r="I1222" s="648">
        <v>266.47499999999997</v>
      </c>
      <c r="J1222" s="1537" t="s">
        <v>1126</v>
      </c>
      <c r="K1222" s="764"/>
      <c r="L1222" s="901"/>
      <c r="M1222" s="648">
        <v>211.20000000000002</v>
      </c>
      <c r="N1222" s="10"/>
      <c r="O1222" s="178"/>
      <c r="P1222" s="178"/>
      <c r="Q1222" s="178"/>
      <c r="R1222" s="178"/>
      <c r="S1222" s="178"/>
      <c r="T1222" s="178"/>
      <c r="U1222" s="178"/>
      <c r="V1222" s="178"/>
      <c r="W1222" s="178"/>
      <c r="X1222" s="178"/>
      <c r="Y1222" s="178"/>
      <c r="Z1222" s="178"/>
      <c r="AA1222" s="178"/>
      <c r="AB1222" s="178"/>
      <c r="AC1222" s="178"/>
      <c r="AD1222" s="178"/>
      <c r="AE1222" s="178"/>
      <c r="AF1222" s="178"/>
    </row>
    <row r="1223" spans="1:32">
      <c r="A1223" s="699"/>
      <c r="B1223" s="3033" t="s">
        <v>756</v>
      </c>
      <c r="C1223" s="602" t="s">
        <v>307</v>
      </c>
      <c r="D1223" s="617" t="s">
        <v>1853</v>
      </c>
      <c r="E1223" s="639" t="s">
        <v>1835</v>
      </c>
      <c r="F1223" s="734">
        <v>2322</v>
      </c>
      <c r="G1223" s="689" t="s">
        <v>562</v>
      </c>
      <c r="H1223" s="1280"/>
      <c r="I1223" s="648">
        <v>1649</v>
      </c>
      <c r="J1223" s="1537" t="s">
        <v>1126</v>
      </c>
      <c r="K1223" s="900"/>
      <c r="L1223" s="2125"/>
      <c r="M1223" s="648">
        <v>1552</v>
      </c>
      <c r="N1223" s="10"/>
      <c r="O1223" s="6"/>
      <c r="P1223" s="6"/>
      <c r="Q1223" s="6"/>
      <c r="R1223" s="6"/>
      <c r="S1223" s="6"/>
      <c r="T1223" s="6"/>
      <c r="U1223" s="6"/>
      <c r="V1223" s="6"/>
      <c r="W1223" s="6"/>
      <c r="X1223" s="6"/>
      <c r="Y1223" s="6"/>
      <c r="Z1223" s="6"/>
      <c r="AA1223" s="6"/>
      <c r="AB1223" s="6"/>
      <c r="AC1223" s="6"/>
      <c r="AD1223" s="6"/>
      <c r="AE1223" s="6"/>
      <c r="AF1223" s="6"/>
    </row>
    <row r="1224" spans="1:32">
      <c r="A1224" s="699"/>
      <c r="B1224" s="3033" t="s">
        <v>756</v>
      </c>
      <c r="C1224" s="602" t="s">
        <v>307</v>
      </c>
      <c r="D1224" s="617" t="s">
        <v>1853</v>
      </c>
      <c r="E1224" s="639" t="s">
        <v>1835</v>
      </c>
      <c r="F1224" s="734">
        <v>2322</v>
      </c>
      <c r="G1224" s="689" t="s">
        <v>477</v>
      </c>
      <c r="H1224" s="648"/>
      <c r="I1224" s="648">
        <v>850</v>
      </c>
      <c r="J1224" s="1537" t="s">
        <v>1126</v>
      </c>
      <c r="K1224" s="764"/>
      <c r="L1224" s="901"/>
      <c r="M1224" s="648">
        <v>800</v>
      </c>
      <c r="N1224" s="10"/>
      <c r="O1224" s="178"/>
      <c r="P1224" s="178"/>
      <c r="Q1224" s="178"/>
      <c r="R1224" s="178"/>
      <c r="S1224" s="178"/>
      <c r="T1224" s="178"/>
      <c r="U1224" s="178"/>
      <c r="V1224" s="178"/>
      <c r="W1224" s="178"/>
      <c r="X1224" s="178"/>
      <c r="Y1224" s="178"/>
      <c r="Z1224" s="178"/>
      <c r="AA1224" s="178"/>
      <c r="AB1224" s="178"/>
      <c r="AC1224" s="178"/>
      <c r="AD1224" s="178"/>
      <c r="AE1224" s="178"/>
      <c r="AF1224" s="178"/>
    </row>
    <row r="1225" spans="1:32">
      <c r="A1225" s="699"/>
      <c r="B1225" s="3033" t="s">
        <v>756</v>
      </c>
      <c r="C1225" s="602" t="s">
        <v>307</v>
      </c>
      <c r="D1225" s="617" t="s">
        <v>1853</v>
      </c>
      <c r="E1225" s="639" t="s">
        <v>1835</v>
      </c>
      <c r="F1225" s="734">
        <v>2322</v>
      </c>
      <c r="G1225" s="689" t="s">
        <v>476</v>
      </c>
      <c r="H1225" s="2155"/>
      <c r="I1225" s="648">
        <v>425</v>
      </c>
      <c r="J1225" s="1537" t="s">
        <v>1126</v>
      </c>
      <c r="K1225" s="764"/>
      <c r="L1225" s="2156"/>
      <c r="M1225" s="648">
        <v>400</v>
      </c>
      <c r="N1225" s="10"/>
      <c r="O1225" s="178"/>
      <c r="P1225" s="178"/>
      <c r="Q1225" s="178"/>
      <c r="R1225" s="178"/>
      <c r="S1225" s="178"/>
      <c r="T1225" s="178"/>
      <c r="U1225" s="178"/>
      <c r="V1225" s="178"/>
      <c r="W1225" s="178"/>
      <c r="X1225" s="178"/>
      <c r="Y1225" s="178"/>
      <c r="Z1225" s="178"/>
      <c r="AA1225" s="178"/>
      <c r="AB1225" s="178"/>
      <c r="AC1225" s="178"/>
      <c r="AD1225" s="178"/>
      <c r="AE1225" s="178"/>
      <c r="AF1225" s="178"/>
    </row>
    <row r="1226" spans="1:32">
      <c r="A1226" s="699"/>
      <c r="B1226" s="3033" t="s">
        <v>756</v>
      </c>
      <c r="C1226" s="602" t="s">
        <v>307</v>
      </c>
      <c r="D1226" s="617" t="s">
        <v>1853</v>
      </c>
      <c r="E1226" s="639" t="s">
        <v>1835</v>
      </c>
      <c r="F1226" s="734">
        <v>2322</v>
      </c>
      <c r="G1226" s="689" t="s">
        <v>476</v>
      </c>
      <c r="H1226" s="648"/>
      <c r="I1226" s="648">
        <v>425</v>
      </c>
      <c r="J1226" s="1537" t="s">
        <v>1126</v>
      </c>
      <c r="K1226" s="764"/>
      <c r="L1226" s="901"/>
      <c r="M1226" s="648">
        <v>400</v>
      </c>
      <c r="N1226" s="10"/>
      <c r="O1226" s="178"/>
      <c r="P1226" s="178"/>
      <c r="Q1226" s="178"/>
      <c r="R1226" s="178"/>
      <c r="S1226" s="178"/>
      <c r="T1226" s="178"/>
      <c r="U1226" s="178"/>
      <c r="V1226" s="178"/>
      <c r="W1226" s="178"/>
      <c r="X1226" s="178"/>
      <c r="Y1226" s="178"/>
      <c r="Z1226" s="178"/>
      <c r="AA1226" s="178"/>
      <c r="AB1226" s="178"/>
      <c r="AC1226" s="178"/>
      <c r="AD1226" s="178"/>
      <c r="AE1226" s="178"/>
      <c r="AF1226" s="178"/>
    </row>
    <row r="1227" spans="1:32">
      <c r="A1227" s="699"/>
      <c r="B1227" s="3033" t="s">
        <v>756</v>
      </c>
      <c r="C1227" s="602" t="s">
        <v>307</v>
      </c>
      <c r="D1227" s="617" t="s">
        <v>1853</v>
      </c>
      <c r="E1227" s="639" t="s">
        <v>1835</v>
      </c>
      <c r="F1227" s="734">
        <v>2322</v>
      </c>
      <c r="G1227" s="689" t="s">
        <v>476</v>
      </c>
      <c r="H1227" s="648"/>
      <c r="I1227" s="648">
        <v>425</v>
      </c>
      <c r="J1227" s="1537" t="s">
        <v>1126</v>
      </c>
      <c r="K1227" s="764"/>
      <c r="L1227" s="901"/>
      <c r="M1227" s="648">
        <v>400</v>
      </c>
      <c r="N1227" s="591"/>
      <c r="O1227" s="178"/>
      <c r="P1227" s="178"/>
      <c r="Q1227" s="178"/>
      <c r="R1227" s="178"/>
      <c r="S1227" s="178"/>
      <c r="T1227" s="178"/>
      <c r="U1227" s="178"/>
      <c r="V1227" s="178"/>
      <c r="W1227" s="178"/>
      <c r="X1227" s="178"/>
      <c r="Y1227" s="178"/>
      <c r="Z1227" s="178"/>
      <c r="AA1227" s="178"/>
      <c r="AB1227" s="178"/>
      <c r="AC1227" s="178"/>
      <c r="AD1227" s="178"/>
      <c r="AE1227" s="178"/>
      <c r="AF1227" s="178"/>
    </row>
    <row r="1228" spans="1:32">
      <c r="A1228" s="699"/>
      <c r="B1228" s="3033" t="s">
        <v>756</v>
      </c>
      <c r="C1228" s="602" t="s">
        <v>307</v>
      </c>
      <c r="D1228" s="617" t="s">
        <v>1853</v>
      </c>
      <c r="E1228" s="639" t="s">
        <v>1835</v>
      </c>
      <c r="F1228" s="734">
        <v>2322</v>
      </c>
      <c r="G1228" s="689" t="s">
        <v>476</v>
      </c>
      <c r="H1228" s="648"/>
      <c r="I1228" s="648">
        <v>425</v>
      </c>
      <c r="J1228" s="1537" t="s">
        <v>1126</v>
      </c>
      <c r="K1228" s="764"/>
      <c r="L1228" s="901"/>
      <c r="M1228" s="648">
        <v>400</v>
      </c>
      <c r="N1228" s="366"/>
      <c r="O1228" s="178"/>
      <c r="P1228" s="178"/>
      <c r="Q1228" s="178"/>
      <c r="R1228" s="178"/>
      <c r="S1228" s="178"/>
      <c r="T1228" s="178"/>
      <c r="U1228" s="178"/>
      <c r="V1228" s="178"/>
      <c r="W1228" s="178"/>
      <c r="X1228" s="178"/>
      <c r="Y1228" s="178"/>
      <c r="Z1228" s="178"/>
      <c r="AA1228" s="178"/>
      <c r="AB1228" s="178"/>
      <c r="AC1228" s="178"/>
      <c r="AD1228" s="178"/>
      <c r="AE1228" s="178"/>
      <c r="AF1228" s="178"/>
    </row>
    <row r="1229" spans="1:32">
      <c r="A1229" s="699"/>
      <c r="B1229" s="3033" t="s">
        <v>756</v>
      </c>
      <c r="C1229" s="602" t="s">
        <v>307</v>
      </c>
      <c r="D1229" s="617" t="s">
        <v>1853</v>
      </c>
      <c r="E1229" s="639" t="s">
        <v>1835</v>
      </c>
      <c r="F1229" s="734">
        <v>2322</v>
      </c>
      <c r="G1229" s="689" t="s">
        <v>476</v>
      </c>
      <c r="H1229" s="648"/>
      <c r="I1229" s="648">
        <v>425</v>
      </c>
      <c r="J1229" s="1537" t="s">
        <v>1126</v>
      </c>
      <c r="K1229" s="764"/>
      <c r="L1229" s="901"/>
      <c r="M1229" s="648">
        <v>400</v>
      </c>
      <c r="N1229" s="591"/>
      <c r="O1229" s="6"/>
      <c r="P1229" s="6"/>
      <c r="Q1229" s="6"/>
      <c r="R1229" s="6"/>
      <c r="S1229" s="6"/>
      <c r="T1229" s="6"/>
      <c r="U1229" s="6"/>
      <c r="V1229" s="6"/>
      <c r="W1229" s="6"/>
      <c r="X1229" s="6"/>
      <c r="Y1229" s="6"/>
      <c r="Z1229" s="6"/>
      <c r="AA1229" s="6"/>
      <c r="AB1229" s="6"/>
      <c r="AC1229" s="6"/>
      <c r="AD1229" s="6"/>
      <c r="AE1229" s="6"/>
    </row>
    <row r="1230" spans="1:32">
      <c r="A1230" s="659"/>
      <c r="B1230" s="3032" t="s">
        <v>756</v>
      </c>
      <c r="C1230" s="659" t="s">
        <v>307</v>
      </c>
      <c r="D1230" s="762" t="s">
        <v>1853</v>
      </c>
      <c r="E1230" s="659" t="s">
        <v>1835</v>
      </c>
      <c r="F1230" s="763">
        <v>2341</v>
      </c>
      <c r="G1230" s="739" t="s">
        <v>268</v>
      </c>
      <c r="H1230" s="645">
        <v>800</v>
      </c>
      <c r="I1230" s="645"/>
      <c r="J1230" s="1537">
        <v>334</v>
      </c>
      <c r="K1230" s="741"/>
      <c r="L1230" s="652">
        <v>1000</v>
      </c>
      <c r="M1230" s="652"/>
      <c r="N1230" s="116"/>
      <c r="O1230" s="178"/>
      <c r="P1230" s="178"/>
      <c r="Q1230" s="178"/>
      <c r="R1230" s="178"/>
      <c r="S1230" s="178"/>
      <c r="T1230" s="178"/>
      <c r="U1230" s="178"/>
      <c r="V1230" s="178"/>
      <c r="W1230" s="178"/>
      <c r="X1230" s="178"/>
      <c r="Y1230" s="178"/>
      <c r="Z1230" s="178"/>
      <c r="AA1230" s="178"/>
      <c r="AB1230" s="178"/>
      <c r="AC1230" s="178"/>
      <c r="AD1230" s="178"/>
      <c r="AE1230" s="178"/>
      <c r="AF1230" s="178"/>
    </row>
    <row r="1231" spans="1:32">
      <c r="A1231" s="639"/>
      <c r="B1231" s="3033" t="s">
        <v>756</v>
      </c>
      <c r="C1231" s="639" t="s">
        <v>307</v>
      </c>
      <c r="D1231" s="733" t="s">
        <v>1853</v>
      </c>
      <c r="E1231" s="639" t="s">
        <v>1835</v>
      </c>
      <c r="F1231" s="734">
        <v>2341</v>
      </c>
      <c r="G1231" s="689"/>
      <c r="H1231" s="648"/>
      <c r="I1231" s="648">
        <v>800</v>
      </c>
      <c r="J1231" s="1537" t="s">
        <v>1126</v>
      </c>
      <c r="K1231" s="764"/>
      <c r="L1231" s="901"/>
      <c r="M1231" s="901">
        <v>1000</v>
      </c>
      <c r="N1231" s="591"/>
      <c r="O1231" s="6"/>
      <c r="P1231" s="6"/>
      <c r="Q1231" s="6"/>
      <c r="R1231" s="6"/>
      <c r="S1231" s="6"/>
      <c r="T1231" s="6"/>
      <c r="U1231" s="6"/>
      <c r="V1231" s="6"/>
      <c r="W1231" s="6"/>
      <c r="X1231" s="6"/>
      <c r="Y1231" s="6"/>
      <c r="Z1231" s="6"/>
      <c r="AA1231" s="6"/>
      <c r="AB1231" s="6"/>
      <c r="AC1231" s="6"/>
      <c r="AD1231" s="6"/>
      <c r="AE1231" s="6"/>
    </row>
    <row r="1232" spans="1:32">
      <c r="A1232" s="659"/>
      <c r="B1232" s="3032" t="s">
        <v>756</v>
      </c>
      <c r="C1232" s="659" t="s">
        <v>307</v>
      </c>
      <c r="D1232" s="762" t="s">
        <v>1853</v>
      </c>
      <c r="E1232" s="659" t="s">
        <v>1835</v>
      </c>
      <c r="F1232" s="763">
        <v>2350</v>
      </c>
      <c r="G1232" s="739" t="s">
        <v>442</v>
      </c>
      <c r="H1232" s="645">
        <v>800</v>
      </c>
      <c r="I1232" s="645"/>
      <c r="J1232" s="1537">
        <v>434.63</v>
      </c>
      <c r="K1232" s="741"/>
      <c r="L1232" s="652">
        <v>900</v>
      </c>
      <c r="M1232" s="652"/>
      <c r="N1232" s="116"/>
      <c r="O1232" s="6"/>
      <c r="P1232" s="6"/>
      <c r="Q1232" s="6"/>
      <c r="R1232" s="6"/>
      <c r="S1232" s="6"/>
      <c r="T1232" s="6"/>
      <c r="U1232" s="6"/>
      <c r="V1232" s="6"/>
      <c r="W1232" s="6"/>
      <c r="X1232" s="6"/>
      <c r="Y1232" s="6"/>
      <c r="Z1232" s="6"/>
      <c r="AA1232" s="6"/>
      <c r="AB1232" s="6"/>
      <c r="AC1232" s="6"/>
      <c r="AD1232" s="6"/>
      <c r="AE1232" s="6"/>
      <c r="AF1232" s="6"/>
    </row>
    <row r="1233" spans="1:32">
      <c r="A1233" s="639"/>
      <c r="B1233" s="3033" t="s">
        <v>756</v>
      </c>
      <c r="C1233" s="639" t="s">
        <v>307</v>
      </c>
      <c r="D1233" s="733" t="s">
        <v>1853</v>
      </c>
      <c r="E1233" s="639" t="s">
        <v>1835</v>
      </c>
      <c r="F1233" s="734">
        <v>2350</v>
      </c>
      <c r="G1233" s="689" t="s">
        <v>187</v>
      </c>
      <c r="H1233" s="648"/>
      <c r="I1233" s="648">
        <v>800</v>
      </c>
      <c r="J1233" s="1537" t="s">
        <v>1126</v>
      </c>
      <c r="K1233" s="764"/>
      <c r="L1233" s="901"/>
      <c r="M1233" s="901">
        <v>900</v>
      </c>
      <c r="N1233" s="591"/>
      <c r="O1233" s="178"/>
      <c r="P1233" s="178"/>
      <c r="Q1233" s="178"/>
      <c r="R1233" s="178"/>
      <c r="S1233" s="178"/>
      <c r="T1233" s="178"/>
      <c r="U1233" s="178"/>
      <c r="V1233" s="178"/>
      <c r="W1233" s="178"/>
      <c r="X1233" s="178"/>
      <c r="Y1233" s="178"/>
      <c r="Z1233" s="178"/>
      <c r="AA1233" s="178"/>
      <c r="AB1233" s="178"/>
      <c r="AC1233" s="178"/>
      <c r="AD1233" s="178"/>
      <c r="AE1233" s="178"/>
      <c r="AF1233" s="178"/>
    </row>
    <row r="1234" spans="1:32">
      <c r="A1234" s="788"/>
      <c r="B1234" s="3032" t="s">
        <v>756</v>
      </c>
      <c r="C1234" s="622" t="s">
        <v>307</v>
      </c>
      <c r="D1234" s="658" t="s">
        <v>1853</v>
      </c>
      <c r="E1234" s="659" t="s">
        <v>1835</v>
      </c>
      <c r="F1234" s="763">
        <v>2370</v>
      </c>
      <c r="G1234" s="739" t="s">
        <v>201</v>
      </c>
      <c r="H1234" s="645">
        <v>460</v>
      </c>
      <c r="I1234" s="645"/>
      <c r="J1234" s="1537">
        <v>458.11</v>
      </c>
      <c r="K1234" s="741"/>
      <c r="L1234" s="652">
        <v>500</v>
      </c>
      <c r="M1234" s="652"/>
      <c r="N1234" s="116"/>
      <c r="O1234" s="178"/>
      <c r="P1234" s="178"/>
      <c r="Q1234" s="178"/>
      <c r="R1234" s="178"/>
      <c r="S1234" s="178"/>
      <c r="T1234" s="178"/>
      <c r="U1234" s="178"/>
      <c r="V1234" s="178"/>
      <c r="W1234" s="178"/>
      <c r="X1234" s="178"/>
      <c r="Y1234" s="178"/>
      <c r="Z1234" s="178"/>
      <c r="AA1234" s="178"/>
      <c r="AB1234" s="178"/>
      <c r="AC1234" s="178"/>
      <c r="AD1234" s="178"/>
      <c r="AE1234" s="178"/>
      <c r="AF1234" s="178"/>
    </row>
    <row r="1235" spans="1:32">
      <c r="A1235" s="699"/>
      <c r="B1235" s="3033" t="s">
        <v>756</v>
      </c>
      <c r="C1235" s="602" t="s">
        <v>307</v>
      </c>
      <c r="D1235" s="617" t="s">
        <v>1853</v>
      </c>
      <c r="E1235" s="639" t="s">
        <v>1835</v>
      </c>
      <c r="F1235" s="734">
        <v>2370</v>
      </c>
      <c r="G1235" s="689" t="s">
        <v>380</v>
      </c>
      <c r="H1235" s="648"/>
      <c r="I1235" s="648">
        <v>350</v>
      </c>
      <c r="J1235" s="1537" t="s">
        <v>1126</v>
      </c>
      <c r="K1235" s="764"/>
      <c r="L1235" s="901"/>
      <c r="M1235" s="901">
        <v>500</v>
      </c>
      <c r="N1235" s="116"/>
      <c r="O1235" s="6"/>
      <c r="P1235" s="6"/>
      <c r="Q1235" s="6"/>
      <c r="R1235" s="6"/>
      <c r="S1235" s="6"/>
      <c r="T1235" s="6"/>
      <c r="U1235" s="6"/>
      <c r="V1235" s="6"/>
      <c r="W1235" s="6"/>
      <c r="X1235" s="6"/>
      <c r="Y1235" s="6"/>
      <c r="Z1235" s="6"/>
      <c r="AA1235" s="6"/>
      <c r="AB1235" s="6"/>
      <c r="AC1235" s="6"/>
      <c r="AD1235" s="6"/>
      <c r="AE1235" s="6"/>
      <c r="AF1235" s="6"/>
    </row>
    <row r="1236" spans="1:32" ht="11.4" customHeight="1">
      <c r="A1236" s="1060"/>
      <c r="B1236" s="3033" t="s">
        <v>756</v>
      </c>
      <c r="C1236" s="602" t="s">
        <v>307</v>
      </c>
      <c r="D1236" s="617" t="s">
        <v>1853</v>
      </c>
      <c r="E1236" s="639" t="s">
        <v>1835</v>
      </c>
      <c r="F1236" s="734">
        <v>2370</v>
      </c>
      <c r="G1236" s="1068" t="s">
        <v>2903</v>
      </c>
      <c r="H1236" s="1066"/>
      <c r="I1236" s="1066">
        <v>110</v>
      </c>
      <c r="J1236" s="1537" t="s">
        <v>1126</v>
      </c>
      <c r="K1236" s="1362"/>
      <c r="L1236" s="2154"/>
      <c r="M1236" s="2154"/>
      <c r="N1236" s="116"/>
      <c r="O1236" s="178"/>
      <c r="P1236" s="178"/>
      <c r="Q1236" s="178"/>
      <c r="R1236" s="178"/>
      <c r="S1236" s="178"/>
      <c r="T1236" s="178"/>
      <c r="U1236" s="178"/>
      <c r="V1236" s="178"/>
      <c r="W1236" s="178"/>
      <c r="X1236" s="178"/>
      <c r="Y1236" s="178"/>
      <c r="Z1236" s="178"/>
      <c r="AA1236" s="178"/>
      <c r="AB1236" s="178"/>
      <c r="AC1236" s="178"/>
      <c r="AD1236" s="178"/>
      <c r="AE1236" s="178"/>
      <c r="AF1236" s="178"/>
    </row>
    <row r="1237" spans="1:32" ht="11.4" customHeight="1">
      <c r="A1237" s="788"/>
      <c r="B1237" s="3032" t="s">
        <v>756</v>
      </c>
      <c r="C1237" s="622" t="s">
        <v>307</v>
      </c>
      <c r="D1237" s="658" t="s">
        <v>1853</v>
      </c>
      <c r="E1237" s="659" t="s">
        <v>1835</v>
      </c>
      <c r="F1237" s="763">
        <v>2390</v>
      </c>
      <c r="G1237" s="739" t="s">
        <v>127</v>
      </c>
      <c r="H1237" s="645">
        <v>0</v>
      </c>
      <c r="I1237" s="645"/>
      <c r="J1237" s="1537" t="s">
        <v>1126</v>
      </c>
      <c r="K1237" s="741"/>
      <c r="L1237" s="652">
        <v>0</v>
      </c>
      <c r="M1237" s="652"/>
      <c r="N1237" s="116"/>
      <c r="O1237" s="178"/>
      <c r="P1237" s="178"/>
      <c r="Q1237" s="178"/>
      <c r="R1237" s="178"/>
      <c r="S1237" s="178"/>
      <c r="T1237" s="178"/>
      <c r="U1237" s="178"/>
      <c r="V1237" s="178"/>
      <c r="W1237" s="178"/>
      <c r="X1237" s="178"/>
      <c r="Y1237" s="178"/>
      <c r="Z1237" s="178"/>
      <c r="AA1237" s="178"/>
      <c r="AB1237" s="178"/>
      <c r="AC1237" s="178"/>
      <c r="AD1237" s="178"/>
      <c r="AE1237" s="178"/>
      <c r="AF1237" s="178"/>
    </row>
    <row r="1238" spans="1:32">
      <c r="A1238" s="699"/>
      <c r="B1238" s="3033" t="s">
        <v>756</v>
      </c>
      <c r="C1238" s="602" t="s">
        <v>307</v>
      </c>
      <c r="D1238" s="617" t="s">
        <v>1853</v>
      </c>
      <c r="E1238" s="639" t="s">
        <v>1835</v>
      </c>
      <c r="F1238" s="734">
        <v>2390</v>
      </c>
      <c r="G1238" s="689"/>
      <c r="H1238" s="648"/>
      <c r="I1238" s="648">
        <v>0</v>
      </c>
      <c r="J1238" s="1537" t="s">
        <v>1126</v>
      </c>
      <c r="K1238" s="764"/>
      <c r="L1238" s="901"/>
      <c r="M1238" s="901">
        <v>0</v>
      </c>
      <c r="N1238" s="10"/>
      <c r="O1238" s="178"/>
      <c r="P1238" s="178"/>
      <c r="Q1238" s="178"/>
      <c r="R1238" s="178"/>
      <c r="S1238" s="178"/>
      <c r="T1238" s="178"/>
      <c r="U1238" s="178"/>
      <c r="V1238" s="178"/>
      <c r="W1238" s="178"/>
      <c r="X1238" s="178"/>
      <c r="Y1238" s="178"/>
      <c r="Z1238" s="178"/>
      <c r="AA1238" s="178"/>
      <c r="AB1238" s="178"/>
      <c r="AC1238" s="178"/>
      <c r="AD1238" s="178"/>
      <c r="AE1238" s="178"/>
      <c r="AF1238" s="178"/>
    </row>
    <row r="1239" spans="1:32">
      <c r="A1239" s="788"/>
      <c r="B1239" s="3032" t="s">
        <v>758</v>
      </c>
      <c r="C1239" s="622" t="s">
        <v>309</v>
      </c>
      <c r="D1239" s="658" t="s">
        <v>1853</v>
      </c>
      <c r="E1239" s="659" t="s">
        <v>1835</v>
      </c>
      <c r="F1239" s="763">
        <v>5120</v>
      </c>
      <c r="G1239" s="739" t="s">
        <v>358</v>
      </c>
      <c r="H1239" s="645">
        <v>148</v>
      </c>
      <c r="I1239" s="645"/>
      <c r="J1239" s="1537">
        <v>147.5</v>
      </c>
      <c r="K1239" s="741"/>
      <c r="L1239" s="652">
        <v>148</v>
      </c>
      <c r="M1239" s="652"/>
      <c r="N1239" s="10"/>
      <c r="O1239" s="178"/>
      <c r="P1239" s="178"/>
      <c r="Q1239" s="178"/>
      <c r="R1239" s="178"/>
      <c r="S1239" s="178"/>
      <c r="T1239" s="178"/>
      <c r="U1239" s="178"/>
      <c r="V1239" s="178"/>
      <c r="W1239" s="178"/>
      <c r="X1239" s="178"/>
      <c r="Y1239" s="178"/>
      <c r="Z1239" s="178"/>
      <c r="AA1239" s="178"/>
      <c r="AB1239" s="178"/>
      <c r="AC1239" s="178"/>
      <c r="AD1239" s="178"/>
      <c r="AE1239" s="178"/>
      <c r="AF1239" s="178"/>
    </row>
    <row r="1240" spans="1:32" ht="11.4" customHeight="1">
      <c r="A1240" s="699"/>
      <c r="B1240" s="3033" t="s">
        <v>758</v>
      </c>
      <c r="C1240" s="602" t="s">
        <v>309</v>
      </c>
      <c r="D1240" s="617" t="s">
        <v>1853</v>
      </c>
      <c r="E1240" s="639" t="s">
        <v>1835</v>
      </c>
      <c r="F1240" s="734">
        <v>5120</v>
      </c>
      <c r="G1240" s="1236" t="s">
        <v>4141</v>
      </c>
      <c r="H1240" s="648"/>
      <c r="I1240" s="648">
        <v>148</v>
      </c>
      <c r="J1240" s="1537" t="s">
        <v>1126</v>
      </c>
      <c r="K1240" s="764"/>
      <c r="L1240" s="901"/>
      <c r="M1240" s="901">
        <v>148</v>
      </c>
      <c r="N1240" s="10"/>
      <c r="O1240" s="178"/>
      <c r="P1240" s="178"/>
      <c r="Q1240" s="178"/>
      <c r="R1240" s="178"/>
      <c r="S1240" s="178"/>
      <c r="T1240" s="178"/>
      <c r="U1240" s="178"/>
      <c r="V1240" s="178"/>
      <c r="W1240" s="178"/>
      <c r="X1240" s="178"/>
      <c r="Y1240" s="178"/>
      <c r="Z1240" s="178"/>
      <c r="AA1240" s="178"/>
      <c r="AB1240" s="178"/>
      <c r="AC1240" s="178"/>
      <c r="AD1240" s="178"/>
      <c r="AE1240" s="178"/>
      <c r="AF1240" s="178"/>
    </row>
    <row r="1241" spans="1:32">
      <c r="A1241" s="788"/>
      <c r="B1241" s="3032" t="s">
        <v>758</v>
      </c>
      <c r="C1241" s="622" t="s">
        <v>309</v>
      </c>
      <c r="D1241" s="658" t="s">
        <v>1853</v>
      </c>
      <c r="E1241" s="659" t="s">
        <v>1835</v>
      </c>
      <c r="F1241" s="763">
        <v>5238</v>
      </c>
      <c r="G1241" s="739" t="s">
        <v>358</v>
      </c>
      <c r="H1241" s="645">
        <v>4482</v>
      </c>
      <c r="I1241" s="645"/>
      <c r="J1241" s="1537">
        <v>3313.54</v>
      </c>
      <c r="K1241" s="741"/>
      <c r="L1241" s="652">
        <v>3200</v>
      </c>
      <c r="M1241" s="652"/>
      <c r="N1241" s="10"/>
      <c r="O1241" s="178"/>
      <c r="P1241" s="178"/>
      <c r="Q1241" s="178"/>
      <c r="R1241" s="178"/>
      <c r="S1241" s="178"/>
      <c r="T1241" s="178"/>
      <c r="U1241" s="178"/>
      <c r="V1241" s="178"/>
      <c r="W1241" s="178"/>
      <c r="X1241" s="178"/>
      <c r="Y1241" s="178"/>
      <c r="Z1241" s="178"/>
      <c r="AA1241" s="178"/>
      <c r="AB1241" s="178"/>
      <c r="AC1241" s="178"/>
      <c r="AD1241" s="178"/>
      <c r="AE1241" s="178"/>
      <c r="AF1241" s="178"/>
    </row>
    <row r="1242" spans="1:32">
      <c r="A1242" s="699"/>
      <c r="B1242" s="3033" t="s">
        <v>758</v>
      </c>
      <c r="C1242" s="602" t="s">
        <v>309</v>
      </c>
      <c r="D1242" s="617" t="s">
        <v>1853</v>
      </c>
      <c r="E1242" s="639" t="s">
        <v>1835</v>
      </c>
      <c r="F1242" s="734">
        <v>5238</v>
      </c>
      <c r="G1242" s="2107" t="s">
        <v>4142</v>
      </c>
      <c r="H1242" s="648"/>
      <c r="I1242" s="648">
        <v>4630</v>
      </c>
      <c r="J1242" s="1537" t="s">
        <v>1126</v>
      </c>
      <c r="K1242" s="764"/>
      <c r="L1242" s="901"/>
      <c r="M1242" s="901">
        <v>3200</v>
      </c>
      <c r="N1242" s="10"/>
      <c r="O1242" s="178"/>
      <c r="P1242" s="178"/>
      <c r="Q1242" s="178"/>
      <c r="R1242" s="178"/>
      <c r="S1242" s="178"/>
      <c r="T1242" s="178"/>
      <c r="U1242" s="178"/>
      <c r="V1242" s="178"/>
      <c r="W1242" s="178"/>
      <c r="X1242" s="178"/>
      <c r="Y1242" s="178"/>
      <c r="Z1242" s="178"/>
      <c r="AA1242" s="178"/>
      <c r="AB1242" s="178"/>
      <c r="AC1242" s="178"/>
      <c r="AD1242" s="178"/>
      <c r="AE1242" s="178"/>
      <c r="AF1242" s="178"/>
    </row>
    <row r="1243" spans="1:32" ht="20.399999999999999">
      <c r="A1243" s="1204"/>
      <c r="B1243" s="3033" t="s">
        <v>758</v>
      </c>
      <c r="C1243" s="602" t="s">
        <v>309</v>
      </c>
      <c r="D1243" s="617" t="s">
        <v>1853</v>
      </c>
      <c r="E1243" s="639" t="s">
        <v>1835</v>
      </c>
      <c r="F1243" s="734">
        <v>5238</v>
      </c>
      <c r="G1243" s="2157" t="s">
        <v>2855</v>
      </c>
      <c r="H1243" s="1165"/>
      <c r="I1243" s="1165">
        <v>-148</v>
      </c>
      <c r="J1243" s="1537" t="s">
        <v>1126</v>
      </c>
      <c r="K1243" s="2159"/>
      <c r="L1243" s="2160"/>
      <c r="M1243" s="2160"/>
      <c r="N1243" s="10"/>
      <c r="O1243" s="178"/>
      <c r="P1243" s="178"/>
      <c r="Q1243" s="178"/>
      <c r="R1243" s="178"/>
      <c r="S1243" s="178"/>
      <c r="T1243" s="178"/>
      <c r="U1243" s="178"/>
      <c r="V1243" s="178"/>
      <c r="W1243" s="178"/>
      <c r="X1243" s="178"/>
      <c r="Y1243" s="178"/>
      <c r="Z1243" s="178"/>
      <c r="AA1243" s="178"/>
      <c r="AB1243" s="178"/>
      <c r="AC1243" s="178"/>
      <c r="AD1243" s="178"/>
      <c r="AE1243" s="178"/>
      <c r="AF1243" s="178"/>
    </row>
    <row r="1244" spans="1:32">
      <c r="A1244" s="788"/>
      <c r="B1244" s="3032" t="s">
        <v>758</v>
      </c>
      <c r="C1244" s="622" t="s">
        <v>309</v>
      </c>
      <c r="D1244" s="658" t="s">
        <v>1853</v>
      </c>
      <c r="E1244" s="659" t="s">
        <v>1835</v>
      </c>
      <c r="F1244" s="763">
        <v>5239</v>
      </c>
      <c r="G1244" s="739" t="s">
        <v>130</v>
      </c>
      <c r="H1244" s="645">
        <v>6740</v>
      </c>
      <c r="I1244" s="645"/>
      <c r="J1244" s="1537">
        <v>6739</v>
      </c>
      <c r="K1244" s="741"/>
      <c r="L1244" s="652">
        <v>1500</v>
      </c>
      <c r="M1244" s="652"/>
      <c r="N1244" s="591"/>
      <c r="O1244" s="178"/>
      <c r="P1244" s="178"/>
      <c r="Q1244" s="178"/>
      <c r="R1244" s="178"/>
      <c r="S1244" s="178"/>
      <c r="T1244" s="178"/>
      <c r="U1244" s="178"/>
      <c r="V1244" s="178"/>
      <c r="W1244" s="178"/>
      <c r="X1244" s="178"/>
      <c r="Y1244" s="178"/>
      <c r="Z1244" s="178"/>
      <c r="AA1244" s="178"/>
      <c r="AB1244" s="178"/>
      <c r="AC1244" s="178"/>
      <c r="AD1244" s="178"/>
      <c r="AE1244" s="178"/>
      <c r="AF1244" s="178"/>
    </row>
    <row r="1245" spans="1:32">
      <c r="A1245" s="699"/>
      <c r="B1245" s="3033" t="s">
        <v>758</v>
      </c>
      <c r="C1245" s="602" t="s">
        <v>309</v>
      </c>
      <c r="D1245" s="617" t="s">
        <v>1853</v>
      </c>
      <c r="E1245" s="639" t="s">
        <v>1835</v>
      </c>
      <c r="F1245" s="734">
        <v>5239</v>
      </c>
      <c r="G1245" s="2107" t="s">
        <v>4144</v>
      </c>
      <c r="H1245" s="648"/>
      <c r="I1245" s="648"/>
      <c r="J1245" s="1537"/>
      <c r="K1245" s="764"/>
      <c r="L1245" s="901"/>
      <c r="M1245" s="901">
        <v>1500</v>
      </c>
      <c r="N1245" s="366"/>
    </row>
    <row r="1246" spans="1:32" ht="30.6">
      <c r="A1246" s="699"/>
      <c r="B1246" s="3033" t="s">
        <v>758</v>
      </c>
      <c r="C1246" s="602" t="s">
        <v>309</v>
      </c>
      <c r="D1246" s="617" t="s">
        <v>1853</v>
      </c>
      <c r="E1246" s="639" t="s">
        <v>1835</v>
      </c>
      <c r="F1246" s="734">
        <v>5239</v>
      </c>
      <c r="G1246" s="689" t="s">
        <v>4135</v>
      </c>
      <c r="H1246" s="648"/>
      <c r="I1246" s="648">
        <v>1586</v>
      </c>
      <c r="J1246" s="1537" t="s">
        <v>1126</v>
      </c>
      <c r="K1246" s="764"/>
      <c r="L1246" s="901"/>
      <c r="M1246" s="901"/>
      <c r="N1246" s="296"/>
    </row>
    <row r="1247" spans="1:32" ht="20.399999999999999">
      <c r="A1247" s="699"/>
      <c r="B1247" s="3033" t="s">
        <v>758</v>
      </c>
      <c r="C1247" s="602" t="s">
        <v>309</v>
      </c>
      <c r="D1247" s="617" t="s">
        <v>1853</v>
      </c>
      <c r="E1247" s="639" t="s">
        <v>1835</v>
      </c>
      <c r="F1247" s="734">
        <v>5239</v>
      </c>
      <c r="G1247" s="1278" t="s">
        <v>3244</v>
      </c>
      <c r="H1247" s="1279"/>
      <c r="I1247" s="648">
        <v>5154</v>
      </c>
      <c r="J1247" s="1537" t="s">
        <v>1126</v>
      </c>
      <c r="K1247" s="900"/>
      <c r="L1247" s="2125"/>
      <c r="M1247" s="901"/>
      <c r="N1247" s="296"/>
      <c r="O1247" s="178"/>
      <c r="P1247" s="178"/>
      <c r="Q1247" s="178"/>
      <c r="R1247" s="178"/>
      <c r="S1247" s="178"/>
      <c r="T1247" s="178"/>
      <c r="U1247" s="178"/>
      <c r="V1247" s="178"/>
      <c r="W1247" s="178"/>
      <c r="X1247" s="178"/>
      <c r="Y1247" s="178"/>
      <c r="Z1247" s="178"/>
      <c r="AA1247" s="178"/>
      <c r="AB1247" s="178"/>
      <c r="AC1247" s="178"/>
      <c r="AD1247" s="178"/>
      <c r="AE1247" s="178"/>
      <c r="AF1247" s="178"/>
    </row>
    <row r="1248" spans="1:32">
      <c r="A1248" s="788"/>
      <c r="B1248" s="3032" t="s">
        <v>351</v>
      </c>
      <c r="C1248" s="622" t="s">
        <v>305</v>
      </c>
      <c r="D1248" s="658" t="s">
        <v>1853</v>
      </c>
      <c r="E1248" s="659" t="s">
        <v>1835</v>
      </c>
      <c r="F1248" s="763">
        <v>5239</v>
      </c>
      <c r="G1248" s="659" t="s">
        <v>130</v>
      </c>
      <c r="H1248" s="645"/>
      <c r="I1248" s="645"/>
      <c r="J1248" s="1537"/>
      <c r="K1248" s="741"/>
      <c r="L1248" s="652">
        <v>7750</v>
      </c>
      <c r="M1248" s="652"/>
      <c r="N1248" s="591"/>
      <c r="O1248" s="178"/>
      <c r="P1248" s="178"/>
      <c r="Q1248" s="178"/>
      <c r="R1248" s="178"/>
      <c r="S1248" s="178"/>
      <c r="T1248" s="178"/>
      <c r="U1248" s="178"/>
      <c r="V1248" s="178"/>
      <c r="W1248" s="178"/>
      <c r="X1248" s="178"/>
      <c r="Y1248" s="178"/>
      <c r="Z1248" s="178"/>
      <c r="AA1248" s="178"/>
      <c r="AB1248" s="178"/>
      <c r="AC1248" s="178"/>
      <c r="AD1248" s="178"/>
      <c r="AE1248" s="178"/>
      <c r="AF1248" s="178"/>
    </row>
    <row r="1249" spans="1:32" ht="30.6">
      <c r="A1249" s="699"/>
      <c r="B1249" s="3033" t="s">
        <v>351</v>
      </c>
      <c r="C1249" s="602" t="s">
        <v>305</v>
      </c>
      <c r="D1249" s="617" t="s">
        <v>1853</v>
      </c>
      <c r="E1249" s="639" t="s">
        <v>1835</v>
      </c>
      <c r="F1249" s="734">
        <v>5239</v>
      </c>
      <c r="G1249" s="689" t="s">
        <v>4945</v>
      </c>
      <c r="H1249" s="648"/>
      <c r="I1249" s="648"/>
      <c r="J1249" s="1537"/>
      <c r="K1249" s="764"/>
      <c r="L1249" s="901"/>
      <c r="M1249" s="901">
        <v>7750</v>
      </c>
      <c r="N1249" s="116"/>
      <c r="O1249" s="178"/>
      <c r="P1249" s="178"/>
      <c r="Q1249" s="178"/>
      <c r="R1249" s="178"/>
      <c r="S1249" s="178"/>
      <c r="T1249" s="178"/>
      <c r="U1249" s="178"/>
      <c r="V1249" s="178"/>
      <c r="W1249" s="178"/>
      <c r="X1249" s="178"/>
      <c r="Y1249" s="178"/>
      <c r="Z1249" s="178"/>
      <c r="AA1249" s="178"/>
      <c r="AB1249" s="178"/>
      <c r="AC1249" s="178"/>
      <c r="AD1249" s="178"/>
      <c r="AE1249" s="178"/>
      <c r="AF1249" s="178"/>
    </row>
    <row r="1250" spans="1:32">
      <c r="A1250" s="622"/>
      <c r="B1250" s="3032" t="s">
        <v>422</v>
      </c>
      <c r="C1250" s="622" t="s">
        <v>413</v>
      </c>
      <c r="D1250" s="658" t="s">
        <v>1853</v>
      </c>
      <c r="E1250" s="1314" t="s">
        <v>1807</v>
      </c>
      <c r="F1250" s="624">
        <v>1119</v>
      </c>
      <c r="G1250" s="625" t="s">
        <v>101</v>
      </c>
      <c r="H1250" s="628">
        <v>646165.44800000009</v>
      </c>
      <c r="I1250" s="628"/>
      <c r="J1250" s="1392">
        <v>457608</v>
      </c>
      <c r="K1250" s="666"/>
      <c r="L1250" s="1572">
        <v>639425.95600000001</v>
      </c>
      <c r="M1250" s="1572"/>
      <c r="N1250" s="116"/>
      <c r="O1250" s="178"/>
      <c r="P1250" s="178"/>
      <c r="Q1250" s="178"/>
      <c r="R1250" s="178"/>
      <c r="S1250" s="178"/>
      <c r="T1250" s="178"/>
      <c r="U1250" s="178"/>
      <c r="V1250" s="178"/>
      <c r="W1250" s="178"/>
      <c r="X1250" s="178"/>
      <c r="Y1250" s="178"/>
      <c r="Z1250" s="178"/>
      <c r="AA1250" s="178"/>
      <c r="AB1250" s="178"/>
      <c r="AC1250" s="178"/>
      <c r="AD1250" s="178"/>
      <c r="AE1250" s="178"/>
      <c r="AF1250" s="178"/>
    </row>
    <row r="1251" spans="1:32">
      <c r="A1251" s="602"/>
      <c r="B1251" s="3033" t="s">
        <v>422</v>
      </c>
      <c r="C1251" s="602" t="s">
        <v>413</v>
      </c>
      <c r="D1251" s="617" t="s">
        <v>1853</v>
      </c>
      <c r="E1251" s="1306" t="s">
        <v>1807</v>
      </c>
      <c r="F1251" s="618">
        <v>1119</v>
      </c>
      <c r="G1251" s="697" t="s">
        <v>422</v>
      </c>
      <c r="H1251" s="599"/>
      <c r="I1251" s="599">
        <v>648615.44800000009</v>
      </c>
      <c r="J1251" s="1392" t="s">
        <v>1126</v>
      </c>
      <c r="K1251" s="606"/>
      <c r="L1251" s="1563"/>
      <c r="M1251" s="1563">
        <v>639425.95600000001</v>
      </c>
      <c r="N1251" s="10"/>
      <c r="O1251" s="178"/>
      <c r="P1251" s="178"/>
      <c r="Q1251" s="178"/>
      <c r="R1251" s="178"/>
      <c r="S1251" s="178"/>
      <c r="T1251" s="178"/>
      <c r="U1251" s="178"/>
      <c r="V1251" s="178"/>
      <c r="W1251" s="178"/>
      <c r="X1251" s="178"/>
      <c r="Y1251" s="178"/>
      <c r="Z1251" s="178"/>
      <c r="AA1251" s="178"/>
      <c r="AB1251" s="178"/>
      <c r="AC1251" s="178"/>
      <c r="AD1251" s="178"/>
      <c r="AE1251" s="178"/>
      <c r="AF1251" s="178"/>
    </row>
    <row r="1252" spans="1:32" ht="30.6">
      <c r="A1252" s="602"/>
      <c r="B1252" s="3033" t="s">
        <v>422</v>
      </c>
      <c r="C1252" s="602" t="s">
        <v>413</v>
      </c>
      <c r="D1252" s="617" t="s">
        <v>1853</v>
      </c>
      <c r="E1252" s="1306" t="s">
        <v>1807</v>
      </c>
      <c r="F1252" s="618">
        <v>1119</v>
      </c>
      <c r="G1252" s="697" t="s">
        <v>3042</v>
      </c>
      <c r="H1252" s="599"/>
      <c r="I1252" s="599">
        <v>-2450</v>
      </c>
      <c r="J1252" s="1392" t="s">
        <v>1126</v>
      </c>
      <c r="K1252" s="606"/>
      <c r="L1252" s="1563"/>
      <c r="M1252" s="1563"/>
      <c r="N1252" s="10"/>
      <c r="O1252" s="178"/>
      <c r="P1252" s="178"/>
      <c r="Q1252" s="178"/>
      <c r="R1252" s="178"/>
      <c r="S1252" s="178"/>
      <c r="T1252" s="178"/>
      <c r="U1252" s="178"/>
      <c r="V1252" s="178"/>
      <c r="W1252" s="178"/>
      <c r="X1252" s="178"/>
      <c r="Y1252" s="178"/>
      <c r="Z1252" s="178"/>
      <c r="AA1252" s="178"/>
      <c r="AB1252" s="178"/>
      <c r="AC1252" s="178"/>
      <c r="AD1252" s="178"/>
      <c r="AE1252" s="178"/>
      <c r="AF1252" s="178"/>
    </row>
    <row r="1253" spans="1:32">
      <c r="A1253" s="602"/>
      <c r="B1253" s="3033" t="s">
        <v>422</v>
      </c>
      <c r="C1253" s="602" t="s">
        <v>413</v>
      </c>
      <c r="D1253" s="617" t="s">
        <v>1853</v>
      </c>
      <c r="E1253" s="1306" t="s">
        <v>1807</v>
      </c>
      <c r="F1253" s="618">
        <v>1119</v>
      </c>
      <c r="G1253" s="604"/>
      <c r="H1253" s="599"/>
      <c r="I1253" s="599"/>
      <c r="J1253" s="1392" t="s">
        <v>1126</v>
      </c>
      <c r="K1253" s="606"/>
      <c r="L1253" s="1563"/>
      <c r="M1253" s="1563"/>
      <c r="N1253" s="10"/>
      <c r="O1253" s="178"/>
      <c r="P1253" s="178"/>
      <c r="Q1253" s="178"/>
      <c r="R1253" s="178"/>
      <c r="S1253" s="178"/>
      <c r="T1253" s="178"/>
      <c r="U1253" s="178"/>
      <c r="V1253" s="178"/>
      <c r="W1253" s="178"/>
      <c r="X1253" s="178"/>
      <c r="Y1253" s="178"/>
      <c r="Z1253" s="178"/>
      <c r="AA1253" s="178"/>
      <c r="AB1253" s="178"/>
      <c r="AC1253" s="178"/>
      <c r="AD1253" s="178"/>
      <c r="AE1253" s="178"/>
      <c r="AF1253" s="178"/>
    </row>
    <row r="1254" spans="1:32">
      <c r="A1254" s="622"/>
      <c r="B1254" s="3032" t="s">
        <v>312</v>
      </c>
      <c r="C1254" s="622" t="s">
        <v>306</v>
      </c>
      <c r="D1254" s="658" t="s">
        <v>1853</v>
      </c>
      <c r="E1254" s="681" t="s">
        <v>1808</v>
      </c>
      <c r="F1254" s="624">
        <v>1119</v>
      </c>
      <c r="G1254" s="625" t="s">
        <v>202</v>
      </c>
      <c r="H1254" s="1209">
        <v>112053.72</v>
      </c>
      <c r="I1254" s="628"/>
      <c r="J1254" s="1392">
        <v>69795.37</v>
      </c>
      <c r="K1254" s="666"/>
      <c r="L1254" s="1209">
        <v>134173.68000000002</v>
      </c>
      <c r="M1254" s="628"/>
      <c r="N1254" s="591"/>
      <c r="O1254" s="178"/>
      <c r="P1254" s="178"/>
      <c r="Q1254" s="178"/>
      <c r="R1254" s="178"/>
      <c r="S1254" s="178"/>
      <c r="T1254" s="178"/>
      <c r="U1254" s="178"/>
      <c r="V1254" s="178"/>
      <c r="W1254" s="178"/>
      <c r="X1254" s="178"/>
      <c r="Y1254" s="178"/>
      <c r="Z1254" s="178"/>
      <c r="AA1254" s="178"/>
      <c r="AB1254" s="178"/>
      <c r="AC1254" s="178"/>
      <c r="AD1254" s="178"/>
      <c r="AE1254" s="178"/>
      <c r="AF1254" s="178"/>
    </row>
    <row r="1255" spans="1:32">
      <c r="A1255" s="602"/>
      <c r="B1255" s="3033" t="s">
        <v>312</v>
      </c>
      <c r="C1255" s="602" t="s">
        <v>306</v>
      </c>
      <c r="D1255" s="617" t="s">
        <v>1853</v>
      </c>
      <c r="E1255" s="639" t="s">
        <v>1808</v>
      </c>
      <c r="F1255" s="618">
        <v>1119</v>
      </c>
      <c r="G1255" s="882" t="s">
        <v>312</v>
      </c>
      <c r="H1255" s="599"/>
      <c r="I1255" s="599">
        <v>105798.72</v>
      </c>
      <c r="J1255" s="1392" t="s">
        <v>1126</v>
      </c>
      <c r="K1255" s="606"/>
      <c r="L1255" s="599"/>
      <c r="M1255" s="599">
        <v>133771.68000000002</v>
      </c>
      <c r="N1255" s="116"/>
      <c r="O1255" s="178"/>
      <c r="P1255" s="178"/>
      <c r="Q1255" s="178"/>
      <c r="R1255" s="178"/>
      <c r="S1255" s="178"/>
      <c r="T1255" s="178"/>
      <c r="U1255" s="178"/>
      <c r="V1255" s="178"/>
      <c r="W1255" s="178"/>
      <c r="X1255" s="178"/>
      <c r="Y1255" s="178"/>
      <c r="Z1255" s="178"/>
      <c r="AA1255" s="178"/>
      <c r="AB1255" s="178"/>
      <c r="AC1255" s="178"/>
      <c r="AD1255" s="178"/>
      <c r="AE1255" s="178"/>
      <c r="AF1255" s="178"/>
    </row>
    <row r="1256" spans="1:32" ht="11.4" customHeight="1">
      <c r="A1256" s="602"/>
      <c r="B1256" s="3033" t="s">
        <v>312</v>
      </c>
      <c r="C1256" s="602" t="s">
        <v>306</v>
      </c>
      <c r="D1256" s="617" t="s">
        <v>1853</v>
      </c>
      <c r="E1256" s="639" t="s">
        <v>1808</v>
      </c>
      <c r="F1256" s="618">
        <v>1119</v>
      </c>
      <c r="G1256" s="882" t="s">
        <v>1286</v>
      </c>
      <c r="H1256" s="599"/>
      <c r="I1256" s="599">
        <v>4</v>
      </c>
      <c r="J1256" s="1392" t="s">
        <v>1126</v>
      </c>
      <c r="K1256" s="606"/>
      <c r="L1256" s="599"/>
      <c r="M1256" s="599">
        <v>402</v>
      </c>
      <c r="N1256" s="116"/>
      <c r="O1256" s="178"/>
      <c r="P1256" s="178"/>
      <c r="Q1256" s="178"/>
      <c r="R1256" s="178"/>
      <c r="S1256" s="178"/>
      <c r="T1256" s="178"/>
      <c r="U1256" s="178"/>
      <c r="V1256" s="178"/>
      <c r="W1256" s="178"/>
      <c r="X1256" s="178"/>
      <c r="Y1256" s="178"/>
      <c r="Z1256" s="178"/>
      <c r="AA1256" s="178"/>
      <c r="AB1256" s="178"/>
      <c r="AC1256" s="178"/>
      <c r="AD1256" s="178"/>
      <c r="AE1256" s="178"/>
      <c r="AF1256" s="178"/>
    </row>
    <row r="1257" spans="1:32" ht="11.4" customHeight="1">
      <c r="A1257" s="602"/>
      <c r="B1257" s="3033" t="s">
        <v>312</v>
      </c>
      <c r="C1257" s="602" t="s">
        <v>306</v>
      </c>
      <c r="D1257" s="617" t="s">
        <v>1853</v>
      </c>
      <c r="E1257" s="639" t="s">
        <v>1808</v>
      </c>
      <c r="F1257" s="618">
        <v>1119</v>
      </c>
      <c r="G1257" s="620" t="s">
        <v>2727</v>
      </c>
      <c r="H1257" s="599"/>
      <c r="I1257" s="599">
        <v>10250.999999999998</v>
      </c>
      <c r="J1257" s="1392" t="s">
        <v>1126</v>
      </c>
      <c r="K1257" s="606"/>
      <c r="L1257" s="599"/>
      <c r="M1257" s="605"/>
      <c r="N1257" s="116"/>
      <c r="O1257" s="178"/>
      <c r="P1257" s="178"/>
      <c r="Q1257" s="178"/>
      <c r="R1257" s="178"/>
      <c r="S1257" s="178"/>
      <c r="T1257" s="178"/>
      <c r="U1257" s="178"/>
      <c r="V1257" s="178"/>
      <c r="W1257" s="178"/>
      <c r="X1257" s="178"/>
      <c r="Y1257" s="178"/>
      <c r="Z1257" s="178"/>
      <c r="AA1257" s="178"/>
      <c r="AB1257" s="178"/>
      <c r="AC1257" s="178"/>
      <c r="AD1257" s="178"/>
      <c r="AE1257" s="178"/>
      <c r="AF1257" s="178"/>
    </row>
    <row r="1258" spans="1:32">
      <c r="A1258" s="576"/>
      <c r="B1258" s="3034" t="s">
        <v>312</v>
      </c>
      <c r="C1258" s="576" t="s">
        <v>306</v>
      </c>
      <c r="D1258" s="1029" t="s">
        <v>1853</v>
      </c>
      <c r="E1258" s="1034" t="s">
        <v>1808</v>
      </c>
      <c r="F1258" s="577">
        <v>1119</v>
      </c>
      <c r="G1258" s="1048" t="s">
        <v>2889</v>
      </c>
      <c r="H1258" s="1045"/>
      <c r="I1258" s="1045">
        <v>-2000</v>
      </c>
      <c r="J1258" s="1392" t="s">
        <v>1126</v>
      </c>
      <c r="K1258" s="1047"/>
      <c r="L1258" s="1045"/>
      <c r="M1258" s="1046"/>
      <c r="N1258" s="10"/>
      <c r="O1258" s="178"/>
      <c r="P1258" s="178"/>
      <c r="Q1258" s="178"/>
      <c r="R1258" s="178"/>
      <c r="S1258" s="178"/>
      <c r="T1258" s="178"/>
      <c r="U1258" s="178"/>
      <c r="V1258" s="178"/>
      <c r="W1258" s="178"/>
      <c r="X1258" s="178"/>
      <c r="Y1258" s="178"/>
      <c r="Z1258" s="178"/>
      <c r="AA1258" s="178"/>
      <c r="AB1258" s="178"/>
      <c r="AC1258" s="178"/>
      <c r="AD1258" s="178"/>
      <c r="AE1258" s="178"/>
      <c r="AF1258" s="178"/>
    </row>
    <row r="1259" spans="1:32">
      <c r="A1259" s="576"/>
      <c r="B1259" s="3034" t="s">
        <v>312</v>
      </c>
      <c r="C1259" s="576" t="s">
        <v>306</v>
      </c>
      <c r="D1259" s="1029" t="s">
        <v>1853</v>
      </c>
      <c r="E1259" s="1034" t="s">
        <v>1808</v>
      </c>
      <c r="F1259" s="577">
        <v>1119</v>
      </c>
      <c r="G1259" s="1048" t="s">
        <v>2889</v>
      </c>
      <c r="H1259" s="1045"/>
      <c r="I1259" s="1045">
        <v>-2000</v>
      </c>
      <c r="J1259" s="1392" t="s">
        <v>1126</v>
      </c>
      <c r="K1259" s="1047"/>
      <c r="L1259" s="1045"/>
      <c r="M1259" s="1046"/>
      <c r="N1259" s="10"/>
      <c r="O1259" s="178"/>
      <c r="P1259" s="178"/>
      <c r="Q1259" s="178"/>
      <c r="R1259" s="178"/>
      <c r="S1259" s="178"/>
      <c r="T1259" s="178"/>
      <c r="U1259" s="178"/>
      <c r="V1259" s="178"/>
      <c r="W1259" s="178"/>
      <c r="X1259" s="178"/>
      <c r="Y1259" s="178"/>
      <c r="Z1259" s="178"/>
      <c r="AA1259" s="178"/>
      <c r="AB1259" s="178"/>
      <c r="AC1259" s="178"/>
      <c r="AD1259" s="178"/>
      <c r="AE1259" s="178"/>
      <c r="AF1259" s="178"/>
    </row>
    <row r="1260" spans="1:32" ht="11.4" customHeight="1">
      <c r="A1260" s="602"/>
      <c r="B1260" s="3033" t="s">
        <v>312</v>
      </c>
      <c r="C1260" s="602" t="s">
        <v>306</v>
      </c>
      <c r="D1260" s="617" t="s">
        <v>1853</v>
      </c>
      <c r="E1260" s="639" t="s">
        <v>1808</v>
      </c>
      <c r="F1260" s="618">
        <v>1119</v>
      </c>
      <c r="G1260" s="698" t="s">
        <v>1913</v>
      </c>
      <c r="H1260" s="599"/>
      <c r="I1260" s="599"/>
      <c r="J1260" s="1392" t="s">
        <v>1126</v>
      </c>
      <c r="K1260" s="606"/>
      <c r="L1260" s="599"/>
      <c r="M1260" s="599"/>
      <c r="N1260" s="1904"/>
      <c r="O1260" s="178"/>
      <c r="P1260" s="178"/>
      <c r="Q1260" s="178"/>
      <c r="R1260" s="178"/>
      <c r="S1260" s="178"/>
      <c r="T1260" s="178"/>
      <c r="U1260" s="178"/>
      <c r="V1260" s="178"/>
      <c r="W1260" s="178"/>
      <c r="X1260" s="178"/>
      <c r="Y1260" s="178"/>
      <c r="Z1260" s="178"/>
      <c r="AA1260" s="178"/>
      <c r="AB1260" s="178"/>
      <c r="AC1260" s="178"/>
      <c r="AD1260" s="178"/>
      <c r="AE1260" s="178"/>
      <c r="AF1260" s="178"/>
    </row>
    <row r="1261" spans="1:32">
      <c r="A1261" s="622"/>
      <c r="B1261" s="3032" t="s">
        <v>422</v>
      </c>
      <c r="C1261" s="622" t="s">
        <v>413</v>
      </c>
      <c r="D1261" s="658" t="s">
        <v>1853</v>
      </c>
      <c r="E1261" s="1305" t="s">
        <v>1807</v>
      </c>
      <c r="F1261" s="624">
        <v>1141</v>
      </c>
      <c r="G1261" s="625" t="s">
        <v>141</v>
      </c>
      <c r="H1261" s="628">
        <v>0</v>
      </c>
      <c r="I1261" s="628"/>
      <c r="J1261" s="1392" t="s">
        <v>1126</v>
      </c>
      <c r="K1261" s="666"/>
      <c r="L1261" s="1572">
        <v>0</v>
      </c>
      <c r="M1261" s="1572"/>
      <c r="N1261" s="296"/>
      <c r="O1261" s="4"/>
      <c r="P1261" s="4"/>
      <c r="Q1261" s="4"/>
      <c r="R1261" s="4"/>
      <c r="S1261" s="4"/>
      <c r="T1261" s="4"/>
      <c r="U1261" s="4"/>
      <c r="V1261" s="4"/>
      <c r="W1261" s="4"/>
      <c r="X1261" s="4"/>
      <c r="Y1261" s="4"/>
      <c r="Z1261" s="4"/>
      <c r="AA1261" s="4"/>
      <c r="AB1261" s="4"/>
      <c r="AC1261" s="4"/>
      <c r="AD1261" s="4"/>
      <c r="AE1261" s="4"/>
      <c r="AF1261" s="4"/>
    </row>
    <row r="1262" spans="1:32">
      <c r="A1262" s="602"/>
      <c r="B1262" s="3033" t="s">
        <v>422</v>
      </c>
      <c r="C1262" s="602" t="s">
        <v>413</v>
      </c>
      <c r="D1262" s="617" t="s">
        <v>1853</v>
      </c>
      <c r="E1262" s="1306" t="s">
        <v>1807</v>
      </c>
      <c r="F1262" s="618">
        <v>1141</v>
      </c>
      <c r="G1262" s="697"/>
      <c r="H1262" s="599"/>
      <c r="I1262" s="599"/>
      <c r="J1262" s="1392" t="s">
        <v>1126</v>
      </c>
      <c r="K1262" s="606"/>
      <c r="L1262" s="1563"/>
      <c r="M1262" s="1563"/>
      <c r="N1262" s="1904"/>
      <c r="O1262" s="6"/>
      <c r="P1262" s="6"/>
      <c r="Q1262" s="6"/>
      <c r="R1262" s="6"/>
      <c r="S1262" s="6"/>
      <c r="T1262" s="6"/>
      <c r="U1262" s="6"/>
      <c r="V1262" s="6"/>
      <c r="W1262" s="6"/>
      <c r="X1262" s="6"/>
      <c r="Y1262" s="6"/>
      <c r="Z1262" s="6"/>
      <c r="AA1262" s="6"/>
      <c r="AB1262" s="6"/>
      <c r="AC1262" s="6"/>
      <c r="AD1262" s="6"/>
      <c r="AE1262" s="6"/>
      <c r="AF1262" s="6"/>
    </row>
    <row r="1263" spans="1:32" ht="20.399999999999999">
      <c r="A1263" s="622"/>
      <c r="B1263" s="3032" t="s">
        <v>422</v>
      </c>
      <c r="C1263" s="622" t="s">
        <v>413</v>
      </c>
      <c r="D1263" s="658" t="s">
        <v>1853</v>
      </c>
      <c r="E1263" s="1305" t="s">
        <v>1807</v>
      </c>
      <c r="F1263" s="624">
        <v>1142</v>
      </c>
      <c r="G1263" s="625" t="s">
        <v>102</v>
      </c>
      <c r="H1263" s="628">
        <v>6000</v>
      </c>
      <c r="I1263" s="628"/>
      <c r="J1263" s="1392">
        <v>200.48</v>
      </c>
      <c r="K1263" s="666"/>
      <c r="L1263" s="1572">
        <v>6000</v>
      </c>
      <c r="M1263" s="1572"/>
      <c r="N1263" s="296"/>
      <c r="O1263" s="178"/>
      <c r="P1263" s="178"/>
      <c r="Q1263" s="178"/>
      <c r="R1263" s="178"/>
      <c r="S1263" s="178"/>
      <c r="T1263" s="178"/>
      <c r="U1263" s="178"/>
      <c r="V1263" s="178"/>
      <c r="W1263" s="178"/>
      <c r="X1263" s="178"/>
      <c r="Y1263" s="178"/>
      <c r="Z1263" s="178"/>
      <c r="AA1263" s="178"/>
      <c r="AB1263" s="178"/>
      <c r="AC1263" s="178"/>
      <c r="AD1263" s="178"/>
      <c r="AE1263" s="178"/>
      <c r="AF1263" s="178"/>
    </row>
    <row r="1264" spans="1:32">
      <c r="A1264" s="602"/>
      <c r="B1264" s="3033" t="s">
        <v>422</v>
      </c>
      <c r="C1264" s="602" t="s">
        <v>413</v>
      </c>
      <c r="D1264" s="617" t="s">
        <v>1853</v>
      </c>
      <c r="E1264" s="1306" t="s">
        <v>1807</v>
      </c>
      <c r="F1264" s="618">
        <v>1142</v>
      </c>
      <c r="G1264" s="697"/>
      <c r="H1264" s="599"/>
      <c r="I1264" s="599">
        <v>6000</v>
      </c>
      <c r="J1264" s="1392" t="s">
        <v>1126</v>
      </c>
      <c r="K1264" s="606"/>
      <c r="L1264" s="1563"/>
      <c r="M1264" s="1563">
        <v>6000</v>
      </c>
      <c r="N1264" s="296"/>
      <c r="O1264" s="6"/>
      <c r="P1264" s="6"/>
      <c r="Q1264" s="6"/>
      <c r="R1264" s="6"/>
      <c r="S1264" s="6"/>
      <c r="T1264" s="6"/>
      <c r="U1264" s="6"/>
      <c r="V1264" s="6"/>
      <c r="W1264" s="6"/>
      <c r="X1264" s="6"/>
      <c r="Y1264" s="6"/>
      <c r="Z1264" s="6"/>
      <c r="AA1264" s="6"/>
      <c r="AB1264" s="6"/>
      <c r="AC1264" s="6"/>
      <c r="AD1264" s="6"/>
      <c r="AE1264" s="6"/>
      <c r="AF1264" s="6"/>
    </row>
    <row r="1265" spans="1:32" ht="20.399999999999999">
      <c r="A1265" s="622"/>
      <c r="B1265" s="3032" t="s">
        <v>422</v>
      </c>
      <c r="C1265" s="622" t="s">
        <v>413</v>
      </c>
      <c r="D1265" s="658" t="s">
        <v>1853</v>
      </c>
      <c r="E1265" s="1305" t="s">
        <v>1807</v>
      </c>
      <c r="F1265" s="624">
        <v>1146</v>
      </c>
      <c r="G1265" s="625" t="s">
        <v>563</v>
      </c>
      <c r="H1265" s="628">
        <v>2500</v>
      </c>
      <c r="I1265" s="628"/>
      <c r="J1265" s="1392">
        <v>0</v>
      </c>
      <c r="K1265" s="666"/>
      <c r="L1265" s="1572">
        <v>2500</v>
      </c>
      <c r="M1265" s="1572"/>
      <c r="N1265" s="296"/>
      <c r="O1265" s="6"/>
      <c r="P1265" s="6"/>
      <c r="Q1265" s="6"/>
      <c r="R1265" s="6"/>
      <c r="S1265" s="6"/>
      <c r="T1265" s="6"/>
      <c r="U1265" s="6"/>
      <c r="V1265" s="6"/>
      <c r="W1265" s="6"/>
      <c r="X1265" s="6"/>
      <c r="Y1265" s="6"/>
      <c r="Z1265" s="6"/>
      <c r="AA1265" s="6"/>
      <c r="AB1265" s="6"/>
      <c r="AC1265" s="6"/>
      <c r="AD1265" s="6"/>
      <c r="AE1265" s="6"/>
      <c r="AF1265" s="6"/>
    </row>
    <row r="1266" spans="1:32">
      <c r="A1266" s="602"/>
      <c r="B1266" s="3033" t="s">
        <v>422</v>
      </c>
      <c r="C1266" s="602" t="s">
        <v>413</v>
      </c>
      <c r="D1266" s="617" t="s">
        <v>1853</v>
      </c>
      <c r="E1266" s="1306" t="s">
        <v>1807</v>
      </c>
      <c r="F1266" s="618">
        <v>1146</v>
      </c>
      <c r="G1266" s="697"/>
      <c r="H1266" s="599"/>
      <c r="I1266" s="599">
        <v>2500</v>
      </c>
      <c r="J1266" s="1392" t="s">
        <v>1126</v>
      </c>
      <c r="K1266" s="606"/>
      <c r="L1266" s="1563"/>
      <c r="M1266" s="1563">
        <v>2500</v>
      </c>
      <c r="N1266" s="296"/>
      <c r="O1266" s="6"/>
      <c r="P1266" s="6"/>
      <c r="Q1266" s="6"/>
      <c r="R1266" s="6"/>
      <c r="S1266" s="6"/>
      <c r="T1266" s="6"/>
      <c r="U1266" s="6"/>
      <c r="V1266" s="6"/>
      <c r="W1266" s="6"/>
      <c r="X1266" s="6"/>
      <c r="Y1266" s="6"/>
      <c r="Z1266" s="6"/>
      <c r="AA1266" s="6"/>
      <c r="AB1266" s="6"/>
      <c r="AC1266" s="6"/>
      <c r="AD1266" s="6"/>
      <c r="AE1266" s="6"/>
      <c r="AF1266" s="6"/>
    </row>
    <row r="1267" spans="1:32">
      <c r="A1267" s="622"/>
      <c r="B1267" s="3032" t="s">
        <v>422</v>
      </c>
      <c r="C1267" s="622" t="s">
        <v>413</v>
      </c>
      <c r="D1267" s="658" t="s">
        <v>1853</v>
      </c>
      <c r="E1267" s="1305" t="s">
        <v>1807</v>
      </c>
      <c r="F1267" s="624">
        <v>1147</v>
      </c>
      <c r="G1267" s="625" t="s">
        <v>103</v>
      </c>
      <c r="H1267" s="628">
        <v>91972.124600000039</v>
      </c>
      <c r="I1267" s="628"/>
      <c r="J1267" s="1392">
        <v>41150</v>
      </c>
      <c r="K1267" s="666"/>
      <c r="L1267" s="1572">
        <v>72008.152199999982</v>
      </c>
      <c r="M1267" s="1572"/>
      <c r="N1267" s="296"/>
      <c r="O1267" s="6"/>
      <c r="P1267" s="6"/>
      <c r="Q1267" s="6"/>
      <c r="R1267" s="6"/>
      <c r="S1267" s="6"/>
      <c r="T1267" s="6"/>
      <c r="U1267" s="6"/>
      <c r="V1267" s="6"/>
      <c r="W1267" s="6"/>
      <c r="X1267" s="6"/>
      <c r="Y1267" s="6"/>
      <c r="Z1267" s="6"/>
      <c r="AA1267" s="6"/>
      <c r="AB1267" s="6"/>
      <c r="AC1267" s="6"/>
      <c r="AD1267" s="6"/>
      <c r="AE1267" s="6"/>
      <c r="AF1267" s="6"/>
    </row>
    <row r="1268" spans="1:32">
      <c r="A1268" s="602"/>
      <c r="B1268" s="3033" t="s">
        <v>422</v>
      </c>
      <c r="C1268" s="602" t="s">
        <v>413</v>
      </c>
      <c r="D1268" s="617" t="s">
        <v>1853</v>
      </c>
      <c r="E1268" s="1306" t="s">
        <v>1807</v>
      </c>
      <c r="F1268" s="618">
        <v>1147</v>
      </c>
      <c r="G1268" s="697" t="s">
        <v>422</v>
      </c>
      <c r="H1268" s="599"/>
      <c r="I1268" s="599">
        <v>48270.608600000036</v>
      </c>
      <c r="J1268" s="1392" t="s">
        <v>1126</v>
      </c>
      <c r="K1268" s="606"/>
      <c r="L1268" s="1563"/>
      <c r="M1268" s="1563">
        <v>25847.185799999977</v>
      </c>
      <c r="N1268" s="296"/>
    </row>
    <row r="1269" spans="1:32">
      <c r="A1269" s="602"/>
      <c r="B1269" s="3033" t="s">
        <v>422</v>
      </c>
      <c r="C1269" s="602" t="s">
        <v>413</v>
      </c>
      <c r="D1269" s="617" t="s">
        <v>1853</v>
      </c>
      <c r="E1269" s="1306" t="s">
        <v>1807</v>
      </c>
      <c r="F1269" s="618">
        <v>1147</v>
      </c>
      <c r="G1269" s="697" t="s">
        <v>1204</v>
      </c>
      <c r="H1269" s="599"/>
      <c r="I1269" s="599">
        <v>52701.516000000003</v>
      </c>
      <c r="J1269" s="1392" t="s">
        <v>1126</v>
      </c>
      <c r="K1269" s="606"/>
      <c r="L1269" s="1563"/>
      <c r="M1269" s="1563">
        <v>46160.966400000005</v>
      </c>
      <c r="N1269" s="296"/>
    </row>
    <row r="1270" spans="1:32" ht="20.399999999999999">
      <c r="A1270" s="602"/>
      <c r="B1270" s="3033" t="s">
        <v>422</v>
      </c>
      <c r="C1270" s="602" t="s">
        <v>413</v>
      </c>
      <c r="D1270" s="617" t="s">
        <v>1853</v>
      </c>
      <c r="E1270" s="1306" t="s">
        <v>1807</v>
      </c>
      <c r="F1270" s="618">
        <v>1147</v>
      </c>
      <c r="G1270" s="604" t="s">
        <v>3110</v>
      </c>
      <c r="H1270" s="599"/>
      <c r="I1270" s="599">
        <v>-4000</v>
      </c>
      <c r="J1270" s="1392" t="s">
        <v>1126</v>
      </c>
      <c r="K1270" s="606"/>
      <c r="L1270" s="1563"/>
      <c r="M1270" s="1563"/>
      <c r="N1270" s="296"/>
    </row>
    <row r="1271" spans="1:32" ht="20.399999999999999">
      <c r="A1271" s="602"/>
      <c r="B1271" s="3033" t="s">
        <v>422</v>
      </c>
      <c r="C1271" s="602" t="s">
        <v>413</v>
      </c>
      <c r="D1271" s="617" t="s">
        <v>1853</v>
      </c>
      <c r="E1271" s="1306" t="s">
        <v>1807</v>
      </c>
      <c r="F1271" s="618">
        <v>1147</v>
      </c>
      <c r="G1271" s="604" t="s">
        <v>3119</v>
      </c>
      <c r="H1271" s="599"/>
      <c r="I1271" s="599">
        <v>-5000</v>
      </c>
      <c r="J1271" s="1392" t="s">
        <v>1126</v>
      </c>
      <c r="K1271" s="606"/>
      <c r="L1271" s="1563"/>
      <c r="M1271" s="1563"/>
      <c r="N1271" s="6"/>
      <c r="O1271" s="178"/>
      <c r="P1271" s="178"/>
      <c r="Q1271" s="178"/>
      <c r="R1271" s="178"/>
      <c r="S1271" s="178"/>
      <c r="T1271" s="178"/>
      <c r="U1271" s="178"/>
      <c r="V1271" s="178"/>
      <c r="W1271" s="178"/>
      <c r="X1271" s="178"/>
      <c r="Y1271" s="178"/>
      <c r="Z1271" s="178"/>
      <c r="AA1271" s="178"/>
      <c r="AB1271" s="178"/>
      <c r="AC1271" s="178"/>
      <c r="AD1271" s="178"/>
      <c r="AE1271" s="178"/>
      <c r="AF1271" s="178"/>
    </row>
    <row r="1272" spans="1:32" ht="45" customHeight="1">
      <c r="A1272" s="622"/>
      <c r="B1272" s="3032" t="s">
        <v>312</v>
      </c>
      <c r="C1272" s="622" t="s">
        <v>306</v>
      </c>
      <c r="D1272" s="658" t="s">
        <v>1853</v>
      </c>
      <c r="E1272" s="659" t="s">
        <v>1808</v>
      </c>
      <c r="F1272" s="624">
        <v>1147</v>
      </c>
      <c r="G1272" s="625" t="s">
        <v>567</v>
      </c>
      <c r="H1272" s="1210">
        <v>5025.28</v>
      </c>
      <c r="I1272" s="628"/>
      <c r="J1272" s="1392">
        <v>3566.07</v>
      </c>
      <c r="K1272" s="666"/>
      <c r="L1272" s="1209">
        <v>1025.28</v>
      </c>
      <c r="M1272" s="628"/>
      <c r="N1272" s="6"/>
      <c r="O1272" s="178"/>
      <c r="P1272" s="178"/>
      <c r="Q1272" s="178"/>
      <c r="R1272" s="178"/>
      <c r="S1272" s="178"/>
      <c r="T1272" s="178"/>
      <c r="U1272" s="178"/>
      <c r="V1272" s="178"/>
      <c r="W1272" s="178"/>
      <c r="X1272" s="178"/>
      <c r="Y1272" s="178"/>
      <c r="Z1272" s="178"/>
      <c r="AA1272" s="178"/>
      <c r="AB1272" s="178"/>
      <c r="AC1272" s="178"/>
      <c r="AD1272" s="178"/>
      <c r="AE1272" s="178"/>
      <c r="AF1272" s="178"/>
    </row>
    <row r="1273" spans="1:32" ht="40.799999999999997">
      <c r="A1273" s="602"/>
      <c r="B1273" s="3033" t="s">
        <v>312</v>
      </c>
      <c r="C1273" s="602" t="s">
        <v>306</v>
      </c>
      <c r="D1273" s="617" t="s">
        <v>1853</v>
      </c>
      <c r="E1273" s="639" t="s">
        <v>1808</v>
      </c>
      <c r="F1273" s="618">
        <v>1147</v>
      </c>
      <c r="G1273" s="620" t="s">
        <v>684</v>
      </c>
      <c r="H1273" s="599"/>
      <c r="I1273" s="599">
        <v>1025.28</v>
      </c>
      <c r="J1273" s="1392" t="s">
        <v>1126</v>
      </c>
      <c r="K1273" s="606"/>
      <c r="L1273" s="599"/>
      <c r="M1273" s="599">
        <v>1025.28</v>
      </c>
      <c r="N1273" s="296"/>
      <c r="O1273" s="178"/>
      <c r="P1273" s="178"/>
      <c r="Q1273" s="178"/>
      <c r="R1273" s="178"/>
      <c r="S1273" s="178"/>
      <c r="T1273" s="178"/>
      <c r="U1273" s="178"/>
      <c r="V1273" s="178"/>
      <c r="W1273" s="178"/>
      <c r="X1273" s="178"/>
      <c r="Y1273" s="178"/>
      <c r="Z1273" s="178"/>
      <c r="AA1273" s="178"/>
      <c r="AB1273" s="178"/>
      <c r="AC1273" s="178"/>
      <c r="AD1273" s="178"/>
      <c r="AE1273" s="178"/>
    </row>
    <row r="1274" spans="1:32" ht="45" customHeight="1">
      <c r="A1274" s="602"/>
      <c r="B1274" s="3033" t="s">
        <v>312</v>
      </c>
      <c r="C1274" s="602" t="s">
        <v>306</v>
      </c>
      <c r="D1274" s="617" t="s">
        <v>1853</v>
      </c>
      <c r="E1274" s="639" t="s">
        <v>1808</v>
      </c>
      <c r="F1274" s="618">
        <v>1147</v>
      </c>
      <c r="G1274" s="620" t="s">
        <v>2889</v>
      </c>
      <c r="H1274" s="599"/>
      <c r="I1274" s="599">
        <v>2000</v>
      </c>
      <c r="J1274" s="1392" t="s">
        <v>1126</v>
      </c>
      <c r="K1274" s="606"/>
      <c r="L1274" s="599"/>
      <c r="M1274" s="599"/>
      <c r="N1274" s="296"/>
      <c r="O1274" s="4"/>
      <c r="P1274" s="4"/>
      <c r="Q1274" s="4"/>
      <c r="R1274" s="4"/>
      <c r="S1274" s="4"/>
      <c r="T1274" s="4"/>
      <c r="U1274" s="4"/>
      <c r="V1274" s="4"/>
      <c r="W1274" s="4"/>
      <c r="X1274" s="4"/>
      <c r="Y1274" s="4"/>
      <c r="Z1274" s="4"/>
      <c r="AA1274" s="4"/>
      <c r="AB1274" s="4"/>
      <c r="AC1274" s="4"/>
      <c r="AD1274" s="4"/>
      <c r="AE1274" s="4"/>
      <c r="AF1274" s="4"/>
    </row>
    <row r="1275" spans="1:32">
      <c r="A1275" s="602"/>
      <c r="B1275" s="3033" t="s">
        <v>312</v>
      </c>
      <c r="C1275" s="602" t="s">
        <v>306</v>
      </c>
      <c r="D1275" s="617" t="s">
        <v>1853</v>
      </c>
      <c r="E1275" s="639" t="s">
        <v>1808</v>
      </c>
      <c r="F1275" s="618">
        <v>1147</v>
      </c>
      <c r="G1275" s="620" t="s">
        <v>2889</v>
      </c>
      <c r="H1275" s="599"/>
      <c r="I1275" s="599">
        <v>2000</v>
      </c>
      <c r="J1275" s="1392" t="s">
        <v>1126</v>
      </c>
      <c r="K1275" s="606"/>
      <c r="L1275" s="599"/>
      <c r="M1275" s="599"/>
      <c r="N1275" s="296"/>
      <c r="O1275" s="4"/>
      <c r="P1275" s="4"/>
      <c r="Q1275" s="4"/>
      <c r="R1275" s="4"/>
      <c r="S1275" s="4"/>
      <c r="T1275" s="4"/>
      <c r="U1275" s="4"/>
      <c r="V1275" s="4"/>
      <c r="W1275" s="4"/>
      <c r="X1275" s="4"/>
      <c r="Y1275" s="4"/>
      <c r="Z1275" s="4"/>
      <c r="AA1275" s="4"/>
      <c r="AB1275" s="4"/>
      <c r="AC1275" s="4"/>
      <c r="AD1275" s="4"/>
      <c r="AE1275" s="4"/>
      <c r="AF1275" s="4"/>
    </row>
    <row r="1276" spans="1:32">
      <c r="A1276" s="622"/>
      <c r="B1276" s="3032" t="s">
        <v>312</v>
      </c>
      <c r="C1276" s="622" t="s">
        <v>306</v>
      </c>
      <c r="D1276" s="658" t="s">
        <v>1853</v>
      </c>
      <c r="E1276" s="659" t="s">
        <v>1808</v>
      </c>
      <c r="F1276" s="624">
        <v>1148</v>
      </c>
      <c r="G1276" s="625" t="s">
        <v>339</v>
      </c>
      <c r="H1276" s="1210">
        <v>0</v>
      </c>
      <c r="I1276" s="628"/>
      <c r="J1276" s="1392" t="s">
        <v>1126</v>
      </c>
      <c r="K1276" s="666"/>
      <c r="L1276" s="1209">
        <v>0</v>
      </c>
      <c r="M1276" s="628"/>
      <c r="N1276" s="296"/>
      <c r="O1276" s="178"/>
      <c r="P1276" s="178"/>
      <c r="Q1276" s="178"/>
      <c r="R1276" s="178"/>
      <c r="S1276" s="178"/>
      <c r="T1276" s="178"/>
      <c r="U1276" s="178"/>
      <c r="V1276" s="178"/>
      <c r="W1276" s="178"/>
      <c r="X1276" s="178"/>
      <c r="Y1276" s="178"/>
      <c r="Z1276" s="178"/>
      <c r="AA1276" s="178"/>
      <c r="AB1276" s="178"/>
      <c r="AC1276" s="178"/>
      <c r="AD1276" s="178"/>
      <c r="AE1276" s="178"/>
    </row>
    <row r="1277" spans="1:32">
      <c r="A1277" s="602"/>
      <c r="B1277" s="3033" t="s">
        <v>312</v>
      </c>
      <c r="C1277" s="602" t="s">
        <v>306</v>
      </c>
      <c r="D1277" s="617" t="s">
        <v>1853</v>
      </c>
      <c r="E1277" s="639" t="s">
        <v>1808</v>
      </c>
      <c r="F1277" s="618">
        <v>1148</v>
      </c>
      <c r="G1277" s="882" t="s">
        <v>312</v>
      </c>
      <c r="H1277" s="599"/>
      <c r="I1277" s="599"/>
      <c r="J1277" s="1392" t="s">
        <v>1126</v>
      </c>
      <c r="K1277" s="606"/>
      <c r="L1277" s="599"/>
      <c r="M1277" s="599"/>
      <c r="N1277" s="296"/>
      <c r="O1277" s="178"/>
      <c r="P1277" s="178"/>
      <c r="Q1277" s="178"/>
      <c r="R1277" s="178"/>
      <c r="S1277" s="178"/>
      <c r="T1277" s="178"/>
      <c r="U1277" s="178"/>
      <c r="V1277" s="178"/>
      <c r="W1277" s="178"/>
      <c r="X1277" s="178"/>
      <c r="Y1277" s="178"/>
      <c r="Z1277" s="178"/>
      <c r="AA1277" s="178"/>
      <c r="AB1277" s="178"/>
      <c r="AC1277" s="178"/>
      <c r="AD1277" s="178"/>
      <c r="AE1277" s="178"/>
      <c r="AF1277" s="178"/>
    </row>
    <row r="1278" spans="1:32">
      <c r="A1278" s="622"/>
      <c r="B1278" s="3032" t="s">
        <v>422</v>
      </c>
      <c r="C1278" s="622" t="s">
        <v>413</v>
      </c>
      <c r="D1278" s="658" t="s">
        <v>1853</v>
      </c>
      <c r="E1278" s="1305" t="s">
        <v>1807</v>
      </c>
      <c r="F1278" s="624">
        <v>1148</v>
      </c>
      <c r="G1278" s="625" t="s">
        <v>339</v>
      </c>
      <c r="H1278" s="628">
        <v>20600</v>
      </c>
      <c r="I1278" s="628"/>
      <c r="J1278" s="1392">
        <v>4931.38</v>
      </c>
      <c r="K1278" s="666"/>
      <c r="L1278" s="1572">
        <v>20600</v>
      </c>
      <c r="M1278" s="1572"/>
      <c r="N1278" s="296"/>
      <c r="O1278" s="178"/>
      <c r="P1278" s="178"/>
      <c r="Q1278" s="178"/>
      <c r="R1278" s="178"/>
      <c r="S1278" s="178"/>
      <c r="T1278" s="178"/>
      <c r="U1278" s="178"/>
      <c r="V1278" s="178"/>
      <c r="W1278" s="178"/>
      <c r="X1278" s="178"/>
      <c r="Y1278" s="178"/>
      <c r="Z1278" s="178"/>
      <c r="AA1278" s="178"/>
      <c r="AB1278" s="178"/>
      <c r="AC1278" s="178"/>
      <c r="AD1278" s="178"/>
      <c r="AE1278" s="178"/>
      <c r="AF1278" s="178"/>
    </row>
    <row r="1279" spans="1:32" ht="40.799999999999997">
      <c r="A1279" s="602"/>
      <c r="B1279" s="3033" t="s">
        <v>422</v>
      </c>
      <c r="C1279" s="602" t="s">
        <v>413</v>
      </c>
      <c r="D1279" s="617" t="s">
        <v>1853</v>
      </c>
      <c r="E1279" s="1306" t="s">
        <v>1807</v>
      </c>
      <c r="F1279" s="618">
        <v>1148</v>
      </c>
      <c r="G1279" s="690" t="s">
        <v>2263</v>
      </c>
      <c r="H1279" s="599"/>
      <c r="I1279" s="599">
        <v>20600</v>
      </c>
      <c r="J1279" s="1392" t="s">
        <v>1126</v>
      </c>
      <c r="K1279" s="606"/>
      <c r="L1279" s="1563"/>
      <c r="M1279" s="2411">
        <v>20600</v>
      </c>
      <c r="N1279" s="296"/>
      <c r="O1279" s="178"/>
      <c r="P1279" s="178"/>
      <c r="Q1279" s="178"/>
      <c r="R1279" s="178"/>
      <c r="S1279" s="178"/>
      <c r="T1279" s="178"/>
      <c r="U1279" s="178"/>
      <c r="V1279" s="178"/>
      <c r="W1279" s="178"/>
      <c r="X1279" s="178"/>
      <c r="Y1279" s="178"/>
      <c r="Z1279" s="178"/>
      <c r="AA1279" s="178"/>
      <c r="AB1279" s="178"/>
      <c r="AC1279" s="178"/>
      <c r="AD1279" s="178"/>
      <c r="AE1279" s="178"/>
      <c r="AF1279" s="178"/>
    </row>
    <row r="1280" spans="1:32" ht="51">
      <c r="A1280" s="622"/>
      <c r="B1280" s="3032" t="s">
        <v>756</v>
      </c>
      <c r="C1280" s="622" t="s">
        <v>413</v>
      </c>
      <c r="D1280" s="658" t="s">
        <v>1853</v>
      </c>
      <c r="E1280" s="1305" t="s">
        <v>1807</v>
      </c>
      <c r="F1280" s="763">
        <v>1150</v>
      </c>
      <c r="G1280" s="739" t="s">
        <v>708</v>
      </c>
      <c r="H1280" s="645">
        <v>2225</v>
      </c>
      <c r="I1280" s="645"/>
      <c r="J1280" s="1537">
        <v>0</v>
      </c>
      <c r="K1280" s="741"/>
      <c r="L1280" s="1572">
        <v>2225</v>
      </c>
      <c r="M1280" s="1572"/>
      <c r="N1280" s="372" t="s">
        <v>2451</v>
      </c>
      <c r="O1280" s="4"/>
      <c r="P1280" s="4"/>
      <c r="Q1280" s="4"/>
      <c r="R1280" s="4"/>
      <c r="S1280" s="4"/>
      <c r="T1280" s="4"/>
      <c r="U1280" s="4"/>
      <c r="V1280" s="4"/>
      <c r="W1280" s="4"/>
      <c r="X1280" s="4"/>
      <c r="Y1280" s="4"/>
      <c r="Z1280" s="4"/>
      <c r="AA1280" s="4"/>
      <c r="AB1280" s="4"/>
      <c r="AC1280" s="4"/>
      <c r="AD1280" s="4"/>
      <c r="AE1280" s="4"/>
      <c r="AF1280" s="4"/>
    </row>
    <row r="1281" spans="1:32">
      <c r="A1281" s="602"/>
      <c r="B1281" s="3033" t="s">
        <v>756</v>
      </c>
      <c r="C1281" s="602" t="s">
        <v>413</v>
      </c>
      <c r="D1281" s="617" t="s">
        <v>1853</v>
      </c>
      <c r="E1281" s="1306" t="s">
        <v>1807</v>
      </c>
      <c r="F1281" s="734">
        <v>1150</v>
      </c>
      <c r="G1281" s="896"/>
      <c r="H1281" s="640"/>
      <c r="I1281" s="640">
        <v>2225</v>
      </c>
      <c r="J1281" s="1537" t="s">
        <v>1126</v>
      </c>
      <c r="K1281" s="731"/>
      <c r="L1281" s="1563"/>
      <c r="M1281" s="2411">
        <v>2225</v>
      </c>
      <c r="N1281" s="296"/>
      <c r="O1281" s="4"/>
      <c r="P1281" s="4"/>
      <c r="Q1281" s="4"/>
      <c r="R1281" s="4"/>
      <c r="S1281" s="4"/>
      <c r="T1281" s="4"/>
      <c r="U1281" s="4"/>
      <c r="V1281" s="4"/>
      <c r="W1281" s="4"/>
      <c r="X1281" s="4"/>
      <c r="Y1281" s="4"/>
      <c r="Z1281" s="4"/>
      <c r="AA1281" s="4"/>
      <c r="AB1281" s="4"/>
      <c r="AC1281" s="4"/>
      <c r="AD1281" s="4"/>
      <c r="AE1281" s="4"/>
      <c r="AF1281" s="4"/>
    </row>
    <row r="1282" spans="1:32">
      <c r="A1282" s="622"/>
      <c r="B1282" s="3032" t="s">
        <v>422</v>
      </c>
      <c r="C1282" s="622" t="s">
        <v>413</v>
      </c>
      <c r="D1282" s="658" t="s">
        <v>1853</v>
      </c>
      <c r="E1282" s="1305" t="s">
        <v>1807</v>
      </c>
      <c r="F1282" s="624">
        <v>1210</v>
      </c>
      <c r="G1282" s="625" t="s">
        <v>105</v>
      </c>
      <c r="H1282" s="628">
        <v>184158.23458938365</v>
      </c>
      <c r="I1282" s="628"/>
      <c r="J1282" s="1392">
        <v>127628</v>
      </c>
      <c r="K1282" s="666"/>
      <c r="L1282" s="1572">
        <v>180175.57291033011</v>
      </c>
      <c r="M1282" s="1572"/>
      <c r="N1282" s="296"/>
      <c r="O1282" s="178"/>
      <c r="P1282" s="178"/>
      <c r="Q1282" s="178"/>
      <c r="R1282" s="178"/>
      <c r="S1282" s="178"/>
      <c r="T1282" s="178"/>
      <c r="U1282" s="178"/>
      <c r="V1282" s="178"/>
      <c r="W1282" s="178"/>
      <c r="X1282" s="178"/>
      <c r="Y1282" s="178"/>
      <c r="Z1282" s="178"/>
      <c r="AA1282" s="178"/>
      <c r="AB1282" s="178"/>
      <c r="AC1282" s="178"/>
      <c r="AD1282" s="178"/>
      <c r="AE1282" s="178"/>
      <c r="AF1282" s="178"/>
    </row>
    <row r="1283" spans="1:32">
      <c r="A1283" s="602"/>
      <c r="B1283" s="3033" t="s">
        <v>422</v>
      </c>
      <c r="C1283" s="602" t="s">
        <v>413</v>
      </c>
      <c r="D1283" s="617" t="s">
        <v>1853</v>
      </c>
      <c r="E1283" s="1306" t="s">
        <v>1807</v>
      </c>
      <c r="F1283" s="618">
        <v>1210</v>
      </c>
      <c r="G1283" s="697" t="s">
        <v>422</v>
      </c>
      <c r="H1283" s="599"/>
      <c r="I1283" s="599">
        <v>184158.23458938365</v>
      </c>
      <c r="J1283" s="1392" t="s">
        <v>1126</v>
      </c>
      <c r="K1283" s="606"/>
      <c r="L1283" s="1563"/>
      <c r="M1283" s="1563">
        <v>180175.57291033011</v>
      </c>
      <c r="N1283" s="296"/>
      <c r="O1283" s="189"/>
      <c r="P1283" s="189"/>
      <c r="Q1283" s="189"/>
      <c r="R1283" s="189"/>
      <c r="S1283" s="189"/>
      <c r="T1283" s="189"/>
      <c r="U1283" s="189"/>
      <c r="V1283" s="189"/>
      <c r="W1283" s="189"/>
      <c r="X1283" s="189"/>
      <c r="Y1283" s="189"/>
      <c r="Z1283" s="189"/>
      <c r="AA1283" s="189"/>
      <c r="AB1283" s="189"/>
      <c r="AC1283" s="189"/>
      <c r="AD1283" s="189"/>
      <c r="AE1283" s="189"/>
      <c r="AF1283" s="189"/>
    </row>
    <row r="1284" spans="1:32">
      <c r="A1284" s="602"/>
      <c r="B1284" s="3033" t="s">
        <v>422</v>
      </c>
      <c r="C1284" s="602" t="s">
        <v>413</v>
      </c>
      <c r="D1284" s="617" t="s">
        <v>1853</v>
      </c>
      <c r="E1284" s="1306" t="s">
        <v>1807</v>
      </c>
      <c r="F1284" s="618">
        <v>1210</v>
      </c>
      <c r="G1284" s="604"/>
      <c r="H1284" s="599"/>
      <c r="I1284" s="599"/>
      <c r="J1284" s="1392" t="s">
        <v>1126</v>
      </c>
      <c r="K1284" s="606"/>
      <c r="L1284" s="1563"/>
      <c r="M1284" s="1563"/>
      <c r="N1284" s="296"/>
      <c r="O1284" s="189"/>
      <c r="P1284" s="189"/>
      <c r="Q1284" s="189"/>
      <c r="R1284" s="189"/>
      <c r="S1284" s="189"/>
      <c r="T1284" s="189"/>
      <c r="U1284" s="189"/>
      <c r="V1284" s="189"/>
      <c r="W1284" s="189"/>
      <c r="X1284" s="189"/>
      <c r="Y1284" s="189"/>
      <c r="Z1284" s="189"/>
      <c r="AA1284" s="189"/>
      <c r="AB1284" s="189"/>
      <c r="AC1284" s="189"/>
      <c r="AD1284" s="189"/>
      <c r="AE1284" s="189"/>
      <c r="AF1284" s="189"/>
    </row>
    <row r="1285" spans="1:32">
      <c r="A1285" s="622"/>
      <c r="B1285" s="3032" t="s">
        <v>312</v>
      </c>
      <c r="C1285" s="622" t="s">
        <v>306</v>
      </c>
      <c r="D1285" s="658" t="s">
        <v>1853</v>
      </c>
      <c r="E1285" s="659" t="s">
        <v>1808</v>
      </c>
      <c r="F1285" s="624">
        <v>1210</v>
      </c>
      <c r="G1285" s="625" t="s">
        <v>203</v>
      </c>
      <c r="H1285" s="1209">
        <v>25618</v>
      </c>
      <c r="I1285" s="628"/>
      <c r="J1285" s="1392">
        <v>16671.11</v>
      </c>
      <c r="K1285" s="666"/>
      <c r="L1285" s="1209">
        <v>29798.602864000004</v>
      </c>
      <c r="M1285" s="628"/>
      <c r="N1285" s="296"/>
      <c r="O1285" s="189"/>
      <c r="P1285" s="189"/>
      <c r="Q1285" s="189"/>
      <c r="R1285" s="189"/>
      <c r="S1285" s="189"/>
      <c r="T1285" s="189"/>
      <c r="U1285" s="189"/>
      <c r="V1285" s="189"/>
      <c r="W1285" s="189"/>
      <c r="X1285" s="189"/>
      <c r="Y1285" s="189"/>
      <c r="Z1285" s="189"/>
      <c r="AA1285" s="189"/>
      <c r="AB1285" s="189"/>
      <c r="AC1285" s="189"/>
      <c r="AD1285" s="189"/>
      <c r="AE1285" s="189"/>
      <c r="AF1285" s="189"/>
    </row>
    <row r="1286" spans="1:32">
      <c r="A1286" s="602"/>
      <c r="B1286" s="3033" t="s">
        <v>312</v>
      </c>
      <c r="C1286" s="602" t="s">
        <v>306</v>
      </c>
      <c r="D1286" s="617" t="s">
        <v>1853</v>
      </c>
      <c r="E1286" s="639" t="s">
        <v>1808</v>
      </c>
      <c r="F1286" s="618">
        <v>1210</v>
      </c>
      <c r="G1286" s="882" t="s">
        <v>312</v>
      </c>
      <c r="H1286" s="599"/>
      <c r="I1286" s="599">
        <v>23199.781599999998</v>
      </c>
      <c r="J1286" s="1392" t="s">
        <v>1126</v>
      </c>
      <c r="K1286" s="606"/>
      <c r="L1286" s="599"/>
      <c r="M1286" s="599">
        <v>29798.602864000004</v>
      </c>
      <c r="N1286" s="296"/>
      <c r="O1286" s="189"/>
      <c r="P1286" s="189"/>
      <c r="Q1286" s="189"/>
      <c r="R1286" s="189"/>
      <c r="S1286" s="189"/>
      <c r="T1286" s="189"/>
      <c r="U1286" s="189"/>
      <c r="V1286" s="189"/>
      <c r="W1286" s="189"/>
      <c r="X1286" s="189"/>
      <c r="Y1286" s="189"/>
      <c r="Z1286" s="189"/>
      <c r="AA1286" s="189"/>
      <c r="AB1286" s="189"/>
      <c r="AC1286" s="189"/>
      <c r="AD1286" s="189"/>
      <c r="AE1286" s="189"/>
      <c r="AF1286" s="189"/>
    </row>
    <row r="1287" spans="1:32">
      <c r="A1287" s="602"/>
      <c r="B1287" s="3033" t="s">
        <v>312</v>
      </c>
      <c r="C1287" s="602" t="s">
        <v>306</v>
      </c>
      <c r="D1287" s="617" t="s">
        <v>1853</v>
      </c>
      <c r="E1287" s="639" t="s">
        <v>1808</v>
      </c>
      <c r="F1287" s="618">
        <v>1210</v>
      </c>
      <c r="G1287" s="620" t="s">
        <v>2727</v>
      </c>
      <c r="H1287" s="599"/>
      <c r="I1287" s="599">
        <v>2418.2184000000016</v>
      </c>
      <c r="J1287" s="1392" t="s">
        <v>1126</v>
      </c>
      <c r="K1287" s="606"/>
      <c r="L1287" s="599"/>
      <c r="M1287" s="605"/>
      <c r="N1287" s="296"/>
      <c r="O1287" s="189"/>
      <c r="P1287" s="189"/>
      <c r="Q1287" s="189"/>
      <c r="R1287" s="189"/>
      <c r="S1287" s="189"/>
      <c r="T1287" s="189"/>
      <c r="U1287" s="189"/>
      <c r="V1287" s="189"/>
      <c r="W1287" s="189"/>
      <c r="X1287" s="189"/>
      <c r="Y1287" s="189"/>
      <c r="Z1287" s="189"/>
      <c r="AA1287" s="189"/>
      <c r="AB1287" s="189"/>
      <c r="AC1287" s="189"/>
      <c r="AD1287" s="189"/>
      <c r="AE1287" s="189"/>
      <c r="AF1287" s="189"/>
    </row>
    <row r="1288" spans="1:32">
      <c r="A1288" s="622"/>
      <c r="B1288" s="3032" t="s">
        <v>422</v>
      </c>
      <c r="C1288" s="622" t="s">
        <v>413</v>
      </c>
      <c r="D1288" s="658" t="s">
        <v>1853</v>
      </c>
      <c r="E1288" s="1305" t="s">
        <v>1807</v>
      </c>
      <c r="F1288" s="624">
        <v>1221</v>
      </c>
      <c r="G1288" s="625" t="s">
        <v>437</v>
      </c>
      <c r="H1288" s="628">
        <v>42653.954436256397</v>
      </c>
      <c r="I1288" s="628"/>
      <c r="J1288" s="1392">
        <v>41045</v>
      </c>
      <c r="K1288" s="666"/>
      <c r="L1288" s="1572">
        <v>34463.027290649785</v>
      </c>
      <c r="M1288" s="1572"/>
      <c r="N1288" s="296"/>
      <c r="O1288" s="189"/>
      <c r="P1288" s="189"/>
      <c r="Q1288" s="189"/>
      <c r="R1288" s="189"/>
      <c r="S1288" s="189"/>
      <c r="T1288" s="189"/>
      <c r="U1288" s="189"/>
      <c r="V1288" s="189"/>
      <c r="W1288" s="189"/>
      <c r="X1288" s="189"/>
      <c r="Y1288" s="189"/>
      <c r="Z1288" s="189"/>
      <c r="AA1288" s="189"/>
      <c r="AB1288" s="189"/>
      <c r="AC1288" s="189"/>
      <c r="AD1288" s="189"/>
      <c r="AE1288" s="189"/>
      <c r="AF1288" s="189"/>
    </row>
    <row r="1289" spans="1:32">
      <c r="A1289" s="602"/>
      <c r="B1289" s="3033" t="s">
        <v>422</v>
      </c>
      <c r="C1289" s="602" t="s">
        <v>413</v>
      </c>
      <c r="D1289" s="617" t="s">
        <v>1853</v>
      </c>
      <c r="E1289" s="1306" t="s">
        <v>1807</v>
      </c>
      <c r="F1289" s="618">
        <v>1221</v>
      </c>
      <c r="G1289" s="697" t="s">
        <v>422</v>
      </c>
      <c r="H1289" s="599"/>
      <c r="I1289" s="599">
        <v>33653.954436256397</v>
      </c>
      <c r="J1289" s="1392" t="s">
        <v>1126</v>
      </c>
      <c r="K1289" s="606"/>
      <c r="L1289" s="1563"/>
      <c r="M1289" s="1563">
        <v>34463.027290649785</v>
      </c>
      <c r="N1289" s="296"/>
      <c r="O1289" s="189"/>
      <c r="P1289" s="189"/>
      <c r="Q1289" s="189"/>
      <c r="R1289" s="189"/>
      <c r="S1289" s="189"/>
      <c r="T1289" s="189"/>
      <c r="U1289" s="189"/>
      <c r="V1289" s="189"/>
      <c r="W1289" s="189"/>
      <c r="X1289" s="189"/>
      <c r="Y1289" s="189"/>
      <c r="Z1289" s="189"/>
      <c r="AA1289" s="189"/>
      <c r="AB1289" s="189"/>
      <c r="AC1289" s="189"/>
      <c r="AD1289" s="189"/>
      <c r="AE1289" s="189"/>
      <c r="AF1289" s="189"/>
    </row>
    <row r="1290" spans="1:32" s="53" customFormat="1" ht="20.399999999999999">
      <c r="A1290" s="602"/>
      <c r="B1290" s="3033" t="s">
        <v>422</v>
      </c>
      <c r="C1290" s="602" t="s">
        <v>413</v>
      </c>
      <c r="D1290" s="617" t="s">
        <v>1853</v>
      </c>
      <c r="E1290" s="1306" t="s">
        <v>1807</v>
      </c>
      <c r="F1290" s="618">
        <v>1221</v>
      </c>
      <c r="G1290" s="604" t="s">
        <v>3110</v>
      </c>
      <c r="H1290" s="599"/>
      <c r="I1290" s="599">
        <v>4000</v>
      </c>
      <c r="J1290" s="1392" t="s">
        <v>1126</v>
      </c>
      <c r="K1290" s="606"/>
      <c r="L1290" s="1563"/>
      <c r="M1290" s="1563"/>
      <c r="N1290" s="296"/>
    </row>
    <row r="1291" spans="1:32" s="53" customFormat="1" ht="33.75" customHeight="1">
      <c r="A1291" s="602"/>
      <c r="B1291" s="3033" t="s">
        <v>422</v>
      </c>
      <c r="C1291" s="602" t="s">
        <v>413</v>
      </c>
      <c r="D1291" s="617" t="s">
        <v>1853</v>
      </c>
      <c r="E1291" s="1306" t="s">
        <v>1807</v>
      </c>
      <c r="F1291" s="618">
        <v>1221</v>
      </c>
      <c r="G1291" s="604" t="s">
        <v>3119</v>
      </c>
      <c r="H1291" s="599"/>
      <c r="I1291" s="599">
        <v>5000</v>
      </c>
      <c r="J1291" s="1392" t="s">
        <v>1126</v>
      </c>
      <c r="K1291" s="606"/>
      <c r="L1291" s="1563"/>
      <c r="M1291" s="1563"/>
      <c r="N1291" s="296"/>
    </row>
    <row r="1292" spans="1:32" s="53" customFormat="1" ht="10.199999999999999">
      <c r="A1292" s="622"/>
      <c r="B1292" s="3032" t="s">
        <v>312</v>
      </c>
      <c r="C1292" s="622" t="s">
        <v>306</v>
      </c>
      <c r="D1292" s="658" t="s">
        <v>1853</v>
      </c>
      <c r="E1292" s="659" t="s">
        <v>1808</v>
      </c>
      <c r="F1292" s="624">
        <v>1221</v>
      </c>
      <c r="G1292" s="625" t="s">
        <v>438</v>
      </c>
      <c r="H1292" s="1209">
        <v>2000</v>
      </c>
      <c r="I1292" s="628"/>
      <c r="J1292" s="1392">
        <v>793.87</v>
      </c>
      <c r="K1292" s="666"/>
      <c r="L1292" s="1209">
        <v>2000</v>
      </c>
      <c r="M1292" s="628"/>
      <c r="N1292" s="296"/>
    </row>
    <row r="1293" spans="1:32" ht="71.400000000000006">
      <c r="A1293" s="602"/>
      <c r="B1293" s="3033" t="s">
        <v>312</v>
      </c>
      <c r="C1293" s="602" t="s">
        <v>306</v>
      </c>
      <c r="D1293" s="617" t="s">
        <v>1853</v>
      </c>
      <c r="E1293" s="639" t="s">
        <v>1808</v>
      </c>
      <c r="F1293" s="618">
        <v>1221</v>
      </c>
      <c r="G1293" s="690" t="s">
        <v>733</v>
      </c>
      <c r="H1293" s="599"/>
      <c r="I1293" s="599">
        <v>2000</v>
      </c>
      <c r="J1293" s="1392" t="s">
        <v>1126</v>
      </c>
      <c r="K1293" s="666"/>
      <c r="L1293" s="599"/>
      <c r="M1293" s="599">
        <v>2000</v>
      </c>
      <c r="N1293" s="372" t="s">
        <v>3906</v>
      </c>
      <c r="O1293" s="178"/>
      <c r="P1293" s="178"/>
      <c r="Q1293" s="178"/>
      <c r="R1293" s="178"/>
      <c r="S1293" s="178"/>
      <c r="T1293" s="178"/>
      <c r="U1293" s="178"/>
      <c r="V1293" s="178"/>
      <c r="W1293" s="178"/>
      <c r="X1293" s="178"/>
      <c r="Y1293" s="178"/>
      <c r="Z1293" s="178"/>
      <c r="AA1293" s="178"/>
      <c r="AB1293" s="178"/>
      <c r="AC1293" s="178"/>
      <c r="AD1293" s="178"/>
      <c r="AE1293" s="178"/>
      <c r="AF1293" s="178"/>
    </row>
    <row r="1294" spans="1:32">
      <c r="A1294" s="622"/>
      <c r="B1294" s="3032" t="s">
        <v>422</v>
      </c>
      <c r="C1294" s="622" t="s">
        <v>413</v>
      </c>
      <c r="D1294" s="658" t="s">
        <v>1853</v>
      </c>
      <c r="E1294" s="1305" t="s">
        <v>1807</v>
      </c>
      <c r="F1294" s="763">
        <v>1223</v>
      </c>
      <c r="G1294" s="739" t="s">
        <v>917</v>
      </c>
      <c r="H1294" s="645">
        <v>7000</v>
      </c>
      <c r="I1294" s="645"/>
      <c r="J1294" s="1537">
        <v>0</v>
      </c>
      <c r="K1294" s="741"/>
      <c r="L1294" s="645">
        <v>5000</v>
      </c>
      <c r="M1294" s="645"/>
      <c r="N1294" s="296"/>
      <c r="O1294" s="178"/>
      <c r="P1294" s="178"/>
      <c r="Q1294" s="178"/>
      <c r="R1294" s="178"/>
      <c r="S1294" s="178"/>
      <c r="T1294" s="178"/>
      <c r="U1294" s="178"/>
      <c r="V1294" s="178"/>
      <c r="W1294" s="178"/>
      <c r="X1294" s="178"/>
      <c r="Y1294" s="178"/>
      <c r="Z1294" s="178"/>
      <c r="AA1294" s="178"/>
      <c r="AB1294" s="178"/>
      <c r="AC1294" s="178"/>
      <c r="AD1294" s="178"/>
      <c r="AE1294" s="178"/>
      <c r="AF1294" s="178"/>
    </row>
    <row r="1295" spans="1:32" ht="20.399999999999999">
      <c r="A1295" s="602"/>
      <c r="B1295" s="3033" t="s">
        <v>422</v>
      </c>
      <c r="C1295" s="602" t="s">
        <v>413</v>
      </c>
      <c r="D1295" s="617" t="s">
        <v>1853</v>
      </c>
      <c r="E1295" s="639" t="s">
        <v>1807</v>
      </c>
      <c r="F1295" s="734">
        <v>1223</v>
      </c>
      <c r="G1295" s="1064" t="s">
        <v>3899</v>
      </c>
      <c r="H1295" s="640"/>
      <c r="I1295" s="640">
        <v>7000</v>
      </c>
      <c r="J1295" s="1537" t="s">
        <v>1126</v>
      </c>
      <c r="K1295" s="731"/>
      <c r="L1295" s="640"/>
      <c r="M1295" s="640">
        <v>5000</v>
      </c>
      <c r="N1295" s="296"/>
      <c r="O1295" s="6"/>
      <c r="P1295" s="6"/>
      <c r="Q1295" s="6"/>
      <c r="R1295" s="6"/>
      <c r="S1295" s="6"/>
      <c r="T1295" s="6"/>
      <c r="U1295" s="6"/>
      <c r="V1295" s="6"/>
      <c r="W1295" s="6"/>
      <c r="X1295" s="6"/>
      <c r="Y1295" s="6"/>
      <c r="Z1295" s="6"/>
      <c r="AA1295" s="6"/>
      <c r="AB1295" s="6"/>
      <c r="AC1295" s="6"/>
      <c r="AD1295" s="6"/>
      <c r="AE1295" s="6"/>
      <c r="AF1295" s="6"/>
    </row>
    <row r="1296" spans="1:32" ht="30.6">
      <c r="A1296" s="622"/>
      <c r="B1296" s="3032" t="s">
        <v>756</v>
      </c>
      <c r="C1296" s="622" t="s">
        <v>413</v>
      </c>
      <c r="D1296" s="658" t="s">
        <v>1853</v>
      </c>
      <c r="E1296" s="659" t="s">
        <v>1807</v>
      </c>
      <c r="F1296" s="763">
        <v>1228</v>
      </c>
      <c r="G1296" s="739" t="s">
        <v>1130</v>
      </c>
      <c r="H1296" s="645">
        <v>3230.9</v>
      </c>
      <c r="I1296" s="645"/>
      <c r="J1296" s="1537">
        <v>2548</v>
      </c>
      <c r="K1296" s="741"/>
      <c r="L1296" s="645">
        <v>3530.9</v>
      </c>
      <c r="M1296" s="645"/>
      <c r="N1296" s="296"/>
      <c r="O1296" s="6"/>
      <c r="P1296" s="6"/>
      <c r="Q1296" s="6"/>
      <c r="R1296" s="6"/>
      <c r="S1296" s="6"/>
      <c r="T1296" s="6"/>
      <c r="U1296" s="6"/>
      <c r="V1296" s="6"/>
      <c r="W1296" s="6"/>
      <c r="X1296" s="6"/>
      <c r="Y1296" s="6"/>
      <c r="Z1296" s="6"/>
      <c r="AA1296" s="6"/>
      <c r="AB1296" s="6"/>
      <c r="AC1296" s="6"/>
      <c r="AD1296" s="6"/>
      <c r="AE1296" s="6"/>
      <c r="AF1296" s="6"/>
    </row>
    <row r="1297" spans="1:14" s="53" customFormat="1" ht="10.199999999999999">
      <c r="A1297" s="602"/>
      <c r="B1297" s="3033" t="s">
        <v>756</v>
      </c>
      <c r="C1297" s="602" t="s">
        <v>413</v>
      </c>
      <c r="D1297" s="617" t="s">
        <v>1853</v>
      </c>
      <c r="E1297" s="639" t="s">
        <v>1807</v>
      </c>
      <c r="F1297" s="734">
        <v>1228</v>
      </c>
      <c r="G1297" s="1924" t="s">
        <v>3900</v>
      </c>
      <c r="H1297" s="640"/>
      <c r="I1297" s="640">
        <v>2800</v>
      </c>
      <c r="J1297" s="1537" t="s">
        <v>1126</v>
      </c>
      <c r="K1297" s="741"/>
      <c r="L1297" s="640"/>
      <c r="M1297" s="1552">
        <v>2800</v>
      </c>
      <c r="N1297" s="296"/>
    </row>
    <row r="1298" spans="1:14" s="53" customFormat="1" ht="10.199999999999999">
      <c r="A1298" s="811"/>
      <c r="B1298" s="3033" t="s">
        <v>756</v>
      </c>
      <c r="C1298" s="602" t="s">
        <v>413</v>
      </c>
      <c r="D1298" s="617" t="s">
        <v>1853</v>
      </c>
      <c r="E1298" s="639" t="s">
        <v>1807</v>
      </c>
      <c r="F1298" s="734">
        <v>1228</v>
      </c>
      <c r="G1298" s="1925" t="s">
        <v>2264</v>
      </c>
      <c r="H1298" s="640"/>
      <c r="I1298" s="640">
        <v>130.9</v>
      </c>
      <c r="J1298" s="1537" t="s">
        <v>1126</v>
      </c>
      <c r="K1298" s="731"/>
      <c r="L1298" s="640"/>
      <c r="M1298" s="1552">
        <v>130.9</v>
      </c>
      <c r="N1298" s="296"/>
    </row>
    <row r="1299" spans="1:14" s="53" customFormat="1" ht="33.75" customHeight="1">
      <c r="A1299" s="602"/>
      <c r="B1299" s="3033" t="s">
        <v>756</v>
      </c>
      <c r="C1299" s="602" t="s">
        <v>413</v>
      </c>
      <c r="D1299" s="812" t="s">
        <v>1853</v>
      </c>
      <c r="E1299" s="639" t="s">
        <v>1807</v>
      </c>
      <c r="F1299" s="734">
        <v>1228</v>
      </c>
      <c r="G1299" s="1583" t="s">
        <v>3901</v>
      </c>
      <c r="H1299" s="1080"/>
      <c r="I1299" s="1080">
        <v>300</v>
      </c>
      <c r="J1299" s="1537" t="s">
        <v>1126</v>
      </c>
      <c r="K1299" s="1338"/>
      <c r="L1299" s="1080"/>
      <c r="M1299" s="1552">
        <v>600</v>
      </c>
      <c r="N1299" s="296"/>
    </row>
    <row r="1300" spans="1:14" s="53" customFormat="1" ht="10.199999999999999">
      <c r="A1300" s="622"/>
      <c r="B1300" s="3032" t="s">
        <v>756</v>
      </c>
      <c r="C1300" s="622" t="s">
        <v>307</v>
      </c>
      <c r="D1300" s="658" t="s">
        <v>1853</v>
      </c>
      <c r="E1300" s="659" t="s">
        <v>1807</v>
      </c>
      <c r="F1300" s="763">
        <v>2111</v>
      </c>
      <c r="G1300" s="739" t="s">
        <v>205</v>
      </c>
      <c r="H1300" s="645">
        <v>200</v>
      </c>
      <c r="I1300" s="645"/>
      <c r="J1300" s="1537">
        <v>0</v>
      </c>
      <c r="K1300" s="741"/>
      <c r="L1300" s="645">
        <v>100</v>
      </c>
      <c r="M1300" s="645"/>
      <c r="N1300" s="296"/>
    </row>
    <row r="1301" spans="1:14" s="53" customFormat="1" ht="33.75" customHeight="1">
      <c r="A1301" s="602"/>
      <c r="B1301" s="3033" t="s">
        <v>756</v>
      </c>
      <c r="C1301" s="602" t="s">
        <v>307</v>
      </c>
      <c r="D1301" s="617" t="s">
        <v>1853</v>
      </c>
      <c r="E1301" s="639" t="s">
        <v>1807</v>
      </c>
      <c r="F1301" s="734">
        <v>2111</v>
      </c>
      <c r="G1301" s="689" t="s">
        <v>847</v>
      </c>
      <c r="H1301" s="640"/>
      <c r="I1301" s="640">
        <v>200</v>
      </c>
      <c r="J1301" s="1537" t="s">
        <v>1126</v>
      </c>
      <c r="K1301" s="731"/>
      <c r="L1301" s="640"/>
      <c r="M1301" s="640">
        <v>100</v>
      </c>
      <c r="N1301" s="296"/>
    </row>
    <row r="1302" spans="1:14" s="53" customFormat="1" ht="10.199999999999999">
      <c r="A1302" s="622"/>
      <c r="B1302" s="3032" t="s">
        <v>756</v>
      </c>
      <c r="C1302" s="622" t="s">
        <v>307</v>
      </c>
      <c r="D1302" s="658" t="s">
        <v>1853</v>
      </c>
      <c r="E1302" s="659" t="s">
        <v>1807</v>
      </c>
      <c r="F1302" s="763">
        <v>2112</v>
      </c>
      <c r="G1302" s="739" t="s">
        <v>207</v>
      </c>
      <c r="H1302" s="645">
        <v>80</v>
      </c>
      <c r="I1302" s="645"/>
      <c r="J1302" s="1537">
        <v>0</v>
      </c>
      <c r="K1302" s="741"/>
      <c r="L1302" s="645">
        <v>0</v>
      </c>
      <c r="M1302" s="645"/>
      <c r="N1302" s="296"/>
    </row>
    <row r="1303" spans="1:14" s="53" customFormat="1" ht="40.799999999999997">
      <c r="A1303" s="602"/>
      <c r="B1303" s="3033" t="s">
        <v>756</v>
      </c>
      <c r="C1303" s="602" t="s">
        <v>307</v>
      </c>
      <c r="D1303" s="617" t="s">
        <v>1853</v>
      </c>
      <c r="E1303" s="639" t="s">
        <v>1807</v>
      </c>
      <c r="F1303" s="734">
        <v>2112</v>
      </c>
      <c r="G1303" s="689" t="s">
        <v>848</v>
      </c>
      <c r="H1303" s="640"/>
      <c r="I1303" s="640">
        <v>200</v>
      </c>
      <c r="J1303" s="1537" t="s">
        <v>1126</v>
      </c>
      <c r="K1303" s="731"/>
      <c r="L1303" s="640"/>
      <c r="M1303" s="640"/>
      <c r="N1303" s="296"/>
    </row>
    <row r="1304" spans="1:14" s="53" customFormat="1" ht="20.399999999999999">
      <c r="A1304" s="1393"/>
      <c r="B1304" s="3033" t="s">
        <v>756</v>
      </c>
      <c r="C1304" s="602" t="s">
        <v>307</v>
      </c>
      <c r="D1304" s="617" t="s">
        <v>1853</v>
      </c>
      <c r="E1304" s="639" t="s">
        <v>1807</v>
      </c>
      <c r="F1304" s="734">
        <v>2112</v>
      </c>
      <c r="G1304" s="1460" t="s">
        <v>3211</v>
      </c>
      <c r="H1304" s="1448"/>
      <c r="I1304" s="1448">
        <v>-120</v>
      </c>
      <c r="J1304" s="1538"/>
      <c r="K1304" s="1454"/>
      <c r="L1304" s="1448"/>
      <c r="M1304" s="1448"/>
      <c r="N1304" s="296"/>
    </row>
    <row r="1305" spans="1:14" s="53" customFormat="1" ht="10.199999999999999">
      <c r="A1305" s="622"/>
      <c r="B1305" s="3032" t="s">
        <v>756</v>
      </c>
      <c r="C1305" s="622" t="s">
        <v>307</v>
      </c>
      <c r="D1305" s="658" t="s">
        <v>1853</v>
      </c>
      <c r="E1305" s="659" t="s">
        <v>1807</v>
      </c>
      <c r="F1305" s="624">
        <v>2121</v>
      </c>
      <c r="G1305" s="625" t="s">
        <v>1008</v>
      </c>
      <c r="H1305" s="628">
        <v>120</v>
      </c>
      <c r="I1305" s="628"/>
      <c r="J1305" s="1392">
        <v>120</v>
      </c>
      <c r="K1305" s="666"/>
      <c r="L1305" s="628">
        <v>600</v>
      </c>
      <c r="M1305" s="628"/>
      <c r="N1305" s="296"/>
    </row>
    <row r="1306" spans="1:14" s="53" customFormat="1" ht="102">
      <c r="A1306" s="602"/>
      <c r="B1306" s="3033" t="s">
        <v>756</v>
      </c>
      <c r="C1306" s="602" t="s">
        <v>307</v>
      </c>
      <c r="D1306" s="617" t="s">
        <v>1853</v>
      </c>
      <c r="E1306" s="639" t="s">
        <v>1807</v>
      </c>
      <c r="F1306" s="618">
        <v>2121</v>
      </c>
      <c r="G1306" s="1551" t="s">
        <v>3902</v>
      </c>
      <c r="H1306" s="599"/>
      <c r="I1306" s="599">
        <v>120</v>
      </c>
      <c r="J1306" s="1392" t="s">
        <v>1126</v>
      </c>
      <c r="K1306" s="606"/>
      <c r="L1306" s="599"/>
      <c r="M1306" s="599">
        <v>600</v>
      </c>
      <c r="N1306" s="296"/>
    </row>
    <row r="1307" spans="1:14" s="53" customFormat="1" ht="20.399999999999999">
      <c r="A1307" s="622"/>
      <c r="B1307" s="3032" t="s">
        <v>756</v>
      </c>
      <c r="C1307" s="622" t="s">
        <v>307</v>
      </c>
      <c r="D1307" s="658" t="s">
        <v>1853</v>
      </c>
      <c r="E1307" s="659" t="s">
        <v>1807</v>
      </c>
      <c r="F1307" s="763">
        <v>2122</v>
      </c>
      <c r="G1307" s="739" t="s">
        <v>444</v>
      </c>
      <c r="H1307" s="645">
        <v>100</v>
      </c>
      <c r="I1307" s="645"/>
      <c r="J1307" s="1537">
        <v>0</v>
      </c>
      <c r="K1307" s="741"/>
      <c r="L1307" s="645">
        <v>400</v>
      </c>
      <c r="M1307" s="645"/>
      <c r="N1307" s="296" t="s">
        <v>3910</v>
      </c>
    </row>
    <row r="1308" spans="1:14" s="53" customFormat="1" ht="102">
      <c r="A1308" s="602"/>
      <c r="B1308" s="3033" t="s">
        <v>756</v>
      </c>
      <c r="C1308" s="602" t="s">
        <v>307</v>
      </c>
      <c r="D1308" s="617" t="s">
        <v>1853</v>
      </c>
      <c r="E1308" s="639" t="s">
        <v>1807</v>
      </c>
      <c r="F1308" s="734">
        <v>2122</v>
      </c>
      <c r="G1308" s="1583" t="s">
        <v>3903</v>
      </c>
      <c r="H1308" s="640"/>
      <c r="I1308" s="640">
        <v>100</v>
      </c>
      <c r="J1308" s="1537" t="s">
        <v>1126</v>
      </c>
      <c r="K1308" s="731"/>
      <c r="L1308" s="640"/>
      <c r="M1308" s="640">
        <v>400</v>
      </c>
      <c r="N1308" s="296"/>
    </row>
    <row r="1309" spans="1:14" s="53" customFormat="1" ht="10.199999999999999">
      <c r="A1309" s="622"/>
      <c r="B1309" s="3032" t="s">
        <v>756</v>
      </c>
      <c r="C1309" s="622" t="s">
        <v>305</v>
      </c>
      <c r="D1309" s="658" t="s">
        <v>1853</v>
      </c>
      <c r="E1309" s="659" t="s">
        <v>1807</v>
      </c>
      <c r="F1309" s="763">
        <v>2210</v>
      </c>
      <c r="G1309" s="739" t="s">
        <v>557</v>
      </c>
      <c r="H1309" s="645">
        <v>2965</v>
      </c>
      <c r="I1309" s="645"/>
      <c r="J1309" s="1537">
        <v>2312</v>
      </c>
      <c r="K1309" s="741"/>
      <c r="L1309" s="645">
        <v>2965</v>
      </c>
      <c r="M1309" s="645"/>
      <c r="N1309" s="116" t="s">
        <v>3912</v>
      </c>
    </row>
    <row r="1310" spans="1:14" s="53" customFormat="1" ht="10.199999999999999">
      <c r="A1310" s="602"/>
      <c r="B1310" s="3033" t="s">
        <v>756</v>
      </c>
      <c r="C1310" s="602" t="s">
        <v>305</v>
      </c>
      <c r="D1310" s="617" t="s">
        <v>1853</v>
      </c>
      <c r="E1310" s="639" t="s">
        <v>1807</v>
      </c>
      <c r="F1310" s="734">
        <v>2210</v>
      </c>
      <c r="G1310" s="1925" t="s">
        <v>849</v>
      </c>
      <c r="H1310" s="640"/>
      <c r="I1310" s="640">
        <v>1320</v>
      </c>
      <c r="J1310" s="1537" t="s">
        <v>1126</v>
      </c>
      <c r="K1310" s="731"/>
      <c r="L1310" s="640"/>
      <c r="M1310" s="640">
        <v>1320</v>
      </c>
      <c r="N1310" s="296"/>
    </row>
    <row r="1311" spans="1:14" s="53" customFormat="1" ht="10.199999999999999">
      <c r="A1311" s="602"/>
      <c r="B1311" s="3033" t="s">
        <v>756</v>
      </c>
      <c r="C1311" s="602" t="s">
        <v>305</v>
      </c>
      <c r="D1311" s="617" t="s">
        <v>1853</v>
      </c>
      <c r="E1311" s="639" t="s">
        <v>1807</v>
      </c>
      <c r="F1311" s="734">
        <v>2210</v>
      </c>
      <c r="G1311" s="1925" t="s">
        <v>447</v>
      </c>
      <c r="H1311" s="640"/>
      <c r="I1311" s="640">
        <v>25</v>
      </c>
      <c r="J1311" s="1537" t="s">
        <v>1126</v>
      </c>
      <c r="K1311" s="731"/>
      <c r="L1311" s="640"/>
      <c r="M1311" s="640">
        <v>25</v>
      </c>
      <c r="N1311" s="296"/>
    </row>
    <row r="1312" spans="1:14" s="53" customFormat="1" ht="61.2">
      <c r="A1312" s="602"/>
      <c r="B1312" s="3033" t="s">
        <v>756</v>
      </c>
      <c r="C1312" s="602" t="s">
        <v>305</v>
      </c>
      <c r="D1312" s="617" t="s">
        <v>1853</v>
      </c>
      <c r="E1312" s="639" t="s">
        <v>1807</v>
      </c>
      <c r="F1312" s="734">
        <v>2210</v>
      </c>
      <c r="G1312" s="1924" t="s">
        <v>1419</v>
      </c>
      <c r="H1312" s="640"/>
      <c r="I1312" s="640">
        <v>1620</v>
      </c>
      <c r="J1312" s="1537" t="s">
        <v>1126</v>
      </c>
      <c r="K1312" s="731"/>
      <c r="L1312" s="640"/>
      <c r="M1312" s="640">
        <v>1620</v>
      </c>
      <c r="N1312" s="296"/>
    </row>
    <row r="1313" spans="1:32" s="53" customFormat="1" ht="10.199999999999999">
      <c r="A1313" s="622"/>
      <c r="B1313" s="3032" t="s">
        <v>756</v>
      </c>
      <c r="C1313" s="622" t="s">
        <v>305</v>
      </c>
      <c r="D1313" s="658" t="s">
        <v>1853</v>
      </c>
      <c r="E1313" s="659" t="s">
        <v>1807</v>
      </c>
      <c r="F1313" s="763">
        <v>2223</v>
      </c>
      <c r="G1313" s="739" t="s">
        <v>146</v>
      </c>
      <c r="H1313" s="645">
        <v>18000</v>
      </c>
      <c r="I1313" s="645"/>
      <c r="J1313" s="1537">
        <v>11487</v>
      </c>
      <c r="K1313" s="741"/>
      <c r="L1313" s="645">
        <v>17500</v>
      </c>
      <c r="M1313" s="645"/>
      <c r="N1313" s="296"/>
    </row>
    <row r="1314" spans="1:32" s="53" customFormat="1" ht="10.199999999999999">
      <c r="A1314" s="811"/>
      <c r="B1314" s="3041" t="s">
        <v>756</v>
      </c>
      <c r="C1314" s="713" t="s">
        <v>305</v>
      </c>
      <c r="D1314" s="617" t="s">
        <v>1853</v>
      </c>
      <c r="E1314" s="639" t="s">
        <v>1807</v>
      </c>
      <c r="F1314" s="734">
        <v>2223</v>
      </c>
      <c r="G1314" s="947"/>
      <c r="H1314" s="640"/>
      <c r="I1314" s="640">
        <v>26380</v>
      </c>
      <c r="J1314" s="1537" t="s">
        <v>1126</v>
      </c>
      <c r="K1314" s="731"/>
      <c r="L1314" s="640"/>
      <c r="M1314" s="640">
        <v>17500</v>
      </c>
      <c r="N1314" s="296"/>
    </row>
    <row r="1315" spans="1:32" s="53" customFormat="1" ht="10.199999999999999">
      <c r="A1315" s="713"/>
      <c r="B1315" s="3041" t="s">
        <v>756</v>
      </c>
      <c r="C1315" s="713" t="s">
        <v>305</v>
      </c>
      <c r="D1315" s="617" t="s">
        <v>1853</v>
      </c>
      <c r="E1315" s="639" t="s">
        <v>1807</v>
      </c>
      <c r="F1315" s="734">
        <v>2223</v>
      </c>
      <c r="G1315" s="947" t="s">
        <v>1662</v>
      </c>
      <c r="H1315" s="640"/>
      <c r="I1315" s="640">
        <v>-6380</v>
      </c>
      <c r="J1315" s="1537" t="s">
        <v>1126</v>
      </c>
      <c r="K1315" s="731"/>
      <c r="L1315" s="640"/>
      <c r="M1315" s="640"/>
      <c r="N1315" s="296"/>
    </row>
    <row r="1316" spans="1:32" s="53" customFormat="1" ht="10.199999999999999">
      <c r="A1316" s="1050"/>
      <c r="B1316" s="3041" t="s">
        <v>756</v>
      </c>
      <c r="C1316" s="713" t="s">
        <v>305</v>
      </c>
      <c r="D1316" s="617" t="s">
        <v>1853</v>
      </c>
      <c r="E1316" s="639" t="s">
        <v>1807</v>
      </c>
      <c r="F1316" s="734">
        <v>2223</v>
      </c>
      <c r="G1316" s="1919" t="s">
        <v>2927</v>
      </c>
      <c r="H1316" s="1080"/>
      <c r="I1316" s="1080">
        <v>-2000</v>
      </c>
      <c r="J1316" s="1537" t="s">
        <v>1126</v>
      </c>
      <c r="K1316" s="1338"/>
      <c r="L1316" s="1080"/>
      <c r="M1316" s="1080"/>
      <c r="N1316" s="296"/>
    </row>
    <row r="1317" spans="1:32" s="53" customFormat="1" ht="10.199999999999999">
      <c r="A1317" s="622"/>
      <c r="B1317" s="3032" t="s">
        <v>756</v>
      </c>
      <c r="C1317" s="622" t="s">
        <v>305</v>
      </c>
      <c r="D1317" s="658" t="s">
        <v>1853</v>
      </c>
      <c r="E1317" s="659" t="s">
        <v>1807</v>
      </c>
      <c r="F1317" s="763">
        <v>2233</v>
      </c>
      <c r="G1317" s="739" t="s">
        <v>208</v>
      </c>
      <c r="H1317" s="645">
        <v>675</v>
      </c>
      <c r="I1317" s="645"/>
      <c r="J1317" s="1537">
        <v>675</v>
      </c>
      <c r="K1317" s="741"/>
      <c r="L1317" s="645">
        <v>1000</v>
      </c>
      <c r="M1317" s="645"/>
      <c r="N1317" s="1897"/>
    </row>
    <row r="1318" spans="1:32" s="53" customFormat="1" ht="10.199999999999999">
      <c r="A1318" s="811"/>
      <c r="B1318" s="3041" t="s">
        <v>756</v>
      </c>
      <c r="C1318" s="713" t="s">
        <v>305</v>
      </c>
      <c r="D1318" s="617" t="s">
        <v>1853</v>
      </c>
      <c r="E1318" s="639" t="s">
        <v>1807</v>
      </c>
      <c r="F1318" s="734">
        <v>2233</v>
      </c>
      <c r="G1318" s="947" t="s">
        <v>209</v>
      </c>
      <c r="H1318" s="640"/>
      <c r="I1318" s="640">
        <v>600</v>
      </c>
      <c r="J1318" s="1537" t="s">
        <v>1126</v>
      </c>
      <c r="K1318" s="731"/>
      <c r="L1318" s="640"/>
      <c r="M1318" s="640">
        <v>1000</v>
      </c>
      <c r="N1318" s="296"/>
    </row>
    <row r="1319" spans="1:32" s="53" customFormat="1" ht="10.199999999999999">
      <c r="A1319" s="1509"/>
      <c r="B1319" s="3051" t="s">
        <v>756</v>
      </c>
      <c r="C1319" s="1463" t="s">
        <v>305</v>
      </c>
      <c r="D1319" s="1452" t="s">
        <v>1853</v>
      </c>
      <c r="E1319" s="1477" t="s">
        <v>1807</v>
      </c>
      <c r="F1319" s="1453">
        <v>2233</v>
      </c>
      <c r="G1319" s="1940" t="s">
        <v>3212</v>
      </c>
      <c r="H1319" s="1448"/>
      <c r="I1319" s="1448">
        <v>75</v>
      </c>
      <c r="J1319" s="1448"/>
      <c r="K1319" s="1454"/>
      <c r="L1319" s="1448"/>
      <c r="M1319" s="1448"/>
      <c r="N1319" s="296"/>
    </row>
    <row r="1320" spans="1:32" s="53" customFormat="1" ht="20.399999999999999">
      <c r="A1320" s="622"/>
      <c r="B1320" s="3032" t="s">
        <v>756</v>
      </c>
      <c r="C1320" s="622" t="s">
        <v>307</v>
      </c>
      <c r="D1320" s="658" t="s">
        <v>1853</v>
      </c>
      <c r="E1320" s="659" t="s">
        <v>1807</v>
      </c>
      <c r="F1320" s="763">
        <v>2234</v>
      </c>
      <c r="G1320" s="739" t="s">
        <v>210</v>
      </c>
      <c r="H1320" s="645">
        <v>2450</v>
      </c>
      <c r="I1320" s="645"/>
      <c r="J1320" s="1537">
        <v>1386</v>
      </c>
      <c r="K1320" s="741"/>
      <c r="L1320" s="645">
        <v>2350</v>
      </c>
      <c r="M1320" s="645"/>
      <c r="N1320" s="296"/>
    </row>
    <row r="1321" spans="1:32" s="53" customFormat="1" ht="30.6">
      <c r="A1321" s="811"/>
      <c r="B1321" s="3041" t="s">
        <v>756</v>
      </c>
      <c r="C1321" s="713" t="s">
        <v>307</v>
      </c>
      <c r="D1321" s="617" t="s">
        <v>1853</v>
      </c>
      <c r="E1321" s="639" t="s">
        <v>1807</v>
      </c>
      <c r="F1321" s="734">
        <v>2234</v>
      </c>
      <c r="G1321" s="1924" t="s">
        <v>2265</v>
      </c>
      <c r="H1321" s="640"/>
      <c r="I1321" s="640">
        <v>1350</v>
      </c>
      <c r="J1321" s="1537" t="s">
        <v>1126</v>
      </c>
      <c r="K1321" s="731"/>
      <c r="L1321" s="640"/>
      <c r="M1321" s="640">
        <v>1350</v>
      </c>
      <c r="N1321" s="296"/>
    </row>
    <row r="1322" spans="1:32" s="53" customFormat="1" ht="20.399999999999999">
      <c r="A1322" s="811"/>
      <c r="B1322" s="3041" t="s">
        <v>756</v>
      </c>
      <c r="C1322" s="713" t="s">
        <v>307</v>
      </c>
      <c r="D1322" s="617" t="s">
        <v>1853</v>
      </c>
      <c r="E1322" s="639" t="s">
        <v>1807</v>
      </c>
      <c r="F1322" s="734">
        <v>2234</v>
      </c>
      <c r="G1322" s="1924" t="s">
        <v>3904</v>
      </c>
      <c r="H1322" s="640"/>
      <c r="I1322" s="640">
        <v>1100</v>
      </c>
      <c r="J1322" s="1537" t="s">
        <v>1126</v>
      </c>
      <c r="K1322" s="731"/>
      <c r="L1322" s="640"/>
      <c r="M1322" s="640">
        <v>1000</v>
      </c>
      <c r="N1322" s="296"/>
    </row>
    <row r="1323" spans="1:32" s="53" customFormat="1" ht="10.199999999999999">
      <c r="A1323" s="788"/>
      <c r="B1323" s="3032" t="s">
        <v>756</v>
      </c>
      <c r="C1323" s="622" t="s">
        <v>307</v>
      </c>
      <c r="D1323" s="658" t="s">
        <v>1853</v>
      </c>
      <c r="E1323" s="659" t="s">
        <v>1807</v>
      </c>
      <c r="F1323" s="763">
        <v>2235</v>
      </c>
      <c r="G1323" s="739" t="s">
        <v>913</v>
      </c>
      <c r="H1323" s="645">
        <v>2000</v>
      </c>
      <c r="I1323" s="645"/>
      <c r="J1323" s="1537">
        <v>997</v>
      </c>
      <c r="K1323" s="741"/>
      <c r="L1323" s="645">
        <v>2000</v>
      </c>
      <c r="M1323" s="645"/>
      <c r="N1323" s="296"/>
    </row>
    <row r="1324" spans="1:32" s="53" customFormat="1" ht="20.399999999999999">
      <c r="A1324" s="602"/>
      <c r="B1324" s="3033" t="s">
        <v>756</v>
      </c>
      <c r="C1324" s="602" t="s">
        <v>307</v>
      </c>
      <c r="D1324" s="617" t="s">
        <v>1853</v>
      </c>
      <c r="E1324" s="639" t="s">
        <v>1807</v>
      </c>
      <c r="F1324" s="734">
        <v>2235</v>
      </c>
      <c r="G1324" s="1583" t="s">
        <v>1096</v>
      </c>
      <c r="H1324" s="640"/>
      <c r="I1324" s="640">
        <v>650</v>
      </c>
      <c r="J1324" s="1537" t="s">
        <v>1126</v>
      </c>
      <c r="K1324" s="731"/>
      <c r="L1324" s="640"/>
      <c r="M1324" s="640">
        <v>650</v>
      </c>
      <c r="N1324" s="296"/>
    </row>
    <row r="1325" spans="1:32" ht="20.399999999999999">
      <c r="A1325" s="713"/>
      <c r="B1325" s="3041" t="s">
        <v>756</v>
      </c>
      <c r="C1325" s="713" t="s">
        <v>307</v>
      </c>
      <c r="D1325" s="812" t="s">
        <v>1853</v>
      </c>
      <c r="E1325" s="639" t="s">
        <v>1807</v>
      </c>
      <c r="F1325" s="734">
        <v>2235</v>
      </c>
      <c r="G1325" s="1583" t="s">
        <v>1097</v>
      </c>
      <c r="H1325" s="640"/>
      <c r="I1325" s="640">
        <v>1350</v>
      </c>
      <c r="J1325" s="1537" t="s">
        <v>1126</v>
      </c>
      <c r="K1325" s="731"/>
      <c r="L1325" s="640"/>
      <c r="M1325" s="640">
        <v>1350</v>
      </c>
      <c r="N1325" s="296"/>
      <c r="O1325" s="178"/>
      <c r="P1325" s="178"/>
      <c r="Q1325" s="178"/>
      <c r="R1325" s="178"/>
      <c r="S1325" s="178"/>
      <c r="T1325" s="178"/>
      <c r="U1325" s="178"/>
      <c r="V1325" s="178"/>
      <c r="W1325" s="178"/>
      <c r="X1325" s="178"/>
      <c r="Y1325" s="178"/>
      <c r="Z1325" s="178"/>
      <c r="AA1325" s="178"/>
      <c r="AB1325" s="178"/>
      <c r="AC1325" s="178"/>
      <c r="AD1325" s="178"/>
      <c r="AE1325" s="178"/>
      <c r="AF1325" s="178"/>
    </row>
    <row r="1326" spans="1:32">
      <c r="A1326" s="788"/>
      <c r="B1326" s="3032" t="s">
        <v>756</v>
      </c>
      <c r="C1326" s="622" t="s">
        <v>307</v>
      </c>
      <c r="D1326" s="658" t="s">
        <v>1853</v>
      </c>
      <c r="E1326" s="659" t="s">
        <v>1807</v>
      </c>
      <c r="F1326" s="763">
        <v>2239</v>
      </c>
      <c r="G1326" s="739" t="s">
        <v>169</v>
      </c>
      <c r="H1326" s="645">
        <v>4681</v>
      </c>
      <c r="I1326" s="645"/>
      <c r="J1326" s="1537">
        <v>3544</v>
      </c>
      <c r="K1326" s="741"/>
      <c r="L1326" s="645">
        <v>6328</v>
      </c>
      <c r="M1326" s="645"/>
      <c r="N1326" s="296"/>
      <c r="O1326" s="178"/>
      <c r="P1326" s="178"/>
      <c r="Q1326" s="178"/>
      <c r="R1326" s="178"/>
      <c r="S1326" s="178"/>
      <c r="T1326" s="178"/>
      <c r="U1326" s="178"/>
      <c r="V1326" s="178"/>
      <c r="W1326" s="178"/>
      <c r="X1326" s="178"/>
      <c r="Y1326" s="178"/>
      <c r="Z1326" s="178"/>
      <c r="AA1326" s="178"/>
      <c r="AB1326" s="178"/>
      <c r="AC1326" s="178"/>
      <c r="AD1326" s="178"/>
      <c r="AE1326" s="178"/>
      <c r="AF1326" s="178"/>
    </row>
    <row r="1327" spans="1:32" s="53" customFormat="1" ht="51">
      <c r="A1327" s="713"/>
      <c r="B1327" s="3041" t="s">
        <v>756</v>
      </c>
      <c r="C1327" s="713" t="s">
        <v>307</v>
      </c>
      <c r="D1327" s="617" t="s">
        <v>1853</v>
      </c>
      <c r="E1327" s="639" t="s">
        <v>1807</v>
      </c>
      <c r="F1327" s="734">
        <v>2239</v>
      </c>
      <c r="G1327" s="1583" t="s">
        <v>3905</v>
      </c>
      <c r="H1327" s="1552"/>
      <c r="I1327" s="1552"/>
      <c r="J1327" s="1619" t="s">
        <v>1126</v>
      </c>
      <c r="K1327" s="1568"/>
      <c r="L1327" s="1552"/>
      <c r="M1327" s="1552">
        <v>3630</v>
      </c>
      <c r="N1327" s="296"/>
    </row>
    <row r="1328" spans="1:32" s="53" customFormat="1" ht="40.799999999999997">
      <c r="A1328" s="713"/>
      <c r="B1328" s="3041" t="s">
        <v>756</v>
      </c>
      <c r="C1328" s="713" t="s">
        <v>307</v>
      </c>
      <c r="D1328" s="812" t="s">
        <v>1853</v>
      </c>
      <c r="E1328" s="639" t="s">
        <v>1807</v>
      </c>
      <c r="F1328" s="734">
        <v>2239</v>
      </c>
      <c r="G1328" s="1583" t="s">
        <v>1420</v>
      </c>
      <c r="H1328" s="1552"/>
      <c r="I1328" s="1552">
        <v>400</v>
      </c>
      <c r="J1328" s="1619" t="s">
        <v>1126</v>
      </c>
      <c r="K1328" s="1568"/>
      <c r="L1328" s="1552"/>
      <c r="M1328" s="1552">
        <v>400</v>
      </c>
      <c r="N1328" s="296"/>
    </row>
    <row r="1329" spans="1:32" s="53" customFormat="1" ht="20.399999999999999">
      <c r="A1329" s="713"/>
      <c r="B1329" s="3041" t="s">
        <v>756</v>
      </c>
      <c r="C1329" s="713" t="s">
        <v>307</v>
      </c>
      <c r="D1329" s="812" t="s">
        <v>1853</v>
      </c>
      <c r="E1329" s="639" t="s">
        <v>1807</v>
      </c>
      <c r="F1329" s="734">
        <v>2239</v>
      </c>
      <c r="G1329" s="1583" t="s">
        <v>2266</v>
      </c>
      <c r="H1329" s="1552"/>
      <c r="I1329" s="1552">
        <v>600</v>
      </c>
      <c r="J1329" s="1619" t="s">
        <v>1126</v>
      </c>
      <c r="K1329" s="1568"/>
      <c r="L1329" s="1552"/>
      <c r="M1329" s="1552">
        <v>600</v>
      </c>
      <c r="N1329" s="296"/>
    </row>
    <row r="1330" spans="1:32" s="53" customFormat="1" ht="10.199999999999999">
      <c r="A1330" s="713"/>
      <c r="B1330" s="3041" t="s">
        <v>756</v>
      </c>
      <c r="C1330" s="713" t="s">
        <v>307</v>
      </c>
      <c r="D1330" s="812" t="s">
        <v>1853</v>
      </c>
      <c r="E1330" s="639" t="s">
        <v>1807</v>
      </c>
      <c r="F1330" s="734">
        <v>2239</v>
      </c>
      <c r="G1330" s="1583" t="s">
        <v>932</v>
      </c>
      <c r="H1330" s="1552"/>
      <c r="I1330" s="1552">
        <v>348</v>
      </c>
      <c r="J1330" s="1619" t="s">
        <v>1126</v>
      </c>
      <c r="K1330" s="1568"/>
      <c r="L1330" s="1552"/>
      <c r="M1330" s="1552">
        <v>348</v>
      </c>
      <c r="N1330" s="296"/>
    </row>
    <row r="1331" spans="1:32">
      <c r="A1331" s="713"/>
      <c r="B1331" s="3041" t="s">
        <v>756</v>
      </c>
      <c r="C1331" s="713" t="s">
        <v>307</v>
      </c>
      <c r="D1331" s="812" t="s">
        <v>1853</v>
      </c>
      <c r="E1331" s="639" t="s">
        <v>1807</v>
      </c>
      <c r="F1331" s="734">
        <v>2239</v>
      </c>
      <c r="G1331" s="1583" t="s">
        <v>1025</v>
      </c>
      <c r="H1331" s="1552"/>
      <c r="I1331" s="1552">
        <v>100</v>
      </c>
      <c r="J1331" s="1619" t="s">
        <v>1126</v>
      </c>
      <c r="K1331" s="1568"/>
      <c r="L1331" s="1552"/>
      <c r="M1331" s="1552">
        <v>100</v>
      </c>
      <c r="N1331" s="296"/>
      <c r="O1331" s="178"/>
      <c r="P1331" s="178"/>
      <c r="Q1331" s="178"/>
      <c r="R1331" s="178"/>
      <c r="S1331" s="178"/>
      <c r="T1331" s="178"/>
      <c r="U1331" s="178"/>
      <c r="V1331" s="178"/>
      <c r="W1331" s="178"/>
      <c r="X1331" s="178"/>
      <c r="Y1331" s="178"/>
      <c r="Z1331" s="178"/>
      <c r="AA1331" s="178"/>
      <c r="AB1331" s="178"/>
      <c r="AC1331" s="178"/>
      <c r="AD1331" s="178"/>
      <c r="AE1331" s="178"/>
      <c r="AF1331" s="178"/>
    </row>
    <row r="1332" spans="1:32" ht="40.799999999999997">
      <c r="A1332" s="1134"/>
      <c r="B1332" s="3041" t="s">
        <v>756</v>
      </c>
      <c r="C1332" s="713" t="s">
        <v>307</v>
      </c>
      <c r="D1332" s="812" t="s">
        <v>1853</v>
      </c>
      <c r="E1332" s="639" t="s">
        <v>1807</v>
      </c>
      <c r="F1332" s="734">
        <v>2239</v>
      </c>
      <c r="G1332" s="1583" t="s">
        <v>3908</v>
      </c>
      <c r="H1332" s="1552"/>
      <c r="I1332" s="1552">
        <v>650</v>
      </c>
      <c r="J1332" s="1619" t="s">
        <v>1126</v>
      </c>
      <c r="K1332" s="1568"/>
      <c r="L1332" s="1552"/>
      <c r="M1332" s="1552">
        <v>650</v>
      </c>
      <c r="N1332" s="296"/>
      <c r="O1332" s="178"/>
      <c r="P1332" s="178"/>
      <c r="Q1332" s="178"/>
      <c r="R1332" s="178"/>
      <c r="S1332" s="178"/>
      <c r="T1332" s="178"/>
      <c r="U1332" s="178"/>
      <c r="V1332" s="178"/>
      <c r="W1332" s="178"/>
      <c r="X1332" s="178"/>
      <c r="Y1332" s="178"/>
      <c r="Z1332" s="178"/>
      <c r="AA1332" s="178"/>
      <c r="AB1332" s="178"/>
      <c r="AC1332" s="178"/>
      <c r="AD1332" s="178"/>
      <c r="AE1332" s="178"/>
      <c r="AF1332" s="178"/>
    </row>
    <row r="1333" spans="1:32">
      <c r="A1333" s="602"/>
      <c r="B1333" s="3033" t="s">
        <v>756</v>
      </c>
      <c r="C1333" s="602" t="s">
        <v>305</v>
      </c>
      <c r="D1333" s="617" t="s">
        <v>1853</v>
      </c>
      <c r="E1333" s="639" t="s">
        <v>1807</v>
      </c>
      <c r="F1333" s="734">
        <v>2239</v>
      </c>
      <c r="G1333" s="1583" t="s">
        <v>635</v>
      </c>
      <c r="H1333" s="1552"/>
      <c r="I1333" s="1552">
        <v>200</v>
      </c>
      <c r="J1333" s="1619" t="s">
        <v>1126</v>
      </c>
      <c r="K1333" s="1568"/>
      <c r="L1333" s="1552"/>
      <c r="M1333" s="1552">
        <v>200</v>
      </c>
      <c r="N1333" s="296"/>
      <c r="O1333" s="178"/>
      <c r="P1333" s="178"/>
      <c r="Q1333" s="178"/>
      <c r="R1333" s="178"/>
      <c r="S1333" s="178"/>
      <c r="T1333" s="178"/>
      <c r="U1333" s="178"/>
      <c r="V1333" s="178"/>
      <c r="W1333" s="178"/>
      <c r="X1333" s="178"/>
      <c r="Y1333" s="178"/>
      <c r="Z1333" s="178"/>
      <c r="AA1333" s="178"/>
      <c r="AB1333" s="178"/>
      <c r="AC1333" s="178"/>
      <c r="AD1333" s="178"/>
      <c r="AE1333" s="178"/>
      <c r="AF1333" s="178"/>
    </row>
    <row r="1334" spans="1:32">
      <c r="A1334" s="1549"/>
      <c r="B1334" s="3033" t="s">
        <v>756</v>
      </c>
      <c r="C1334" s="602" t="s">
        <v>305</v>
      </c>
      <c r="D1334" s="617" t="s">
        <v>1853</v>
      </c>
      <c r="E1334" s="639" t="s">
        <v>1807</v>
      </c>
      <c r="F1334" s="734">
        <v>2239</v>
      </c>
      <c r="G1334" s="1583" t="s">
        <v>3909</v>
      </c>
      <c r="H1334" s="1552"/>
      <c r="I1334" s="1552"/>
      <c r="J1334" s="1619"/>
      <c r="K1334" s="1568"/>
      <c r="L1334" s="1552"/>
      <c r="M1334" s="1552">
        <v>400</v>
      </c>
      <c r="N1334" s="296"/>
      <c r="O1334" s="178"/>
      <c r="P1334" s="178"/>
      <c r="Q1334" s="178"/>
      <c r="R1334" s="178"/>
      <c r="S1334" s="178"/>
      <c r="T1334" s="178"/>
      <c r="U1334" s="178"/>
      <c r="V1334" s="178"/>
      <c r="W1334" s="178"/>
      <c r="X1334" s="178"/>
      <c r="Y1334" s="178"/>
      <c r="Z1334" s="178"/>
      <c r="AA1334" s="178"/>
      <c r="AB1334" s="178"/>
      <c r="AC1334" s="178"/>
      <c r="AD1334" s="178"/>
      <c r="AE1334" s="178"/>
      <c r="AF1334" s="178"/>
    </row>
    <row r="1335" spans="1:32" ht="20.399999999999999">
      <c r="A1335" s="1170"/>
      <c r="B1335" s="3033" t="s">
        <v>756</v>
      </c>
      <c r="C1335" s="602" t="s">
        <v>305</v>
      </c>
      <c r="D1335" s="617" t="s">
        <v>1853</v>
      </c>
      <c r="E1335" s="639" t="s">
        <v>1807</v>
      </c>
      <c r="F1335" s="734">
        <v>2239</v>
      </c>
      <c r="G1335" s="1236" t="s">
        <v>2860</v>
      </c>
      <c r="H1335" s="1172"/>
      <c r="I1335" s="1172">
        <v>-67</v>
      </c>
      <c r="J1335" s="1537" t="s">
        <v>1126</v>
      </c>
      <c r="K1335" s="1235"/>
      <c r="L1335" s="1172"/>
      <c r="M1335" s="1172"/>
      <c r="N1335" s="296"/>
      <c r="O1335" s="178"/>
      <c r="P1335" s="178"/>
      <c r="Q1335" s="178"/>
      <c r="R1335" s="178"/>
      <c r="S1335" s="178"/>
      <c r="T1335" s="178"/>
      <c r="U1335" s="178"/>
      <c r="V1335" s="178"/>
      <c r="W1335" s="178"/>
      <c r="X1335" s="178"/>
      <c r="Y1335" s="178"/>
      <c r="Z1335" s="178"/>
      <c r="AA1335" s="178"/>
      <c r="AB1335" s="178"/>
      <c r="AC1335" s="178"/>
      <c r="AD1335" s="178"/>
      <c r="AE1335" s="178"/>
      <c r="AF1335" s="178"/>
    </row>
    <row r="1336" spans="1:32" ht="30.6">
      <c r="A1336" s="602"/>
      <c r="B1336" s="3033" t="s">
        <v>756</v>
      </c>
      <c r="C1336" s="602" t="s">
        <v>305</v>
      </c>
      <c r="D1336" s="617" t="s">
        <v>1853</v>
      </c>
      <c r="E1336" s="639" t="s">
        <v>1807</v>
      </c>
      <c r="F1336" s="734">
        <v>2239</v>
      </c>
      <c r="G1336" s="1064" t="s">
        <v>3042</v>
      </c>
      <c r="H1336" s="640"/>
      <c r="I1336" s="640">
        <v>2450</v>
      </c>
      <c r="J1336" s="1537" t="s">
        <v>1126</v>
      </c>
      <c r="K1336" s="731"/>
      <c r="L1336" s="640"/>
      <c r="M1336" s="640"/>
      <c r="N1336" s="296"/>
      <c r="O1336" s="178"/>
      <c r="P1336" s="178"/>
      <c r="Q1336" s="178"/>
      <c r="R1336" s="178"/>
      <c r="S1336" s="178"/>
      <c r="T1336" s="178"/>
      <c r="U1336" s="178"/>
      <c r="V1336" s="178"/>
      <c r="W1336" s="178"/>
      <c r="X1336" s="178"/>
      <c r="Y1336" s="178"/>
      <c r="Z1336" s="178"/>
      <c r="AA1336" s="178"/>
      <c r="AB1336" s="178"/>
      <c r="AC1336" s="178"/>
      <c r="AD1336" s="178"/>
      <c r="AE1336" s="178"/>
      <c r="AF1336" s="178"/>
    </row>
    <row r="1337" spans="1:32" s="73" customFormat="1" ht="12">
      <c r="A1337" s="788"/>
      <c r="B1337" s="3032" t="s">
        <v>756</v>
      </c>
      <c r="C1337" s="622" t="s">
        <v>305</v>
      </c>
      <c r="D1337" s="658" t="s">
        <v>1853</v>
      </c>
      <c r="E1337" s="659" t="s">
        <v>1807</v>
      </c>
      <c r="F1337" s="763">
        <v>2243</v>
      </c>
      <c r="G1337" s="739" t="s">
        <v>151</v>
      </c>
      <c r="H1337" s="645">
        <v>67</v>
      </c>
      <c r="I1337" s="645"/>
      <c r="J1337" s="1537">
        <v>66.55</v>
      </c>
      <c r="K1337" s="741"/>
      <c r="L1337" s="645">
        <v>400</v>
      </c>
      <c r="M1337" s="645"/>
      <c r="N1337" s="296"/>
    </row>
    <row r="1338" spans="1:32" s="73" customFormat="1" ht="20.399999999999999">
      <c r="A1338" s="811"/>
      <c r="B1338" s="3041" t="s">
        <v>756</v>
      </c>
      <c r="C1338" s="713" t="s">
        <v>305</v>
      </c>
      <c r="D1338" s="617" t="s">
        <v>1853</v>
      </c>
      <c r="E1338" s="639" t="s">
        <v>1807</v>
      </c>
      <c r="F1338" s="734">
        <v>2243</v>
      </c>
      <c r="G1338" s="1236" t="s">
        <v>2860</v>
      </c>
      <c r="H1338" s="640"/>
      <c r="I1338" s="640">
        <v>67</v>
      </c>
      <c r="J1338" s="1537" t="s">
        <v>1126</v>
      </c>
      <c r="K1338" s="731"/>
      <c r="L1338" s="640"/>
      <c r="M1338" s="640"/>
      <c r="N1338" s="296"/>
    </row>
    <row r="1339" spans="1:32" s="73" customFormat="1" ht="12">
      <c r="A1339" s="811"/>
      <c r="B1339" s="3041" t="s">
        <v>756</v>
      </c>
      <c r="C1339" s="713" t="s">
        <v>305</v>
      </c>
      <c r="D1339" s="617" t="s">
        <v>1853</v>
      </c>
      <c r="E1339" s="639" t="s">
        <v>1807</v>
      </c>
      <c r="F1339" s="734">
        <v>2243</v>
      </c>
      <c r="G1339" s="689" t="s">
        <v>561</v>
      </c>
      <c r="H1339" s="640"/>
      <c r="I1339" s="640"/>
      <c r="J1339" s="1537" t="s">
        <v>1126</v>
      </c>
      <c r="K1339" s="731"/>
      <c r="L1339" s="640"/>
      <c r="M1339" s="640">
        <v>400</v>
      </c>
      <c r="N1339" s="296"/>
    </row>
    <row r="1340" spans="1:32">
      <c r="A1340" s="788"/>
      <c r="B1340" s="3032" t="s">
        <v>756</v>
      </c>
      <c r="C1340" s="622" t="s">
        <v>305</v>
      </c>
      <c r="D1340" s="658" t="s">
        <v>1853</v>
      </c>
      <c r="E1340" s="659" t="s">
        <v>1807</v>
      </c>
      <c r="F1340" s="763">
        <v>2247</v>
      </c>
      <c r="G1340" s="739" t="s">
        <v>177</v>
      </c>
      <c r="H1340" s="645">
        <v>11400</v>
      </c>
      <c r="I1340" s="645"/>
      <c r="J1340" s="1537">
        <v>7772</v>
      </c>
      <c r="K1340" s="741"/>
      <c r="L1340" s="645">
        <v>10000</v>
      </c>
      <c r="M1340" s="645"/>
      <c r="N1340" s="296"/>
      <c r="O1340" s="4"/>
      <c r="P1340" s="4"/>
      <c r="Q1340" s="4"/>
      <c r="R1340" s="4"/>
      <c r="S1340" s="4"/>
      <c r="T1340" s="4"/>
      <c r="U1340" s="4"/>
      <c r="V1340" s="4"/>
      <c r="W1340" s="4"/>
      <c r="X1340" s="4"/>
      <c r="Y1340" s="4"/>
      <c r="Z1340" s="4"/>
      <c r="AA1340" s="4"/>
      <c r="AB1340" s="4"/>
      <c r="AC1340" s="4"/>
      <c r="AD1340" s="4"/>
      <c r="AE1340" s="4"/>
      <c r="AF1340" s="4"/>
    </row>
    <row r="1341" spans="1:32">
      <c r="A1341" s="811"/>
      <c r="B1341" s="3041" t="s">
        <v>756</v>
      </c>
      <c r="C1341" s="713" t="s">
        <v>305</v>
      </c>
      <c r="D1341" s="617" t="s">
        <v>1853</v>
      </c>
      <c r="E1341" s="639" t="s">
        <v>1807</v>
      </c>
      <c r="F1341" s="734">
        <v>2247</v>
      </c>
      <c r="G1341" s="1583" t="s">
        <v>3911</v>
      </c>
      <c r="H1341" s="640"/>
      <c r="I1341" s="640">
        <v>11150</v>
      </c>
      <c r="J1341" s="1537" t="s">
        <v>1126</v>
      </c>
      <c r="K1341" s="731"/>
      <c r="L1341" s="640"/>
      <c r="M1341" s="1943">
        <v>10000</v>
      </c>
      <c r="N1341" s="296"/>
      <c r="O1341" s="4"/>
      <c r="P1341" s="4"/>
      <c r="Q1341" s="4"/>
      <c r="R1341" s="4"/>
      <c r="S1341" s="4"/>
      <c r="T1341" s="4"/>
      <c r="U1341" s="4"/>
      <c r="V1341" s="4"/>
      <c r="W1341" s="4"/>
      <c r="X1341" s="4"/>
      <c r="Y1341" s="4"/>
      <c r="Z1341" s="4"/>
      <c r="AA1341" s="4"/>
      <c r="AB1341" s="4"/>
      <c r="AC1341" s="4"/>
      <c r="AD1341" s="4"/>
      <c r="AE1341" s="4"/>
      <c r="AF1341" s="4"/>
    </row>
    <row r="1342" spans="1:32" ht="20.399999999999999">
      <c r="A1342" s="780" t="s">
        <v>691</v>
      </c>
      <c r="B1342" s="3041" t="s">
        <v>756</v>
      </c>
      <c r="C1342" s="780" t="s">
        <v>305</v>
      </c>
      <c r="D1342" s="733" t="s">
        <v>1853</v>
      </c>
      <c r="E1342" s="639" t="s">
        <v>1807</v>
      </c>
      <c r="F1342" s="734">
        <v>2247</v>
      </c>
      <c r="G1342" s="689" t="s">
        <v>2570</v>
      </c>
      <c r="H1342" s="640"/>
      <c r="I1342" s="640">
        <v>1250</v>
      </c>
      <c r="J1342" s="1537" t="s">
        <v>1126</v>
      </c>
      <c r="K1342" s="731"/>
      <c r="L1342" s="640"/>
      <c r="M1342" s="640"/>
      <c r="N1342" s="296"/>
      <c r="O1342" s="4"/>
      <c r="P1342" s="4"/>
      <c r="Q1342" s="4"/>
      <c r="R1342" s="4"/>
      <c r="S1342" s="4"/>
      <c r="T1342" s="4"/>
      <c r="U1342" s="4"/>
      <c r="V1342" s="4"/>
      <c r="W1342" s="4"/>
      <c r="X1342" s="4"/>
      <c r="Y1342" s="4"/>
      <c r="Z1342" s="4"/>
      <c r="AA1342" s="4"/>
      <c r="AB1342" s="4"/>
      <c r="AC1342" s="4"/>
      <c r="AD1342" s="4"/>
      <c r="AE1342" s="4"/>
      <c r="AF1342" s="4"/>
    </row>
    <row r="1343" spans="1:32" ht="71.400000000000006">
      <c r="A1343" s="780" t="s">
        <v>691</v>
      </c>
      <c r="B1343" s="3041" t="s">
        <v>756</v>
      </c>
      <c r="C1343" s="780" t="s">
        <v>305</v>
      </c>
      <c r="D1343" s="733" t="s">
        <v>1853</v>
      </c>
      <c r="E1343" s="639" t="s">
        <v>1807</v>
      </c>
      <c r="F1343" s="734">
        <v>2247</v>
      </c>
      <c r="G1343" s="1460" t="s">
        <v>3166</v>
      </c>
      <c r="H1343" s="1461"/>
      <c r="I1343" s="1462">
        <v>-1000</v>
      </c>
      <c r="J1343" s="1538"/>
      <c r="K1343" s="1525"/>
      <c r="L1343" s="1461"/>
      <c r="M1343" s="1461"/>
      <c r="N1343" s="296"/>
      <c r="O1343" s="4"/>
      <c r="P1343" s="4"/>
      <c r="Q1343" s="4"/>
      <c r="R1343" s="4"/>
      <c r="S1343" s="4"/>
      <c r="T1343" s="4"/>
      <c r="U1343" s="4"/>
      <c r="V1343" s="4"/>
      <c r="W1343" s="4"/>
      <c r="X1343" s="4"/>
      <c r="Y1343" s="4"/>
      <c r="Z1343" s="4"/>
      <c r="AA1343" s="4"/>
      <c r="AB1343" s="4"/>
      <c r="AC1343" s="4"/>
      <c r="AD1343" s="4"/>
      <c r="AE1343" s="4"/>
      <c r="AF1343" s="4"/>
    </row>
    <row r="1344" spans="1:32">
      <c r="A1344" s="659"/>
      <c r="B1344" s="3032" t="s">
        <v>756</v>
      </c>
      <c r="C1344" s="659" t="s">
        <v>305</v>
      </c>
      <c r="D1344" s="762" t="s">
        <v>1853</v>
      </c>
      <c r="E1344" s="659" t="s">
        <v>1807</v>
      </c>
      <c r="F1344" s="763">
        <v>2249</v>
      </c>
      <c r="G1344" s="739" t="s">
        <v>155</v>
      </c>
      <c r="H1344" s="645">
        <v>2500</v>
      </c>
      <c r="I1344" s="645"/>
      <c r="J1344" s="1537">
        <v>1966</v>
      </c>
      <c r="K1344" s="741"/>
      <c r="L1344" s="645">
        <v>2500</v>
      </c>
      <c r="M1344" s="645"/>
      <c r="N1344" s="296"/>
      <c r="O1344" s="4"/>
      <c r="P1344" s="4"/>
      <c r="Q1344" s="4"/>
      <c r="R1344" s="4"/>
      <c r="S1344" s="4"/>
      <c r="T1344" s="4"/>
      <c r="U1344" s="4"/>
      <c r="V1344" s="4"/>
      <c r="W1344" s="4"/>
      <c r="X1344" s="4"/>
      <c r="Y1344" s="4"/>
      <c r="Z1344" s="4"/>
      <c r="AA1344" s="4"/>
      <c r="AB1344" s="4"/>
      <c r="AC1344" s="4"/>
      <c r="AD1344" s="4"/>
      <c r="AE1344" s="4"/>
      <c r="AF1344" s="4"/>
    </row>
    <row r="1345" spans="1:32" ht="20.399999999999999">
      <c r="A1345" s="780"/>
      <c r="B1345" s="3041" t="s">
        <v>756</v>
      </c>
      <c r="C1345" s="780" t="s">
        <v>307</v>
      </c>
      <c r="D1345" s="733" t="s">
        <v>1853</v>
      </c>
      <c r="E1345" s="639" t="s">
        <v>1807</v>
      </c>
      <c r="F1345" s="734">
        <v>2249</v>
      </c>
      <c r="G1345" s="1924" t="s">
        <v>3913</v>
      </c>
      <c r="H1345" s="640"/>
      <c r="I1345" s="640">
        <v>2500</v>
      </c>
      <c r="J1345" s="1537" t="s">
        <v>1126</v>
      </c>
      <c r="K1345" s="731"/>
      <c r="L1345" s="640"/>
      <c r="M1345" s="640">
        <v>2500</v>
      </c>
      <c r="N1345" s="296"/>
      <c r="O1345" s="4"/>
      <c r="P1345" s="4"/>
      <c r="Q1345" s="4"/>
      <c r="R1345" s="4"/>
      <c r="S1345" s="4"/>
      <c r="T1345" s="4"/>
      <c r="U1345" s="4"/>
      <c r="V1345" s="4"/>
      <c r="W1345" s="4"/>
      <c r="X1345" s="4"/>
      <c r="Y1345" s="4"/>
      <c r="Z1345" s="4"/>
      <c r="AA1345" s="4"/>
      <c r="AB1345" s="4"/>
      <c r="AC1345" s="4"/>
      <c r="AD1345" s="4"/>
      <c r="AE1345" s="4"/>
      <c r="AF1345" s="4"/>
    </row>
    <row r="1346" spans="1:32">
      <c r="A1346" s="622"/>
      <c r="B1346" s="3032" t="s">
        <v>756</v>
      </c>
      <c r="C1346" s="622" t="s">
        <v>307</v>
      </c>
      <c r="D1346" s="658" t="s">
        <v>1853</v>
      </c>
      <c r="E1346" s="659" t="s">
        <v>1807</v>
      </c>
      <c r="F1346" s="763">
        <v>2250</v>
      </c>
      <c r="G1346" s="739" t="s">
        <v>762</v>
      </c>
      <c r="H1346" s="645">
        <v>3027</v>
      </c>
      <c r="I1346" s="645"/>
      <c r="J1346" s="1537">
        <v>1010</v>
      </c>
      <c r="K1346" s="741"/>
      <c r="L1346" s="645">
        <v>2972</v>
      </c>
      <c r="M1346" s="645"/>
      <c r="N1346" s="296"/>
      <c r="O1346" s="4"/>
      <c r="P1346" s="4"/>
      <c r="Q1346" s="4"/>
      <c r="R1346" s="4"/>
      <c r="S1346" s="4"/>
      <c r="T1346" s="4"/>
      <c r="U1346" s="4"/>
      <c r="V1346" s="4"/>
      <c r="W1346" s="4"/>
      <c r="X1346" s="4"/>
      <c r="Y1346" s="4"/>
      <c r="Z1346" s="4"/>
      <c r="AA1346" s="4"/>
      <c r="AB1346" s="4"/>
      <c r="AC1346" s="4"/>
      <c r="AD1346" s="4"/>
      <c r="AE1346" s="4"/>
      <c r="AF1346" s="4"/>
    </row>
    <row r="1347" spans="1:32">
      <c r="A1347" s="602"/>
      <c r="B1347" s="3033" t="s">
        <v>756</v>
      </c>
      <c r="C1347" s="602" t="s">
        <v>307</v>
      </c>
      <c r="D1347" s="617" t="s">
        <v>1853</v>
      </c>
      <c r="E1347" s="639" t="s">
        <v>1807</v>
      </c>
      <c r="F1347" s="734">
        <v>2250</v>
      </c>
      <c r="G1347" s="1925" t="s">
        <v>2267</v>
      </c>
      <c r="H1347" s="640"/>
      <c r="I1347" s="640">
        <v>674</v>
      </c>
      <c r="J1347" s="1537" t="s">
        <v>1126</v>
      </c>
      <c r="K1347" s="731"/>
      <c r="L1347" s="640"/>
      <c r="M1347" s="1552">
        <v>674</v>
      </c>
      <c r="N1347" s="296"/>
      <c r="O1347" s="4"/>
      <c r="P1347" s="4"/>
      <c r="Q1347" s="4"/>
      <c r="R1347" s="4"/>
      <c r="S1347" s="4"/>
      <c r="T1347" s="4"/>
      <c r="U1347" s="4"/>
      <c r="V1347" s="4"/>
      <c r="W1347" s="4"/>
      <c r="X1347" s="4"/>
      <c r="Y1347" s="4"/>
      <c r="Z1347" s="4"/>
      <c r="AA1347" s="4"/>
      <c r="AB1347" s="4"/>
      <c r="AC1347" s="4"/>
      <c r="AD1347" s="4"/>
      <c r="AE1347" s="4"/>
      <c r="AF1347" s="4"/>
    </row>
    <row r="1348" spans="1:32" s="73" customFormat="1" ht="91.8">
      <c r="A1348" s="602"/>
      <c r="B1348" s="3033" t="s">
        <v>756</v>
      </c>
      <c r="C1348" s="602" t="s">
        <v>305</v>
      </c>
      <c r="D1348" s="617" t="s">
        <v>1853</v>
      </c>
      <c r="E1348" s="639" t="s">
        <v>1807</v>
      </c>
      <c r="F1348" s="734">
        <v>2250</v>
      </c>
      <c r="G1348" s="1583" t="s">
        <v>2268</v>
      </c>
      <c r="H1348" s="640"/>
      <c r="I1348" s="640">
        <v>1224</v>
      </c>
      <c r="J1348" s="1537" t="s">
        <v>1126</v>
      </c>
      <c r="K1348" s="731"/>
      <c r="L1348" s="640"/>
      <c r="M1348" s="1552">
        <v>1224</v>
      </c>
      <c r="N1348" s="296"/>
    </row>
    <row r="1349" spans="1:32" s="73" customFormat="1" ht="71.400000000000006">
      <c r="A1349" s="602"/>
      <c r="B1349" s="3033" t="s">
        <v>756</v>
      </c>
      <c r="C1349" s="602" t="s">
        <v>305</v>
      </c>
      <c r="D1349" s="617" t="s">
        <v>1853</v>
      </c>
      <c r="E1349" s="639" t="s">
        <v>1807</v>
      </c>
      <c r="F1349" s="734">
        <v>2250</v>
      </c>
      <c r="G1349" s="1924" t="s">
        <v>3914</v>
      </c>
      <c r="H1349" s="640"/>
      <c r="I1349" s="640">
        <v>368</v>
      </c>
      <c r="J1349" s="1537" t="s">
        <v>1126</v>
      </c>
      <c r="K1349" s="731"/>
      <c r="L1349" s="640"/>
      <c r="M1349" s="1552">
        <v>375</v>
      </c>
      <c r="N1349" s="296"/>
    </row>
    <row r="1350" spans="1:32" s="73" customFormat="1" ht="12" customHeight="1">
      <c r="A1350" s="713"/>
      <c r="B1350" s="3041" t="s">
        <v>756</v>
      </c>
      <c r="C1350" s="713" t="s">
        <v>307</v>
      </c>
      <c r="D1350" s="617" t="s">
        <v>1853</v>
      </c>
      <c r="E1350" s="639" t="s">
        <v>1807</v>
      </c>
      <c r="F1350" s="734">
        <v>2239</v>
      </c>
      <c r="G1350" s="1583" t="s">
        <v>3907</v>
      </c>
      <c r="H1350" s="1552"/>
      <c r="I1350" s="1552">
        <v>590</v>
      </c>
      <c r="J1350" s="1619" t="s">
        <v>1126</v>
      </c>
      <c r="K1350" s="1568"/>
      <c r="L1350" s="1552"/>
      <c r="M1350" s="1941">
        <v>590</v>
      </c>
      <c r="N1350" s="296"/>
    </row>
    <row r="1351" spans="1:32" s="73" customFormat="1" ht="12" customHeight="1">
      <c r="A1351" s="713"/>
      <c r="B1351" s="3041" t="s">
        <v>756</v>
      </c>
      <c r="C1351" s="713" t="s">
        <v>307</v>
      </c>
      <c r="D1351" s="617" t="s">
        <v>1853</v>
      </c>
      <c r="E1351" s="639" t="s">
        <v>1807</v>
      </c>
      <c r="F1351" s="734">
        <v>2239</v>
      </c>
      <c r="G1351" s="1942" t="s">
        <v>4873</v>
      </c>
      <c r="H1351" s="1552"/>
      <c r="I1351" s="1552">
        <v>171</v>
      </c>
      <c r="J1351" s="1619" t="s">
        <v>1126</v>
      </c>
      <c r="K1351" s="1568"/>
      <c r="L1351" s="1552"/>
      <c r="M1351" s="1941">
        <v>109</v>
      </c>
      <c r="N1351" s="296"/>
    </row>
    <row r="1352" spans="1:32" s="73" customFormat="1" ht="12">
      <c r="A1352" s="622"/>
      <c r="B1352" s="3032" t="s">
        <v>756</v>
      </c>
      <c r="C1352" s="622" t="s">
        <v>307</v>
      </c>
      <c r="D1352" s="658" t="s">
        <v>1853</v>
      </c>
      <c r="E1352" s="659" t="s">
        <v>1807</v>
      </c>
      <c r="F1352" s="763">
        <v>2311</v>
      </c>
      <c r="G1352" s="739" t="s">
        <v>340</v>
      </c>
      <c r="H1352" s="645">
        <v>2550</v>
      </c>
      <c r="I1352" s="645"/>
      <c r="J1352" s="1537">
        <v>1890</v>
      </c>
      <c r="K1352" s="741"/>
      <c r="L1352" s="645">
        <v>2550</v>
      </c>
      <c r="M1352" s="645"/>
      <c r="N1352" s="296"/>
    </row>
    <row r="1353" spans="1:32" s="73" customFormat="1" ht="12">
      <c r="A1353" s="602"/>
      <c r="B1353" s="3033" t="s">
        <v>756</v>
      </c>
      <c r="C1353" s="602" t="s">
        <v>307</v>
      </c>
      <c r="D1353" s="617" t="s">
        <v>1853</v>
      </c>
      <c r="E1353" s="639" t="s">
        <v>1807</v>
      </c>
      <c r="F1353" s="734">
        <v>2311</v>
      </c>
      <c r="G1353" s="1925" t="s">
        <v>2269</v>
      </c>
      <c r="H1353" s="1552"/>
      <c r="I1353" s="1552">
        <v>1500</v>
      </c>
      <c r="J1353" s="1619" t="s">
        <v>1126</v>
      </c>
      <c r="K1353" s="1568"/>
      <c r="L1353" s="1552"/>
      <c r="M1353" s="1552">
        <v>1500</v>
      </c>
      <c r="N1353" s="296"/>
    </row>
    <row r="1354" spans="1:32" s="73" customFormat="1" ht="12">
      <c r="A1354" s="602"/>
      <c r="B1354" s="3033" t="s">
        <v>756</v>
      </c>
      <c r="C1354" s="602" t="s">
        <v>307</v>
      </c>
      <c r="D1354" s="617" t="s">
        <v>1853</v>
      </c>
      <c r="E1354" s="639" t="s">
        <v>1807</v>
      </c>
      <c r="F1354" s="734">
        <v>2311</v>
      </c>
      <c r="G1354" s="1583" t="s">
        <v>850</v>
      </c>
      <c r="H1354" s="1552"/>
      <c r="I1354" s="1552">
        <v>700</v>
      </c>
      <c r="J1354" s="1619" t="s">
        <v>1126</v>
      </c>
      <c r="K1354" s="1568"/>
      <c r="L1354" s="1552"/>
      <c r="M1354" s="1552">
        <v>700</v>
      </c>
      <c r="N1354" s="296"/>
    </row>
    <row r="1355" spans="1:32">
      <c r="A1355" s="602"/>
      <c r="B1355" s="3033" t="s">
        <v>756</v>
      </c>
      <c r="C1355" s="602" t="s">
        <v>307</v>
      </c>
      <c r="D1355" s="617" t="s">
        <v>1853</v>
      </c>
      <c r="E1355" s="639" t="s">
        <v>1807</v>
      </c>
      <c r="F1355" s="734">
        <v>2311</v>
      </c>
      <c r="G1355" s="1925" t="s">
        <v>1098</v>
      </c>
      <c r="H1355" s="1552"/>
      <c r="I1355" s="1552">
        <v>300</v>
      </c>
      <c r="J1355" s="1619" t="s">
        <v>1126</v>
      </c>
      <c r="K1355" s="1568"/>
      <c r="L1355" s="1552"/>
      <c r="M1355" s="1552">
        <v>300</v>
      </c>
      <c r="N1355" s="296"/>
      <c r="O1355" s="3"/>
      <c r="P1355" s="3"/>
      <c r="Q1355" s="3"/>
      <c r="R1355" s="3"/>
      <c r="S1355" s="3"/>
      <c r="T1355" s="3"/>
      <c r="U1355" s="3"/>
      <c r="V1355" s="3"/>
      <c r="W1355" s="3"/>
      <c r="X1355" s="3"/>
      <c r="Y1355" s="3"/>
      <c r="Z1355" s="3"/>
      <c r="AA1355" s="3"/>
      <c r="AB1355" s="3"/>
      <c r="AC1355" s="3"/>
      <c r="AD1355" s="3"/>
      <c r="AE1355" s="3"/>
      <c r="AF1355" s="3"/>
    </row>
    <row r="1356" spans="1:32" s="73" customFormat="1" ht="12" customHeight="1">
      <c r="A1356" s="602"/>
      <c r="B1356" s="3033" t="s">
        <v>756</v>
      </c>
      <c r="C1356" s="602" t="s">
        <v>307</v>
      </c>
      <c r="D1356" s="617" t="s">
        <v>1853</v>
      </c>
      <c r="E1356" s="639" t="s">
        <v>1807</v>
      </c>
      <c r="F1356" s="734">
        <v>2311</v>
      </c>
      <c r="G1356" s="1925" t="s">
        <v>144</v>
      </c>
      <c r="H1356" s="1552"/>
      <c r="I1356" s="1552">
        <v>50</v>
      </c>
      <c r="J1356" s="1619" t="s">
        <v>1126</v>
      </c>
      <c r="K1356" s="1568"/>
      <c r="L1356" s="1552"/>
      <c r="M1356" s="1552">
        <v>50</v>
      </c>
      <c r="N1356" s="296"/>
    </row>
    <row r="1357" spans="1:32">
      <c r="A1357" s="788"/>
      <c r="B1357" s="3032" t="s">
        <v>756</v>
      </c>
      <c r="C1357" s="622" t="s">
        <v>307</v>
      </c>
      <c r="D1357" s="658" t="s">
        <v>1853</v>
      </c>
      <c r="E1357" s="659" t="s">
        <v>1807</v>
      </c>
      <c r="F1357" s="763">
        <v>2312</v>
      </c>
      <c r="G1357" s="739" t="s">
        <v>211</v>
      </c>
      <c r="H1357" s="645">
        <v>5070</v>
      </c>
      <c r="I1357" s="645"/>
      <c r="J1357" s="1537">
        <v>4726</v>
      </c>
      <c r="K1357" s="741"/>
      <c r="L1357" s="645">
        <v>7756</v>
      </c>
      <c r="M1357" s="645"/>
      <c r="N1357" s="296"/>
      <c r="O1357" s="4"/>
      <c r="P1357" s="4"/>
      <c r="Q1357" s="4"/>
      <c r="R1357" s="4"/>
      <c r="S1357" s="4"/>
      <c r="T1357" s="4"/>
      <c r="U1357" s="4"/>
      <c r="V1357" s="4"/>
      <c r="W1357" s="4"/>
      <c r="X1357" s="4"/>
      <c r="Y1357" s="4"/>
      <c r="Z1357" s="4"/>
      <c r="AA1357" s="4"/>
      <c r="AB1357" s="4"/>
      <c r="AC1357" s="4"/>
      <c r="AD1357" s="4"/>
      <c r="AE1357" s="4"/>
      <c r="AF1357" s="4"/>
    </row>
    <row r="1358" spans="1:32" ht="20.399999999999999">
      <c r="A1358" s="699"/>
      <c r="B1358" s="3033" t="s">
        <v>756</v>
      </c>
      <c r="C1358" s="602" t="s">
        <v>307</v>
      </c>
      <c r="D1358" s="617" t="s">
        <v>1853</v>
      </c>
      <c r="E1358" s="639" t="s">
        <v>1807</v>
      </c>
      <c r="F1358" s="734">
        <v>2312</v>
      </c>
      <c r="G1358" s="1583" t="s">
        <v>1421</v>
      </c>
      <c r="H1358" s="1552"/>
      <c r="I1358" s="1552">
        <v>570</v>
      </c>
      <c r="J1358" s="1619" t="s">
        <v>1126</v>
      </c>
      <c r="K1358" s="1568"/>
      <c r="L1358" s="1552"/>
      <c r="M1358" s="1552">
        <v>570</v>
      </c>
      <c r="N1358" s="296"/>
      <c r="O1358" s="6"/>
      <c r="P1358" s="6"/>
      <c r="Q1358" s="6"/>
      <c r="R1358" s="6"/>
      <c r="S1358" s="6"/>
      <c r="T1358" s="6"/>
      <c r="U1358" s="6"/>
      <c r="V1358" s="6"/>
      <c r="W1358" s="6"/>
      <c r="X1358" s="6"/>
      <c r="Y1358" s="6"/>
      <c r="Z1358" s="6"/>
      <c r="AA1358" s="6"/>
      <c r="AB1358" s="6"/>
      <c r="AC1358" s="6"/>
      <c r="AD1358" s="6"/>
      <c r="AE1358" s="6"/>
      <c r="AF1358" s="6"/>
    </row>
    <row r="1359" spans="1:32">
      <c r="A1359" s="699"/>
      <c r="B1359" s="3033" t="s">
        <v>756</v>
      </c>
      <c r="C1359" s="602" t="s">
        <v>307</v>
      </c>
      <c r="D1359" s="617" t="s">
        <v>1853</v>
      </c>
      <c r="E1359" s="639" t="s">
        <v>1807</v>
      </c>
      <c r="F1359" s="734">
        <v>2312</v>
      </c>
      <c r="G1359" s="1944" t="s">
        <v>1423</v>
      </c>
      <c r="H1359" s="1552"/>
      <c r="I1359" s="1552">
        <v>300</v>
      </c>
      <c r="J1359" s="1619" t="s">
        <v>1126</v>
      </c>
      <c r="K1359" s="1568"/>
      <c r="L1359" s="1552"/>
      <c r="M1359" s="1552">
        <v>300</v>
      </c>
      <c r="N1359" s="296"/>
      <c r="O1359" s="6"/>
      <c r="P1359" s="6"/>
      <c r="Q1359" s="6"/>
      <c r="R1359" s="6"/>
      <c r="S1359" s="6"/>
      <c r="T1359" s="6"/>
      <c r="U1359" s="6"/>
      <c r="V1359" s="6"/>
      <c r="W1359" s="6"/>
      <c r="X1359" s="6"/>
      <c r="Y1359" s="6"/>
      <c r="Z1359" s="6"/>
      <c r="AA1359" s="6"/>
      <c r="AB1359" s="6"/>
      <c r="AC1359" s="6"/>
      <c r="AD1359" s="6"/>
      <c r="AE1359" s="6"/>
      <c r="AF1359" s="6"/>
    </row>
    <row r="1360" spans="1:32">
      <c r="A1360" s="699"/>
      <c r="B1360" s="3033" t="s">
        <v>756</v>
      </c>
      <c r="C1360" s="602" t="s">
        <v>307</v>
      </c>
      <c r="D1360" s="617" t="s">
        <v>1853</v>
      </c>
      <c r="E1360" s="639" t="s">
        <v>1807</v>
      </c>
      <c r="F1360" s="734">
        <v>2312</v>
      </c>
      <c r="G1360" s="1583" t="s">
        <v>3915</v>
      </c>
      <c r="H1360" s="1552"/>
      <c r="I1360" s="1552">
        <v>400</v>
      </c>
      <c r="J1360" s="1619" t="s">
        <v>1126</v>
      </c>
      <c r="K1360" s="1568"/>
      <c r="L1360" s="1552"/>
      <c r="M1360" s="1552">
        <v>200</v>
      </c>
      <c r="N1360" s="296"/>
      <c r="O1360" s="6"/>
      <c r="P1360" s="6"/>
      <c r="Q1360" s="6"/>
      <c r="R1360" s="6"/>
      <c r="S1360" s="6"/>
      <c r="T1360" s="6"/>
      <c r="U1360" s="6"/>
      <c r="V1360" s="6"/>
      <c r="W1360" s="6"/>
      <c r="X1360" s="6"/>
      <c r="Y1360" s="6"/>
      <c r="Z1360" s="6"/>
      <c r="AA1360" s="6"/>
      <c r="AB1360" s="6"/>
      <c r="AC1360" s="6"/>
      <c r="AD1360" s="6"/>
      <c r="AE1360" s="6"/>
      <c r="AF1360" s="6"/>
    </row>
    <row r="1361" spans="1:32" ht="20.399999999999999">
      <c r="A1361" s="699"/>
      <c r="B1361" s="3033" t="s">
        <v>756</v>
      </c>
      <c r="C1361" s="602" t="s">
        <v>307</v>
      </c>
      <c r="D1361" s="617" t="s">
        <v>1853</v>
      </c>
      <c r="E1361" s="639" t="s">
        <v>1807</v>
      </c>
      <c r="F1361" s="734">
        <v>2312</v>
      </c>
      <c r="G1361" s="1583" t="s">
        <v>3916</v>
      </c>
      <c r="H1361" s="1552"/>
      <c r="I1361" s="1552">
        <v>600</v>
      </c>
      <c r="J1361" s="1619" t="s">
        <v>1126</v>
      </c>
      <c r="K1361" s="1568"/>
      <c r="L1361" s="1552"/>
      <c r="M1361" s="1552">
        <v>4500</v>
      </c>
      <c r="N1361" s="296"/>
      <c r="O1361" s="6"/>
      <c r="P1361" s="6"/>
      <c r="Q1361" s="6"/>
      <c r="R1361" s="6"/>
      <c r="S1361" s="6"/>
      <c r="T1361" s="6"/>
      <c r="U1361" s="6"/>
      <c r="V1361" s="6"/>
      <c r="W1361" s="6"/>
      <c r="X1361" s="6"/>
      <c r="Y1361" s="6"/>
      <c r="Z1361" s="6"/>
      <c r="AA1361" s="6"/>
      <c r="AB1361" s="6"/>
      <c r="AC1361" s="6"/>
      <c r="AD1361" s="6"/>
      <c r="AE1361" s="6"/>
      <c r="AF1361" s="6"/>
    </row>
    <row r="1362" spans="1:32">
      <c r="A1362" s="2099"/>
      <c r="B1362" s="3033" t="s">
        <v>756</v>
      </c>
      <c r="C1362" s="602" t="s">
        <v>307</v>
      </c>
      <c r="D1362" s="617" t="s">
        <v>1853</v>
      </c>
      <c r="E1362" s="639" t="s">
        <v>1807</v>
      </c>
      <c r="F1362" s="734">
        <v>2312</v>
      </c>
      <c r="G1362" s="2107" t="s">
        <v>2548</v>
      </c>
      <c r="H1362" s="2100"/>
      <c r="I1362" s="2100">
        <v>100</v>
      </c>
      <c r="J1362" s="2103"/>
      <c r="K1362" s="2117"/>
      <c r="L1362" s="2100"/>
      <c r="M1362" s="2100"/>
      <c r="N1362" s="296"/>
      <c r="O1362" s="6"/>
      <c r="P1362" s="6"/>
      <c r="Q1362" s="6"/>
      <c r="R1362" s="6"/>
      <c r="S1362" s="6"/>
      <c r="T1362" s="6"/>
      <c r="U1362" s="6"/>
      <c r="V1362" s="6"/>
      <c r="W1362" s="6"/>
      <c r="X1362" s="6"/>
      <c r="Y1362" s="6"/>
      <c r="Z1362" s="6"/>
      <c r="AA1362" s="6"/>
      <c r="AB1362" s="6"/>
      <c r="AC1362" s="6"/>
      <c r="AD1362" s="6"/>
      <c r="AE1362" s="6"/>
      <c r="AF1362" s="6"/>
    </row>
    <row r="1363" spans="1:32">
      <c r="A1363" s="699"/>
      <c r="B1363" s="3033" t="s">
        <v>756</v>
      </c>
      <c r="C1363" s="602" t="s">
        <v>307</v>
      </c>
      <c r="D1363" s="617" t="s">
        <v>1853</v>
      </c>
      <c r="E1363" s="639" t="s">
        <v>1807</v>
      </c>
      <c r="F1363" s="734">
        <v>2312</v>
      </c>
      <c r="G1363" s="1583" t="s">
        <v>3917</v>
      </c>
      <c r="H1363" s="1552"/>
      <c r="I1363" s="1552"/>
      <c r="J1363" s="1619" t="s">
        <v>1126</v>
      </c>
      <c r="K1363" s="1568"/>
      <c r="L1363" s="1552"/>
      <c r="M1363" s="1552">
        <v>400</v>
      </c>
      <c r="N1363" s="296"/>
      <c r="O1363" s="4"/>
      <c r="P1363" s="4"/>
      <c r="Q1363" s="4"/>
      <c r="R1363" s="4"/>
      <c r="S1363" s="4"/>
      <c r="T1363" s="4"/>
      <c r="U1363" s="4"/>
      <c r="V1363" s="4"/>
      <c r="W1363" s="4"/>
      <c r="X1363" s="4"/>
      <c r="Y1363" s="4"/>
      <c r="Z1363" s="4"/>
      <c r="AA1363" s="4"/>
      <c r="AB1363" s="4"/>
      <c r="AC1363" s="4"/>
      <c r="AD1363" s="4"/>
      <c r="AE1363" s="4"/>
      <c r="AF1363" s="4"/>
    </row>
    <row r="1364" spans="1:32">
      <c r="A1364" s="699"/>
      <c r="B1364" s="3033" t="s">
        <v>756</v>
      </c>
      <c r="C1364" s="602" t="s">
        <v>307</v>
      </c>
      <c r="D1364" s="617" t="s">
        <v>1853</v>
      </c>
      <c r="E1364" s="639" t="s">
        <v>1807</v>
      </c>
      <c r="F1364" s="734">
        <v>2312</v>
      </c>
      <c r="G1364" s="1583" t="s">
        <v>3918</v>
      </c>
      <c r="H1364" s="1552"/>
      <c r="I1364" s="1552">
        <v>2500</v>
      </c>
      <c r="J1364" s="1619" t="s">
        <v>1126</v>
      </c>
      <c r="K1364" s="1568"/>
      <c r="L1364" s="1552"/>
      <c r="M1364" s="1552">
        <v>100</v>
      </c>
      <c r="N1364" s="296"/>
      <c r="O1364" s="4"/>
      <c r="P1364" s="4"/>
      <c r="Q1364" s="4"/>
      <c r="R1364" s="4"/>
      <c r="S1364" s="4"/>
      <c r="T1364" s="4"/>
      <c r="U1364" s="4"/>
      <c r="V1364" s="4"/>
      <c r="W1364" s="4"/>
      <c r="X1364" s="4"/>
      <c r="Y1364" s="4"/>
      <c r="Z1364" s="4"/>
      <c r="AA1364" s="4"/>
      <c r="AB1364" s="4"/>
      <c r="AC1364" s="4"/>
      <c r="AD1364" s="4"/>
      <c r="AE1364" s="4"/>
      <c r="AF1364" s="4"/>
    </row>
    <row r="1365" spans="1:32" s="73" customFormat="1" ht="12">
      <c r="A1365" s="699"/>
      <c r="B1365" s="3033" t="s">
        <v>756</v>
      </c>
      <c r="C1365" s="602" t="s">
        <v>307</v>
      </c>
      <c r="D1365" s="617" t="s">
        <v>1853</v>
      </c>
      <c r="E1365" s="639" t="s">
        <v>1807</v>
      </c>
      <c r="F1365" s="734">
        <v>2312</v>
      </c>
      <c r="G1365" s="1583" t="s">
        <v>3919</v>
      </c>
      <c r="H1365" s="1552"/>
      <c r="I1365" s="1552">
        <v>200</v>
      </c>
      <c r="J1365" s="1619" t="s">
        <v>1126</v>
      </c>
      <c r="K1365" s="1568"/>
      <c r="L1365" s="1552"/>
      <c r="M1365" s="1552">
        <v>500</v>
      </c>
      <c r="N1365" s="10"/>
    </row>
    <row r="1366" spans="1:32">
      <c r="A1366" s="699"/>
      <c r="B1366" s="3033" t="s">
        <v>756</v>
      </c>
      <c r="C1366" s="602" t="s">
        <v>307</v>
      </c>
      <c r="D1366" s="617" t="s">
        <v>1853</v>
      </c>
      <c r="E1366" s="639" t="s">
        <v>1807</v>
      </c>
      <c r="F1366" s="734">
        <v>2312</v>
      </c>
      <c r="G1366" s="1583" t="s">
        <v>3920</v>
      </c>
      <c r="H1366" s="1552"/>
      <c r="I1366" s="1552">
        <v>400</v>
      </c>
      <c r="J1366" s="1619" t="s">
        <v>1126</v>
      </c>
      <c r="K1366" s="1568"/>
      <c r="L1366" s="1552"/>
      <c r="M1366" s="1552">
        <v>604</v>
      </c>
      <c r="N1366" s="10"/>
      <c r="O1366" s="178"/>
      <c r="P1366" s="178"/>
      <c r="Q1366" s="178"/>
      <c r="R1366" s="178"/>
      <c r="S1366" s="178"/>
      <c r="T1366" s="178"/>
      <c r="U1366" s="178"/>
      <c r="V1366" s="178"/>
      <c r="W1366" s="178"/>
      <c r="X1366" s="178"/>
      <c r="Y1366" s="178"/>
      <c r="Z1366" s="178"/>
      <c r="AA1366" s="178"/>
      <c r="AB1366" s="178"/>
      <c r="AC1366" s="178"/>
      <c r="AD1366" s="178"/>
      <c r="AE1366" s="178"/>
      <c r="AF1366" s="178"/>
    </row>
    <row r="1367" spans="1:32" ht="20.399999999999999">
      <c r="A1367" s="699"/>
      <c r="B1367" s="3033" t="s">
        <v>756</v>
      </c>
      <c r="C1367" s="602" t="s">
        <v>307</v>
      </c>
      <c r="D1367" s="617" t="s">
        <v>1853</v>
      </c>
      <c r="E1367" s="639" t="s">
        <v>1807</v>
      </c>
      <c r="F1367" s="734">
        <v>2312</v>
      </c>
      <c r="G1367" s="1583" t="s">
        <v>3921</v>
      </c>
      <c r="H1367" s="1552"/>
      <c r="I1367" s="1552"/>
      <c r="J1367" s="1619" t="s">
        <v>1126</v>
      </c>
      <c r="K1367" s="1568"/>
      <c r="L1367" s="1552"/>
      <c r="M1367" s="1552">
        <v>582</v>
      </c>
      <c r="N1367" s="10"/>
      <c r="O1367" s="178"/>
      <c r="P1367" s="178"/>
      <c r="Q1367" s="178"/>
      <c r="R1367" s="178"/>
      <c r="S1367" s="178"/>
      <c r="T1367" s="178"/>
      <c r="U1367" s="178"/>
      <c r="V1367" s="178"/>
      <c r="W1367" s="178"/>
      <c r="X1367" s="178"/>
      <c r="Y1367" s="178"/>
      <c r="Z1367" s="178"/>
      <c r="AA1367" s="178"/>
      <c r="AB1367" s="178"/>
      <c r="AC1367" s="178"/>
      <c r="AD1367" s="178"/>
      <c r="AE1367" s="178"/>
      <c r="AF1367" s="178"/>
    </row>
    <row r="1368" spans="1:32" ht="20.399999999999999">
      <c r="A1368" s="788"/>
      <c r="B1368" s="3032" t="s">
        <v>756</v>
      </c>
      <c r="C1368" s="622" t="s">
        <v>305</v>
      </c>
      <c r="D1368" s="658" t="s">
        <v>1853</v>
      </c>
      <c r="E1368" s="659" t="s">
        <v>1807</v>
      </c>
      <c r="F1368" s="763">
        <v>2314</v>
      </c>
      <c r="G1368" s="739" t="s">
        <v>1427</v>
      </c>
      <c r="H1368" s="645">
        <v>3200</v>
      </c>
      <c r="I1368" s="645"/>
      <c r="J1368" s="1537">
        <v>1075</v>
      </c>
      <c r="K1368" s="741"/>
      <c r="L1368" s="645">
        <v>3160</v>
      </c>
      <c r="M1368" s="645"/>
      <c r="N1368" s="10"/>
      <c r="O1368" s="178"/>
      <c r="P1368" s="178"/>
      <c r="Q1368" s="178"/>
      <c r="R1368" s="178"/>
      <c r="S1368" s="178"/>
      <c r="T1368" s="178"/>
      <c r="U1368" s="178"/>
      <c r="V1368" s="178"/>
      <c r="W1368" s="178"/>
      <c r="X1368" s="178"/>
      <c r="Y1368" s="178"/>
      <c r="Z1368" s="178"/>
      <c r="AA1368" s="178"/>
      <c r="AB1368" s="178"/>
      <c r="AC1368" s="178"/>
      <c r="AD1368" s="178"/>
      <c r="AE1368" s="178"/>
      <c r="AF1368" s="178"/>
    </row>
    <row r="1369" spans="1:32" ht="30.6">
      <c r="A1369" s="602"/>
      <c r="B1369" s="3033" t="s">
        <v>756</v>
      </c>
      <c r="C1369" s="602" t="s">
        <v>305</v>
      </c>
      <c r="D1369" s="617" t="s">
        <v>1853</v>
      </c>
      <c r="E1369" s="639" t="s">
        <v>1807</v>
      </c>
      <c r="F1369" s="734">
        <v>2314</v>
      </c>
      <c r="G1369" s="1924" t="s">
        <v>3922</v>
      </c>
      <c r="H1369" s="1552"/>
      <c r="I1369" s="1552">
        <v>350</v>
      </c>
      <c r="J1369" s="1619" t="s">
        <v>1126</v>
      </c>
      <c r="K1369" s="1568"/>
      <c r="L1369" s="1552"/>
      <c r="M1369" s="1552">
        <v>350</v>
      </c>
      <c r="N1369" s="296"/>
      <c r="O1369" s="178"/>
      <c r="P1369" s="178"/>
      <c r="Q1369" s="178"/>
      <c r="R1369" s="178"/>
      <c r="S1369" s="178"/>
      <c r="T1369" s="178"/>
      <c r="U1369" s="178"/>
      <c r="V1369" s="178"/>
      <c r="W1369" s="178"/>
      <c r="X1369" s="178"/>
      <c r="Y1369" s="178"/>
      <c r="Z1369" s="178"/>
      <c r="AA1369" s="178"/>
      <c r="AB1369" s="178"/>
      <c r="AC1369" s="178"/>
      <c r="AD1369" s="178"/>
      <c r="AE1369" s="178"/>
      <c r="AF1369" s="178"/>
    </row>
    <row r="1370" spans="1:32">
      <c r="A1370" s="602"/>
      <c r="B1370" s="3033" t="s">
        <v>756</v>
      </c>
      <c r="C1370" s="602" t="s">
        <v>305</v>
      </c>
      <c r="D1370" s="617" t="s">
        <v>1853</v>
      </c>
      <c r="E1370" s="639" t="s">
        <v>1807</v>
      </c>
      <c r="F1370" s="734">
        <v>2314</v>
      </c>
      <c r="G1370" s="1925" t="s">
        <v>2271</v>
      </c>
      <c r="H1370" s="1552"/>
      <c r="I1370" s="1552">
        <v>500</v>
      </c>
      <c r="J1370" s="1619" t="s">
        <v>1126</v>
      </c>
      <c r="K1370" s="1568"/>
      <c r="L1370" s="1552"/>
      <c r="M1370" s="1552">
        <v>500</v>
      </c>
      <c r="N1370" s="296"/>
      <c r="O1370" s="178"/>
      <c r="P1370" s="178"/>
      <c r="Q1370" s="178"/>
      <c r="R1370" s="178"/>
      <c r="S1370" s="178"/>
      <c r="T1370" s="178"/>
      <c r="U1370" s="178"/>
      <c r="V1370" s="178"/>
      <c r="W1370" s="178"/>
      <c r="X1370" s="178"/>
      <c r="Y1370" s="178"/>
      <c r="Z1370" s="178"/>
      <c r="AA1370" s="178"/>
      <c r="AB1370" s="178"/>
      <c r="AC1370" s="178"/>
      <c r="AD1370" s="178"/>
      <c r="AE1370" s="178"/>
      <c r="AF1370" s="178"/>
    </row>
    <row r="1371" spans="1:32" ht="30.6">
      <c r="A1371" s="602"/>
      <c r="B1371" s="3033" t="s">
        <v>756</v>
      </c>
      <c r="C1371" s="602" t="s">
        <v>305</v>
      </c>
      <c r="D1371" s="617" t="s">
        <v>1853</v>
      </c>
      <c r="E1371" s="639" t="s">
        <v>1807</v>
      </c>
      <c r="F1371" s="734">
        <v>2314</v>
      </c>
      <c r="G1371" s="1583" t="s">
        <v>3923</v>
      </c>
      <c r="H1371" s="1552"/>
      <c r="I1371" s="1552">
        <v>600</v>
      </c>
      <c r="J1371" s="1619" t="s">
        <v>1126</v>
      </c>
      <c r="K1371" s="1568"/>
      <c r="L1371" s="1552"/>
      <c r="M1371" s="1552">
        <v>600</v>
      </c>
      <c r="N1371" s="296"/>
      <c r="O1371" s="178"/>
      <c r="P1371" s="178"/>
      <c r="Q1371" s="178"/>
      <c r="R1371" s="178"/>
      <c r="S1371" s="178"/>
      <c r="T1371" s="178"/>
      <c r="U1371" s="178"/>
      <c r="V1371" s="178"/>
      <c r="W1371" s="178"/>
      <c r="X1371" s="178"/>
      <c r="Y1371" s="178"/>
      <c r="Z1371" s="178"/>
      <c r="AA1371" s="178"/>
      <c r="AB1371" s="178"/>
      <c r="AC1371" s="178"/>
      <c r="AD1371" s="178"/>
      <c r="AE1371" s="178"/>
      <c r="AF1371" s="178"/>
    </row>
    <row r="1372" spans="1:32" ht="20.399999999999999">
      <c r="A1372" s="602"/>
      <c r="B1372" s="3033" t="s">
        <v>756</v>
      </c>
      <c r="C1372" s="602" t="s">
        <v>305</v>
      </c>
      <c r="D1372" s="617" t="s">
        <v>1853</v>
      </c>
      <c r="E1372" s="639" t="s">
        <v>1807</v>
      </c>
      <c r="F1372" s="734">
        <v>2314</v>
      </c>
      <c r="G1372" s="1583" t="s">
        <v>3924</v>
      </c>
      <c r="H1372" s="1552"/>
      <c r="I1372" s="1552">
        <v>650</v>
      </c>
      <c r="J1372" s="1619" t="s">
        <v>1126</v>
      </c>
      <c r="K1372" s="1568"/>
      <c r="L1372" s="1552"/>
      <c r="M1372" s="1552">
        <v>600</v>
      </c>
      <c r="N1372" s="296"/>
      <c r="O1372" s="4"/>
      <c r="P1372" s="4"/>
      <c r="Q1372" s="4"/>
      <c r="R1372" s="4"/>
      <c r="S1372" s="4"/>
      <c r="T1372" s="4"/>
      <c r="U1372" s="4"/>
      <c r="V1372" s="4"/>
      <c r="W1372" s="4"/>
      <c r="X1372" s="4"/>
      <c r="Y1372" s="4"/>
      <c r="Z1372" s="4"/>
      <c r="AA1372" s="4"/>
      <c r="AB1372" s="4"/>
      <c r="AC1372" s="4"/>
      <c r="AD1372" s="4"/>
      <c r="AE1372" s="4"/>
      <c r="AF1372" s="4"/>
    </row>
    <row r="1373" spans="1:32" ht="20.399999999999999">
      <c r="A1373" s="602"/>
      <c r="B1373" s="3033" t="s">
        <v>756</v>
      </c>
      <c r="C1373" s="602" t="s">
        <v>305</v>
      </c>
      <c r="D1373" s="617" t="s">
        <v>1853</v>
      </c>
      <c r="E1373" s="639" t="s">
        <v>1807</v>
      </c>
      <c r="F1373" s="734">
        <v>2314</v>
      </c>
      <c r="G1373" s="1924" t="s">
        <v>3925</v>
      </c>
      <c r="H1373" s="1552"/>
      <c r="I1373" s="1552">
        <v>200</v>
      </c>
      <c r="J1373" s="1619" t="s">
        <v>1126</v>
      </c>
      <c r="K1373" s="1568"/>
      <c r="L1373" s="1552"/>
      <c r="M1373" s="1552">
        <v>210</v>
      </c>
      <c r="N1373" s="296"/>
      <c r="O1373" s="4"/>
      <c r="P1373" s="4"/>
      <c r="Q1373" s="4"/>
      <c r="R1373" s="4"/>
      <c r="S1373" s="4"/>
      <c r="T1373" s="4"/>
      <c r="U1373" s="4"/>
      <c r="V1373" s="4"/>
      <c r="W1373" s="4"/>
      <c r="X1373" s="4"/>
      <c r="Y1373" s="4"/>
      <c r="Z1373" s="4"/>
      <c r="AA1373" s="4"/>
      <c r="AB1373" s="4"/>
      <c r="AC1373" s="4"/>
      <c r="AD1373" s="4"/>
      <c r="AE1373" s="4"/>
      <c r="AF1373" s="4"/>
    </row>
    <row r="1374" spans="1:32" ht="20.399999999999999">
      <c r="A1374" s="602"/>
      <c r="B1374" s="3033" t="s">
        <v>756</v>
      </c>
      <c r="C1374" s="602" t="s">
        <v>305</v>
      </c>
      <c r="D1374" s="617" t="s">
        <v>1853</v>
      </c>
      <c r="E1374" s="639" t="s">
        <v>1807</v>
      </c>
      <c r="F1374" s="734">
        <v>2314</v>
      </c>
      <c r="G1374" s="1924" t="s">
        <v>216</v>
      </c>
      <c r="H1374" s="1552"/>
      <c r="I1374" s="1552">
        <v>300</v>
      </c>
      <c r="J1374" s="1619" t="s">
        <v>1126</v>
      </c>
      <c r="K1374" s="1568"/>
      <c r="L1374" s="1552"/>
      <c r="M1374" s="1552">
        <v>300</v>
      </c>
      <c r="N1374" s="296"/>
      <c r="O1374" s="4"/>
      <c r="P1374" s="4"/>
      <c r="Q1374" s="4"/>
      <c r="R1374" s="4"/>
      <c r="S1374" s="4"/>
      <c r="T1374" s="4"/>
      <c r="U1374" s="4"/>
      <c r="V1374" s="4"/>
      <c r="W1374" s="4"/>
      <c r="X1374" s="4"/>
      <c r="Y1374" s="4"/>
      <c r="Z1374" s="4"/>
      <c r="AA1374" s="4"/>
      <c r="AB1374" s="4"/>
      <c r="AC1374" s="4"/>
      <c r="AD1374" s="4"/>
      <c r="AE1374" s="4"/>
      <c r="AF1374" s="4"/>
    </row>
    <row r="1375" spans="1:32" ht="20.399999999999999">
      <c r="A1375" s="602"/>
      <c r="B1375" s="3033" t="s">
        <v>756</v>
      </c>
      <c r="C1375" s="602" t="s">
        <v>305</v>
      </c>
      <c r="D1375" s="617" t="s">
        <v>1853</v>
      </c>
      <c r="E1375" s="639" t="s">
        <v>1807</v>
      </c>
      <c r="F1375" s="734">
        <v>2314</v>
      </c>
      <c r="G1375" s="1924" t="s">
        <v>2272</v>
      </c>
      <c r="H1375" s="1552"/>
      <c r="I1375" s="1552">
        <v>600</v>
      </c>
      <c r="J1375" s="1619" t="s">
        <v>1126</v>
      </c>
      <c r="K1375" s="1568"/>
      <c r="L1375" s="1552"/>
      <c r="M1375" s="2626">
        <v>600</v>
      </c>
      <c r="N1375" s="296"/>
      <c r="O1375" s="4"/>
      <c r="P1375" s="4"/>
      <c r="Q1375" s="4"/>
      <c r="R1375" s="4"/>
      <c r="S1375" s="4"/>
      <c r="T1375" s="4"/>
      <c r="U1375" s="4"/>
      <c r="V1375" s="4"/>
      <c r="W1375" s="4"/>
      <c r="X1375" s="4"/>
      <c r="Y1375" s="4"/>
      <c r="Z1375" s="4"/>
      <c r="AA1375" s="4"/>
      <c r="AB1375" s="4"/>
      <c r="AC1375" s="4"/>
      <c r="AD1375" s="4"/>
      <c r="AE1375" s="4"/>
      <c r="AF1375" s="4"/>
    </row>
    <row r="1376" spans="1:32">
      <c r="A1376" s="622"/>
      <c r="B1376" s="3032" t="s">
        <v>756</v>
      </c>
      <c r="C1376" s="622" t="s">
        <v>305</v>
      </c>
      <c r="D1376" s="658" t="s">
        <v>1853</v>
      </c>
      <c r="E1376" s="659" t="s">
        <v>1807</v>
      </c>
      <c r="F1376" s="763">
        <v>2322</v>
      </c>
      <c r="G1376" s="739" t="s">
        <v>213</v>
      </c>
      <c r="H1376" s="645">
        <v>187</v>
      </c>
      <c r="I1376" s="645"/>
      <c r="J1376" s="1537">
        <v>0</v>
      </c>
      <c r="K1376" s="741"/>
      <c r="L1376" s="645">
        <v>176</v>
      </c>
      <c r="M1376" s="645"/>
      <c r="N1376" s="296"/>
      <c r="O1376" s="4"/>
      <c r="P1376" s="4"/>
      <c r="Q1376" s="4"/>
      <c r="R1376" s="4"/>
      <c r="S1376" s="4"/>
      <c r="T1376" s="4"/>
      <c r="U1376" s="4"/>
      <c r="V1376" s="4"/>
      <c r="W1376" s="4"/>
      <c r="X1376" s="4"/>
      <c r="Y1376" s="4"/>
      <c r="Z1376" s="4"/>
      <c r="AA1376" s="4"/>
      <c r="AB1376" s="4"/>
      <c r="AC1376" s="4"/>
      <c r="AD1376" s="4"/>
      <c r="AE1376" s="4"/>
      <c r="AF1376" s="4"/>
    </row>
    <row r="1377" spans="1:32" ht="20.399999999999999">
      <c r="A1377" s="811"/>
      <c r="B1377" s="3041" t="s">
        <v>756</v>
      </c>
      <c r="C1377" s="713" t="s">
        <v>305</v>
      </c>
      <c r="D1377" s="617" t="s">
        <v>1853</v>
      </c>
      <c r="E1377" s="639" t="s">
        <v>1807</v>
      </c>
      <c r="F1377" s="734">
        <v>2322</v>
      </c>
      <c r="G1377" s="684" t="s">
        <v>1712</v>
      </c>
      <c r="H1377" s="640"/>
      <c r="I1377" s="640">
        <v>187</v>
      </c>
      <c r="J1377" s="1537" t="s">
        <v>1126</v>
      </c>
      <c r="K1377" s="731"/>
      <c r="L1377" s="640"/>
      <c r="M1377" s="640">
        <v>176</v>
      </c>
      <c r="N1377" s="296"/>
      <c r="O1377" s="4"/>
      <c r="P1377" s="4"/>
      <c r="Q1377" s="4"/>
      <c r="R1377" s="4"/>
      <c r="S1377" s="4"/>
      <c r="T1377" s="4"/>
      <c r="U1377" s="4"/>
      <c r="V1377" s="4"/>
      <c r="W1377" s="4"/>
      <c r="X1377" s="4"/>
      <c r="Y1377" s="4"/>
      <c r="Z1377" s="4"/>
      <c r="AA1377" s="4"/>
      <c r="AB1377" s="4"/>
      <c r="AC1377" s="4"/>
      <c r="AD1377" s="4"/>
      <c r="AE1377" s="4"/>
      <c r="AF1377" s="4"/>
    </row>
    <row r="1378" spans="1:32">
      <c r="A1378" s="622"/>
      <c r="B1378" s="3032" t="s">
        <v>756</v>
      </c>
      <c r="C1378" s="622" t="s">
        <v>307</v>
      </c>
      <c r="D1378" s="658" t="s">
        <v>1853</v>
      </c>
      <c r="E1378" s="659" t="s">
        <v>1807</v>
      </c>
      <c r="F1378" s="763">
        <v>2341</v>
      </c>
      <c r="G1378" s="739" t="s">
        <v>200</v>
      </c>
      <c r="H1378" s="645">
        <v>150</v>
      </c>
      <c r="I1378" s="645"/>
      <c r="J1378" s="1537">
        <v>137</v>
      </c>
      <c r="K1378" s="741"/>
      <c r="L1378" s="645">
        <v>150</v>
      </c>
      <c r="M1378" s="645"/>
      <c r="N1378" s="296"/>
      <c r="O1378" s="4"/>
      <c r="P1378" s="4"/>
      <c r="Q1378" s="4"/>
      <c r="R1378" s="4"/>
      <c r="S1378" s="4"/>
      <c r="T1378" s="4"/>
      <c r="U1378" s="4"/>
      <c r="V1378" s="4"/>
      <c r="W1378" s="4"/>
      <c r="X1378" s="4"/>
      <c r="Y1378" s="4"/>
      <c r="Z1378" s="4"/>
      <c r="AA1378" s="4"/>
      <c r="AB1378" s="4"/>
      <c r="AC1378" s="4"/>
      <c r="AD1378" s="4"/>
      <c r="AE1378" s="4"/>
      <c r="AF1378" s="4"/>
    </row>
    <row r="1379" spans="1:32">
      <c r="A1379" s="602"/>
      <c r="B1379" s="3033" t="s">
        <v>756</v>
      </c>
      <c r="C1379" s="602" t="s">
        <v>307</v>
      </c>
      <c r="D1379" s="617" t="s">
        <v>1853</v>
      </c>
      <c r="E1379" s="639" t="s">
        <v>1807</v>
      </c>
      <c r="F1379" s="734">
        <v>2341</v>
      </c>
      <c r="G1379" s="947" t="s">
        <v>214</v>
      </c>
      <c r="H1379" s="640"/>
      <c r="I1379" s="640">
        <v>150</v>
      </c>
      <c r="J1379" s="1537" t="s">
        <v>1126</v>
      </c>
      <c r="K1379" s="731"/>
      <c r="L1379" s="640"/>
      <c r="M1379" s="640">
        <v>150</v>
      </c>
      <c r="N1379" s="296"/>
      <c r="O1379" s="4"/>
      <c r="P1379" s="4"/>
      <c r="Q1379" s="4"/>
      <c r="R1379" s="4"/>
      <c r="S1379" s="4"/>
      <c r="T1379" s="4"/>
      <c r="U1379" s="4"/>
      <c r="V1379" s="4"/>
      <c r="W1379" s="4"/>
      <c r="X1379" s="4"/>
      <c r="Y1379" s="4"/>
      <c r="Z1379" s="4"/>
      <c r="AA1379" s="4"/>
      <c r="AB1379" s="4"/>
      <c r="AC1379" s="4"/>
      <c r="AD1379" s="4"/>
      <c r="AE1379" s="4"/>
      <c r="AF1379" s="4"/>
    </row>
    <row r="1380" spans="1:32">
      <c r="A1380" s="622"/>
      <c r="B1380" s="3032" t="s">
        <v>756</v>
      </c>
      <c r="C1380" s="622" t="s">
        <v>305</v>
      </c>
      <c r="D1380" s="658" t="s">
        <v>1853</v>
      </c>
      <c r="E1380" s="659" t="s">
        <v>1807</v>
      </c>
      <c r="F1380" s="763">
        <v>2350</v>
      </c>
      <c r="G1380" s="739" t="s">
        <v>1015</v>
      </c>
      <c r="H1380" s="645">
        <v>4375</v>
      </c>
      <c r="I1380" s="645"/>
      <c r="J1380" s="1537">
        <v>2850</v>
      </c>
      <c r="K1380" s="741"/>
      <c r="L1380" s="645">
        <v>3350</v>
      </c>
      <c r="M1380" s="645"/>
      <c r="N1380" s="296"/>
      <c r="O1380" s="4"/>
      <c r="P1380" s="4"/>
      <c r="Q1380" s="4"/>
      <c r="R1380" s="4"/>
      <c r="S1380" s="4"/>
      <c r="T1380" s="4"/>
      <c r="U1380" s="4"/>
      <c r="V1380" s="4"/>
      <c r="W1380" s="4"/>
      <c r="X1380" s="4"/>
      <c r="Y1380" s="4"/>
      <c r="Z1380" s="4"/>
      <c r="AA1380" s="4"/>
      <c r="AB1380" s="4"/>
      <c r="AC1380" s="4"/>
      <c r="AD1380" s="4"/>
      <c r="AE1380" s="4"/>
      <c r="AF1380" s="4"/>
    </row>
    <row r="1381" spans="1:32">
      <c r="A1381" s="602"/>
      <c r="B1381" s="3033" t="s">
        <v>756</v>
      </c>
      <c r="C1381" s="602" t="s">
        <v>305</v>
      </c>
      <c r="D1381" s="617" t="s">
        <v>1853</v>
      </c>
      <c r="E1381" s="639" t="s">
        <v>1807</v>
      </c>
      <c r="F1381" s="734">
        <v>2350</v>
      </c>
      <c r="G1381" s="1924" t="s">
        <v>1424</v>
      </c>
      <c r="H1381" s="1552"/>
      <c r="I1381" s="1552">
        <v>500</v>
      </c>
      <c r="J1381" s="1619" t="s">
        <v>1126</v>
      </c>
      <c r="K1381" s="1568"/>
      <c r="L1381" s="1552"/>
      <c r="M1381" s="1552">
        <v>500</v>
      </c>
      <c r="N1381" s="296"/>
      <c r="O1381" s="178"/>
      <c r="P1381" s="178"/>
      <c r="Q1381" s="178"/>
      <c r="R1381" s="178"/>
      <c r="S1381" s="178"/>
      <c r="T1381" s="178"/>
      <c r="U1381" s="178"/>
      <c r="V1381" s="178"/>
      <c r="W1381" s="178"/>
      <c r="X1381" s="178"/>
      <c r="Y1381" s="178"/>
      <c r="Z1381" s="178"/>
      <c r="AA1381" s="178"/>
      <c r="AB1381" s="178"/>
      <c r="AC1381" s="178"/>
      <c r="AD1381" s="178"/>
      <c r="AE1381" s="178"/>
      <c r="AF1381" s="178"/>
    </row>
    <row r="1382" spans="1:32" ht="30.6">
      <c r="A1382" s="602"/>
      <c r="B1382" s="3033" t="s">
        <v>756</v>
      </c>
      <c r="C1382" s="602" t="s">
        <v>305</v>
      </c>
      <c r="D1382" s="617" t="s">
        <v>1853</v>
      </c>
      <c r="E1382" s="639" t="s">
        <v>1807</v>
      </c>
      <c r="F1382" s="734">
        <v>2350</v>
      </c>
      <c r="G1382" s="1924" t="s">
        <v>2273</v>
      </c>
      <c r="H1382" s="1552"/>
      <c r="I1382" s="1552">
        <v>350</v>
      </c>
      <c r="J1382" s="1619" t="s">
        <v>1126</v>
      </c>
      <c r="K1382" s="1568"/>
      <c r="L1382" s="1552"/>
      <c r="M1382" s="1552">
        <v>350</v>
      </c>
      <c r="N1382" s="296"/>
      <c r="O1382" s="4"/>
      <c r="P1382" s="4"/>
      <c r="Q1382" s="4"/>
      <c r="R1382" s="4"/>
      <c r="S1382" s="4"/>
      <c r="T1382" s="4"/>
      <c r="U1382" s="4"/>
      <c r="V1382" s="4"/>
      <c r="W1382" s="4"/>
      <c r="X1382" s="4"/>
      <c r="Y1382" s="4"/>
      <c r="Z1382" s="4"/>
      <c r="AA1382" s="4"/>
      <c r="AB1382" s="4"/>
      <c r="AC1382" s="4"/>
      <c r="AD1382" s="4"/>
      <c r="AE1382" s="4"/>
      <c r="AF1382" s="4"/>
    </row>
    <row r="1383" spans="1:32" s="73" customFormat="1" ht="12">
      <c r="A1383" s="602"/>
      <c r="B1383" s="3033" t="s">
        <v>756</v>
      </c>
      <c r="C1383" s="602" t="s">
        <v>305</v>
      </c>
      <c r="D1383" s="617" t="s">
        <v>1853</v>
      </c>
      <c r="E1383" s="639" t="s">
        <v>1807</v>
      </c>
      <c r="F1383" s="734">
        <v>2350</v>
      </c>
      <c r="G1383" s="1924" t="s">
        <v>3926</v>
      </c>
      <c r="H1383" s="1552"/>
      <c r="I1383" s="1552">
        <v>200</v>
      </c>
      <c r="J1383" s="1619" t="s">
        <v>1126</v>
      </c>
      <c r="K1383" s="1568"/>
      <c r="L1383" s="1552"/>
      <c r="M1383" s="1552">
        <v>200</v>
      </c>
      <c r="N1383" s="296"/>
    </row>
    <row r="1384" spans="1:32" s="73" customFormat="1" ht="30.6">
      <c r="A1384" s="602"/>
      <c r="B1384" s="3033" t="s">
        <v>756</v>
      </c>
      <c r="C1384" s="602" t="s">
        <v>305</v>
      </c>
      <c r="D1384" s="617" t="s">
        <v>1853</v>
      </c>
      <c r="E1384" s="639" t="s">
        <v>1807</v>
      </c>
      <c r="F1384" s="734">
        <v>2350</v>
      </c>
      <c r="G1384" s="1924" t="s">
        <v>2274</v>
      </c>
      <c r="H1384" s="1552"/>
      <c r="I1384" s="1552">
        <v>900</v>
      </c>
      <c r="J1384" s="1619" t="s">
        <v>1126</v>
      </c>
      <c r="K1384" s="1568"/>
      <c r="L1384" s="1552"/>
      <c r="M1384" s="1552"/>
      <c r="N1384" s="296"/>
    </row>
    <row r="1385" spans="1:32">
      <c r="A1385" s="602"/>
      <c r="B1385" s="3033" t="s">
        <v>756</v>
      </c>
      <c r="C1385" s="602" t="s">
        <v>305</v>
      </c>
      <c r="D1385" s="617" t="s">
        <v>1853</v>
      </c>
      <c r="E1385" s="639" t="s">
        <v>1807</v>
      </c>
      <c r="F1385" s="734">
        <v>2350</v>
      </c>
      <c r="G1385" s="1924" t="s">
        <v>2275</v>
      </c>
      <c r="H1385" s="1552"/>
      <c r="I1385" s="1552">
        <v>500</v>
      </c>
      <c r="J1385" s="1619" t="s">
        <v>1126</v>
      </c>
      <c r="K1385" s="1568"/>
      <c r="L1385" s="1552"/>
      <c r="M1385" s="1552">
        <v>500</v>
      </c>
      <c r="N1385" s="296"/>
      <c r="O1385" s="4"/>
      <c r="P1385" s="4"/>
      <c r="Q1385" s="4"/>
      <c r="R1385" s="4"/>
      <c r="S1385" s="4"/>
      <c r="T1385" s="4"/>
      <c r="U1385" s="4"/>
      <c r="V1385" s="4"/>
      <c r="W1385" s="4"/>
      <c r="X1385" s="4"/>
      <c r="Y1385" s="4"/>
      <c r="Z1385" s="4"/>
      <c r="AA1385" s="4"/>
      <c r="AB1385" s="4"/>
      <c r="AC1385" s="4"/>
      <c r="AD1385" s="4"/>
      <c r="AE1385" s="4"/>
      <c r="AF1385" s="4"/>
    </row>
    <row r="1386" spans="1:32">
      <c r="A1386" s="2080"/>
      <c r="B1386" s="3033" t="s">
        <v>756</v>
      </c>
      <c r="C1386" s="602" t="s">
        <v>305</v>
      </c>
      <c r="D1386" s="617" t="s">
        <v>1853</v>
      </c>
      <c r="E1386" s="639" t="s">
        <v>1807</v>
      </c>
      <c r="F1386" s="734">
        <v>2350</v>
      </c>
      <c r="G1386" s="2236" t="s">
        <v>2276</v>
      </c>
      <c r="H1386" s="2100"/>
      <c r="I1386" s="2100">
        <v>700</v>
      </c>
      <c r="J1386" s="2103"/>
      <c r="K1386" s="2117"/>
      <c r="L1386" s="2100"/>
      <c r="M1386" s="2100"/>
      <c r="N1386" s="296"/>
      <c r="O1386" s="4"/>
      <c r="P1386" s="4"/>
      <c r="Q1386" s="4"/>
      <c r="R1386" s="4"/>
      <c r="S1386" s="4"/>
      <c r="T1386" s="4"/>
      <c r="U1386" s="4"/>
      <c r="V1386" s="4"/>
      <c r="W1386" s="4"/>
      <c r="X1386" s="4"/>
      <c r="Y1386" s="4"/>
      <c r="Z1386" s="4"/>
      <c r="AA1386" s="4"/>
      <c r="AB1386" s="4"/>
      <c r="AC1386" s="4"/>
      <c r="AD1386" s="4"/>
      <c r="AE1386" s="4"/>
      <c r="AF1386" s="4"/>
    </row>
    <row r="1387" spans="1:32">
      <c r="A1387" s="602"/>
      <c r="B1387" s="3033" t="s">
        <v>756</v>
      </c>
      <c r="C1387" s="602" t="s">
        <v>305</v>
      </c>
      <c r="D1387" s="617" t="s">
        <v>1853</v>
      </c>
      <c r="E1387" s="639" t="s">
        <v>1807</v>
      </c>
      <c r="F1387" s="734">
        <v>2350</v>
      </c>
      <c r="G1387" s="1924" t="s">
        <v>3927</v>
      </c>
      <c r="H1387" s="1552"/>
      <c r="I1387" s="1552"/>
      <c r="J1387" s="1619" t="s">
        <v>1126</v>
      </c>
      <c r="K1387" s="1568"/>
      <c r="L1387" s="1552"/>
      <c r="M1387" s="1552">
        <v>300</v>
      </c>
      <c r="N1387" s="296"/>
      <c r="O1387" s="178"/>
      <c r="P1387" s="178"/>
      <c r="Q1387" s="178"/>
      <c r="R1387" s="178"/>
      <c r="S1387" s="178"/>
      <c r="T1387" s="178"/>
      <c r="U1387" s="178"/>
      <c r="V1387" s="178"/>
      <c r="W1387" s="178"/>
      <c r="X1387" s="178"/>
      <c r="Y1387" s="178"/>
      <c r="Z1387" s="178"/>
      <c r="AA1387" s="178"/>
      <c r="AB1387" s="178"/>
      <c r="AC1387" s="178"/>
      <c r="AD1387" s="178"/>
      <c r="AE1387" s="178"/>
      <c r="AF1387" s="178"/>
    </row>
    <row r="1388" spans="1:32" ht="20.399999999999999">
      <c r="A1388" s="602"/>
      <c r="B1388" s="3033" t="s">
        <v>756</v>
      </c>
      <c r="C1388" s="602" t="s">
        <v>305</v>
      </c>
      <c r="D1388" s="617" t="s">
        <v>1853</v>
      </c>
      <c r="E1388" s="639" t="s">
        <v>1807</v>
      </c>
      <c r="F1388" s="734">
        <v>2350</v>
      </c>
      <c r="G1388" s="1924" t="s">
        <v>1422</v>
      </c>
      <c r="H1388" s="1552"/>
      <c r="I1388" s="1552">
        <v>1000</v>
      </c>
      <c r="J1388" s="1619" t="s">
        <v>1126</v>
      </c>
      <c r="K1388" s="1568"/>
      <c r="L1388" s="1552"/>
      <c r="M1388" s="1552">
        <v>1000</v>
      </c>
      <c r="N1388" s="296"/>
      <c r="O1388" s="178"/>
      <c r="P1388" s="178"/>
      <c r="Q1388" s="178"/>
      <c r="R1388" s="178"/>
      <c r="S1388" s="178"/>
      <c r="T1388" s="178"/>
      <c r="U1388" s="178"/>
      <c r="V1388" s="178"/>
      <c r="W1388" s="178"/>
      <c r="X1388" s="178"/>
      <c r="Y1388" s="178"/>
      <c r="Z1388" s="178"/>
      <c r="AA1388" s="178"/>
      <c r="AB1388" s="178"/>
      <c r="AC1388" s="178"/>
      <c r="AD1388" s="178"/>
      <c r="AE1388" s="178"/>
      <c r="AF1388" s="178"/>
    </row>
    <row r="1389" spans="1:32">
      <c r="A1389" s="602"/>
      <c r="B1389" s="3033" t="s">
        <v>756</v>
      </c>
      <c r="C1389" s="602" t="s">
        <v>305</v>
      </c>
      <c r="D1389" s="617" t="s">
        <v>1853</v>
      </c>
      <c r="E1389" s="639" t="s">
        <v>1807</v>
      </c>
      <c r="F1389" s="734">
        <v>2350</v>
      </c>
      <c r="G1389" s="1583" t="s">
        <v>2277</v>
      </c>
      <c r="H1389" s="1552"/>
      <c r="I1389" s="1552">
        <v>300</v>
      </c>
      <c r="J1389" s="1619" t="s">
        <v>1126</v>
      </c>
      <c r="K1389" s="1568"/>
      <c r="L1389" s="1552"/>
      <c r="M1389" s="1552">
        <v>300</v>
      </c>
      <c r="N1389" s="2618" t="s">
        <v>4780</v>
      </c>
      <c r="O1389" s="178"/>
      <c r="P1389" s="178"/>
      <c r="Q1389" s="178"/>
      <c r="R1389" s="178"/>
      <c r="S1389" s="178"/>
      <c r="T1389" s="178"/>
      <c r="U1389" s="178"/>
      <c r="V1389" s="178"/>
      <c r="W1389" s="178"/>
      <c r="X1389" s="178"/>
      <c r="Y1389" s="178"/>
      <c r="Z1389" s="178"/>
      <c r="AA1389" s="178"/>
      <c r="AB1389" s="178"/>
      <c r="AC1389" s="178"/>
      <c r="AD1389" s="178"/>
      <c r="AE1389" s="178"/>
      <c r="AF1389" s="178"/>
    </row>
    <row r="1390" spans="1:32" ht="20.399999999999999">
      <c r="A1390" s="1549"/>
      <c r="B1390" s="3033" t="s">
        <v>756</v>
      </c>
      <c r="C1390" s="602" t="s">
        <v>305</v>
      </c>
      <c r="D1390" s="617" t="s">
        <v>1853</v>
      </c>
      <c r="E1390" s="639" t="s">
        <v>1807</v>
      </c>
      <c r="F1390" s="734">
        <v>2350</v>
      </c>
      <c r="G1390" s="1583" t="s">
        <v>3928</v>
      </c>
      <c r="H1390" s="1552"/>
      <c r="I1390" s="1552"/>
      <c r="J1390" s="1619"/>
      <c r="K1390" s="1568"/>
      <c r="L1390" s="1552"/>
      <c r="M1390" s="1552">
        <v>200</v>
      </c>
      <c r="N1390" s="1130"/>
      <c r="O1390" s="178"/>
      <c r="P1390" s="178"/>
      <c r="Q1390" s="178"/>
      <c r="R1390" s="178"/>
      <c r="S1390" s="178"/>
      <c r="T1390" s="178"/>
      <c r="U1390" s="178"/>
      <c r="V1390" s="178"/>
      <c r="W1390" s="178"/>
      <c r="X1390" s="178"/>
      <c r="Y1390" s="178"/>
      <c r="Z1390" s="178"/>
      <c r="AA1390" s="178"/>
      <c r="AB1390" s="178"/>
      <c r="AC1390" s="178"/>
      <c r="AD1390" s="178"/>
      <c r="AE1390" s="178"/>
      <c r="AF1390" s="178"/>
    </row>
    <row r="1391" spans="1:32" ht="20.399999999999999">
      <c r="A1391" s="602"/>
      <c r="B1391" s="3033" t="s">
        <v>756</v>
      </c>
      <c r="C1391" s="602" t="s">
        <v>305</v>
      </c>
      <c r="D1391" s="617" t="s">
        <v>1853</v>
      </c>
      <c r="E1391" s="639" t="s">
        <v>1807</v>
      </c>
      <c r="F1391" s="734">
        <v>2350</v>
      </c>
      <c r="G1391" s="684" t="s">
        <v>3212</v>
      </c>
      <c r="H1391" s="640"/>
      <c r="I1391" s="640">
        <v>-75</v>
      </c>
      <c r="J1391" s="1537" t="s">
        <v>1126</v>
      </c>
      <c r="K1391" s="731"/>
      <c r="L1391" s="640"/>
      <c r="M1391" s="640"/>
      <c r="N1391" s="1130"/>
      <c r="O1391" s="178"/>
      <c r="P1391" s="178"/>
      <c r="Q1391" s="178"/>
      <c r="R1391" s="178"/>
      <c r="S1391" s="178"/>
      <c r="T1391" s="178"/>
      <c r="U1391" s="178"/>
      <c r="V1391" s="178"/>
      <c r="W1391" s="178"/>
      <c r="X1391" s="178"/>
      <c r="Y1391" s="178"/>
      <c r="Z1391" s="178"/>
      <c r="AA1391" s="178"/>
      <c r="AB1391" s="178"/>
      <c r="AC1391" s="178"/>
      <c r="AD1391" s="178"/>
      <c r="AE1391" s="178"/>
      <c r="AF1391" s="178"/>
    </row>
    <row r="1392" spans="1:32" s="73" customFormat="1" ht="12">
      <c r="A1392" s="622"/>
      <c r="B1392" s="3032" t="s">
        <v>756</v>
      </c>
      <c r="C1392" s="622" t="s">
        <v>307</v>
      </c>
      <c r="D1392" s="658" t="s">
        <v>1853</v>
      </c>
      <c r="E1392" s="659" t="s">
        <v>1807</v>
      </c>
      <c r="F1392" s="763">
        <v>2361</v>
      </c>
      <c r="G1392" s="739" t="s">
        <v>1426</v>
      </c>
      <c r="H1392" s="645">
        <v>457</v>
      </c>
      <c r="I1392" s="645"/>
      <c r="J1392" s="1537">
        <v>430.16</v>
      </c>
      <c r="K1392" s="741"/>
      <c r="L1392" s="645">
        <v>972</v>
      </c>
      <c r="M1392" s="645"/>
      <c r="N1392" s="1130"/>
    </row>
    <row r="1393" spans="1:32" ht="30.6">
      <c r="A1393" s="602"/>
      <c r="B1393" s="3033" t="s">
        <v>756</v>
      </c>
      <c r="C1393" s="602" t="s">
        <v>307</v>
      </c>
      <c r="D1393" s="617" t="s">
        <v>1853</v>
      </c>
      <c r="E1393" s="639" t="s">
        <v>1807</v>
      </c>
      <c r="F1393" s="734">
        <v>2361</v>
      </c>
      <c r="G1393" s="689" t="s">
        <v>3929</v>
      </c>
      <c r="H1393" s="640"/>
      <c r="I1393" s="640"/>
      <c r="J1393" s="1537"/>
      <c r="K1393" s="731"/>
      <c r="L1393" s="640"/>
      <c r="M1393" s="640">
        <v>116</v>
      </c>
      <c r="N1393" s="1130"/>
      <c r="O1393" s="178"/>
      <c r="P1393" s="178"/>
      <c r="Q1393" s="178"/>
      <c r="R1393" s="178"/>
      <c r="S1393" s="178"/>
      <c r="T1393" s="178"/>
      <c r="U1393" s="178"/>
      <c r="V1393" s="178"/>
      <c r="W1393" s="178"/>
      <c r="X1393" s="178"/>
      <c r="Y1393" s="178"/>
      <c r="Z1393" s="178"/>
      <c r="AA1393" s="178"/>
      <c r="AB1393" s="178"/>
      <c r="AC1393" s="178"/>
      <c r="AD1393" s="178"/>
      <c r="AE1393" s="178"/>
      <c r="AF1393" s="178"/>
    </row>
    <row r="1394" spans="1:32" ht="30.6">
      <c r="A1394" s="602"/>
      <c r="B1394" s="3033" t="s">
        <v>756</v>
      </c>
      <c r="C1394" s="602" t="s">
        <v>307</v>
      </c>
      <c r="D1394" s="617" t="s">
        <v>1853</v>
      </c>
      <c r="E1394" s="639" t="s">
        <v>1807</v>
      </c>
      <c r="F1394" s="734">
        <v>2361</v>
      </c>
      <c r="G1394" s="689" t="s">
        <v>3930</v>
      </c>
      <c r="H1394" s="640"/>
      <c r="I1394" s="640">
        <v>457</v>
      </c>
      <c r="J1394" s="1537" t="s">
        <v>1126</v>
      </c>
      <c r="K1394" s="731"/>
      <c r="L1394" s="640"/>
      <c r="M1394" s="640">
        <v>856</v>
      </c>
      <c r="N1394" s="116"/>
      <c r="O1394" s="178"/>
      <c r="P1394" s="178"/>
      <c r="Q1394" s="178"/>
      <c r="R1394" s="178"/>
      <c r="S1394" s="178"/>
      <c r="T1394" s="178"/>
      <c r="U1394" s="178"/>
      <c r="V1394" s="178"/>
      <c r="W1394" s="178"/>
      <c r="X1394" s="178"/>
      <c r="Y1394" s="178"/>
      <c r="Z1394" s="178"/>
      <c r="AA1394" s="178"/>
      <c r="AB1394" s="178"/>
      <c r="AC1394" s="178"/>
      <c r="AD1394" s="178"/>
      <c r="AE1394" s="178"/>
      <c r="AF1394" s="178"/>
    </row>
    <row r="1395" spans="1:32">
      <c r="A1395" s="622"/>
      <c r="B1395" s="3032" t="s">
        <v>756</v>
      </c>
      <c r="C1395" s="622" t="s">
        <v>307</v>
      </c>
      <c r="D1395" s="658" t="s">
        <v>1853</v>
      </c>
      <c r="E1395" s="659" t="s">
        <v>1807</v>
      </c>
      <c r="F1395" s="763">
        <v>2370</v>
      </c>
      <c r="G1395" s="739" t="s">
        <v>215</v>
      </c>
      <c r="H1395" s="645">
        <v>9450</v>
      </c>
      <c r="I1395" s="645"/>
      <c r="J1395" s="1537">
        <v>7211</v>
      </c>
      <c r="K1395" s="741"/>
      <c r="L1395" s="645">
        <v>8900</v>
      </c>
      <c r="M1395" s="645"/>
      <c r="N1395" s="168"/>
      <c r="O1395" s="178"/>
      <c r="P1395" s="178"/>
      <c r="Q1395" s="178"/>
      <c r="R1395" s="178"/>
      <c r="S1395" s="178"/>
      <c r="T1395" s="178"/>
      <c r="U1395" s="178"/>
      <c r="V1395" s="178"/>
      <c r="W1395" s="178"/>
      <c r="X1395" s="178"/>
      <c r="Y1395" s="178"/>
      <c r="Z1395" s="178"/>
      <c r="AA1395" s="178"/>
      <c r="AB1395" s="178"/>
      <c r="AC1395" s="178"/>
      <c r="AD1395" s="178"/>
      <c r="AE1395" s="178"/>
      <c r="AF1395" s="178"/>
    </row>
    <row r="1396" spans="1:32" ht="20.399999999999999">
      <c r="A1396" s="602"/>
      <c r="B1396" s="3033" t="s">
        <v>756</v>
      </c>
      <c r="C1396" s="602" t="s">
        <v>307</v>
      </c>
      <c r="D1396" s="617" t="s">
        <v>1853</v>
      </c>
      <c r="E1396" s="639" t="s">
        <v>1807</v>
      </c>
      <c r="F1396" s="734">
        <v>2370</v>
      </c>
      <c r="G1396" s="1583" t="s">
        <v>2616</v>
      </c>
      <c r="H1396" s="1552"/>
      <c r="I1396" s="1552">
        <v>5400</v>
      </c>
      <c r="J1396" s="1619" t="s">
        <v>1126</v>
      </c>
      <c r="K1396" s="1568"/>
      <c r="L1396" s="1552"/>
      <c r="M1396" s="1552">
        <v>5400</v>
      </c>
      <c r="N1396" s="168"/>
      <c r="O1396" s="178"/>
      <c r="P1396" s="178"/>
      <c r="Q1396" s="178"/>
      <c r="R1396" s="178"/>
      <c r="S1396" s="178"/>
      <c r="T1396" s="178"/>
      <c r="U1396" s="178"/>
      <c r="V1396" s="178"/>
      <c r="W1396" s="178"/>
      <c r="X1396" s="178"/>
      <c r="Y1396" s="178"/>
      <c r="Z1396" s="178"/>
      <c r="AA1396" s="178"/>
      <c r="AB1396" s="178"/>
      <c r="AC1396" s="178"/>
      <c r="AD1396" s="178"/>
      <c r="AE1396" s="178"/>
      <c r="AF1396" s="178"/>
    </row>
    <row r="1397" spans="1:32" ht="30.6">
      <c r="A1397" s="602"/>
      <c r="B1397" s="3033" t="s">
        <v>756</v>
      </c>
      <c r="C1397" s="602" t="s">
        <v>307</v>
      </c>
      <c r="D1397" s="617" t="s">
        <v>1853</v>
      </c>
      <c r="E1397" s="639" t="s">
        <v>1807</v>
      </c>
      <c r="F1397" s="734">
        <v>2370</v>
      </c>
      <c r="G1397" s="1583" t="s">
        <v>3931</v>
      </c>
      <c r="H1397" s="1552"/>
      <c r="I1397" s="1552">
        <v>3750</v>
      </c>
      <c r="J1397" s="1619" t="s">
        <v>1126</v>
      </c>
      <c r="K1397" s="1568"/>
      <c r="L1397" s="1552"/>
      <c r="M1397" s="1552">
        <v>3100</v>
      </c>
      <c r="N1397" s="168"/>
      <c r="O1397" s="178"/>
      <c r="P1397" s="178"/>
      <c r="Q1397" s="178"/>
      <c r="R1397" s="178"/>
      <c r="S1397" s="178"/>
      <c r="T1397" s="178"/>
      <c r="U1397" s="178"/>
      <c r="V1397" s="178"/>
      <c r="W1397" s="178"/>
      <c r="X1397" s="178"/>
      <c r="Y1397" s="178"/>
      <c r="Z1397" s="178"/>
      <c r="AA1397" s="178"/>
      <c r="AB1397" s="178"/>
      <c r="AC1397" s="178"/>
      <c r="AD1397" s="178"/>
      <c r="AE1397" s="178"/>
      <c r="AF1397" s="178"/>
    </row>
    <row r="1398" spans="1:32" ht="20.399999999999999">
      <c r="A1398" s="602"/>
      <c r="B1398" s="3033" t="s">
        <v>756</v>
      </c>
      <c r="C1398" s="602" t="s">
        <v>307</v>
      </c>
      <c r="D1398" s="617" t="s">
        <v>1853</v>
      </c>
      <c r="E1398" s="639" t="s">
        <v>1807</v>
      </c>
      <c r="F1398" s="734">
        <v>2370</v>
      </c>
      <c r="G1398" s="1583" t="s">
        <v>2617</v>
      </c>
      <c r="H1398" s="1552"/>
      <c r="I1398" s="1552">
        <v>300</v>
      </c>
      <c r="J1398" s="1619" t="s">
        <v>1126</v>
      </c>
      <c r="K1398" s="1568"/>
      <c r="L1398" s="1552"/>
      <c r="M1398" s="1552">
        <v>400</v>
      </c>
      <c r="N1398" s="168"/>
      <c r="O1398" s="178"/>
      <c r="P1398" s="178"/>
      <c r="Q1398" s="178"/>
      <c r="R1398" s="178"/>
      <c r="S1398" s="178"/>
      <c r="T1398" s="178"/>
      <c r="U1398" s="178"/>
      <c r="V1398" s="178"/>
      <c r="W1398" s="178"/>
      <c r="X1398" s="178"/>
      <c r="Y1398" s="178"/>
      <c r="Z1398" s="178"/>
      <c r="AA1398" s="178"/>
      <c r="AB1398" s="178"/>
      <c r="AC1398" s="178"/>
      <c r="AD1398" s="178"/>
      <c r="AE1398" s="178"/>
      <c r="AF1398" s="178"/>
    </row>
    <row r="1399" spans="1:32">
      <c r="A1399" s="622"/>
      <c r="B1399" s="3032" t="s">
        <v>312</v>
      </c>
      <c r="C1399" s="622" t="s">
        <v>306</v>
      </c>
      <c r="D1399" s="658" t="s">
        <v>1853</v>
      </c>
      <c r="E1399" s="659" t="s">
        <v>1808</v>
      </c>
      <c r="F1399" s="624">
        <v>2370</v>
      </c>
      <c r="G1399" s="625" t="s">
        <v>215</v>
      </c>
      <c r="H1399" s="1210">
        <v>2646</v>
      </c>
      <c r="I1399" s="628"/>
      <c r="J1399" s="1392">
        <v>0</v>
      </c>
      <c r="K1399" s="606"/>
      <c r="L1399" s="1210">
        <v>74</v>
      </c>
      <c r="M1399" s="628"/>
      <c r="N1399" s="6"/>
      <c r="O1399" s="178"/>
      <c r="P1399" s="178"/>
      <c r="Q1399" s="178"/>
      <c r="R1399" s="178"/>
      <c r="S1399" s="178"/>
      <c r="T1399" s="178"/>
      <c r="U1399" s="178"/>
      <c r="V1399" s="178"/>
      <c r="W1399" s="178"/>
      <c r="X1399" s="178"/>
      <c r="Y1399" s="178"/>
      <c r="Z1399" s="178"/>
      <c r="AA1399" s="178"/>
      <c r="AB1399" s="178"/>
      <c r="AC1399" s="178"/>
      <c r="AD1399" s="178"/>
      <c r="AE1399" s="178"/>
      <c r="AF1399" s="178"/>
    </row>
    <row r="1400" spans="1:32">
      <c r="A1400" s="602"/>
      <c r="B1400" s="3033" t="s">
        <v>312</v>
      </c>
      <c r="C1400" s="602" t="s">
        <v>306</v>
      </c>
      <c r="D1400" s="617" t="s">
        <v>1853</v>
      </c>
      <c r="E1400" s="639" t="s">
        <v>1808</v>
      </c>
      <c r="F1400" s="618">
        <v>2370</v>
      </c>
      <c r="G1400" s="698" t="s">
        <v>2885</v>
      </c>
      <c r="H1400" s="599"/>
      <c r="I1400" s="599">
        <v>2646</v>
      </c>
      <c r="J1400" s="1392" t="s">
        <v>1126</v>
      </c>
      <c r="K1400" s="606"/>
      <c r="L1400" s="599"/>
      <c r="M1400" s="599"/>
      <c r="N1400" s="6"/>
      <c r="O1400" s="178"/>
      <c r="P1400" s="178"/>
      <c r="Q1400" s="178"/>
      <c r="R1400" s="178"/>
      <c r="S1400" s="178"/>
      <c r="T1400" s="178"/>
      <c r="U1400" s="178"/>
      <c r="V1400" s="178"/>
      <c r="W1400" s="178"/>
      <c r="X1400" s="178"/>
      <c r="Y1400" s="178"/>
      <c r="Z1400" s="178"/>
      <c r="AA1400" s="178"/>
      <c r="AB1400" s="178"/>
      <c r="AC1400" s="178"/>
      <c r="AD1400" s="178"/>
      <c r="AE1400" s="178"/>
      <c r="AF1400" s="178"/>
    </row>
    <row r="1401" spans="1:32">
      <c r="A1401" s="602"/>
      <c r="B1401" s="3033" t="s">
        <v>312</v>
      </c>
      <c r="C1401" s="602" t="s">
        <v>306</v>
      </c>
      <c r="D1401" s="617" t="s">
        <v>1853</v>
      </c>
      <c r="E1401" s="639" t="s">
        <v>1808</v>
      </c>
      <c r="F1401" s="618">
        <v>2370</v>
      </c>
      <c r="G1401" s="698" t="s">
        <v>1744</v>
      </c>
      <c r="H1401" s="599"/>
      <c r="I1401" s="599"/>
      <c r="J1401" s="1392" t="s">
        <v>1126</v>
      </c>
      <c r="K1401" s="606"/>
      <c r="L1401" s="599"/>
      <c r="M1401" s="599">
        <v>74</v>
      </c>
      <c r="N1401" s="6"/>
      <c r="O1401" s="178"/>
      <c r="P1401" s="178"/>
      <c r="Q1401" s="178"/>
      <c r="R1401" s="178"/>
      <c r="S1401" s="178"/>
      <c r="T1401" s="178"/>
      <c r="U1401" s="178"/>
      <c r="V1401" s="178"/>
      <c r="W1401" s="178"/>
      <c r="X1401" s="178"/>
      <c r="Y1401" s="178"/>
      <c r="Z1401" s="178"/>
      <c r="AA1401" s="178"/>
      <c r="AB1401" s="178"/>
      <c r="AC1401" s="178"/>
      <c r="AD1401" s="178"/>
      <c r="AE1401" s="178"/>
      <c r="AF1401" s="178"/>
    </row>
    <row r="1402" spans="1:32">
      <c r="A1402" s="602"/>
      <c r="B1402" s="3033" t="s">
        <v>312</v>
      </c>
      <c r="C1402" s="602" t="s">
        <v>306</v>
      </c>
      <c r="D1402" s="617" t="s">
        <v>1853</v>
      </c>
      <c r="E1402" s="639" t="s">
        <v>1808</v>
      </c>
      <c r="F1402" s="618">
        <v>2370</v>
      </c>
      <c r="G1402" s="698" t="s">
        <v>675</v>
      </c>
      <c r="H1402" s="599"/>
      <c r="I1402" s="599"/>
      <c r="J1402" s="1392" t="s">
        <v>1126</v>
      </c>
      <c r="K1402" s="606"/>
      <c r="L1402" s="599"/>
      <c r="M1402" s="599"/>
      <c r="N1402" s="6"/>
      <c r="O1402" s="178"/>
      <c r="P1402" s="178"/>
      <c r="Q1402" s="178"/>
      <c r="R1402" s="178"/>
      <c r="S1402" s="178"/>
      <c r="T1402" s="178"/>
      <c r="U1402" s="178"/>
      <c r="V1402" s="178"/>
      <c r="W1402" s="178"/>
      <c r="X1402" s="178"/>
      <c r="Y1402" s="178"/>
      <c r="Z1402" s="178"/>
      <c r="AA1402" s="178"/>
      <c r="AB1402" s="178"/>
      <c r="AC1402" s="178"/>
      <c r="AD1402" s="178"/>
      <c r="AE1402" s="178"/>
      <c r="AF1402" s="178"/>
    </row>
    <row r="1403" spans="1:32" ht="20.399999999999999">
      <c r="A1403" s="622" t="s">
        <v>691</v>
      </c>
      <c r="B1403" s="3032" t="s">
        <v>756</v>
      </c>
      <c r="C1403" s="622" t="s">
        <v>305</v>
      </c>
      <c r="D1403" s="658" t="s">
        <v>1853</v>
      </c>
      <c r="E1403" s="659" t="s">
        <v>1807</v>
      </c>
      <c r="F1403" s="763">
        <v>2512</v>
      </c>
      <c r="G1403" s="739" t="s">
        <v>763</v>
      </c>
      <c r="H1403" s="645">
        <v>2000</v>
      </c>
      <c r="I1403" s="645"/>
      <c r="J1403" s="1537">
        <v>664</v>
      </c>
      <c r="K1403" s="741"/>
      <c r="L1403" s="645">
        <v>1000</v>
      </c>
      <c r="M1403" s="645"/>
      <c r="N1403" s="6"/>
      <c r="O1403" s="178"/>
      <c r="P1403" s="178"/>
      <c r="Q1403" s="178"/>
      <c r="R1403" s="178"/>
      <c r="S1403" s="178"/>
      <c r="T1403" s="178"/>
      <c r="U1403" s="178"/>
      <c r="V1403" s="178"/>
      <c r="W1403" s="178"/>
      <c r="X1403" s="178"/>
      <c r="Y1403" s="178"/>
      <c r="Z1403" s="178"/>
      <c r="AA1403" s="178"/>
      <c r="AB1403" s="178"/>
      <c r="AC1403" s="178"/>
      <c r="AD1403" s="178"/>
      <c r="AE1403" s="178"/>
      <c r="AF1403" s="178"/>
    </row>
    <row r="1404" spans="1:32">
      <c r="A1404" s="1050"/>
      <c r="B1404" s="3041" t="s">
        <v>756</v>
      </c>
      <c r="C1404" s="713" t="s">
        <v>305</v>
      </c>
      <c r="D1404" s="617" t="s">
        <v>1853</v>
      </c>
      <c r="E1404" s="639" t="s">
        <v>1807</v>
      </c>
      <c r="F1404" s="734">
        <v>2512</v>
      </c>
      <c r="G1404" s="1919" t="s">
        <v>2927</v>
      </c>
      <c r="H1404" s="1080"/>
      <c r="I1404" s="1080">
        <v>2000</v>
      </c>
      <c r="J1404" s="1537" t="s">
        <v>1126</v>
      </c>
      <c r="K1404" s="1338"/>
      <c r="L1404" s="1080"/>
      <c r="M1404" s="1080">
        <v>1000</v>
      </c>
      <c r="N1404" s="6"/>
      <c r="O1404" s="178"/>
      <c r="P1404" s="178"/>
      <c r="Q1404" s="178"/>
      <c r="R1404" s="178"/>
      <c r="S1404" s="178"/>
      <c r="T1404" s="178"/>
      <c r="U1404" s="178"/>
      <c r="V1404" s="178"/>
      <c r="W1404" s="178"/>
      <c r="X1404" s="178"/>
      <c r="Y1404" s="178"/>
      <c r="Z1404" s="178"/>
      <c r="AA1404" s="178"/>
      <c r="AB1404" s="178"/>
      <c r="AC1404" s="178"/>
      <c r="AD1404" s="178"/>
      <c r="AE1404" s="178"/>
      <c r="AF1404" s="178"/>
    </row>
    <row r="1405" spans="1:32" ht="20.399999999999999">
      <c r="A1405" s="622"/>
      <c r="B1405" s="3032" t="s">
        <v>756</v>
      </c>
      <c r="C1405" s="622" t="s">
        <v>355</v>
      </c>
      <c r="D1405" s="658" t="s">
        <v>1853</v>
      </c>
      <c r="E1405" s="659" t="s">
        <v>1807</v>
      </c>
      <c r="F1405" s="763">
        <v>5120</v>
      </c>
      <c r="G1405" s="739" t="s">
        <v>572</v>
      </c>
      <c r="H1405" s="645">
        <v>0</v>
      </c>
      <c r="I1405" s="645"/>
      <c r="J1405" s="1537" t="s">
        <v>1126</v>
      </c>
      <c r="K1405" s="741"/>
      <c r="L1405" s="645">
        <v>0</v>
      </c>
      <c r="M1405" s="645"/>
      <c r="N1405" s="6"/>
      <c r="O1405" s="178"/>
      <c r="P1405" s="178"/>
      <c r="Q1405" s="178"/>
      <c r="R1405" s="178"/>
      <c r="S1405" s="178"/>
      <c r="T1405" s="178"/>
      <c r="U1405" s="178"/>
      <c r="V1405" s="178"/>
      <c r="W1405" s="178"/>
      <c r="X1405" s="178"/>
      <c r="Y1405" s="178"/>
      <c r="Z1405" s="178"/>
      <c r="AA1405" s="178"/>
      <c r="AB1405" s="178"/>
      <c r="AC1405" s="178"/>
      <c r="AD1405" s="178"/>
      <c r="AE1405" s="178"/>
      <c r="AF1405" s="178"/>
    </row>
    <row r="1406" spans="1:32">
      <c r="A1406" s="602"/>
      <c r="B1406" s="3033" t="s">
        <v>756</v>
      </c>
      <c r="C1406" s="602" t="s">
        <v>355</v>
      </c>
      <c r="D1406" s="617" t="s">
        <v>1853</v>
      </c>
      <c r="E1406" s="639" t="s">
        <v>1807</v>
      </c>
      <c r="F1406" s="734">
        <v>5120</v>
      </c>
      <c r="G1406" s="689" t="s">
        <v>1425</v>
      </c>
      <c r="H1406" s="640"/>
      <c r="I1406" s="640"/>
      <c r="J1406" s="1537" t="s">
        <v>1126</v>
      </c>
      <c r="K1406" s="731"/>
      <c r="L1406" s="640"/>
      <c r="M1406" s="640"/>
      <c r="N1406" s="1960"/>
      <c r="O1406" s="178"/>
      <c r="P1406" s="178"/>
      <c r="Q1406" s="178"/>
      <c r="R1406" s="178"/>
      <c r="S1406" s="178"/>
      <c r="T1406" s="178"/>
      <c r="U1406" s="178"/>
      <c r="V1406" s="178"/>
      <c r="W1406" s="178"/>
      <c r="X1406" s="178"/>
      <c r="Y1406" s="178"/>
      <c r="Z1406" s="178"/>
      <c r="AA1406" s="178"/>
      <c r="AB1406" s="178"/>
      <c r="AC1406" s="178"/>
      <c r="AD1406" s="178"/>
      <c r="AE1406" s="178"/>
      <c r="AF1406" s="178"/>
    </row>
    <row r="1407" spans="1:32">
      <c r="A1407" s="622"/>
      <c r="B1407" s="3032" t="s">
        <v>757</v>
      </c>
      <c r="C1407" s="622" t="s">
        <v>355</v>
      </c>
      <c r="D1407" s="658" t="s">
        <v>1853</v>
      </c>
      <c r="E1407" s="659" t="s">
        <v>1807</v>
      </c>
      <c r="F1407" s="763">
        <v>5218</v>
      </c>
      <c r="G1407" s="739" t="s">
        <v>1033</v>
      </c>
      <c r="H1407" s="645">
        <v>10000</v>
      </c>
      <c r="I1407" s="645"/>
      <c r="J1407" s="1537">
        <v>9960</v>
      </c>
      <c r="K1407" s="741"/>
      <c r="L1407" s="645">
        <v>0</v>
      </c>
      <c r="M1407" s="645"/>
      <c r="N1407" s="1960"/>
      <c r="O1407" s="178"/>
      <c r="P1407" s="178"/>
      <c r="Q1407" s="178"/>
      <c r="R1407" s="178"/>
      <c r="S1407" s="178"/>
      <c r="T1407" s="178"/>
      <c r="U1407" s="178"/>
      <c r="V1407" s="178"/>
      <c r="W1407" s="178"/>
      <c r="X1407" s="178"/>
      <c r="Y1407" s="178"/>
      <c r="Z1407" s="178"/>
      <c r="AA1407" s="178"/>
      <c r="AB1407" s="178"/>
      <c r="AC1407" s="178"/>
      <c r="AD1407" s="178"/>
      <c r="AE1407" s="178"/>
      <c r="AF1407" s="178"/>
    </row>
    <row r="1408" spans="1:32" ht="20.399999999999999">
      <c r="A1408" s="602"/>
      <c r="B1408" s="3033" t="s">
        <v>757</v>
      </c>
      <c r="C1408" s="602" t="s">
        <v>355</v>
      </c>
      <c r="D1408" s="617" t="s">
        <v>1853</v>
      </c>
      <c r="E1408" s="639" t="s">
        <v>1807</v>
      </c>
      <c r="F1408" s="734">
        <v>5218</v>
      </c>
      <c r="G1408" s="689" t="s">
        <v>2619</v>
      </c>
      <c r="H1408" s="640"/>
      <c r="I1408" s="640">
        <v>10000</v>
      </c>
      <c r="J1408" s="1537" t="s">
        <v>1126</v>
      </c>
      <c r="K1408" s="731"/>
      <c r="L1408" s="640"/>
      <c r="M1408" s="640"/>
      <c r="N1408" s="1960"/>
      <c r="O1408" s="178"/>
      <c r="P1408" s="178"/>
      <c r="Q1408" s="178"/>
      <c r="R1408" s="178"/>
      <c r="S1408" s="178"/>
      <c r="T1408" s="178"/>
      <c r="U1408" s="178"/>
      <c r="V1408" s="178"/>
      <c r="W1408" s="178"/>
      <c r="X1408" s="178"/>
      <c r="Y1408" s="178"/>
      <c r="Z1408" s="178"/>
      <c r="AA1408" s="178"/>
      <c r="AB1408" s="178"/>
      <c r="AC1408" s="178"/>
      <c r="AD1408" s="178"/>
      <c r="AE1408" s="178"/>
      <c r="AF1408" s="178"/>
    </row>
    <row r="1409" spans="1:32">
      <c r="A1409" s="622"/>
      <c r="B1409" s="3032" t="s">
        <v>758</v>
      </c>
      <c r="C1409" s="622" t="s">
        <v>309</v>
      </c>
      <c r="D1409" s="658" t="s">
        <v>1853</v>
      </c>
      <c r="E1409" s="659" t="s">
        <v>1807</v>
      </c>
      <c r="F1409" s="763">
        <v>5238</v>
      </c>
      <c r="G1409" s="739" t="s">
        <v>131</v>
      </c>
      <c r="H1409" s="645">
        <v>6600</v>
      </c>
      <c r="I1409" s="645"/>
      <c r="J1409" s="1537">
        <v>3917</v>
      </c>
      <c r="K1409" s="741"/>
      <c r="L1409" s="645">
        <v>6800</v>
      </c>
      <c r="M1409" s="1945"/>
      <c r="N1409" s="1004"/>
      <c r="O1409" s="178"/>
      <c r="P1409" s="178"/>
      <c r="Q1409" s="178"/>
      <c r="R1409" s="178"/>
      <c r="S1409" s="178"/>
      <c r="T1409" s="178"/>
      <c r="U1409" s="178"/>
      <c r="V1409" s="178"/>
      <c r="W1409" s="178"/>
      <c r="X1409" s="178"/>
      <c r="Y1409" s="178"/>
      <c r="Z1409" s="178"/>
      <c r="AA1409" s="178"/>
      <c r="AB1409" s="178"/>
      <c r="AC1409" s="178"/>
      <c r="AD1409" s="178"/>
      <c r="AE1409" s="178"/>
      <c r="AF1409" s="178"/>
    </row>
    <row r="1410" spans="1:32">
      <c r="A1410" s="602"/>
      <c r="B1410" s="3033" t="s">
        <v>758</v>
      </c>
      <c r="C1410" s="602" t="s">
        <v>309</v>
      </c>
      <c r="D1410" s="617" t="s">
        <v>1853</v>
      </c>
      <c r="E1410" s="639" t="s">
        <v>1807</v>
      </c>
      <c r="F1410" s="734">
        <v>5238</v>
      </c>
      <c r="G1410" s="689" t="s">
        <v>2618</v>
      </c>
      <c r="H1410" s="640"/>
      <c r="I1410" s="640">
        <v>2000</v>
      </c>
      <c r="J1410" s="1537" t="s">
        <v>1126</v>
      </c>
      <c r="K1410" s="731"/>
      <c r="L1410" s="640"/>
      <c r="M1410" s="640"/>
      <c r="N1410" s="1004"/>
      <c r="O1410" s="178"/>
      <c r="P1410" s="178"/>
      <c r="Q1410" s="178"/>
      <c r="R1410" s="178"/>
      <c r="S1410" s="178"/>
      <c r="T1410" s="178"/>
      <c r="U1410" s="178"/>
      <c r="V1410" s="178"/>
      <c r="W1410" s="178"/>
      <c r="X1410" s="178"/>
      <c r="Y1410" s="178"/>
      <c r="Z1410" s="178"/>
      <c r="AA1410" s="178"/>
      <c r="AB1410" s="178"/>
      <c r="AC1410" s="178"/>
      <c r="AD1410" s="178"/>
      <c r="AE1410" s="178"/>
      <c r="AF1410" s="178"/>
    </row>
    <row r="1411" spans="1:32" ht="20.399999999999999">
      <c r="A1411" s="602"/>
      <c r="B1411" s="3033" t="s">
        <v>758</v>
      </c>
      <c r="C1411" s="602" t="s">
        <v>309</v>
      </c>
      <c r="D1411" s="617" t="s">
        <v>1853</v>
      </c>
      <c r="E1411" s="639" t="s">
        <v>1807</v>
      </c>
      <c r="F1411" s="734">
        <v>5238</v>
      </c>
      <c r="G1411" s="689" t="s">
        <v>4799</v>
      </c>
      <c r="H1411" s="640"/>
      <c r="I1411" s="640">
        <v>4000</v>
      </c>
      <c r="J1411" s="1537" t="s">
        <v>1126</v>
      </c>
      <c r="K1411" s="731"/>
      <c r="L1411" s="640"/>
      <c r="M1411" s="640">
        <v>5000</v>
      </c>
      <c r="N1411" s="1004"/>
      <c r="O1411" s="178"/>
      <c r="P1411" s="178"/>
      <c r="Q1411" s="178"/>
      <c r="R1411" s="178"/>
      <c r="S1411" s="178"/>
      <c r="T1411" s="178"/>
      <c r="U1411" s="178"/>
      <c r="V1411" s="178"/>
      <c r="W1411" s="178"/>
      <c r="X1411" s="178"/>
      <c r="Y1411" s="178"/>
      <c r="Z1411" s="178"/>
      <c r="AA1411" s="178"/>
      <c r="AB1411" s="178"/>
      <c r="AC1411" s="178"/>
      <c r="AD1411" s="178"/>
      <c r="AE1411" s="178"/>
      <c r="AF1411" s="178"/>
    </row>
    <row r="1412" spans="1:32" ht="20.399999999999999">
      <c r="A1412" s="699"/>
      <c r="B1412" s="3033" t="s">
        <v>758</v>
      </c>
      <c r="C1412" s="602" t="s">
        <v>307</v>
      </c>
      <c r="D1412" s="617" t="s">
        <v>1853</v>
      </c>
      <c r="E1412" s="639" t="s">
        <v>1807</v>
      </c>
      <c r="F1412" s="734">
        <v>5238</v>
      </c>
      <c r="G1412" s="689" t="s">
        <v>4800</v>
      </c>
      <c r="H1412" s="640"/>
      <c r="I1412" s="640">
        <v>600</v>
      </c>
      <c r="J1412" s="1537" t="s">
        <v>1126</v>
      </c>
      <c r="K1412" s="731"/>
      <c r="L1412" s="640"/>
      <c r="M1412" s="640">
        <v>600</v>
      </c>
      <c r="N1412" s="1004"/>
      <c r="O1412" s="178"/>
      <c r="P1412" s="178"/>
      <c r="Q1412" s="178"/>
      <c r="R1412" s="178"/>
      <c r="S1412" s="178"/>
      <c r="T1412" s="178"/>
      <c r="U1412" s="178"/>
      <c r="V1412" s="178"/>
      <c r="W1412" s="178"/>
      <c r="X1412" s="178"/>
      <c r="Y1412" s="178"/>
      <c r="Z1412" s="178"/>
      <c r="AA1412" s="178"/>
      <c r="AB1412" s="178"/>
      <c r="AC1412" s="178"/>
      <c r="AD1412" s="178"/>
      <c r="AE1412" s="178"/>
      <c r="AF1412" s="178"/>
    </row>
    <row r="1413" spans="1:32">
      <c r="A1413" s="602"/>
      <c r="B1413" s="3033" t="s">
        <v>758</v>
      </c>
      <c r="C1413" s="602" t="s">
        <v>309</v>
      </c>
      <c r="D1413" s="617" t="s">
        <v>1853</v>
      </c>
      <c r="E1413" s="639" t="s">
        <v>1807</v>
      </c>
      <c r="F1413" s="734">
        <v>5238</v>
      </c>
      <c r="G1413" s="689" t="s">
        <v>4801</v>
      </c>
      <c r="H1413" s="640"/>
      <c r="I1413" s="640"/>
      <c r="J1413" s="1537" t="s">
        <v>1126</v>
      </c>
      <c r="K1413" s="731"/>
      <c r="L1413" s="640"/>
      <c r="M1413" s="640">
        <v>1200</v>
      </c>
      <c r="N1413" s="1004"/>
      <c r="O1413" s="178"/>
      <c r="P1413" s="178"/>
      <c r="Q1413" s="178"/>
      <c r="R1413" s="178"/>
      <c r="S1413" s="178"/>
      <c r="T1413" s="178"/>
      <c r="U1413" s="178"/>
      <c r="V1413" s="178"/>
      <c r="W1413" s="178"/>
      <c r="X1413" s="178"/>
      <c r="Y1413" s="178"/>
      <c r="Z1413" s="178"/>
      <c r="AA1413" s="178"/>
      <c r="AB1413" s="178"/>
      <c r="AC1413" s="178"/>
      <c r="AD1413" s="178"/>
      <c r="AE1413" s="178"/>
      <c r="AF1413" s="178"/>
    </row>
    <row r="1414" spans="1:32" ht="20.399999999999999">
      <c r="A1414" s="622"/>
      <c r="B1414" s="3032" t="s">
        <v>758</v>
      </c>
      <c r="C1414" s="622" t="s">
        <v>309</v>
      </c>
      <c r="D1414" s="658" t="s">
        <v>1853</v>
      </c>
      <c r="E1414" s="659" t="s">
        <v>1807</v>
      </c>
      <c r="F1414" s="763">
        <v>5239</v>
      </c>
      <c r="G1414" s="739" t="s">
        <v>1170</v>
      </c>
      <c r="H1414" s="645">
        <v>8700</v>
      </c>
      <c r="I1414" s="645"/>
      <c r="J1414" s="1537">
        <v>7545</v>
      </c>
      <c r="K1414" s="741"/>
      <c r="L1414" s="645">
        <v>11956</v>
      </c>
      <c r="M1414" s="645"/>
      <c r="N1414" s="1004"/>
      <c r="O1414" s="178"/>
      <c r="P1414" s="178"/>
      <c r="Q1414" s="178"/>
      <c r="R1414" s="178"/>
      <c r="S1414" s="178"/>
      <c r="T1414" s="178"/>
      <c r="U1414" s="178"/>
      <c r="V1414" s="178"/>
      <c r="W1414" s="178"/>
      <c r="X1414" s="178"/>
      <c r="Y1414" s="178"/>
      <c r="Z1414" s="178"/>
      <c r="AA1414" s="178"/>
      <c r="AB1414" s="178"/>
      <c r="AC1414" s="178"/>
      <c r="AD1414" s="178"/>
      <c r="AE1414" s="178"/>
      <c r="AF1414" s="178"/>
    </row>
    <row r="1415" spans="1:32" ht="30.6">
      <c r="A1415" s="602"/>
      <c r="B1415" s="3033" t="s">
        <v>758</v>
      </c>
      <c r="C1415" s="602" t="s">
        <v>309</v>
      </c>
      <c r="D1415" s="617" t="s">
        <v>1853</v>
      </c>
      <c r="E1415" s="639" t="s">
        <v>1807</v>
      </c>
      <c r="F1415" s="734">
        <v>5239</v>
      </c>
      <c r="G1415" s="689" t="s">
        <v>3932</v>
      </c>
      <c r="H1415" s="640"/>
      <c r="I1415" s="640"/>
      <c r="J1415" s="1537"/>
      <c r="K1415" s="731"/>
      <c r="L1415" s="640"/>
      <c r="M1415" s="640">
        <v>5956</v>
      </c>
      <c r="N1415" s="1004"/>
      <c r="O1415" s="178"/>
      <c r="P1415" s="178"/>
      <c r="Q1415" s="178"/>
      <c r="R1415" s="178"/>
      <c r="S1415" s="178"/>
      <c r="T1415" s="178"/>
      <c r="U1415" s="178"/>
      <c r="V1415" s="178"/>
      <c r="W1415" s="178"/>
      <c r="X1415" s="178"/>
      <c r="Y1415" s="178"/>
      <c r="Z1415" s="178"/>
      <c r="AA1415" s="178"/>
      <c r="AB1415" s="178"/>
      <c r="AC1415" s="178"/>
      <c r="AD1415" s="178"/>
      <c r="AE1415" s="178"/>
      <c r="AF1415" s="178"/>
    </row>
    <row r="1416" spans="1:32" ht="20.399999999999999">
      <c r="A1416" s="602"/>
      <c r="B1416" s="3033" t="s">
        <v>758</v>
      </c>
      <c r="C1416" s="602" t="s">
        <v>309</v>
      </c>
      <c r="D1416" s="617" t="s">
        <v>1853</v>
      </c>
      <c r="E1416" s="639" t="s">
        <v>1807</v>
      </c>
      <c r="F1416" s="734">
        <v>5239</v>
      </c>
      <c r="G1416" s="689" t="s">
        <v>3933</v>
      </c>
      <c r="H1416" s="640"/>
      <c r="I1416" s="640"/>
      <c r="J1416" s="1537"/>
      <c r="K1416" s="731"/>
      <c r="L1416" s="640"/>
      <c r="M1416" s="640">
        <v>6000</v>
      </c>
      <c r="N1416" s="366"/>
      <c r="O1416" s="178"/>
      <c r="P1416" s="178"/>
      <c r="Q1416" s="178"/>
      <c r="R1416" s="178"/>
      <c r="S1416" s="178"/>
      <c r="T1416" s="178"/>
      <c r="U1416" s="178"/>
      <c r="V1416" s="178"/>
      <c r="W1416" s="178"/>
      <c r="X1416" s="178"/>
      <c r="Y1416" s="178"/>
      <c r="Z1416" s="178"/>
      <c r="AA1416" s="178"/>
      <c r="AB1416" s="178"/>
      <c r="AC1416" s="178"/>
      <c r="AD1416" s="178"/>
      <c r="AE1416" s="178"/>
      <c r="AF1416" s="178"/>
    </row>
    <row r="1417" spans="1:32">
      <c r="A1417" s="602"/>
      <c r="B1417" s="3033" t="s">
        <v>758</v>
      </c>
      <c r="C1417" s="602" t="s">
        <v>309</v>
      </c>
      <c r="D1417" s="617" t="s">
        <v>1853</v>
      </c>
      <c r="E1417" s="639" t="s">
        <v>1807</v>
      </c>
      <c r="F1417" s="734">
        <v>5239</v>
      </c>
      <c r="G1417" s="689" t="s">
        <v>2278</v>
      </c>
      <c r="H1417" s="640"/>
      <c r="I1417" s="640">
        <v>700</v>
      </c>
      <c r="J1417" s="1537" t="s">
        <v>1126</v>
      </c>
      <c r="K1417" s="731"/>
      <c r="L1417" s="640"/>
      <c r="M1417" s="640"/>
      <c r="N1417" s="366"/>
      <c r="O1417" s="178"/>
      <c r="P1417" s="178"/>
      <c r="Q1417" s="178"/>
      <c r="R1417" s="178"/>
      <c r="S1417" s="178"/>
      <c r="T1417" s="178"/>
      <c r="U1417" s="178"/>
      <c r="V1417" s="178"/>
      <c r="W1417" s="178"/>
      <c r="X1417" s="178"/>
      <c r="Y1417" s="178"/>
      <c r="Z1417" s="178"/>
      <c r="AA1417" s="178"/>
      <c r="AB1417" s="178"/>
      <c r="AC1417" s="178"/>
      <c r="AD1417" s="178"/>
      <c r="AE1417" s="178"/>
      <c r="AF1417" s="178"/>
    </row>
    <row r="1418" spans="1:32">
      <c r="A1418" s="602"/>
      <c r="B1418" s="3033" t="s">
        <v>758</v>
      </c>
      <c r="C1418" s="602" t="s">
        <v>309</v>
      </c>
      <c r="D1418" s="617" t="s">
        <v>1853</v>
      </c>
      <c r="E1418" s="639" t="s">
        <v>1807</v>
      </c>
      <c r="F1418" s="734">
        <v>5239</v>
      </c>
      <c r="G1418" s="689" t="s">
        <v>2279</v>
      </c>
      <c r="H1418" s="640"/>
      <c r="I1418" s="640">
        <v>1185</v>
      </c>
      <c r="J1418" s="1537" t="s">
        <v>1126</v>
      </c>
      <c r="K1418" s="731"/>
      <c r="L1418" s="640"/>
      <c r="M1418" s="640"/>
      <c r="N1418" s="1004"/>
      <c r="O1418" s="178"/>
      <c r="P1418" s="178"/>
      <c r="Q1418" s="178"/>
      <c r="R1418" s="178"/>
      <c r="S1418" s="178"/>
      <c r="T1418" s="178"/>
      <c r="U1418" s="178"/>
      <c r="V1418" s="178"/>
      <c r="W1418" s="178"/>
      <c r="X1418" s="178"/>
      <c r="Y1418" s="178"/>
      <c r="Z1418" s="178"/>
      <c r="AA1418" s="178"/>
      <c r="AB1418" s="178"/>
      <c r="AC1418" s="178"/>
      <c r="AD1418" s="178"/>
      <c r="AE1418" s="178"/>
      <c r="AF1418" s="178"/>
    </row>
    <row r="1419" spans="1:32">
      <c r="A1419" s="602"/>
      <c r="B1419" s="3033" t="s">
        <v>758</v>
      </c>
      <c r="C1419" s="602" t="s">
        <v>309</v>
      </c>
      <c r="D1419" s="617" t="s">
        <v>1853</v>
      </c>
      <c r="E1419" s="639" t="s">
        <v>1807</v>
      </c>
      <c r="F1419" s="734">
        <v>5239</v>
      </c>
      <c r="G1419" s="689" t="s">
        <v>2280</v>
      </c>
      <c r="H1419" s="640"/>
      <c r="I1419" s="640">
        <v>5000</v>
      </c>
      <c r="J1419" s="1537" t="s">
        <v>1126</v>
      </c>
      <c r="K1419" s="731"/>
      <c r="L1419" s="640"/>
      <c r="M1419" s="640"/>
      <c r="N1419" s="1004"/>
      <c r="O1419" s="178"/>
      <c r="P1419" s="178"/>
      <c r="Q1419" s="178"/>
      <c r="R1419" s="178"/>
      <c r="S1419" s="178"/>
      <c r="T1419" s="178"/>
      <c r="U1419" s="178"/>
      <c r="V1419" s="178"/>
      <c r="W1419" s="178"/>
      <c r="X1419" s="178"/>
      <c r="Y1419" s="178"/>
      <c r="Z1419" s="178"/>
      <c r="AA1419" s="178"/>
      <c r="AB1419" s="178"/>
      <c r="AC1419" s="178"/>
      <c r="AD1419" s="178"/>
      <c r="AE1419" s="178"/>
      <c r="AF1419" s="178"/>
    </row>
    <row r="1420" spans="1:32">
      <c r="A1420" s="699"/>
      <c r="B1420" s="3033" t="s">
        <v>758</v>
      </c>
      <c r="C1420" s="602" t="s">
        <v>309</v>
      </c>
      <c r="D1420" s="617" t="s">
        <v>1853</v>
      </c>
      <c r="E1420" s="639" t="s">
        <v>1807</v>
      </c>
      <c r="F1420" s="734">
        <v>5239</v>
      </c>
      <c r="G1420" s="689" t="s">
        <v>2270</v>
      </c>
      <c r="H1420" s="640"/>
      <c r="I1420" s="640">
        <v>1815</v>
      </c>
      <c r="J1420" s="1537" t="s">
        <v>1126</v>
      </c>
      <c r="K1420" s="731"/>
      <c r="L1420" s="640"/>
      <c r="M1420" s="640"/>
      <c r="N1420" s="1004"/>
      <c r="O1420" s="178"/>
      <c r="P1420" s="178"/>
      <c r="Q1420" s="178"/>
      <c r="R1420" s="178"/>
      <c r="S1420" s="178"/>
      <c r="T1420" s="178"/>
      <c r="U1420" s="178"/>
      <c r="V1420" s="178"/>
      <c r="W1420" s="178"/>
      <c r="X1420" s="178"/>
      <c r="Y1420" s="178"/>
      <c r="Z1420" s="178"/>
      <c r="AA1420" s="178"/>
      <c r="AB1420" s="178"/>
      <c r="AC1420" s="178"/>
      <c r="AD1420" s="178"/>
      <c r="AE1420" s="178"/>
      <c r="AF1420" s="178"/>
    </row>
    <row r="1421" spans="1:32" ht="20.399999999999999">
      <c r="A1421" s="622"/>
      <c r="B1421" s="3032" t="s">
        <v>757</v>
      </c>
      <c r="C1421" s="622" t="s">
        <v>309</v>
      </c>
      <c r="D1421" s="658" t="s">
        <v>1853</v>
      </c>
      <c r="E1421" s="659" t="s">
        <v>1807</v>
      </c>
      <c r="F1421" s="763">
        <v>5239</v>
      </c>
      <c r="G1421" s="739" t="s">
        <v>1170</v>
      </c>
      <c r="H1421" s="645"/>
      <c r="I1421" s="645"/>
      <c r="J1421" s="1537"/>
      <c r="K1421" s="741"/>
      <c r="L1421" s="645">
        <v>35000</v>
      </c>
      <c r="M1421" s="645"/>
      <c r="N1421" s="1004"/>
      <c r="O1421" s="178"/>
      <c r="P1421" s="178"/>
      <c r="Q1421" s="178"/>
      <c r="R1421" s="178"/>
      <c r="S1421" s="178"/>
      <c r="T1421" s="178"/>
      <c r="U1421" s="178"/>
      <c r="V1421" s="178"/>
      <c r="W1421" s="178"/>
      <c r="X1421" s="178"/>
      <c r="Y1421" s="178"/>
      <c r="Z1421" s="178"/>
      <c r="AA1421" s="178"/>
      <c r="AB1421" s="178"/>
      <c r="AC1421" s="178"/>
      <c r="AD1421" s="178"/>
      <c r="AE1421" s="178"/>
      <c r="AF1421" s="178"/>
    </row>
    <row r="1422" spans="1:32">
      <c r="A1422" s="602"/>
      <c r="B1422" s="3033" t="s">
        <v>757</v>
      </c>
      <c r="C1422" s="602" t="s">
        <v>309</v>
      </c>
      <c r="D1422" s="617" t="s">
        <v>1853</v>
      </c>
      <c r="E1422" s="639" t="s">
        <v>1807</v>
      </c>
      <c r="F1422" s="734">
        <v>5239</v>
      </c>
      <c r="G1422" s="689" t="s">
        <v>3934</v>
      </c>
      <c r="H1422" s="640"/>
      <c r="I1422" s="640"/>
      <c r="J1422" s="1537" t="s">
        <v>1126</v>
      </c>
      <c r="K1422" s="731"/>
      <c r="L1422" s="640"/>
      <c r="M1422" s="640">
        <v>7000</v>
      </c>
      <c r="N1422" s="1004"/>
      <c r="O1422" s="178"/>
      <c r="P1422" s="178"/>
      <c r="Q1422" s="178"/>
      <c r="R1422" s="178"/>
      <c r="S1422" s="178"/>
      <c r="T1422" s="178"/>
      <c r="U1422" s="178"/>
      <c r="V1422" s="178"/>
      <c r="W1422" s="178"/>
      <c r="X1422" s="178"/>
      <c r="Y1422" s="178"/>
      <c r="Z1422" s="178"/>
      <c r="AA1422" s="178"/>
      <c r="AB1422" s="178"/>
      <c r="AC1422" s="178"/>
      <c r="AD1422" s="178"/>
      <c r="AE1422" s="178"/>
      <c r="AF1422" s="178"/>
    </row>
    <row r="1423" spans="1:32">
      <c r="A1423" s="2588"/>
      <c r="B1423" s="3033" t="s">
        <v>757</v>
      </c>
      <c r="C1423" s="602" t="s">
        <v>309</v>
      </c>
      <c r="D1423" s="617" t="s">
        <v>1853</v>
      </c>
      <c r="E1423" s="639" t="s">
        <v>1807</v>
      </c>
      <c r="F1423" s="734">
        <v>5239</v>
      </c>
      <c r="G1423" s="2514" t="s">
        <v>4779</v>
      </c>
      <c r="H1423" s="2524"/>
      <c r="I1423" s="2524"/>
      <c r="J1423" s="2530"/>
      <c r="K1423" s="2531"/>
      <c r="L1423" s="2524"/>
      <c r="M1423" s="2524">
        <v>28000</v>
      </c>
      <c r="N1423" s="1004"/>
      <c r="O1423" s="178"/>
      <c r="P1423" s="178"/>
      <c r="Q1423" s="178"/>
      <c r="R1423" s="178"/>
      <c r="S1423" s="178"/>
      <c r="T1423" s="178"/>
      <c r="U1423" s="178"/>
      <c r="V1423" s="178"/>
      <c r="W1423" s="178"/>
      <c r="X1423" s="178"/>
      <c r="Y1423" s="178"/>
      <c r="Z1423" s="178"/>
      <c r="AA1423" s="178"/>
      <c r="AB1423" s="178"/>
      <c r="AC1423" s="178"/>
      <c r="AD1423" s="178"/>
      <c r="AE1423" s="178"/>
      <c r="AF1423" s="178"/>
    </row>
    <row r="1424" spans="1:32">
      <c r="A1424" s="622"/>
      <c r="B1424" s="3032" t="s">
        <v>1203</v>
      </c>
      <c r="C1424" s="622" t="s">
        <v>309</v>
      </c>
      <c r="D1424" s="658" t="s">
        <v>1853</v>
      </c>
      <c r="E1424" s="1305" t="s">
        <v>1807</v>
      </c>
      <c r="F1424" s="1578">
        <v>7230</v>
      </c>
      <c r="G1424" s="1571" t="s">
        <v>1000</v>
      </c>
      <c r="H1424" s="1572">
        <v>238206</v>
      </c>
      <c r="I1424" s="1572"/>
      <c r="J1424" s="1564">
        <v>152091</v>
      </c>
      <c r="K1424" s="1574"/>
      <c r="L1424" s="1572">
        <v>229039</v>
      </c>
      <c r="M1424" s="1572"/>
      <c r="N1424" s="1004"/>
      <c r="O1424" s="178"/>
      <c r="P1424" s="178"/>
      <c r="Q1424" s="178"/>
      <c r="R1424" s="178"/>
      <c r="S1424" s="178"/>
      <c r="T1424" s="178"/>
      <c r="U1424" s="178"/>
      <c r="V1424" s="178"/>
      <c r="W1424" s="178"/>
      <c r="X1424" s="178"/>
      <c r="Y1424" s="178"/>
      <c r="Z1424" s="178"/>
      <c r="AA1424" s="178"/>
      <c r="AB1424" s="178"/>
      <c r="AC1424" s="178"/>
      <c r="AD1424" s="178"/>
      <c r="AE1424" s="178"/>
      <c r="AF1424" s="178"/>
    </row>
    <row r="1425" spans="1:32">
      <c r="A1425" s="699"/>
      <c r="B1425" s="3033" t="s">
        <v>1203</v>
      </c>
      <c r="C1425" s="602" t="s">
        <v>307</v>
      </c>
      <c r="D1425" s="617" t="s">
        <v>1853</v>
      </c>
      <c r="E1425" s="1306" t="s">
        <v>1807</v>
      </c>
      <c r="F1425" s="1312">
        <v>7230</v>
      </c>
      <c r="G1425" s="757" t="s">
        <v>422</v>
      </c>
      <c r="H1425" s="1563"/>
      <c r="I1425" s="1563">
        <v>102055</v>
      </c>
      <c r="J1425" s="1564" t="s">
        <v>1126</v>
      </c>
      <c r="K1425" s="1565"/>
      <c r="L1425" s="1563"/>
      <c r="M1425" s="1563">
        <v>112476</v>
      </c>
      <c r="N1425" s="366"/>
      <c r="O1425" s="178"/>
      <c r="P1425" s="178"/>
      <c r="Q1425" s="178"/>
      <c r="R1425" s="178"/>
      <c r="S1425" s="178"/>
      <c r="T1425" s="178"/>
      <c r="U1425" s="178"/>
      <c r="V1425" s="178"/>
      <c r="W1425" s="178"/>
      <c r="X1425" s="178"/>
      <c r="Y1425" s="178"/>
      <c r="Z1425" s="178"/>
      <c r="AA1425" s="178"/>
      <c r="AB1425" s="178"/>
      <c r="AC1425" s="178"/>
      <c r="AD1425" s="178"/>
      <c r="AE1425" s="178"/>
      <c r="AF1425" s="178"/>
    </row>
    <row r="1426" spans="1:32">
      <c r="A1426" s="699"/>
      <c r="B1426" s="3033" t="s">
        <v>1203</v>
      </c>
      <c r="C1426" s="602" t="s">
        <v>307</v>
      </c>
      <c r="D1426" s="617" t="s">
        <v>1853</v>
      </c>
      <c r="E1426" s="1306" t="s">
        <v>1807</v>
      </c>
      <c r="F1426" s="1312">
        <v>7230</v>
      </c>
      <c r="G1426" s="757" t="s">
        <v>756</v>
      </c>
      <c r="H1426" s="1563"/>
      <c r="I1426" s="1563">
        <v>136151.20000000001</v>
      </c>
      <c r="J1426" s="1564" t="s">
        <v>1126</v>
      </c>
      <c r="K1426" s="1565"/>
      <c r="L1426" s="1563"/>
      <c r="M1426" s="1563">
        <v>116563</v>
      </c>
      <c r="N1426" s="366"/>
      <c r="O1426" s="178"/>
      <c r="P1426" s="178"/>
      <c r="Q1426" s="178"/>
      <c r="R1426" s="178"/>
      <c r="S1426" s="178"/>
      <c r="T1426" s="178"/>
      <c r="U1426" s="178"/>
      <c r="V1426" s="178"/>
      <c r="W1426" s="178"/>
      <c r="X1426" s="178"/>
      <c r="Y1426" s="178"/>
      <c r="Z1426" s="178"/>
      <c r="AA1426" s="178"/>
      <c r="AB1426" s="178"/>
      <c r="AC1426" s="178"/>
      <c r="AD1426" s="178"/>
      <c r="AE1426" s="178"/>
      <c r="AF1426" s="178"/>
    </row>
    <row r="1427" spans="1:32">
      <c r="A1427" s="699"/>
      <c r="B1427" s="3033" t="s">
        <v>1203</v>
      </c>
      <c r="C1427" s="602" t="s">
        <v>307</v>
      </c>
      <c r="D1427" s="617" t="s">
        <v>1853</v>
      </c>
      <c r="E1427" s="1306" t="s">
        <v>1807</v>
      </c>
      <c r="F1427" s="1312">
        <v>7230</v>
      </c>
      <c r="G1427" s="757" t="s">
        <v>758</v>
      </c>
      <c r="H1427" s="1563"/>
      <c r="I1427" s="1563">
        <v>0</v>
      </c>
      <c r="J1427" s="1564" t="s">
        <v>1126</v>
      </c>
      <c r="K1427" s="1565"/>
      <c r="L1427" s="1563"/>
      <c r="M1427" s="1563">
        <v>0</v>
      </c>
      <c r="N1427" s="366"/>
      <c r="O1427" s="178"/>
      <c r="P1427" s="178"/>
      <c r="Q1427" s="178"/>
      <c r="R1427" s="178"/>
      <c r="S1427" s="178"/>
      <c r="T1427" s="178"/>
      <c r="U1427" s="178"/>
      <c r="V1427" s="178"/>
      <c r="W1427" s="178"/>
      <c r="X1427" s="178"/>
      <c r="Y1427" s="178"/>
      <c r="Z1427" s="178"/>
      <c r="AA1427" s="178"/>
      <c r="AB1427" s="178"/>
      <c r="AC1427" s="178"/>
      <c r="AD1427" s="178"/>
      <c r="AE1427" s="178"/>
      <c r="AF1427" s="178"/>
    </row>
    <row r="1428" spans="1:32">
      <c r="A1428" s="622"/>
      <c r="B1428" s="3032" t="s">
        <v>1730</v>
      </c>
      <c r="C1428" s="622" t="s">
        <v>307</v>
      </c>
      <c r="D1428" s="658" t="s">
        <v>1853</v>
      </c>
      <c r="E1428" s="779" t="s">
        <v>1807</v>
      </c>
      <c r="F1428" s="624">
        <v>7230</v>
      </c>
      <c r="G1428" s="625" t="s">
        <v>757</v>
      </c>
      <c r="H1428" s="628">
        <v>7647</v>
      </c>
      <c r="I1428" s="628"/>
      <c r="J1428" s="1392"/>
      <c r="K1428" s="666"/>
      <c r="L1428" s="628">
        <v>122031</v>
      </c>
      <c r="M1428" s="628"/>
      <c r="N1428" s="366"/>
      <c r="O1428" s="178"/>
      <c r="P1428" s="178"/>
      <c r="Q1428" s="178"/>
      <c r="R1428" s="178"/>
      <c r="S1428" s="178"/>
      <c r="T1428" s="178"/>
      <c r="U1428" s="178"/>
      <c r="V1428" s="178"/>
      <c r="W1428" s="178"/>
      <c r="X1428" s="178"/>
      <c r="Y1428" s="178"/>
      <c r="Z1428" s="178"/>
      <c r="AA1428" s="178"/>
      <c r="AB1428" s="178"/>
      <c r="AC1428" s="178"/>
      <c r="AD1428" s="178"/>
      <c r="AE1428" s="178"/>
      <c r="AF1428" s="178"/>
    </row>
    <row r="1429" spans="1:32" ht="20.399999999999999">
      <c r="A1429" s="607"/>
      <c r="B1429" s="3049" t="s">
        <v>1730</v>
      </c>
      <c r="C1429" s="607" t="s">
        <v>307</v>
      </c>
      <c r="D1429" s="608" t="s">
        <v>1853</v>
      </c>
      <c r="E1429" s="875" t="s">
        <v>1807</v>
      </c>
      <c r="F1429" s="610">
        <v>7230</v>
      </c>
      <c r="G1429" s="656" t="s">
        <v>4437</v>
      </c>
      <c r="H1429" s="672"/>
      <c r="I1429" s="672"/>
      <c r="J1429" s="2332"/>
      <c r="K1429" s="672"/>
      <c r="L1429" s="2263"/>
      <c r="M1429" s="2263">
        <v>91031</v>
      </c>
      <c r="N1429" s="1004"/>
      <c r="O1429" s="178"/>
      <c r="P1429" s="178"/>
      <c r="Q1429" s="178"/>
      <c r="R1429" s="178"/>
      <c r="S1429" s="178"/>
      <c r="T1429" s="178"/>
      <c r="U1429" s="178"/>
      <c r="V1429" s="178"/>
      <c r="W1429" s="178"/>
      <c r="X1429" s="178"/>
      <c r="Y1429" s="178"/>
      <c r="Z1429" s="178"/>
      <c r="AA1429" s="178"/>
      <c r="AB1429" s="178"/>
      <c r="AC1429" s="178"/>
      <c r="AD1429" s="178"/>
      <c r="AE1429" s="178"/>
      <c r="AF1429" s="178"/>
    </row>
    <row r="1430" spans="1:32" ht="40.799999999999997">
      <c r="A1430" s="607"/>
      <c r="B1430" s="3049" t="s">
        <v>1730</v>
      </c>
      <c r="C1430" s="607" t="s">
        <v>307</v>
      </c>
      <c r="D1430" s="608" t="s">
        <v>1853</v>
      </c>
      <c r="E1430" s="875" t="s">
        <v>1807</v>
      </c>
      <c r="F1430" s="610">
        <v>7230</v>
      </c>
      <c r="G1430" s="656" t="s">
        <v>4438</v>
      </c>
      <c r="H1430" s="672"/>
      <c r="I1430" s="672"/>
      <c r="J1430" s="2332"/>
      <c r="K1430" s="672"/>
      <c r="L1430" s="2263"/>
      <c r="M1430" s="2263">
        <v>6000</v>
      </c>
      <c r="N1430" s="1004"/>
      <c r="O1430" s="178"/>
      <c r="P1430" s="178"/>
      <c r="Q1430" s="178"/>
      <c r="R1430" s="178"/>
      <c r="S1430" s="178"/>
      <c r="T1430" s="178"/>
      <c r="U1430" s="178"/>
      <c r="V1430" s="178"/>
      <c r="W1430" s="178"/>
      <c r="X1430" s="178"/>
      <c r="Y1430" s="178"/>
      <c r="Z1430" s="178"/>
      <c r="AA1430" s="178"/>
      <c r="AB1430" s="178"/>
      <c r="AC1430" s="178"/>
      <c r="AD1430" s="178"/>
      <c r="AE1430" s="178"/>
      <c r="AF1430" s="178"/>
    </row>
    <row r="1431" spans="1:32" ht="11.4" customHeight="1">
      <c r="A1431" s="607"/>
      <c r="B1431" s="3049" t="s">
        <v>1730</v>
      </c>
      <c r="C1431" s="607" t="s">
        <v>307</v>
      </c>
      <c r="D1431" s="608" t="s">
        <v>1853</v>
      </c>
      <c r="E1431" s="875" t="s">
        <v>1807</v>
      </c>
      <c r="F1431" s="610">
        <v>7230</v>
      </c>
      <c r="G1431" s="656" t="s">
        <v>4778</v>
      </c>
      <c r="H1431" s="672"/>
      <c r="I1431" s="672"/>
      <c r="J1431" s="2332"/>
      <c r="K1431" s="672"/>
      <c r="L1431" s="2263"/>
      <c r="M1431" s="2263">
        <v>25000</v>
      </c>
      <c r="N1431" s="1004"/>
      <c r="O1431" s="178"/>
      <c r="P1431" s="178"/>
      <c r="Q1431" s="178"/>
      <c r="R1431" s="178"/>
      <c r="S1431" s="178"/>
      <c r="T1431" s="178"/>
      <c r="U1431" s="178"/>
      <c r="V1431" s="178"/>
      <c r="W1431" s="178"/>
      <c r="X1431" s="178"/>
      <c r="Y1431" s="178"/>
      <c r="Z1431" s="178"/>
      <c r="AA1431" s="178"/>
      <c r="AB1431" s="178"/>
      <c r="AC1431" s="178"/>
      <c r="AD1431" s="178"/>
      <c r="AE1431" s="178"/>
      <c r="AF1431" s="178"/>
    </row>
    <row r="1432" spans="1:32">
      <c r="A1432" s="607"/>
      <c r="B1432" s="3049" t="s">
        <v>1730</v>
      </c>
      <c r="C1432" s="607" t="s">
        <v>307</v>
      </c>
      <c r="D1432" s="608" t="s">
        <v>1853</v>
      </c>
      <c r="E1432" s="875" t="s">
        <v>1807</v>
      </c>
      <c r="F1432" s="610">
        <v>7230</v>
      </c>
      <c r="G1432" s="656" t="s">
        <v>2715</v>
      </c>
      <c r="H1432" s="672"/>
      <c r="I1432" s="672">
        <v>7647</v>
      </c>
      <c r="J1432" s="2332">
        <v>6716</v>
      </c>
      <c r="K1432" s="672"/>
      <c r="L1432" s="2263"/>
      <c r="M1432" s="2263"/>
      <c r="N1432" s="366"/>
      <c r="O1432" s="178"/>
      <c r="P1432" s="178"/>
      <c r="Q1432" s="178"/>
      <c r="R1432" s="178"/>
      <c r="S1432" s="178"/>
      <c r="T1432" s="178"/>
      <c r="U1432" s="178"/>
      <c r="V1432" s="178"/>
      <c r="W1432" s="178"/>
      <c r="X1432" s="178"/>
      <c r="Y1432" s="178"/>
      <c r="Z1432" s="178"/>
      <c r="AA1432" s="178"/>
      <c r="AB1432" s="178"/>
      <c r="AC1432" s="178"/>
      <c r="AD1432" s="178"/>
      <c r="AE1432" s="178"/>
      <c r="AF1432" s="178"/>
    </row>
    <row r="1433" spans="1:32">
      <c r="A1433" s="1466"/>
      <c r="B1433" s="3052" t="s">
        <v>351</v>
      </c>
      <c r="C1433" s="1466"/>
      <c r="D1433" s="1472" t="s">
        <v>1853</v>
      </c>
      <c r="E1433" s="1473" t="s">
        <v>3177</v>
      </c>
      <c r="F1433" s="1467">
        <v>1119</v>
      </c>
      <c r="G1433" s="1468" t="s">
        <v>134</v>
      </c>
      <c r="H1433" s="1474">
        <v>132</v>
      </c>
      <c r="I1433" s="1474"/>
      <c r="J1433" s="1474"/>
      <c r="K1433" s="1458"/>
      <c r="L1433" s="1475">
        <v>131</v>
      </c>
      <c r="M1433" s="1476"/>
      <c r="N1433" s="456" t="s">
        <v>4613</v>
      </c>
      <c r="O1433" s="178"/>
      <c r="P1433" s="178"/>
      <c r="Q1433" s="178"/>
      <c r="R1433" s="178"/>
      <c r="S1433" s="178"/>
      <c r="T1433" s="178"/>
      <c r="U1433" s="178"/>
      <c r="V1433" s="178"/>
      <c r="W1433" s="178"/>
      <c r="X1433" s="178"/>
      <c r="Y1433" s="178"/>
      <c r="Z1433" s="178"/>
      <c r="AA1433" s="178"/>
      <c r="AB1433" s="178"/>
      <c r="AC1433" s="178"/>
      <c r="AD1433" s="178"/>
      <c r="AE1433" s="178"/>
      <c r="AF1433" s="178"/>
    </row>
    <row r="1434" spans="1:32">
      <c r="A1434" s="1393"/>
      <c r="B1434" s="3042" t="s">
        <v>351</v>
      </c>
      <c r="C1434" s="1393"/>
      <c r="D1434" s="1452" t="s">
        <v>1853</v>
      </c>
      <c r="E1434" s="1477" t="s">
        <v>3177</v>
      </c>
      <c r="F1434" s="1465">
        <v>1119</v>
      </c>
      <c r="G1434" s="1439" t="s">
        <v>422</v>
      </c>
      <c r="H1434" s="1440"/>
      <c r="I1434" s="1440">
        <v>132</v>
      </c>
      <c r="J1434" s="1440"/>
      <c r="K1434" s="1442"/>
      <c r="L1434" s="1469"/>
      <c r="M1434" s="2995">
        <v>131</v>
      </c>
      <c r="N1434" s="366"/>
      <c r="O1434" s="178"/>
      <c r="P1434" s="178"/>
      <c r="Q1434" s="178"/>
      <c r="R1434" s="178"/>
      <c r="S1434" s="178"/>
      <c r="T1434" s="178"/>
      <c r="U1434" s="178"/>
      <c r="V1434" s="178"/>
      <c r="W1434" s="178"/>
      <c r="X1434" s="178"/>
      <c r="Y1434" s="178"/>
      <c r="Z1434" s="178"/>
      <c r="AA1434" s="178"/>
      <c r="AB1434" s="178"/>
      <c r="AC1434" s="178"/>
      <c r="AD1434" s="178"/>
      <c r="AE1434" s="178"/>
      <c r="AF1434" s="178"/>
    </row>
    <row r="1435" spans="1:32" ht="20.399999999999999">
      <c r="A1435" s="1466"/>
      <c r="B1435" s="3052" t="s">
        <v>351</v>
      </c>
      <c r="C1435" s="1466"/>
      <c r="D1435" s="1472" t="s">
        <v>1853</v>
      </c>
      <c r="E1435" s="1473" t="s">
        <v>3177</v>
      </c>
      <c r="F1435" s="1467">
        <v>1210</v>
      </c>
      <c r="G1435" s="1468" t="s">
        <v>388</v>
      </c>
      <c r="H1435" s="1474">
        <v>31</v>
      </c>
      <c r="I1435" s="1474"/>
      <c r="J1435" s="1474"/>
      <c r="K1435" s="1458"/>
      <c r="L1435" s="1475">
        <v>32</v>
      </c>
      <c r="M1435" s="1474"/>
      <c r="N1435" s="366"/>
      <c r="O1435" s="178"/>
      <c r="P1435" s="178"/>
      <c r="Q1435" s="178"/>
      <c r="R1435" s="178"/>
      <c r="S1435" s="178"/>
      <c r="T1435" s="178"/>
      <c r="U1435" s="178"/>
      <c r="V1435" s="178"/>
      <c r="W1435" s="178"/>
      <c r="X1435" s="178"/>
      <c r="Y1435" s="178"/>
      <c r="Z1435" s="178"/>
      <c r="AA1435" s="178"/>
      <c r="AB1435" s="178"/>
      <c r="AC1435" s="178"/>
      <c r="AD1435" s="178"/>
      <c r="AE1435" s="178"/>
      <c r="AF1435" s="178"/>
    </row>
    <row r="1436" spans="1:32">
      <c r="A1436" s="1393"/>
      <c r="B1436" s="3042" t="s">
        <v>351</v>
      </c>
      <c r="C1436" s="1393"/>
      <c r="D1436" s="1452" t="s">
        <v>1853</v>
      </c>
      <c r="E1436" s="1477" t="s">
        <v>3177</v>
      </c>
      <c r="F1436" s="1465">
        <v>1210</v>
      </c>
      <c r="G1436" s="1439"/>
      <c r="H1436" s="1440"/>
      <c r="I1436" s="1440">
        <v>31</v>
      </c>
      <c r="J1436" s="1440"/>
      <c r="K1436" s="1442"/>
      <c r="L1436" s="1469"/>
      <c r="M1436" s="1478">
        <v>32</v>
      </c>
      <c r="N1436" s="366"/>
      <c r="O1436" s="178"/>
      <c r="P1436" s="178"/>
      <c r="Q1436" s="178"/>
      <c r="R1436" s="178"/>
      <c r="S1436" s="178"/>
      <c r="T1436" s="178"/>
      <c r="U1436" s="178"/>
      <c r="V1436" s="178"/>
      <c r="W1436" s="178"/>
      <c r="X1436" s="178"/>
      <c r="Y1436" s="178"/>
      <c r="Z1436" s="178"/>
      <c r="AA1436" s="178"/>
      <c r="AB1436" s="178"/>
      <c r="AC1436" s="178"/>
      <c r="AD1436" s="178"/>
      <c r="AE1436" s="178"/>
      <c r="AF1436" s="178"/>
    </row>
    <row r="1437" spans="1:32">
      <c r="A1437" s="1466"/>
      <c r="B1437" s="3052" t="s">
        <v>351</v>
      </c>
      <c r="C1437" s="1466"/>
      <c r="D1437" s="1472" t="s">
        <v>1853</v>
      </c>
      <c r="E1437" s="1473" t="s">
        <v>3177</v>
      </c>
      <c r="F1437" s="1467">
        <v>2239</v>
      </c>
      <c r="G1437" s="1468" t="s">
        <v>993</v>
      </c>
      <c r="H1437" s="1474">
        <v>3880</v>
      </c>
      <c r="I1437" s="1474"/>
      <c r="J1437" s="1474"/>
      <c r="K1437" s="1458"/>
      <c r="L1437" s="1475">
        <v>1480</v>
      </c>
      <c r="M1437" s="1474"/>
      <c r="N1437" s="366"/>
      <c r="O1437" s="178"/>
      <c r="P1437" s="178"/>
      <c r="Q1437" s="178"/>
      <c r="R1437" s="178"/>
      <c r="S1437" s="178"/>
      <c r="T1437" s="178"/>
      <c r="U1437" s="178"/>
      <c r="V1437" s="178"/>
      <c r="W1437" s="178"/>
      <c r="X1437" s="178"/>
      <c r="Y1437" s="178"/>
      <c r="Z1437" s="178"/>
      <c r="AA1437" s="178"/>
      <c r="AB1437" s="178"/>
      <c r="AC1437" s="178"/>
      <c r="AD1437" s="178"/>
      <c r="AE1437" s="178"/>
      <c r="AF1437" s="178"/>
    </row>
    <row r="1438" spans="1:32">
      <c r="A1438" s="1393"/>
      <c r="B1438" s="3042" t="s">
        <v>351</v>
      </c>
      <c r="C1438" s="1393"/>
      <c r="D1438" s="1452" t="s">
        <v>1853</v>
      </c>
      <c r="E1438" s="1477" t="s">
        <v>3177</v>
      </c>
      <c r="F1438" s="1465">
        <v>2239</v>
      </c>
      <c r="G1438" s="1470" t="s">
        <v>1287</v>
      </c>
      <c r="H1438" s="1440"/>
      <c r="I1438" s="1440">
        <v>3880</v>
      </c>
      <c r="J1438" s="1440"/>
      <c r="K1438" s="1442"/>
      <c r="L1438" s="1469"/>
      <c r="M1438" s="1478">
        <v>1480</v>
      </c>
      <c r="N1438" s="366"/>
      <c r="O1438" s="178"/>
      <c r="P1438" s="178"/>
      <c r="Q1438" s="178"/>
      <c r="R1438" s="178"/>
      <c r="S1438" s="178"/>
      <c r="T1438" s="178"/>
      <c r="U1438" s="178"/>
      <c r="V1438" s="178"/>
      <c r="W1438" s="178"/>
      <c r="X1438" s="178"/>
      <c r="Y1438" s="178"/>
      <c r="Z1438" s="178"/>
      <c r="AA1438" s="178"/>
      <c r="AB1438" s="178"/>
      <c r="AC1438" s="178"/>
      <c r="AD1438" s="178"/>
      <c r="AE1438" s="178"/>
      <c r="AF1438" s="178"/>
    </row>
    <row r="1439" spans="1:32">
      <c r="A1439" s="1393"/>
      <c r="B1439" s="3042" t="s">
        <v>351</v>
      </c>
      <c r="C1439" s="1393"/>
      <c r="D1439" s="1452" t="s">
        <v>1853</v>
      </c>
      <c r="E1439" s="1477" t="s">
        <v>3177</v>
      </c>
      <c r="F1439" s="1465">
        <v>2239</v>
      </c>
      <c r="G1439" s="1470" t="s">
        <v>304</v>
      </c>
      <c r="H1439" s="1440"/>
      <c r="I1439" s="1440"/>
      <c r="J1439" s="1440"/>
      <c r="K1439" s="1442"/>
      <c r="L1439" s="1469"/>
      <c r="M1439" s="1478">
        <v>163</v>
      </c>
      <c r="N1439" s="366"/>
      <c r="O1439" s="6"/>
      <c r="P1439" s="6"/>
      <c r="Q1439" s="6"/>
      <c r="R1439" s="6"/>
      <c r="S1439" s="6"/>
      <c r="T1439" s="6"/>
      <c r="U1439" s="6"/>
      <c r="V1439" s="6"/>
      <c r="W1439" s="6"/>
      <c r="X1439" s="6"/>
    </row>
    <row r="1440" spans="1:32">
      <c r="A1440" s="1393"/>
      <c r="B1440" s="3042" t="s">
        <v>351</v>
      </c>
      <c r="C1440" s="1393"/>
      <c r="D1440" s="1452" t="s">
        <v>1853</v>
      </c>
      <c r="E1440" s="1477" t="s">
        <v>3177</v>
      </c>
      <c r="F1440" s="1465">
        <v>2239</v>
      </c>
      <c r="G1440" s="1470" t="s">
        <v>5104</v>
      </c>
      <c r="H1440" s="1440"/>
      <c r="I1440" s="1440"/>
      <c r="J1440" s="1440"/>
      <c r="K1440" s="1442"/>
      <c r="L1440" s="1469"/>
      <c r="M1440" s="1478">
        <v>-163</v>
      </c>
      <c r="N1440" s="1004"/>
      <c r="O1440" s="6"/>
      <c r="P1440" s="6"/>
      <c r="Q1440" s="6"/>
      <c r="R1440" s="6"/>
      <c r="S1440" s="6"/>
      <c r="T1440" s="6"/>
      <c r="U1440" s="6"/>
      <c r="V1440" s="6"/>
      <c r="W1440" s="6"/>
      <c r="X1440" s="6"/>
    </row>
    <row r="1441" spans="1:32">
      <c r="A1441" s="622"/>
      <c r="B1441" s="3032" t="s">
        <v>422</v>
      </c>
      <c r="C1441" s="622" t="s">
        <v>413</v>
      </c>
      <c r="D1441" s="658" t="s">
        <v>1853</v>
      </c>
      <c r="E1441" s="681" t="s">
        <v>1821</v>
      </c>
      <c r="F1441" s="763">
        <v>1119</v>
      </c>
      <c r="G1441" s="739" t="s">
        <v>217</v>
      </c>
      <c r="H1441" s="652">
        <v>536336.59199999995</v>
      </c>
      <c r="I1441" s="652"/>
      <c r="J1441" s="1537">
        <v>437405</v>
      </c>
      <c r="K1441" s="781"/>
      <c r="L1441" s="652">
        <v>611658.69600000023</v>
      </c>
      <c r="M1441" s="652"/>
      <c r="N1441" s="1004"/>
      <c r="O1441" s="6"/>
      <c r="P1441" s="6"/>
      <c r="Q1441" s="6"/>
      <c r="R1441" s="6"/>
      <c r="S1441" s="6"/>
      <c r="T1441" s="6"/>
      <c r="U1441" s="6"/>
      <c r="V1441" s="6"/>
      <c r="W1441" s="6"/>
      <c r="X1441" s="6"/>
    </row>
    <row r="1442" spans="1:32">
      <c r="A1442" s="602"/>
      <c r="B1442" s="3033" t="s">
        <v>422</v>
      </c>
      <c r="C1442" s="602" t="s">
        <v>413</v>
      </c>
      <c r="D1442" s="617" t="s">
        <v>1853</v>
      </c>
      <c r="E1442" s="639" t="s">
        <v>1821</v>
      </c>
      <c r="F1442" s="734">
        <v>1119</v>
      </c>
      <c r="G1442" s="751" t="s">
        <v>422</v>
      </c>
      <c r="H1442" s="653"/>
      <c r="I1442" s="653">
        <v>606336.59199999995</v>
      </c>
      <c r="J1442" s="1537" t="s">
        <v>1126</v>
      </c>
      <c r="K1442" s="781"/>
      <c r="L1442" s="653"/>
      <c r="M1442" s="653">
        <v>611658.69600000023</v>
      </c>
      <c r="N1442" s="1004"/>
      <c r="O1442" s="178"/>
      <c r="P1442" s="178"/>
      <c r="Q1442" s="178"/>
      <c r="R1442" s="178"/>
      <c r="S1442" s="178"/>
      <c r="T1442" s="178"/>
      <c r="U1442" s="178"/>
      <c r="V1442" s="178"/>
      <c r="W1442" s="178"/>
      <c r="X1442" s="178"/>
      <c r="Y1442" s="178"/>
      <c r="Z1442" s="178"/>
      <c r="AA1442" s="178"/>
      <c r="AB1442" s="178"/>
      <c r="AC1442" s="178"/>
      <c r="AD1442" s="178"/>
      <c r="AE1442" s="178"/>
      <c r="AF1442" s="178"/>
    </row>
    <row r="1443" spans="1:32" ht="20.399999999999999">
      <c r="A1443" s="602"/>
      <c r="B1443" s="3033" t="s">
        <v>422</v>
      </c>
      <c r="C1443" s="602" t="s">
        <v>413</v>
      </c>
      <c r="D1443" s="617" t="s">
        <v>1853</v>
      </c>
      <c r="E1443" s="1306" t="s">
        <v>1821</v>
      </c>
      <c r="F1443" s="1312">
        <v>1119</v>
      </c>
      <c r="G1443" s="1683" t="s">
        <v>3226</v>
      </c>
      <c r="H1443" s="2070"/>
      <c r="I1443" s="2070">
        <v>-70000</v>
      </c>
      <c r="J1443" s="1564" t="s">
        <v>1126</v>
      </c>
      <c r="K1443" s="2274"/>
      <c r="L1443" s="2070"/>
      <c r="M1443" s="2070"/>
      <c r="N1443" s="1004"/>
      <c r="O1443" s="178"/>
      <c r="P1443" s="178"/>
      <c r="Q1443" s="178"/>
      <c r="R1443" s="178"/>
      <c r="S1443" s="178"/>
      <c r="T1443" s="178"/>
      <c r="U1443" s="178"/>
      <c r="V1443" s="178"/>
      <c r="W1443" s="178"/>
      <c r="X1443" s="178"/>
      <c r="Y1443" s="178"/>
      <c r="Z1443" s="178"/>
      <c r="AA1443" s="178"/>
      <c r="AB1443" s="178"/>
      <c r="AC1443" s="178"/>
      <c r="AD1443" s="178"/>
      <c r="AE1443" s="178"/>
      <c r="AF1443" s="178"/>
    </row>
    <row r="1444" spans="1:32">
      <c r="A1444" s="659"/>
      <c r="B1444" s="3032" t="s">
        <v>312</v>
      </c>
      <c r="C1444" s="659" t="s">
        <v>306</v>
      </c>
      <c r="D1444" s="762" t="s">
        <v>1853</v>
      </c>
      <c r="E1444" s="1314" t="s">
        <v>1834</v>
      </c>
      <c r="F1444" s="1578">
        <v>1119</v>
      </c>
      <c r="G1444" s="1571" t="s">
        <v>218</v>
      </c>
      <c r="H1444" s="2413">
        <v>622470.87999999989</v>
      </c>
      <c r="I1444" s="2413"/>
      <c r="J1444" s="1564">
        <v>401928.62</v>
      </c>
      <c r="K1444" s="2274"/>
      <c r="L1444" s="2413">
        <v>614023.80000000005</v>
      </c>
      <c r="M1444" s="2413"/>
      <c r="N1444" s="1004"/>
      <c r="O1444" s="178"/>
      <c r="P1444" s="178"/>
      <c r="Q1444" s="178"/>
      <c r="R1444" s="178"/>
      <c r="S1444" s="178"/>
      <c r="T1444" s="178"/>
      <c r="U1444" s="178"/>
      <c r="V1444" s="178"/>
      <c r="W1444" s="178"/>
      <c r="X1444" s="178"/>
      <c r="Y1444" s="178"/>
      <c r="Z1444" s="178"/>
      <c r="AA1444" s="178"/>
      <c r="AB1444" s="178"/>
      <c r="AC1444" s="178"/>
      <c r="AD1444" s="178"/>
      <c r="AE1444" s="178"/>
      <c r="AF1444" s="178"/>
    </row>
    <row r="1445" spans="1:32" ht="22.5" customHeight="1">
      <c r="A1445" s="639"/>
      <c r="B1445" s="3033" t="s">
        <v>312</v>
      </c>
      <c r="C1445" s="639" t="s">
        <v>306</v>
      </c>
      <c r="D1445" s="733" t="s">
        <v>1853</v>
      </c>
      <c r="E1445" s="1306" t="s">
        <v>1834</v>
      </c>
      <c r="F1445" s="1312">
        <v>1119</v>
      </c>
      <c r="G1445" s="1683" t="s">
        <v>1287</v>
      </c>
      <c r="H1445" s="2070"/>
      <c r="I1445" s="2070">
        <v>16595</v>
      </c>
      <c r="J1445" s="1564" t="s">
        <v>1126</v>
      </c>
      <c r="K1445" s="2274"/>
      <c r="L1445" s="2070"/>
      <c r="M1445" s="2070">
        <v>0</v>
      </c>
      <c r="N1445" s="1004"/>
      <c r="O1445" s="4"/>
      <c r="P1445" s="4"/>
      <c r="Q1445" s="4"/>
      <c r="R1445" s="4"/>
      <c r="S1445" s="4"/>
      <c r="T1445" s="4"/>
      <c r="U1445" s="4"/>
      <c r="V1445" s="4"/>
      <c r="W1445" s="4"/>
      <c r="X1445" s="4"/>
      <c r="Y1445" s="4"/>
      <c r="Z1445" s="4"/>
      <c r="AA1445" s="4"/>
      <c r="AB1445" s="4"/>
      <c r="AC1445" s="4"/>
      <c r="AD1445" s="4"/>
      <c r="AE1445" s="4"/>
      <c r="AF1445" s="4"/>
    </row>
    <row r="1446" spans="1:32" ht="20.399999999999999">
      <c r="A1446" s="639"/>
      <c r="B1446" s="3033" t="s">
        <v>312</v>
      </c>
      <c r="C1446" s="639" t="s">
        <v>306</v>
      </c>
      <c r="D1446" s="733" t="s">
        <v>1853</v>
      </c>
      <c r="E1446" s="1306" t="s">
        <v>1834</v>
      </c>
      <c r="F1446" s="1312">
        <v>1119</v>
      </c>
      <c r="G1446" s="1683" t="s">
        <v>1727</v>
      </c>
      <c r="H1446" s="2070"/>
      <c r="I1446" s="2070">
        <v>561403.87999999989</v>
      </c>
      <c r="J1446" s="1564" t="s">
        <v>1126</v>
      </c>
      <c r="K1446" s="2274"/>
      <c r="L1446" s="2070"/>
      <c r="M1446" s="2070">
        <v>614023.80000000005</v>
      </c>
      <c r="N1446" s="366"/>
      <c r="O1446" s="4"/>
      <c r="P1446" s="4"/>
      <c r="Q1446" s="4"/>
      <c r="R1446" s="4"/>
      <c r="S1446" s="4"/>
      <c r="T1446" s="4"/>
      <c r="U1446" s="4"/>
      <c r="V1446" s="4"/>
      <c r="W1446" s="4"/>
      <c r="X1446" s="4"/>
      <c r="Y1446" s="4"/>
      <c r="Z1446" s="4"/>
      <c r="AA1446" s="4"/>
      <c r="AB1446" s="4"/>
      <c r="AC1446" s="4"/>
      <c r="AD1446" s="4"/>
      <c r="AE1446" s="4"/>
      <c r="AF1446" s="4"/>
    </row>
    <row r="1447" spans="1:32" ht="30.6">
      <c r="A1447" s="639"/>
      <c r="B1447" s="3033" t="s">
        <v>312</v>
      </c>
      <c r="C1447" s="639" t="s">
        <v>306</v>
      </c>
      <c r="D1447" s="733" t="s">
        <v>1853</v>
      </c>
      <c r="E1447" s="1306" t="s">
        <v>1834</v>
      </c>
      <c r="F1447" s="1312">
        <v>1119</v>
      </c>
      <c r="G1447" s="1683" t="s">
        <v>1299</v>
      </c>
      <c r="H1447" s="2070"/>
      <c r="I1447" s="2070"/>
      <c r="J1447" s="1564" t="s">
        <v>1126</v>
      </c>
      <c r="K1447" s="2274"/>
      <c r="L1447" s="2070"/>
      <c r="M1447" s="2070"/>
      <c r="N1447" s="366"/>
      <c r="O1447" s="178"/>
      <c r="P1447" s="178"/>
      <c r="Q1447" s="178"/>
      <c r="R1447" s="178"/>
      <c r="S1447" s="178"/>
      <c r="T1447" s="178"/>
      <c r="U1447" s="178"/>
      <c r="V1447" s="178"/>
      <c r="W1447" s="178"/>
      <c r="X1447" s="178"/>
      <c r="Y1447" s="178"/>
      <c r="Z1447" s="178"/>
      <c r="AA1447" s="178"/>
      <c r="AB1447" s="178"/>
      <c r="AC1447" s="178"/>
      <c r="AD1447" s="178"/>
      <c r="AE1447" s="178"/>
      <c r="AF1447" s="178"/>
    </row>
    <row r="1448" spans="1:32" ht="20.399999999999999">
      <c r="A1448" s="639"/>
      <c r="B1448" s="3033" t="s">
        <v>312</v>
      </c>
      <c r="C1448" s="639" t="s">
        <v>306</v>
      </c>
      <c r="D1448" s="733" t="s">
        <v>1853</v>
      </c>
      <c r="E1448" s="1306" t="s">
        <v>1834</v>
      </c>
      <c r="F1448" s="1312">
        <v>1119</v>
      </c>
      <c r="G1448" s="1683" t="s">
        <v>1895</v>
      </c>
      <c r="H1448" s="2070"/>
      <c r="I1448" s="2070">
        <v>-30000</v>
      </c>
      <c r="J1448" s="1564" t="s">
        <v>1126</v>
      </c>
      <c r="K1448" s="2274"/>
      <c r="L1448" s="2070"/>
      <c r="M1448" s="2070"/>
      <c r="N1448" s="366"/>
      <c r="O1448" s="178"/>
      <c r="P1448" s="178"/>
      <c r="Q1448" s="178"/>
      <c r="R1448" s="178"/>
      <c r="S1448" s="178"/>
      <c r="T1448" s="178"/>
      <c r="U1448" s="178"/>
      <c r="V1448" s="178"/>
      <c r="W1448" s="178"/>
      <c r="X1448" s="178"/>
      <c r="Y1448" s="178"/>
      <c r="Z1448" s="178"/>
      <c r="AA1448" s="178"/>
      <c r="AB1448" s="178"/>
      <c r="AC1448" s="178"/>
      <c r="AD1448" s="178"/>
      <c r="AE1448" s="178"/>
      <c r="AF1448" s="178"/>
    </row>
    <row r="1449" spans="1:32">
      <c r="A1449" s="639"/>
      <c r="B1449" s="3033" t="s">
        <v>312</v>
      </c>
      <c r="C1449" s="639" t="s">
        <v>306</v>
      </c>
      <c r="D1449" s="733" t="s">
        <v>1853</v>
      </c>
      <c r="E1449" s="1306" t="s">
        <v>1834</v>
      </c>
      <c r="F1449" s="1312">
        <v>1119</v>
      </c>
      <c r="G1449" s="1683" t="s">
        <v>1728</v>
      </c>
      <c r="H1449" s="2070"/>
      <c r="I1449" s="2070"/>
      <c r="J1449" s="1564" t="s">
        <v>1126</v>
      </c>
      <c r="K1449" s="2274"/>
      <c r="L1449" s="2070"/>
      <c r="M1449" s="2070"/>
      <c r="N1449" s="1004"/>
    </row>
    <row r="1450" spans="1:32">
      <c r="A1450" s="639"/>
      <c r="B1450" s="3033" t="s">
        <v>312</v>
      </c>
      <c r="C1450" s="639" t="s">
        <v>306</v>
      </c>
      <c r="D1450" s="733" t="s">
        <v>1853</v>
      </c>
      <c r="E1450" s="1306" t="s">
        <v>1834</v>
      </c>
      <c r="F1450" s="1312">
        <v>1119</v>
      </c>
      <c r="G1450" s="1683" t="s">
        <v>1909</v>
      </c>
      <c r="H1450" s="2070"/>
      <c r="I1450" s="2070">
        <v>74472</v>
      </c>
      <c r="J1450" s="1564" t="s">
        <v>1126</v>
      </c>
      <c r="K1450" s="2274"/>
      <c r="L1450" s="2070"/>
      <c r="M1450" s="2070"/>
      <c r="N1450" s="1004"/>
    </row>
    <row r="1451" spans="1:32" ht="20.399999999999999">
      <c r="A1451" s="622"/>
      <c r="B1451" s="3032" t="s">
        <v>422</v>
      </c>
      <c r="C1451" s="622" t="s">
        <v>413</v>
      </c>
      <c r="D1451" s="658" t="s">
        <v>1853</v>
      </c>
      <c r="E1451" s="1305" t="s">
        <v>1821</v>
      </c>
      <c r="F1451" s="1578">
        <v>1146</v>
      </c>
      <c r="G1451" s="1571" t="s">
        <v>583</v>
      </c>
      <c r="H1451" s="2063">
        <v>1000</v>
      </c>
      <c r="I1451" s="2063"/>
      <c r="J1451" s="1564">
        <v>260</v>
      </c>
      <c r="K1451" s="2274"/>
      <c r="L1451" s="2063">
        <v>1000</v>
      </c>
      <c r="M1451" s="2063"/>
      <c r="N1451" s="1004"/>
    </row>
    <row r="1452" spans="1:32">
      <c r="A1452" s="602"/>
      <c r="B1452" s="3033" t="s">
        <v>422</v>
      </c>
      <c r="C1452" s="602" t="s">
        <v>413</v>
      </c>
      <c r="D1452" s="617" t="s">
        <v>1853</v>
      </c>
      <c r="E1452" s="1306" t="s">
        <v>1821</v>
      </c>
      <c r="F1452" s="1312">
        <v>1146</v>
      </c>
      <c r="G1452" s="1683" t="s">
        <v>422</v>
      </c>
      <c r="H1452" s="2070"/>
      <c r="I1452" s="2070">
        <v>1000</v>
      </c>
      <c r="J1452" s="1564" t="s">
        <v>1126</v>
      </c>
      <c r="K1452" s="2274"/>
      <c r="L1452" s="2070"/>
      <c r="M1452" s="2070">
        <v>1000</v>
      </c>
      <c r="N1452" s="1004"/>
    </row>
    <row r="1453" spans="1:32" ht="20.399999999999999">
      <c r="A1453" s="659"/>
      <c r="B1453" s="3032" t="s">
        <v>312</v>
      </c>
      <c r="C1453" s="659" t="s">
        <v>306</v>
      </c>
      <c r="D1453" s="762" t="s">
        <v>1853</v>
      </c>
      <c r="E1453" s="1305" t="s">
        <v>1834</v>
      </c>
      <c r="F1453" s="1578">
        <v>1146</v>
      </c>
      <c r="G1453" s="1571" t="s">
        <v>583</v>
      </c>
      <c r="H1453" s="2413">
        <v>3500</v>
      </c>
      <c r="I1453" s="2413"/>
      <c r="J1453" s="1564">
        <v>0</v>
      </c>
      <c r="K1453" s="2274"/>
      <c r="L1453" s="2274">
        <v>3500</v>
      </c>
      <c r="M1453" s="2063"/>
      <c r="N1453" s="1960"/>
    </row>
    <row r="1454" spans="1:32">
      <c r="A1454" s="639"/>
      <c r="B1454" s="3033" t="s">
        <v>312</v>
      </c>
      <c r="C1454" s="639" t="s">
        <v>306</v>
      </c>
      <c r="D1454" s="733" t="s">
        <v>1853</v>
      </c>
      <c r="E1454" s="1306" t="s">
        <v>1834</v>
      </c>
      <c r="F1454" s="1312">
        <v>1146</v>
      </c>
      <c r="G1454" s="1683" t="s">
        <v>733</v>
      </c>
      <c r="H1454" s="2070"/>
      <c r="I1454" s="2070">
        <v>3500</v>
      </c>
      <c r="J1454" s="1564" t="s">
        <v>1126</v>
      </c>
      <c r="K1454" s="2274"/>
      <c r="L1454" s="2070"/>
      <c r="M1454" s="2070">
        <v>3500</v>
      </c>
      <c r="N1454" s="2102"/>
    </row>
    <row r="1455" spans="1:32">
      <c r="A1455" s="639"/>
      <c r="B1455" s="3033" t="s">
        <v>312</v>
      </c>
      <c r="C1455" s="639" t="s">
        <v>306</v>
      </c>
      <c r="D1455" s="733" t="s">
        <v>1853</v>
      </c>
      <c r="E1455" s="1306" t="s">
        <v>1834</v>
      </c>
      <c r="F1455" s="1312">
        <v>1146</v>
      </c>
      <c r="G1455" s="1683" t="s">
        <v>706</v>
      </c>
      <c r="H1455" s="2070"/>
      <c r="I1455" s="2070"/>
      <c r="J1455" s="1564" t="s">
        <v>1126</v>
      </c>
      <c r="K1455" s="2274"/>
      <c r="L1455" s="2070"/>
      <c r="M1455" s="2070"/>
      <c r="N1455" s="1960"/>
      <c r="O1455" s="4"/>
      <c r="P1455" s="4"/>
      <c r="Q1455" s="4"/>
      <c r="R1455" s="4"/>
      <c r="S1455" s="4"/>
      <c r="T1455" s="4"/>
      <c r="U1455" s="4"/>
      <c r="V1455" s="4"/>
      <c r="W1455" s="4"/>
      <c r="X1455" s="4"/>
      <c r="Y1455" s="4"/>
      <c r="Z1455" s="4"/>
      <c r="AA1455" s="4"/>
      <c r="AB1455" s="4"/>
      <c r="AC1455" s="4"/>
      <c r="AD1455" s="4"/>
      <c r="AE1455" s="4"/>
      <c r="AF1455" s="4"/>
    </row>
    <row r="1456" spans="1:32">
      <c r="A1456" s="659"/>
      <c r="B1456" s="3032" t="s">
        <v>312</v>
      </c>
      <c r="C1456" s="659" t="s">
        <v>306</v>
      </c>
      <c r="D1456" s="762" t="s">
        <v>1853</v>
      </c>
      <c r="E1456" s="1305" t="s">
        <v>1834</v>
      </c>
      <c r="F1456" s="1578">
        <v>1147</v>
      </c>
      <c r="G1456" s="1571" t="s">
        <v>414</v>
      </c>
      <c r="H1456" s="2413">
        <v>33500</v>
      </c>
      <c r="I1456" s="2413"/>
      <c r="J1456" s="1564">
        <v>21316.28</v>
      </c>
      <c r="K1456" s="2274"/>
      <c r="L1456" s="2274">
        <v>3500</v>
      </c>
      <c r="M1456" s="2063"/>
      <c r="N1456" s="372"/>
      <c r="O1456" s="178"/>
      <c r="P1456" s="178"/>
      <c r="Q1456" s="178"/>
      <c r="R1456" s="178"/>
      <c r="S1456" s="178"/>
      <c r="T1456" s="178"/>
      <c r="U1456" s="178"/>
      <c r="V1456" s="178"/>
      <c r="W1456" s="178"/>
      <c r="X1456" s="178"/>
      <c r="Y1456" s="178"/>
      <c r="Z1456" s="178"/>
      <c r="AA1456" s="178"/>
      <c r="AB1456" s="178"/>
      <c r="AC1456" s="178"/>
      <c r="AD1456" s="178"/>
      <c r="AE1456" s="178"/>
      <c r="AF1456" s="178"/>
    </row>
    <row r="1457" spans="1:32">
      <c r="A1457" s="639"/>
      <c r="B1457" s="3033" t="s">
        <v>312</v>
      </c>
      <c r="C1457" s="639" t="s">
        <v>306</v>
      </c>
      <c r="D1457" s="733" t="s">
        <v>1853</v>
      </c>
      <c r="E1457" s="1306" t="s">
        <v>1834</v>
      </c>
      <c r="F1457" s="1312">
        <v>1147</v>
      </c>
      <c r="G1457" s="1683"/>
      <c r="H1457" s="2070"/>
      <c r="I1457" s="2070">
        <v>3500</v>
      </c>
      <c r="J1457" s="1564" t="s">
        <v>1126</v>
      </c>
      <c r="K1457" s="2274"/>
      <c r="L1457" s="2070"/>
      <c r="M1457" s="2070">
        <v>3500</v>
      </c>
      <c r="N1457" s="1960"/>
      <c r="O1457" s="4"/>
      <c r="P1457" s="4"/>
      <c r="Q1457" s="4"/>
      <c r="R1457" s="4"/>
      <c r="S1457" s="4"/>
      <c r="T1457" s="4"/>
      <c r="U1457" s="4"/>
      <c r="V1457" s="4"/>
      <c r="W1457" s="4"/>
      <c r="X1457" s="4"/>
      <c r="Y1457" s="4"/>
      <c r="Z1457" s="4"/>
      <c r="AA1457" s="4"/>
      <c r="AB1457" s="4"/>
      <c r="AC1457" s="4"/>
      <c r="AD1457" s="4"/>
      <c r="AE1457" s="4"/>
      <c r="AF1457" s="4"/>
    </row>
    <row r="1458" spans="1:32" ht="20.399999999999999">
      <c r="A1458" s="639"/>
      <c r="B1458" s="3033" t="s">
        <v>312</v>
      </c>
      <c r="C1458" s="639" t="s">
        <v>306</v>
      </c>
      <c r="D1458" s="733" t="s">
        <v>1853</v>
      </c>
      <c r="E1458" s="1306" t="s">
        <v>1834</v>
      </c>
      <c r="F1458" s="1312">
        <v>1147</v>
      </c>
      <c r="G1458" s="1683" t="s">
        <v>1895</v>
      </c>
      <c r="H1458" s="2070"/>
      <c r="I1458" s="2070">
        <v>30000</v>
      </c>
      <c r="J1458" s="1564" t="s">
        <v>1126</v>
      </c>
      <c r="K1458" s="2274"/>
      <c r="L1458" s="2070"/>
      <c r="M1458" s="2070"/>
      <c r="N1458" s="296"/>
      <c r="O1458" s="178"/>
      <c r="P1458" s="178"/>
      <c r="Q1458" s="178"/>
      <c r="R1458" s="178"/>
      <c r="S1458" s="178"/>
      <c r="T1458" s="178"/>
      <c r="U1458" s="178"/>
      <c r="V1458" s="178"/>
      <c r="W1458" s="178"/>
      <c r="X1458" s="178"/>
      <c r="Y1458" s="178"/>
      <c r="Z1458" s="178"/>
      <c r="AA1458" s="178"/>
      <c r="AB1458" s="178"/>
      <c r="AC1458" s="178"/>
      <c r="AD1458" s="178"/>
      <c r="AE1458" s="178"/>
      <c r="AF1458" s="178"/>
    </row>
    <row r="1459" spans="1:32">
      <c r="A1459" s="639"/>
      <c r="B1459" s="3033" t="s">
        <v>312</v>
      </c>
      <c r="C1459" s="639" t="s">
        <v>306</v>
      </c>
      <c r="D1459" s="733" t="s">
        <v>1853</v>
      </c>
      <c r="E1459" s="1306" t="s">
        <v>1834</v>
      </c>
      <c r="F1459" s="1312">
        <v>1147</v>
      </c>
      <c r="G1459" s="1683" t="s">
        <v>707</v>
      </c>
      <c r="H1459" s="2070"/>
      <c r="I1459" s="2070"/>
      <c r="J1459" s="1564" t="s">
        <v>1126</v>
      </c>
      <c r="K1459" s="2274"/>
      <c r="L1459" s="2070"/>
      <c r="M1459" s="2070"/>
      <c r="N1459" s="1960"/>
      <c r="O1459" s="4"/>
      <c r="P1459" s="4"/>
      <c r="Q1459" s="4"/>
      <c r="R1459" s="4"/>
      <c r="S1459" s="4"/>
      <c r="T1459" s="4"/>
      <c r="U1459" s="4"/>
      <c r="V1459" s="4"/>
      <c r="W1459" s="4"/>
      <c r="X1459" s="4"/>
      <c r="Y1459" s="4"/>
      <c r="Z1459" s="4"/>
      <c r="AA1459" s="4"/>
      <c r="AB1459" s="4"/>
      <c r="AC1459" s="4"/>
      <c r="AD1459" s="4"/>
      <c r="AE1459" s="4"/>
      <c r="AF1459" s="4"/>
    </row>
    <row r="1460" spans="1:32">
      <c r="A1460" s="622"/>
      <c r="B1460" s="3032" t="s">
        <v>422</v>
      </c>
      <c r="C1460" s="622" t="s">
        <v>413</v>
      </c>
      <c r="D1460" s="658" t="s">
        <v>1853</v>
      </c>
      <c r="E1460" s="1305" t="s">
        <v>1821</v>
      </c>
      <c r="F1460" s="1578">
        <v>1147</v>
      </c>
      <c r="G1460" s="1571" t="s">
        <v>103</v>
      </c>
      <c r="H1460" s="2063">
        <v>96444.720400000006</v>
      </c>
      <c r="I1460" s="2063"/>
      <c r="J1460" s="1564">
        <v>37059</v>
      </c>
      <c r="K1460" s="2274"/>
      <c r="L1460" s="2063">
        <v>90707.676800000016</v>
      </c>
      <c r="M1460" s="2063"/>
      <c r="N1460" s="1960"/>
      <c r="O1460" s="178"/>
      <c r="P1460" s="178"/>
      <c r="Q1460" s="178"/>
      <c r="R1460" s="178"/>
      <c r="S1460" s="178"/>
      <c r="T1460" s="178"/>
      <c r="U1460" s="178"/>
      <c r="V1460" s="178"/>
      <c r="W1460" s="178"/>
      <c r="X1460" s="178"/>
      <c r="Y1460" s="178"/>
      <c r="Z1460" s="178"/>
      <c r="AA1460" s="178"/>
      <c r="AB1460" s="178"/>
      <c r="AC1460" s="178"/>
      <c r="AD1460" s="178"/>
      <c r="AE1460" s="178"/>
      <c r="AF1460" s="178"/>
    </row>
    <row r="1461" spans="1:32" ht="22.5" customHeight="1">
      <c r="A1461" s="602"/>
      <c r="B1461" s="3033" t="s">
        <v>422</v>
      </c>
      <c r="C1461" s="602" t="s">
        <v>413</v>
      </c>
      <c r="D1461" s="617" t="s">
        <v>1853</v>
      </c>
      <c r="E1461" s="1306" t="s">
        <v>1821</v>
      </c>
      <c r="F1461" s="1312">
        <v>1147</v>
      </c>
      <c r="G1461" s="1683" t="s">
        <v>3942</v>
      </c>
      <c r="H1461" s="2070"/>
      <c r="I1461" s="2070">
        <v>100769.72039999999</v>
      </c>
      <c r="J1461" s="1564" t="s">
        <v>1126</v>
      </c>
      <c r="K1461" s="2274"/>
      <c r="L1461" s="2070"/>
      <c r="M1461" s="2070">
        <v>90707.676800000016</v>
      </c>
      <c r="N1461" s="1960"/>
      <c r="O1461" s="4"/>
      <c r="P1461" s="4"/>
      <c r="Q1461" s="4"/>
      <c r="R1461" s="4"/>
      <c r="S1461" s="4"/>
      <c r="T1461" s="4"/>
      <c r="U1461" s="4"/>
      <c r="V1461" s="4"/>
      <c r="W1461" s="4"/>
      <c r="X1461" s="4"/>
      <c r="Y1461" s="4"/>
      <c r="Z1461" s="4"/>
      <c r="AA1461" s="4"/>
      <c r="AB1461" s="4"/>
      <c r="AC1461" s="4"/>
      <c r="AD1461" s="4"/>
      <c r="AE1461" s="4"/>
      <c r="AF1461" s="4"/>
    </row>
    <row r="1462" spans="1:32" ht="20.399999999999999">
      <c r="A1462" s="602"/>
      <c r="B1462" s="3033" t="s">
        <v>422</v>
      </c>
      <c r="C1462" s="602" t="s">
        <v>413</v>
      </c>
      <c r="D1462" s="617" t="s">
        <v>1853</v>
      </c>
      <c r="E1462" s="1306" t="s">
        <v>1821</v>
      </c>
      <c r="F1462" s="1312">
        <v>1147</v>
      </c>
      <c r="G1462" s="1683" t="s">
        <v>2899</v>
      </c>
      <c r="H1462" s="2070"/>
      <c r="I1462" s="2070">
        <v>-1000</v>
      </c>
      <c r="J1462" s="1564" t="s">
        <v>1126</v>
      </c>
      <c r="K1462" s="2274"/>
      <c r="L1462" s="2070"/>
      <c r="M1462" s="2070"/>
      <c r="N1462" s="1960"/>
      <c r="O1462" s="178"/>
      <c r="P1462" s="178"/>
      <c r="Q1462" s="178"/>
      <c r="R1462" s="178"/>
      <c r="S1462" s="178"/>
      <c r="T1462" s="178"/>
      <c r="U1462" s="178"/>
      <c r="V1462" s="178"/>
      <c r="W1462" s="178"/>
      <c r="X1462" s="178"/>
      <c r="Y1462" s="178"/>
      <c r="Z1462" s="178"/>
      <c r="AA1462" s="178"/>
      <c r="AB1462" s="178"/>
      <c r="AC1462" s="178"/>
      <c r="AD1462" s="178"/>
      <c r="AE1462" s="178"/>
      <c r="AF1462" s="178"/>
    </row>
    <row r="1463" spans="1:32" ht="20.399999999999999">
      <c r="A1463" s="602"/>
      <c r="B1463" s="3033" t="s">
        <v>422</v>
      </c>
      <c r="C1463" s="602" t="s">
        <v>413</v>
      </c>
      <c r="D1463" s="617" t="s">
        <v>1853</v>
      </c>
      <c r="E1463" s="1306" t="s">
        <v>1821</v>
      </c>
      <c r="F1463" s="1312">
        <v>1147</v>
      </c>
      <c r="G1463" s="1683" t="s">
        <v>1903</v>
      </c>
      <c r="H1463" s="2070"/>
      <c r="I1463" s="2070">
        <v>-3000</v>
      </c>
      <c r="J1463" s="1564" t="s">
        <v>1126</v>
      </c>
      <c r="K1463" s="2274"/>
      <c r="L1463" s="2070"/>
      <c r="M1463" s="2070"/>
      <c r="N1463" s="1960"/>
      <c r="O1463" s="178"/>
      <c r="P1463" s="178"/>
      <c r="Q1463" s="178"/>
      <c r="R1463" s="178"/>
      <c r="S1463" s="178"/>
      <c r="T1463" s="178"/>
      <c r="U1463" s="178"/>
      <c r="V1463" s="178"/>
      <c r="W1463" s="178"/>
      <c r="X1463" s="178"/>
      <c r="Y1463" s="178"/>
      <c r="Z1463" s="178"/>
      <c r="AA1463" s="178"/>
      <c r="AB1463" s="178"/>
      <c r="AC1463" s="178"/>
      <c r="AD1463" s="178"/>
      <c r="AE1463" s="178"/>
      <c r="AF1463" s="178"/>
    </row>
    <row r="1464" spans="1:32">
      <c r="A1464" s="659"/>
      <c r="B1464" s="3032" t="s">
        <v>312</v>
      </c>
      <c r="C1464" s="659" t="s">
        <v>306</v>
      </c>
      <c r="D1464" s="762" t="s">
        <v>1853</v>
      </c>
      <c r="E1464" s="1305" t="s">
        <v>1834</v>
      </c>
      <c r="F1464" s="1578">
        <v>1148</v>
      </c>
      <c r="G1464" s="1571" t="s">
        <v>104</v>
      </c>
      <c r="H1464" s="2413">
        <v>30000</v>
      </c>
      <c r="I1464" s="2413"/>
      <c r="J1464" s="1564">
        <v>16025.46</v>
      </c>
      <c r="K1464" s="2274"/>
      <c r="L1464" s="2274">
        <v>20000</v>
      </c>
      <c r="M1464" s="2413"/>
      <c r="N1464" s="1960"/>
      <c r="O1464" s="178"/>
      <c r="P1464" s="178"/>
      <c r="Q1464" s="178"/>
      <c r="R1464" s="178"/>
      <c r="S1464" s="178"/>
      <c r="T1464" s="178"/>
      <c r="U1464" s="178"/>
      <c r="V1464" s="178"/>
      <c r="W1464" s="178"/>
      <c r="X1464" s="178"/>
      <c r="Y1464" s="178"/>
      <c r="Z1464" s="178"/>
      <c r="AA1464" s="178"/>
      <c r="AB1464" s="178"/>
      <c r="AC1464" s="178"/>
      <c r="AD1464" s="178"/>
      <c r="AE1464" s="178"/>
      <c r="AF1464" s="178"/>
    </row>
    <row r="1465" spans="1:32" ht="20.399999999999999">
      <c r="A1465" s="639"/>
      <c r="B1465" s="3033" t="s">
        <v>312</v>
      </c>
      <c r="C1465" s="639" t="s">
        <v>306</v>
      </c>
      <c r="D1465" s="733" t="s">
        <v>1853</v>
      </c>
      <c r="E1465" s="1306" t="s">
        <v>1834</v>
      </c>
      <c r="F1465" s="1312">
        <v>1148</v>
      </c>
      <c r="G1465" s="757" t="s">
        <v>1727</v>
      </c>
      <c r="H1465" s="2070"/>
      <c r="I1465" s="2070">
        <v>10000</v>
      </c>
      <c r="J1465" s="1564" t="s">
        <v>1126</v>
      </c>
      <c r="K1465" s="2274"/>
      <c r="L1465" s="2070"/>
      <c r="M1465" s="2070"/>
      <c r="N1465" s="1960"/>
      <c r="O1465" s="6"/>
      <c r="P1465" s="6"/>
      <c r="Q1465" s="6"/>
      <c r="R1465" s="6"/>
      <c r="S1465" s="6"/>
      <c r="T1465" s="6"/>
      <c r="U1465" s="6"/>
      <c r="V1465" s="6"/>
      <c r="W1465" s="6"/>
      <c r="X1465" s="6"/>
    </row>
    <row r="1466" spans="1:32" ht="11.4" customHeight="1">
      <c r="A1466" s="639"/>
      <c r="B1466" s="3033" t="s">
        <v>312</v>
      </c>
      <c r="C1466" s="639" t="s">
        <v>306</v>
      </c>
      <c r="D1466" s="733" t="s">
        <v>1853</v>
      </c>
      <c r="E1466" s="1306" t="s">
        <v>1834</v>
      </c>
      <c r="F1466" s="1312">
        <v>1148</v>
      </c>
      <c r="G1466" s="1683" t="s">
        <v>1909</v>
      </c>
      <c r="H1466" s="2070"/>
      <c r="I1466" s="2070">
        <v>20000</v>
      </c>
      <c r="J1466" s="1564" t="s">
        <v>1126</v>
      </c>
      <c r="K1466" s="2274"/>
      <c r="L1466" s="2070"/>
      <c r="M1466" s="2070">
        <v>20000</v>
      </c>
      <c r="N1466" s="2105"/>
      <c r="O1466" s="6"/>
      <c r="P1466" s="6"/>
      <c r="Q1466" s="6"/>
      <c r="R1466" s="6"/>
      <c r="S1466" s="6"/>
      <c r="T1466" s="6"/>
      <c r="U1466" s="6"/>
      <c r="V1466" s="6"/>
      <c r="W1466" s="6"/>
      <c r="X1466" s="6"/>
    </row>
    <row r="1467" spans="1:32">
      <c r="A1467" s="622"/>
      <c r="B1467" s="3032" t="s">
        <v>422</v>
      </c>
      <c r="C1467" s="622" t="s">
        <v>413</v>
      </c>
      <c r="D1467" s="658" t="s">
        <v>1853</v>
      </c>
      <c r="E1467" s="1305" t="s">
        <v>1821</v>
      </c>
      <c r="F1467" s="1578">
        <v>1148</v>
      </c>
      <c r="G1467" s="1571" t="s">
        <v>104</v>
      </c>
      <c r="H1467" s="2063">
        <v>5700</v>
      </c>
      <c r="I1467" s="2063"/>
      <c r="J1467" s="1564">
        <v>5660</v>
      </c>
      <c r="K1467" s="2274"/>
      <c r="L1467" s="2063">
        <v>0</v>
      </c>
      <c r="M1467" s="2063"/>
      <c r="N1467" s="350"/>
      <c r="O1467" s="6"/>
      <c r="P1467" s="6"/>
      <c r="Q1467" s="6"/>
      <c r="R1467" s="6"/>
      <c r="S1467" s="6"/>
      <c r="T1467" s="6"/>
      <c r="U1467" s="6"/>
      <c r="V1467" s="6"/>
      <c r="W1467" s="6"/>
      <c r="X1467" s="6"/>
    </row>
    <row r="1468" spans="1:32" ht="11.4" customHeight="1">
      <c r="A1468" s="602"/>
      <c r="B1468" s="3033" t="s">
        <v>422</v>
      </c>
      <c r="C1468" s="602" t="s">
        <v>413</v>
      </c>
      <c r="D1468" s="617" t="s">
        <v>1853</v>
      </c>
      <c r="E1468" s="1306" t="s">
        <v>1821</v>
      </c>
      <c r="F1468" s="1312">
        <v>1148</v>
      </c>
      <c r="G1468" s="1683" t="s">
        <v>104</v>
      </c>
      <c r="H1468" s="2070"/>
      <c r="I1468" s="2070">
        <v>2700</v>
      </c>
      <c r="J1468" s="1564" t="s">
        <v>1126</v>
      </c>
      <c r="K1468" s="2274"/>
      <c r="L1468" s="2070"/>
      <c r="M1468" s="2070">
        <v>0</v>
      </c>
      <c r="N1468" s="2106" t="s">
        <v>4070</v>
      </c>
      <c r="O1468" s="6"/>
      <c r="P1468" s="6"/>
      <c r="Q1468" s="6"/>
      <c r="R1468" s="6"/>
      <c r="S1468" s="6"/>
      <c r="T1468" s="6"/>
      <c r="U1468" s="6"/>
      <c r="V1468" s="6"/>
      <c r="W1468" s="6"/>
      <c r="X1468" s="6"/>
    </row>
    <row r="1469" spans="1:32" s="8" customFormat="1" ht="20.399999999999999">
      <c r="A1469" s="602"/>
      <c r="B1469" s="3033" t="s">
        <v>422</v>
      </c>
      <c r="C1469" s="602" t="s">
        <v>413</v>
      </c>
      <c r="D1469" s="617" t="s">
        <v>1853</v>
      </c>
      <c r="E1469" s="1306" t="s">
        <v>1821</v>
      </c>
      <c r="F1469" s="1312">
        <v>1148</v>
      </c>
      <c r="G1469" s="1683" t="s">
        <v>1903</v>
      </c>
      <c r="H1469" s="2070"/>
      <c r="I1469" s="2070">
        <v>3000</v>
      </c>
      <c r="J1469" s="1564" t="s">
        <v>1126</v>
      </c>
      <c r="K1469" s="2274"/>
      <c r="L1469" s="2070"/>
      <c r="M1469" s="2070"/>
      <c r="N1469" s="117"/>
      <c r="O1469" s="60"/>
      <c r="P1469" s="60"/>
      <c r="Q1469" s="60"/>
      <c r="R1469" s="60"/>
      <c r="S1469" s="60"/>
      <c r="T1469" s="60"/>
      <c r="U1469" s="60"/>
      <c r="V1469" s="60"/>
      <c r="W1469" s="60"/>
      <c r="X1469" s="60"/>
    </row>
    <row r="1470" spans="1:32">
      <c r="A1470" s="622"/>
      <c r="B1470" s="3032" t="s">
        <v>758</v>
      </c>
      <c r="C1470" s="622" t="s">
        <v>355</v>
      </c>
      <c r="D1470" s="658" t="s">
        <v>1853</v>
      </c>
      <c r="E1470" s="1305" t="s">
        <v>1821</v>
      </c>
      <c r="F1470" s="1578">
        <v>1150</v>
      </c>
      <c r="G1470" s="1571" t="s">
        <v>237</v>
      </c>
      <c r="H1470" s="2063">
        <v>1000</v>
      </c>
      <c r="I1470" s="2063"/>
      <c r="J1470" s="1564">
        <v>535</v>
      </c>
      <c r="K1470" s="2274"/>
      <c r="L1470" s="2063">
        <v>1000</v>
      </c>
      <c r="M1470" s="2063"/>
      <c r="N1470" s="117"/>
      <c r="O1470" s="6"/>
      <c r="P1470" s="6"/>
      <c r="Q1470" s="6"/>
      <c r="R1470" s="6"/>
      <c r="S1470" s="6"/>
      <c r="T1470" s="6"/>
      <c r="U1470" s="6"/>
      <c r="V1470" s="6"/>
      <c r="W1470" s="6"/>
      <c r="X1470" s="6"/>
    </row>
    <row r="1471" spans="1:32" ht="20.399999999999999">
      <c r="A1471" s="602"/>
      <c r="B1471" s="3033" t="s">
        <v>758</v>
      </c>
      <c r="C1471" s="602" t="s">
        <v>355</v>
      </c>
      <c r="D1471" s="617" t="s">
        <v>1853</v>
      </c>
      <c r="E1471" s="1306" t="s">
        <v>1821</v>
      </c>
      <c r="F1471" s="1312">
        <v>1150</v>
      </c>
      <c r="G1471" s="757" t="s">
        <v>2899</v>
      </c>
      <c r="H1471" s="2070"/>
      <c r="I1471" s="2070">
        <v>1000</v>
      </c>
      <c r="J1471" s="1564" t="s">
        <v>1126</v>
      </c>
      <c r="K1471" s="2274"/>
      <c r="L1471" s="2070"/>
      <c r="M1471" s="2070">
        <v>1000</v>
      </c>
      <c r="N1471" s="296"/>
      <c r="O1471" s="6"/>
      <c r="P1471" s="6"/>
      <c r="Q1471" s="6"/>
      <c r="R1471" s="6"/>
      <c r="S1471" s="6"/>
      <c r="T1471" s="6"/>
      <c r="U1471" s="6"/>
      <c r="V1471" s="6"/>
      <c r="W1471" s="6"/>
      <c r="X1471" s="6"/>
    </row>
    <row r="1472" spans="1:32">
      <c r="A1472" s="622"/>
      <c r="B1472" s="3032" t="s">
        <v>422</v>
      </c>
      <c r="C1472" s="622" t="s">
        <v>413</v>
      </c>
      <c r="D1472" s="658" t="s">
        <v>1853</v>
      </c>
      <c r="E1472" s="1305" t="s">
        <v>1821</v>
      </c>
      <c r="F1472" s="1578">
        <v>1210</v>
      </c>
      <c r="G1472" s="1571" t="s">
        <v>105</v>
      </c>
      <c r="H1472" s="2063">
        <v>175526.19289838642</v>
      </c>
      <c r="I1472" s="2063"/>
      <c r="J1472" s="1564">
        <v>123332</v>
      </c>
      <c r="K1472" s="2274"/>
      <c r="L1472" s="2063">
        <v>174942.40770914883</v>
      </c>
      <c r="M1472" s="2063"/>
      <c r="N1472" s="372"/>
      <c r="O1472" s="6"/>
      <c r="P1472" s="6"/>
      <c r="Q1472" s="6"/>
      <c r="R1472" s="6"/>
      <c r="S1472" s="6"/>
      <c r="T1472" s="6"/>
      <c r="U1472" s="6"/>
      <c r="V1472" s="6"/>
      <c r="W1472" s="6"/>
      <c r="X1472" s="6"/>
    </row>
    <row r="1473" spans="1:32">
      <c r="A1473" s="602"/>
      <c r="B1473" s="3033" t="s">
        <v>422</v>
      </c>
      <c r="C1473" s="602" t="s">
        <v>413</v>
      </c>
      <c r="D1473" s="617" t="s">
        <v>1853</v>
      </c>
      <c r="E1473" s="1306" t="s">
        <v>1821</v>
      </c>
      <c r="F1473" s="1312">
        <v>1210</v>
      </c>
      <c r="G1473" s="1683" t="s">
        <v>422</v>
      </c>
      <c r="H1473" s="2070"/>
      <c r="I1473" s="2070">
        <v>175526.19289838642</v>
      </c>
      <c r="J1473" s="1564" t="s">
        <v>1126</v>
      </c>
      <c r="K1473" s="2274"/>
      <c r="L1473" s="2070"/>
      <c r="M1473" s="2070">
        <v>174942.40770914883</v>
      </c>
      <c r="N1473" s="2102"/>
      <c r="O1473" s="6"/>
      <c r="P1473" s="6"/>
      <c r="Q1473" s="6"/>
      <c r="R1473" s="6"/>
      <c r="S1473" s="6"/>
      <c r="T1473" s="6"/>
      <c r="U1473" s="6"/>
      <c r="V1473" s="6"/>
      <c r="W1473" s="6"/>
      <c r="X1473" s="6"/>
    </row>
    <row r="1474" spans="1:32">
      <c r="A1474" s="602"/>
      <c r="B1474" s="3033" t="s">
        <v>422</v>
      </c>
      <c r="C1474" s="602" t="s">
        <v>413</v>
      </c>
      <c r="D1474" s="617" t="s">
        <v>1853</v>
      </c>
      <c r="E1474" s="1306" t="s">
        <v>1821</v>
      </c>
      <c r="F1474" s="1312">
        <v>1210</v>
      </c>
      <c r="G1474" s="1683" t="s">
        <v>707</v>
      </c>
      <c r="H1474" s="2070"/>
      <c r="I1474" s="2070"/>
      <c r="J1474" s="1564" t="s">
        <v>1126</v>
      </c>
      <c r="K1474" s="2274"/>
      <c r="L1474" s="2070"/>
      <c r="M1474" s="2070"/>
      <c r="N1474" s="1960"/>
      <c r="O1474" s="6"/>
      <c r="P1474" s="6"/>
      <c r="Q1474" s="6"/>
      <c r="R1474" s="6"/>
      <c r="S1474" s="6"/>
      <c r="T1474" s="6"/>
      <c r="U1474" s="6"/>
      <c r="V1474" s="6"/>
      <c r="W1474" s="6"/>
    </row>
    <row r="1475" spans="1:32" ht="20.399999999999999">
      <c r="A1475" s="659"/>
      <c r="B1475" s="3032" t="s">
        <v>312</v>
      </c>
      <c r="C1475" s="659" t="s">
        <v>306</v>
      </c>
      <c r="D1475" s="762" t="s">
        <v>1853</v>
      </c>
      <c r="E1475" s="1305" t="s">
        <v>1834</v>
      </c>
      <c r="F1475" s="1578">
        <v>1210</v>
      </c>
      <c r="G1475" s="1571" t="s">
        <v>196</v>
      </c>
      <c r="H1475" s="2413">
        <v>156360.23579199996</v>
      </c>
      <c r="I1475" s="2413"/>
      <c r="J1475" s="1564">
        <v>93206.49</v>
      </c>
      <c r="K1475" s="2274"/>
      <c r="L1475" s="2413">
        <v>149217.51442000002</v>
      </c>
      <c r="M1475" s="2413"/>
      <c r="N1475" s="372" t="s">
        <v>2017</v>
      </c>
      <c r="O1475" s="6"/>
      <c r="P1475" s="6"/>
      <c r="Q1475" s="6"/>
      <c r="R1475" s="6"/>
      <c r="S1475" s="6"/>
      <c r="T1475" s="6"/>
      <c r="U1475" s="6"/>
      <c r="V1475" s="6"/>
      <c r="W1475" s="6"/>
      <c r="X1475" s="6"/>
    </row>
    <row r="1476" spans="1:32" ht="20.399999999999999">
      <c r="A1476" s="639"/>
      <c r="B1476" s="3033" t="s">
        <v>312</v>
      </c>
      <c r="C1476" s="639" t="s">
        <v>306</v>
      </c>
      <c r="D1476" s="733" t="s">
        <v>1853</v>
      </c>
      <c r="E1476" s="1306" t="s">
        <v>1834</v>
      </c>
      <c r="F1476" s="1312">
        <v>1210</v>
      </c>
      <c r="G1476" s="1683" t="s">
        <v>1727</v>
      </c>
      <c r="H1476" s="2070"/>
      <c r="I1476" s="2070">
        <v>138360.23579199996</v>
      </c>
      <c r="J1476" s="1564" t="s">
        <v>1126</v>
      </c>
      <c r="K1476" s="2274"/>
      <c r="L1476" s="2070"/>
      <c r="M1476" s="2070">
        <v>149217.51442000002</v>
      </c>
      <c r="N1476" s="1960"/>
      <c r="O1476" s="6"/>
      <c r="P1476" s="6"/>
      <c r="Q1476" s="6"/>
      <c r="R1476" s="6"/>
      <c r="S1476" s="6"/>
      <c r="T1476" s="6"/>
      <c r="U1476" s="6"/>
      <c r="V1476" s="6"/>
      <c r="W1476" s="6"/>
      <c r="X1476" s="6"/>
    </row>
    <row r="1477" spans="1:32" ht="30.6">
      <c r="A1477" s="639"/>
      <c r="B1477" s="3033" t="s">
        <v>312</v>
      </c>
      <c r="C1477" s="639" t="s">
        <v>306</v>
      </c>
      <c r="D1477" s="733" t="s">
        <v>1853</v>
      </c>
      <c r="E1477" s="1306" t="s">
        <v>1834</v>
      </c>
      <c r="F1477" s="1312">
        <v>1210</v>
      </c>
      <c r="G1477" s="1683" t="s">
        <v>1299</v>
      </c>
      <c r="H1477" s="2070"/>
      <c r="I1477" s="2070"/>
      <c r="J1477" s="1564" t="s">
        <v>1126</v>
      </c>
      <c r="K1477" s="2274"/>
      <c r="L1477" s="2070"/>
      <c r="M1477" s="2070"/>
      <c r="N1477" s="1960"/>
      <c r="O1477" s="6"/>
      <c r="P1477" s="6"/>
      <c r="Q1477" s="6"/>
      <c r="R1477" s="6"/>
      <c r="S1477" s="6"/>
      <c r="T1477" s="6"/>
      <c r="U1477" s="6"/>
      <c r="V1477" s="6"/>
      <c r="W1477" s="6"/>
      <c r="X1477" s="6"/>
    </row>
    <row r="1478" spans="1:32" ht="20.399999999999999">
      <c r="A1478" s="639"/>
      <c r="B1478" s="3033" t="s">
        <v>312</v>
      </c>
      <c r="C1478" s="639" t="s">
        <v>306</v>
      </c>
      <c r="D1478" s="733" t="s">
        <v>1853</v>
      </c>
      <c r="E1478" s="1306" t="s">
        <v>1834</v>
      </c>
      <c r="F1478" s="1312">
        <v>1210</v>
      </c>
      <c r="G1478" s="1683" t="s">
        <v>2900</v>
      </c>
      <c r="H1478" s="2070"/>
      <c r="I1478" s="2070">
        <v>-2000</v>
      </c>
      <c r="J1478" s="1564" t="s">
        <v>1126</v>
      </c>
      <c r="K1478" s="2274"/>
      <c r="L1478" s="2070"/>
      <c r="M1478" s="2070"/>
      <c r="N1478" s="1960"/>
      <c r="O1478" s="6"/>
      <c r="P1478" s="6"/>
      <c r="Q1478" s="6"/>
      <c r="R1478" s="6"/>
      <c r="S1478" s="6"/>
      <c r="T1478" s="6"/>
      <c r="U1478" s="6"/>
      <c r="V1478" s="6"/>
      <c r="W1478" s="6"/>
      <c r="X1478" s="6"/>
    </row>
    <row r="1479" spans="1:32" ht="61.2">
      <c r="A1479" s="639"/>
      <c r="B1479" s="3033" t="s">
        <v>312</v>
      </c>
      <c r="C1479" s="639" t="s">
        <v>306</v>
      </c>
      <c r="D1479" s="733" t="s">
        <v>1853</v>
      </c>
      <c r="E1479" s="1306" t="s">
        <v>1834</v>
      </c>
      <c r="F1479" s="1312">
        <v>1210</v>
      </c>
      <c r="G1479" s="1683" t="s">
        <v>1909</v>
      </c>
      <c r="H1479" s="2070"/>
      <c r="I1479" s="2070">
        <v>20000</v>
      </c>
      <c r="J1479" s="1564" t="s">
        <v>1126</v>
      </c>
      <c r="K1479" s="2274"/>
      <c r="L1479" s="2070"/>
      <c r="M1479" s="2070"/>
      <c r="N1479" s="2108" t="s">
        <v>4076</v>
      </c>
      <c r="O1479" s="6"/>
      <c r="P1479" s="6"/>
      <c r="Q1479" s="6"/>
      <c r="R1479" s="6"/>
      <c r="S1479" s="6"/>
      <c r="T1479" s="6"/>
      <c r="U1479" s="6"/>
      <c r="V1479" s="6"/>
      <c r="W1479" s="6"/>
      <c r="X1479" s="6"/>
    </row>
    <row r="1480" spans="1:32" ht="40.799999999999997">
      <c r="A1480" s="639"/>
      <c r="B1480" s="3033" t="s">
        <v>312</v>
      </c>
      <c r="C1480" s="639" t="s">
        <v>306</v>
      </c>
      <c r="D1480" s="733" t="s">
        <v>1853</v>
      </c>
      <c r="E1480" s="1306" t="s">
        <v>1834</v>
      </c>
      <c r="F1480" s="1312">
        <v>1210</v>
      </c>
      <c r="G1480" s="1683" t="s">
        <v>1892</v>
      </c>
      <c r="H1480" s="2070"/>
      <c r="I1480" s="2070"/>
      <c r="J1480" s="1564" t="s">
        <v>1126</v>
      </c>
      <c r="K1480" s="2274"/>
      <c r="L1480" s="2070"/>
      <c r="M1480" s="2070"/>
      <c r="N1480" s="2109" t="s">
        <v>4077</v>
      </c>
      <c r="O1480" s="6"/>
      <c r="P1480" s="6"/>
      <c r="Q1480" s="6"/>
      <c r="R1480" s="6"/>
      <c r="S1480" s="6"/>
      <c r="T1480" s="6"/>
      <c r="U1480" s="6"/>
      <c r="V1480" s="6"/>
      <c r="W1480" s="6"/>
      <c r="X1480" s="6"/>
    </row>
    <row r="1481" spans="1:32" ht="20.399999999999999">
      <c r="A1481" s="622"/>
      <c r="B1481" s="3032" t="s">
        <v>422</v>
      </c>
      <c r="C1481" s="622" t="s">
        <v>413</v>
      </c>
      <c r="D1481" s="658" t="s">
        <v>1853</v>
      </c>
      <c r="E1481" s="1305" t="s">
        <v>1821</v>
      </c>
      <c r="F1481" s="1578">
        <v>1221</v>
      </c>
      <c r="G1481" s="1571" t="s">
        <v>219</v>
      </c>
      <c r="H1481" s="2063">
        <v>53680.750006973612</v>
      </c>
      <c r="I1481" s="2063"/>
      <c r="J1481" s="1564">
        <v>49098</v>
      </c>
      <c r="K1481" s="2274"/>
      <c r="L1481" s="2063">
        <v>66524.648667971225</v>
      </c>
      <c r="M1481" s="2063"/>
      <c r="N1481" s="372"/>
      <c r="O1481" s="178"/>
      <c r="P1481" s="178"/>
      <c r="Q1481" s="178"/>
      <c r="R1481" s="178"/>
      <c r="S1481" s="178"/>
      <c r="T1481" s="178"/>
      <c r="U1481" s="178"/>
      <c r="V1481" s="178"/>
      <c r="W1481" s="178"/>
      <c r="X1481" s="178"/>
      <c r="Y1481" s="178"/>
      <c r="Z1481" s="178"/>
      <c r="AA1481" s="178"/>
      <c r="AB1481" s="178"/>
      <c r="AC1481" s="178"/>
      <c r="AD1481" s="178"/>
      <c r="AE1481" s="178"/>
      <c r="AF1481" s="178"/>
    </row>
    <row r="1482" spans="1:32" ht="33.75" customHeight="1">
      <c r="A1482" s="602"/>
      <c r="B1482" s="3033" t="s">
        <v>422</v>
      </c>
      <c r="C1482" s="602" t="s">
        <v>413</v>
      </c>
      <c r="D1482" s="617" t="s">
        <v>1853</v>
      </c>
      <c r="E1482" s="1306" t="s">
        <v>1821</v>
      </c>
      <c r="F1482" s="1312">
        <v>1221</v>
      </c>
      <c r="G1482" s="1683" t="s">
        <v>422</v>
      </c>
      <c r="H1482" s="2070"/>
      <c r="I1482" s="2070">
        <v>53680.750006973612</v>
      </c>
      <c r="J1482" s="1564" t="s">
        <v>1126</v>
      </c>
      <c r="K1482" s="2274"/>
      <c r="L1482" s="2070"/>
      <c r="M1482" s="2070">
        <v>55489.648667971225</v>
      </c>
      <c r="N1482" s="2110"/>
      <c r="O1482" s="6"/>
      <c r="P1482" s="6"/>
      <c r="Q1482" s="6"/>
      <c r="R1482" s="6"/>
      <c r="S1482" s="6"/>
      <c r="T1482" s="6"/>
      <c r="U1482" s="6"/>
      <c r="V1482" s="6"/>
      <c r="W1482" s="6"/>
      <c r="X1482" s="6"/>
    </row>
    <row r="1483" spans="1:32" ht="33.75" customHeight="1">
      <c r="A1483" s="602"/>
      <c r="B1483" s="3033" t="s">
        <v>422</v>
      </c>
      <c r="C1483" s="602" t="s">
        <v>413</v>
      </c>
      <c r="D1483" s="617" t="s">
        <v>1853</v>
      </c>
      <c r="E1483" s="1306" t="s">
        <v>1821</v>
      </c>
      <c r="F1483" s="1312">
        <v>1221</v>
      </c>
      <c r="G1483" s="1683" t="s">
        <v>4875</v>
      </c>
      <c r="H1483" s="2070"/>
      <c r="I1483" s="2070"/>
      <c r="J1483" s="1564" t="s">
        <v>1126</v>
      </c>
      <c r="K1483" s="2274"/>
      <c r="L1483" s="2070"/>
      <c r="M1483" s="2070">
        <v>11035</v>
      </c>
      <c r="N1483" s="2110"/>
      <c r="O1483" s="6"/>
      <c r="P1483" s="6"/>
      <c r="Q1483" s="6"/>
      <c r="R1483" s="6"/>
      <c r="S1483" s="6"/>
      <c r="T1483" s="6"/>
      <c r="U1483" s="6"/>
      <c r="V1483" s="6"/>
      <c r="W1483" s="6"/>
      <c r="X1483" s="6"/>
    </row>
    <row r="1484" spans="1:32" ht="20.399999999999999">
      <c r="A1484" s="659"/>
      <c r="B1484" s="3032" t="s">
        <v>312</v>
      </c>
      <c r="C1484" s="659" t="s">
        <v>306</v>
      </c>
      <c r="D1484" s="762" t="s">
        <v>1853</v>
      </c>
      <c r="E1484" s="1305" t="s">
        <v>1834</v>
      </c>
      <c r="F1484" s="1578">
        <v>1221</v>
      </c>
      <c r="G1484" s="1571" t="s">
        <v>219</v>
      </c>
      <c r="H1484" s="2413">
        <v>4000</v>
      </c>
      <c r="I1484" s="2413"/>
      <c r="J1484" s="1564">
        <v>2838.55</v>
      </c>
      <c r="K1484" s="2274"/>
      <c r="L1484" s="2413">
        <v>2000</v>
      </c>
      <c r="M1484" s="2413"/>
      <c r="N1484" s="372"/>
      <c r="O1484" s="178"/>
      <c r="P1484" s="178"/>
      <c r="Q1484" s="178"/>
      <c r="R1484" s="178"/>
      <c r="S1484" s="178"/>
      <c r="T1484" s="178"/>
      <c r="U1484" s="178"/>
      <c r="V1484" s="178"/>
      <c r="W1484" s="178"/>
      <c r="X1484" s="178"/>
      <c r="Y1484" s="178"/>
      <c r="Z1484" s="178"/>
      <c r="AA1484" s="178"/>
      <c r="AB1484" s="178"/>
      <c r="AC1484" s="178"/>
      <c r="AD1484" s="178"/>
      <c r="AE1484" s="178"/>
      <c r="AF1484" s="178"/>
    </row>
    <row r="1485" spans="1:32" ht="33.75" customHeight="1">
      <c r="A1485" s="639"/>
      <c r="B1485" s="3033" t="s">
        <v>312</v>
      </c>
      <c r="C1485" s="639" t="s">
        <v>306</v>
      </c>
      <c r="D1485" s="733" t="s">
        <v>1853</v>
      </c>
      <c r="E1485" s="1306" t="s">
        <v>1834</v>
      </c>
      <c r="F1485" s="1312">
        <v>1221</v>
      </c>
      <c r="G1485" s="1683"/>
      <c r="H1485" s="2070"/>
      <c r="I1485" s="2070">
        <v>2000</v>
      </c>
      <c r="J1485" s="1564" t="s">
        <v>1126</v>
      </c>
      <c r="K1485" s="2274"/>
      <c r="L1485" s="2070"/>
      <c r="M1485" s="2070">
        <v>2000</v>
      </c>
      <c r="N1485" s="372"/>
      <c r="O1485" s="178"/>
      <c r="P1485" s="178"/>
      <c r="Q1485" s="178"/>
      <c r="R1485" s="178"/>
      <c r="S1485" s="178"/>
      <c r="T1485" s="178"/>
      <c r="U1485" s="178"/>
      <c r="V1485" s="178"/>
      <c r="W1485" s="178"/>
      <c r="X1485" s="178"/>
      <c r="Y1485" s="178"/>
      <c r="Z1485" s="178"/>
      <c r="AA1485" s="178"/>
      <c r="AB1485" s="178"/>
      <c r="AC1485" s="178"/>
      <c r="AD1485" s="178"/>
      <c r="AE1485" s="178"/>
      <c r="AF1485" s="178"/>
    </row>
    <row r="1486" spans="1:32" ht="20.399999999999999">
      <c r="A1486" s="639"/>
      <c r="B1486" s="3033" t="s">
        <v>312</v>
      </c>
      <c r="C1486" s="639" t="s">
        <v>306</v>
      </c>
      <c r="D1486" s="733" t="s">
        <v>1853</v>
      </c>
      <c r="E1486" s="1306" t="s">
        <v>1834</v>
      </c>
      <c r="F1486" s="1312">
        <v>1221</v>
      </c>
      <c r="G1486" s="1683" t="s">
        <v>2900</v>
      </c>
      <c r="H1486" s="2070"/>
      <c r="I1486" s="2070">
        <v>2000</v>
      </c>
      <c r="J1486" s="1564" t="s">
        <v>1126</v>
      </c>
      <c r="K1486" s="2274"/>
      <c r="L1486" s="2070"/>
      <c r="M1486" s="2070"/>
      <c r="N1486" s="372"/>
      <c r="O1486" s="178"/>
      <c r="P1486" s="178"/>
      <c r="Q1486" s="178"/>
      <c r="R1486" s="178"/>
      <c r="S1486" s="178"/>
      <c r="T1486" s="178"/>
      <c r="U1486" s="178"/>
      <c r="V1486" s="178"/>
      <c r="W1486" s="178"/>
      <c r="X1486" s="178"/>
      <c r="Y1486" s="178"/>
      <c r="Z1486" s="178"/>
      <c r="AA1486" s="178"/>
      <c r="AB1486" s="178"/>
      <c r="AC1486" s="178"/>
      <c r="AD1486" s="178"/>
      <c r="AE1486" s="178"/>
      <c r="AF1486" s="178"/>
    </row>
    <row r="1487" spans="1:32" ht="20.399999999999999">
      <c r="A1487" s="639"/>
      <c r="B1487" s="3033" t="s">
        <v>312</v>
      </c>
      <c r="C1487" s="639" t="s">
        <v>306</v>
      </c>
      <c r="D1487" s="733" t="s">
        <v>1853</v>
      </c>
      <c r="E1487" s="1306" t="s">
        <v>1834</v>
      </c>
      <c r="F1487" s="1312">
        <v>1221</v>
      </c>
      <c r="G1487" s="1683" t="s">
        <v>1892</v>
      </c>
      <c r="H1487" s="2070"/>
      <c r="I1487" s="2070"/>
      <c r="J1487" s="1564" t="s">
        <v>1126</v>
      </c>
      <c r="K1487" s="2274"/>
      <c r="L1487" s="2070"/>
      <c r="M1487" s="2070"/>
      <c r="N1487" s="372"/>
      <c r="O1487" s="178"/>
      <c r="P1487" s="178"/>
      <c r="Q1487" s="178"/>
      <c r="R1487" s="178"/>
      <c r="S1487" s="178"/>
      <c r="T1487" s="178"/>
      <c r="U1487" s="178"/>
      <c r="V1487" s="178"/>
      <c r="W1487" s="178"/>
      <c r="X1487" s="178"/>
      <c r="Y1487" s="178"/>
      <c r="Z1487" s="178"/>
      <c r="AA1487" s="178"/>
      <c r="AB1487" s="178"/>
      <c r="AC1487" s="178"/>
      <c r="AD1487" s="178"/>
      <c r="AE1487" s="178"/>
      <c r="AF1487" s="178"/>
    </row>
    <row r="1488" spans="1:32" ht="20.399999999999999" customHeight="1">
      <c r="A1488" s="622"/>
      <c r="B1488" s="3032" t="s">
        <v>756</v>
      </c>
      <c r="C1488" s="622" t="s">
        <v>413</v>
      </c>
      <c r="D1488" s="658" t="s">
        <v>1853</v>
      </c>
      <c r="E1488" s="1305" t="s">
        <v>1821</v>
      </c>
      <c r="F1488" s="1578">
        <v>1227</v>
      </c>
      <c r="G1488" s="1571" t="s">
        <v>107</v>
      </c>
      <c r="H1488" s="2063">
        <v>200</v>
      </c>
      <c r="I1488" s="2063"/>
      <c r="J1488" s="1564">
        <v>200</v>
      </c>
      <c r="K1488" s="2274"/>
      <c r="L1488" s="2063">
        <v>200</v>
      </c>
      <c r="M1488" s="2063"/>
      <c r="N1488" s="2102" t="s">
        <v>4612</v>
      </c>
      <c r="O1488" s="178"/>
      <c r="P1488" s="178"/>
      <c r="Q1488" s="178"/>
      <c r="R1488" s="178"/>
      <c r="S1488" s="178"/>
      <c r="T1488" s="178"/>
      <c r="U1488" s="178"/>
      <c r="V1488" s="178"/>
      <c r="W1488" s="178"/>
      <c r="X1488" s="178"/>
      <c r="Y1488" s="178"/>
      <c r="Z1488" s="178"/>
      <c r="AA1488" s="178"/>
      <c r="AB1488" s="178"/>
      <c r="AC1488" s="178"/>
      <c r="AD1488" s="178"/>
      <c r="AE1488" s="178"/>
      <c r="AF1488" s="178"/>
    </row>
    <row r="1489" spans="1:32" ht="20.399999999999999">
      <c r="A1489" s="713"/>
      <c r="B1489" s="3033" t="s">
        <v>756</v>
      </c>
      <c r="C1489" s="602" t="s">
        <v>413</v>
      </c>
      <c r="D1489" s="617" t="s">
        <v>1853</v>
      </c>
      <c r="E1489" s="1306" t="s">
        <v>1821</v>
      </c>
      <c r="F1489" s="1312">
        <v>1227</v>
      </c>
      <c r="G1489" s="757" t="s">
        <v>1887</v>
      </c>
      <c r="H1489" s="2070"/>
      <c r="I1489" s="2070">
        <v>200</v>
      </c>
      <c r="J1489" s="1564" t="s">
        <v>1126</v>
      </c>
      <c r="K1489" s="2270"/>
      <c r="L1489" s="2070"/>
      <c r="M1489" s="1563">
        <v>200</v>
      </c>
      <c r="N1489" s="1960"/>
      <c r="O1489" s="178"/>
      <c r="P1489" s="178"/>
      <c r="Q1489" s="178"/>
      <c r="R1489" s="178"/>
      <c r="S1489" s="178"/>
      <c r="T1489" s="178"/>
      <c r="U1489" s="178"/>
      <c r="V1489" s="178"/>
      <c r="W1489" s="178"/>
      <c r="X1489" s="178"/>
      <c r="Y1489" s="178"/>
      <c r="Z1489" s="178"/>
      <c r="AA1489" s="178"/>
      <c r="AB1489" s="178"/>
      <c r="AC1489" s="178"/>
      <c r="AD1489" s="178"/>
      <c r="AE1489" s="178"/>
      <c r="AF1489" s="178"/>
    </row>
    <row r="1490" spans="1:32">
      <c r="A1490" s="622"/>
      <c r="B1490" s="3032" t="s">
        <v>756</v>
      </c>
      <c r="C1490" s="622" t="s">
        <v>413</v>
      </c>
      <c r="D1490" s="658" t="s">
        <v>1853</v>
      </c>
      <c r="E1490" s="1305" t="s">
        <v>1821</v>
      </c>
      <c r="F1490" s="1578">
        <v>1228</v>
      </c>
      <c r="G1490" s="1571" t="s">
        <v>107</v>
      </c>
      <c r="H1490" s="2063">
        <v>4540</v>
      </c>
      <c r="I1490" s="2063"/>
      <c r="J1490" s="1564">
        <v>2442</v>
      </c>
      <c r="K1490" s="2274"/>
      <c r="L1490" s="2063">
        <v>2800</v>
      </c>
      <c r="M1490" s="2063"/>
      <c r="N1490" s="1960"/>
      <c r="O1490" s="178"/>
      <c r="P1490" s="178"/>
      <c r="Q1490" s="178"/>
      <c r="R1490" s="178"/>
      <c r="S1490" s="178"/>
      <c r="T1490" s="178"/>
      <c r="U1490" s="178"/>
      <c r="V1490" s="178"/>
      <c r="W1490" s="178"/>
      <c r="X1490" s="178"/>
      <c r="Y1490" s="178"/>
      <c r="Z1490" s="178"/>
      <c r="AA1490" s="178"/>
      <c r="AB1490" s="178"/>
      <c r="AC1490" s="178"/>
      <c r="AD1490" s="178"/>
      <c r="AE1490" s="178"/>
      <c r="AF1490" s="178"/>
    </row>
    <row r="1491" spans="1:32">
      <c r="A1491" s="713"/>
      <c r="B1491" s="3033" t="s">
        <v>756</v>
      </c>
      <c r="C1491" s="602" t="s">
        <v>413</v>
      </c>
      <c r="D1491" s="617" t="s">
        <v>1853</v>
      </c>
      <c r="E1491" s="1306" t="s">
        <v>1821</v>
      </c>
      <c r="F1491" s="1312">
        <v>1228</v>
      </c>
      <c r="G1491" s="757" t="s">
        <v>4066</v>
      </c>
      <c r="H1491" s="2070"/>
      <c r="I1491" s="2070">
        <v>2000</v>
      </c>
      <c r="J1491" s="1564" t="s">
        <v>1126</v>
      </c>
      <c r="K1491" s="2270"/>
      <c r="L1491" s="2070"/>
      <c r="M1491" s="1563">
        <v>2000</v>
      </c>
      <c r="N1491" s="1960"/>
      <c r="O1491" s="178"/>
      <c r="P1491" s="178"/>
      <c r="Q1491" s="178"/>
      <c r="R1491" s="178"/>
      <c r="S1491" s="178"/>
      <c r="T1491" s="178"/>
      <c r="U1491" s="178"/>
      <c r="V1491" s="178"/>
      <c r="W1491" s="178"/>
      <c r="X1491" s="178"/>
      <c r="Y1491" s="178"/>
      <c r="Z1491" s="178"/>
      <c r="AA1491" s="178"/>
      <c r="AB1491" s="178"/>
      <c r="AC1491" s="178"/>
      <c r="AD1491" s="178"/>
      <c r="AE1491" s="178"/>
      <c r="AF1491" s="178"/>
    </row>
    <row r="1492" spans="1:32" ht="20.399999999999999">
      <c r="A1492" s="602"/>
      <c r="B1492" s="3033" t="s">
        <v>756</v>
      </c>
      <c r="C1492" s="602" t="s">
        <v>413</v>
      </c>
      <c r="D1492" s="617" t="s">
        <v>1853</v>
      </c>
      <c r="E1492" s="1306" t="s">
        <v>1821</v>
      </c>
      <c r="F1492" s="1312">
        <v>1228</v>
      </c>
      <c r="G1492" s="757" t="s">
        <v>2658</v>
      </c>
      <c r="H1492" s="1563"/>
      <c r="I1492" s="1563">
        <v>500</v>
      </c>
      <c r="J1492" s="1564" t="s">
        <v>1126</v>
      </c>
      <c r="K1492" s="1565"/>
      <c r="L1492" s="2412"/>
      <c r="M1492" s="1563">
        <v>500</v>
      </c>
      <c r="N1492" s="1960"/>
      <c r="O1492" s="6"/>
      <c r="P1492" s="6"/>
      <c r="Q1492" s="6"/>
    </row>
    <row r="1493" spans="1:32" ht="20.399999999999999">
      <c r="A1493" s="602"/>
      <c r="B1493" s="3033" t="s">
        <v>756</v>
      </c>
      <c r="C1493" s="602" t="s">
        <v>413</v>
      </c>
      <c r="D1493" s="617" t="s">
        <v>1853</v>
      </c>
      <c r="E1493" s="639" t="s">
        <v>1821</v>
      </c>
      <c r="F1493" s="734">
        <v>1228</v>
      </c>
      <c r="G1493" s="1068" t="s">
        <v>4067</v>
      </c>
      <c r="H1493" s="1080"/>
      <c r="I1493" s="1080">
        <v>2100</v>
      </c>
      <c r="J1493" s="1537" t="s">
        <v>1126</v>
      </c>
      <c r="K1493" s="1338"/>
      <c r="L1493" s="1080"/>
      <c r="M1493" s="1080">
        <v>300</v>
      </c>
      <c r="N1493" s="1960"/>
    </row>
    <row r="1494" spans="1:32" ht="20.399999999999999">
      <c r="A1494" s="602"/>
      <c r="B1494" s="3033" t="s">
        <v>756</v>
      </c>
      <c r="C1494" s="602" t="s">
        <v>413</v>
      </c>
      <c r="D1494" s="617" t="s">
        <v>1853</v>
      </c>
      <c r="E1494" s="639" t="s">
        <v>1821</v>
      </c>
      <c r="F1494" s="734">
        <v>1228</v>
      </c>
      <c r="G1494" s="689" t="s">
        <v>2981</v>
      </c>
      <c r="H1494" s="640"/>
      <c r="I1494" s="640">
        <v>-60</v>
      </c>
      <c r="J1494" s="1537" t="s">
        <v>1126</v>
      </c>
      <c r="K1494" s="731"/>
      <c r="L1494" s="640"/>
      <c r="M1494" s="640"/>
      <c r="N1494" s="2102"/>
    </row>
    <row r="1495" spans="1:32">
      <c r="A1495" s="622"/>
      <c r="B1495" s="3032" t="s">
        <v>756</v>
      </c>
      <c r="C1495" s="622" t="s">
        <v>305</v>
      </c>
      <c r="D1495" s="658" t="s">
        <v>1853</v>
      </c>
      <c r="E1495" s="659" t="s">
        <v>1821</v>
      </c>
      <c r="F1495" s="763">
        <v>2121</v>
      </c>
      <c r="G1495" s="739" t="s">
        <v>240</v>
      </c>
      <c r="H1495" s="652">
        <v>60</v>
      </c>
      <c r="I1495" s="652"/>
      <c r="J1495" s="1537">
        <v>60</v>
      </c>
      <c r="K1495" s="781"/>
      <c r="L1495" s="652">
        <v>60</v>
      </c>
      <c r="M1495" s="652"/>
      <c r="N1495" s="2102"/>
      <c r="O1495" s="178"/>
      <c r="P1495" s="178"/>
      <c r="Q1495" s="178"/>
      <c r="R1495" s="178"/>
      <c r="S1495" s="178"/>
      <c r="T1495" s="178"/>
      <c r="U1495" s="178"/>
      <c r="V1495" s="178"/>
      <c r="W1495" s="178"/>
      <c r="X1495" s="178"/>
      <c r="Y1495" s="178"/>
      <c r="Z1495" s="178"/>
      <c r="AA1495" s="178"/>
      <c r="AB1495" s="178"/>
      <c r="AC1495" s="178"/>
      <c r="AD1495" s="178"/>
      <c r="AE1495" s="178"/>
      <c r="AF1495" s="178"/>
    </row>
    <row r="1496" spans="1:32">
      <c r="A1496" s="602" t="s">
        <v>611</v>
      </c>
      <c r="B1496" s="3033" t="s">
        <v>756</v>
      </c>
      <c r="C1496" s="602" t="s">
        <v>305</v>
      </c>
      <c r="D1496" s="617" t="s">
        <v>1853</v>
      </c>
      <c r="E1496" s="639" t="s">
        <v>1821</v>
      </c>
      <c r="F1496" s="734">
        <v>2121</v>
      </c>
      <c r="G1496" s="689" t="s">
        <v>4068</v>
      </c>
      <c r="H1496" s="653"/>
      <c r="I1496" s="653">
        <v>60</v>
      </c>
      <c r="J1496" s="1537" t="s">
        <v>1126</v>
      </c>
      <c r="K1496" s="748"/>
      <c r="L1496" s="653"/>
      <c r="M1496" s="653">
        <v>60</v>
      </c>
      <c r="N1496" s="2102"/>
      <c r="O1496" s="178"/>
      <c r="P1496" s="178"/>
      <c r="Q1496" s="178"/>
      <c r="R1496" s="178"/>
      <c r="S1496" s="178"/>
      <c r="T1496" s="178"/>
      <c r="U1496" s="178"/>
      <c r="V1496" s="178"/>
      <c r="W1496" s="178"/>
      <c r="X1496" s="178"/>
      <c r="Y1496" s="178"/>
      <c r="Z1496" s="178"/>
      <c r="AA1496" s="178"/>
      <c r="AB1496" s="178"/>
      <c r="AC1496" s="178"/>
      <c r="AD1496" s="178"/>
      <c r="AE1496" s="178"/>
      <c r="AF1496" s="178"/>
    </row>
    <row r="1497" spans="1:32" ht="20.399999999999999">
      <c r="A1497" s="622"/>
      <c r="B1497" s="3032" t="s">
        <v>756</v>
      </c>
      <c r="C1497" s="622" t="s">
        <v>305</v>
      </c>
      <c r="D1497" s="658" t="s">
        <v>1853</v>
      </c>
      <c r="E1497" s="659" t="s">
        <v>1821</v>
      </c>
      <c r="F1497" s="763">
        <v>2122</v>
      </c>
      <c r="G1497" s="739" t="s">
        <v>511</v>
      </c>
      <c r="H1497" s="652">
        <v>325</v>
      </c>
      <c r="I1497" s="652"/>
      <c r="J1497" s="1537">
        <v>325</v>
      </c>
      <c r="K1497" s="781"/>
      <c r="L1497" s="652">
        <v>325</v>
      </c>
      <c r="M1497" s="652"/>
      <c r="N1497" s="2102"/>
      <c r="O1497" s="178"/>
      <c r="P1497" s="178"/>
      <c r="Q1497" s="178"/>
      <c r="R1497" s="178"/>
      <c r="S1497" s="178"/>
      <c r="T1497" s="178"/>
      <c r="U1497" s="178"/>
      <c r="V1497" s="178"/>
      <c r="W1497" s="178"/>
      <c r="X1497" s="178"/>
      <c r="Y1497" s="178"/>
      <c r="Z1497" s="178"/>
      <c r="AA1497" s="178"/>
      <c r="AB1497" s="178"/>
      <c r="AC1497" s="178"/>
      <c r="AD1497" s="178"/>
      <c r="AE1497" s="178"/>
      <c r="AF1497" s="178"/>
    </row>
    <row r="1498" spans="1:32" ht="30.6">
      <c r="A1498" s="602" t="s">
        <v>612</v>
      </c>
      <c r="B1498" s="3033" t="s">
        <v>756</v>
      </c>
      <c r="C1498" s="602" t="s">
        <v>305</v>
      </c>
      <c r="D1498" s="617" t="s">
        <v>1853</v>
      </c>
      <c r="E1498" s="639" t="s">
        <v>1821</v>
      </c>
      <c r="F1498" s="734">
        <v>2122</v>
      </c>
      <c r="G1498" s="689" t="s">
        <v>525</v>
      </c>
      <c r="H1498" s="653"/>
      <c r="I1498" s="653">
        <v>325</v>
      </c>
      <c r="J1498" s="1537" t="s">
        <v>1126</v>
      </c>
      <c r="K1498" s="748"/>
      <c r="L1498" s="653"/>
      <c r="M1498" s="653">
        <v>325</v>
      </c>
      <c r="N1498" s="2102"/>
      <c r="O1498" s="178"/>
      <c r="P1498" s="178"/>
      <c r="Q1498" s="178"/>
      <c r="R1498" s="178"/>
      <c r="S1498" s="178"/>
      <c r="T1498" s="178"/>
      <c r="U1498" s="178"/>
      <c r="V1498" s="178"/>
      <c r="W1498" s="178"/>
      <c r="X1498" s="178"/>
      <c r="Y1498" s="178"/>
      <c r="Z1498" s="178"/>
      <c r="AA1498" s="178"/>
      <c r="AB1498" s="178"/>
      <c r="AC1498" s="178"/>
      <c r="AD1498" s="178"/>
      <c r="AE1498" s="178"/>
      <c r="AF1498" s="178"/>
    </row>
    <row r="1499" spans="1:32">
      <c r="A1499" s="622"/>
      <c r="B1499" s="3032" t="s">
        <v>756</v>
      </c>
      <c r="C1499" s="622" t="s">
        <v>305</v>
      </c>
      <c r="D1499" s="658" t="s">
        <v>1853</v>
      </c>
      <c r="E1499" s="659" t="s">
        <v>1821</v>
      </c>
      <c r="F1499" s="763">
        <v>2210</v>
      </c>
      <c r="G1499" s="739" t="s">
        <v>557</v>
      </c>
      <c r="H1499" s="652">
        <v>450.44</v>
      </c>
      <c r="I1499" s="652"/>
      <c r="J1499" s="1537">
        <v>133</v>
      </c>
      <c r="K1499" s="781"/>
      <c r="L1499" s="652">
        <v>270</v>
      </c>
      <c r="M1499" s="652"/>
      <c r="N1499" s="1960"/>
      <c r="O1499" s="178"/>
      <c r="P1499" s="178"/>
      <c r="Q1499" s="178"/>
      <c r="R1499" s="178"/>
      <c r="S1499" s="178"/>
      <c r="T1499" s="178"/>
      <c r="U1499" s="178"/>
      <c r="V1499" s="178"/>
      <c r="W1499" s="178"/>
      <c r="X1499" s="178"/>
      <c r="Y1499" s="178"/>
      <c r="Z1499" s="178"/>
      <c r="AA1499" s="178"/>
      <c r="AB1499" s="178"/>
      <c r="AC1499" s="178"/>
      <c r="AD1499" s="178"/>
      <c r="AE1499" s="178"/>
      <c r="AF1499" s="178"/>
    </row>
    <row r="1500" spans="1:32" ht="30.6">
      <c r="A1500" s="602"/>
      <c r="B1500" s="3033" t="s">
        <v>756</v>
      </c>
      <c r="C1500" s="602" t="s">
        <v>305</v>
      </c>
      <c r="D1500" s="617" t="s">
        <v>1853</v>
      </c>
      <c r="E1500" s="639" t="s">
        <v>1821</v>
      </c>
      <c r="F1500" s="734">
        <v>2210</v>
      </c>
      <c r="G1500" s="689" t="s">
        <v>435</v>
      </c>
      <c r="H1500" s="653"/>
      <c r="I1500" s="653">
        <v>250</v>
      </c>
      <c r="J1500" s="1537" t="s">
        <v>1126</v>
      </c>
      <c r="K1500" s="748"/>
      <c r="L1500" s="653"/>
      <c r="M1500" s="653">
        <v>150</v>
      </c>
      <c r="N1500" s="2109" t="s">
        <v>4084</v>
      </c>
      <c r="O1500" s="178"/>
      <c r="P1500" s="178"/>
      <c r="Q1500" s="178"/>
      <c r="R1500" s="178"/>
      <c r="S1500" s="178"/>
      <c r="T1500" s="178"/>
      <c r="U1500" s="178"/>
      <c r="V1500" s="178"/>
      <c r="W1500" s="178"/>
      <c r="X1500" s="178"/>
      <c r="Y1500" s="178"/>
      <c r="Z1500" s="178"/>
      <c r="AA1500" s="178"/>
      <c r="AB1500" s="178"/>
      <c r="AC1500" s="178"/>
      <c r="AD1500" s="178"/>
      <c r="AE1500" s="178"/>
      <c r="AF1500" s="178"/>
    </row>
    <row r="1501" spans="1:32" ht="20.399999999999999">
      <c r="A1501" s="602"/>
      <c r="B1501" s="3033" t="s">
        <v>756</v>
      </c>
      <c r="C1501" s="602" t="s">
        <v>305</v>
      </c>
      <c r="D1501" s="617" t="s">
        <v>1853</v>
      </c>
      <c r="E1501" s="639" t="s">
        <v>1821</v>
      </c>
      <c r="F1501" s="734">
        <v>2210</v>
      </c>
      <c r="G1501" s="689" t="s">
        <v>4069</v>
      </c>
      <c r="H1501" s="653"/>
      <c r="I1501" s="653">
        <v>200.44</v>
      </c>
      <c r="J1501" s="1537" t="s">
        <v>1126</v>
      </c>
      <c r="K1501" s="748"/>
      <c r="L1501" s="653"/>
      <c r="M1501" s="653">
        <v>120</v>
      </c>
      <c r="N1501" s="1960"/>
    </row>
    <row r="1502" spans="1:32">
      <c r="A1502" s="622" t="s">
        <v>870</v>
      </c>
      <c r="B1502" s="3032" t="s">
        <v>756</v>
      </c>
      <c r="C1502" s="622" t="s">
        <v>307</v>
      </c>
      <c r="D1502" s="658" t="s">
        <v>1853</v>
      </c>
      <c r="E1502" s="622" t="s">
        <v>1821</v>
      </c>
      <c r="F1502" s="624">
        <v>2233</v>
      </c>
      <c r="G1502" s="625" t="s">
        <v>137</v>
      </c>
      <c r="H1502" s="776">
        <v>10570</v>
      </c>
      <c r="I1502" s="776"/>
      <c r="J1502" s="1392">
        <v>3658.45</v>
      </c>
      <c r="K1502" s="953"/>
      <c r="L1502" s="776">
        <v>10570</v>
      </c>
      <c r="M1502" s="776"/>
      <c r="N1502" s="1960"/>
    </row>
    <row r="1503" spans="1:32" ht="51">
      <c r="A1503" s="602" t="s">
        <v>871</v>
      </c>
      <c r="B1503" s="3033" t="s">
        <v>756</v>
      </c>
      <c r="C1503" s="602" t="s">
        <v>307</v>
      </c>
      <c r="D1503" s="617" t="s">
        <v>1853</v>
      </c>
      <c r="E1503" s="602" t="s">
        <v>1821</v>
      </c>
      <c r="F1503" s="618">
        <v>2233</v>
      </c>
      <c r="G1503" s="2089" t="s">
        <v>4071</v>
      </c>
      <c r="H1503" s="599"/>
      <c r="I1503" s="599">
        <v>3570</v>
      </c>
      <c r="J1503" s="1392" t="s">
        <v>1126</v>
      </c>
      <c r="K1503" s="606"/>
      <c r="L1503" s="599"/>
      <c r="M1503" s="2081">
        <v>10000</v>
      </c>
      <c r="N1503" s="2102"/>
    </row>
    <row r="1504" spans="1:32" ht="91.8">
      <c r="A1504" s="602" t="s">
        <v>872</v>
      </c>
      <c r="B1504" s="3033" t="s">
        <v>756</v>
      </c>
      <c r="C1504" s="602" t="s">
        <v>307</v>
      </c>
      <c r="D1504" s="617" t="s">
        <v>1853</v>
      </c>
      <c r="E1504" s="602" t="s">
        <v>1821</v>
      </c>
      <c r="F1504" s="618">
        <v>2233</v>
      </c>
      <c r="G1504" s="604" t="s">
        <v>2016</v>
      </c>
      <c r="H1504" s="599"/>
      <c r="I1504" s="599">
        <v>4000</v>
      </c>
      <c r="J1504" s="1392" t="s">
        <v>1126</v>
      </c>
      <c r="K1504" s="606"/>
      <c r="L1504" s="599"/>
      <c r="M1504" s="599"/>
      <c r="N1504" s="2102" t="s">
        <v>2560</v>
      </c>
    </row>
    <row r="1505" spans="1:32">
      <c r="A1505" s="602"/>
      <c r="B1505" s="3033" t="s">
        <v>756</v>
      </c>
      <c r="C1505" s="602" t="s">
        <v>307</v>
      </c>
      <c r="D1505" s="617" t="s">
        <v>1853</v>
      </c>
      <c r="E1505" s="602" t="s">
        <v>1821</v>
      </c>
      <c r="F1505" s="618">
        <v>2233</v>
      </c>
      <c r="G1505" s="620" t="s">
        <v>517</v>
      </c>
      <c r="H1505" s="599"/>
      <c r="I1505" s="599">
        <v>3000</v>
      </c>
      <c r="J1505" s="1392" t="s">
        <v>1126</v>
      </c>
      <c r="K1505" s="606"/>
      <c r="L1505" s="599"/>
      <c r="M1505" s="599">
        <v>570</v>
      </c>
      <c r="N1505" s="1897"/>
    </row>
    <row r="1506" spans="1:32" ht="20.399999999999999">
      <c r="A1506" s="622"/>
      <c r="B1506" s="3032" t="s">
        <v>756</v>
      </c>
      <c r="C1506" s="622" t="s">
        <v>307</v>
      </c>
      <c r="D1506" s="658" t="s">
        <v>1853</v>
      </c>
      <c r="E1506" s="659" t="s">
        <v>1821</v>
      </c>
      <c r="F1506" s="763">
        <v>2234</v>
      </c>
      <c r="G1506" s="739" t="s">
        <v>210</v>
      </c>
      <c r="H1506" s="652">
        <v>3525</v>
      </c>
      <c r="I1506" s="652"/>
      <c r="J1506" s="1537">
        <v>861</v>
      </c>
      <c r="K1506" s="781"/>
      <c r="L1506" s="652">
        <v>3775</v>
      </c>
      <c r="M1506" s="652"/>
      <c r="N1506" s="1897"/>
    </row>
    <row r="1507" spans="1:32">
      <c r="A1507" s="713"/>
      <c r="B1507" s="3041" t="s">
        <v>756</v>
      </c>
      <c r="C1507" s="713" t="s">
        <v>307</v>
      </c>
      <c r="D1507" s="812" t="s">
        <v>1853</v>
      </c>
      <c r="E1507" s="639" t="s">
        <v>1821</v>
      </c>
      <c r="F1507" s="734">
        <v>2234</v>
      </c>
      <c r="G1507" s="2107" t="s">
        <v>4073</v>
      </c>
      <c r="H1507" s="653"/>
      <c r="I1507" s="653">
        <v>1400</v>
      </c>
      <c r="J1507" s="1537" t="s">
        <v>1126</v>
      </c>
      <c r="K1507" s="748"/>
      <c r="L1507" s="653"/>
      <c r="M1507" s="640">
        <v>1650</v>
      </c>
      <c r="N1507" s="1897"/>
      <c r="O1507" s="178"/>
      <c r="P1507" s="178"/>
      <c r="Q1507" s="178"/>
      <c r="R1507" s="178"/>
      <c r="S1507" s="178"/>
      <c r="T1507" s="178"/>
      <c r="U1507" s="178"/>
      <c r="V1507" s="178"/>
      <c r="W1507" s="178"/>
      <c r="X1507" s="178"/>
      <c r="Y1507" s="178"/>
      <c r="Z1507" s="178"/>
      <c r="AA1507" s="178"/>
      <c r="AB1507" s="178"/>
      <c r="AC1507" s="178"/>
      <c r="AD1507" s="178"/>
      <c r="AE1507" s="178"/>
      <c r="AF1507" s="178"/>
    </row>
    <row r="1508" spans="1:32">
      <c r="A1508" s="713"/>
      <c r="B1508" s="3041" t="s">
        <v>756</v>
      </c>
      <c r="C1508" s="713" t="s">
        <v>307</v>
      </c>
      <c r="D1508" s="812" t="s">
        <v>1853</v>
      </c>
      <c r="E1508" s="639" t="s">
        <v>1821</v>
      </c>
      <c r="F1508" s="734">
        <v>2234</v>
      </c>
      <c r="G1508" s="2107" t="s">
        <v>4072</v>
      </c>
      <c r="H1508" s="653"/>
      <c r="I1508" s="653">
        <v>2125</v>
      </c>
      <c r="J1508" s="1537" t="s">
        <v>1126</v>
      </c>
      <c r="K1508" s="748"/>
      <c r="L1508" s="653"/>
      <c r="M1508" s="640">
        <v>2125</v>
      </c>
      <c r="N1508" s="1897"/>
      <c r="O1508" s="6"/>
      <c r="P1508" s="6"/>
      <c r="Q1508" s="6"/>
      <c r="R1508" s="6"/>
      <c r="S1508" s="6"/>
      <c r="T1508" s="6"/>
      <c r="U1508" s="6"/>
      <c r="V1508" s="6"/>
      <c r="W1508" s="6"/>
      <c r="X1508" s="6"/>
    </row>
    <row r="1509" spans="1:32">
      <c r="A1509" s="622"/>
      <c r="B1509" s="3032" t="s">
        <v>756</v>
      </c>
      <c r="C1509" s="622" t="s">
        <v>307</v>
      </c>
      <c r="D1509" s="658" t="s">
        <v>1853</v>
      </c>
      <c r="E1509" s="659" t="s">
        <v>1821</v>
      </c>
      <c r="F1509" s="763">
        <v>2235</v>
      </c>
      <c r="G1509" s="739" t="s">
        <v>913</v>
      </c>
      <c r="H1509" s="652">
        <v>3100</v>
      </c>
      <c r="I1509" s="652"/>
      <c r="J1509" s="1537">
        <v>3113</v>
      </c>
      <c r="K1509" s="781"/>
      <c r="L1509" s="652">
        <v>3400</v>
      </c>
      <c r="M1509" s="652"/>
      <c r="N1509" s="297"/>
      <c r="O1509" s="4"/>
      <c r="P1509" s="4"/>
      <c r="Q1509" s="4"/>
      <c r="R1509" s="4"/>
      <c r="S1509" s="4"/>
      <c r="T1509" s="4"/>
      <c r="U1509" s="4"/>
      <c r="V1509" s="4"/>
      <c r="W1509" s="4"/>
      <c r="X1509" s="4"/>
      <c r="Y1509" s="4"/>
      <c r="Z1509" s="4"/>
      <c r="AA1509" s="4"/>
      <c r="AB1509" s="4"/>
      <c r="AC1509" s="4"/>
      <c r="AD1509" s="4"/>
      <c r="AE1509" s="4"/>
      <c r="AF1509" s="4"/>
    </row>
    <row r="1510" spans="1:32">
      <c r="A1510" s="602" t="s">
        <v>879</v>
      </c>
      <c r="B1510" s="3033" t="s">
        <v>756</v>
      </c>
      <c r="C1510" s="602" t="s">
        <v>307</v>
      </c>
      <c r="D1510" s="617" t="s">
        <v>1853</v>
      </c>
      <c r="E1510" s="639" t="s">
        <v>1821</v>
      </c>
      <c r="F1510" s="734">
        <v>2235</v>
      </c>
      <c r="G1510" s="689" t="s">
        <v>2018</v>
      </c>
      <c r="H1510" s="653"/>
      <c r="I1510" s="653">
        <v>3400</v>
      </c>
      <c r="J1510" s="1537" t="s">
        <v>1126</v>
      </c>
      <c r="K1510" s="748"/>
      <c r="L1510" s="653"/>
      <c r="M1510" s="640">
        <v>3400</v>
      </c>
      <c r="N1510" s="297"/>
      <c r="O1510" s="4"/>
      <c r="P1510" s="4"/>
      <c r="Q1510" s="4"/>
      <c r="R1510" s="4"/>
      <c r="S1510" s="4"/>
      <c r="T1510" s="4"/>
      <c r="U1510" s="4"/>
      <c r="V1510" s="4"/>
      <c r="W1510" s="4"/>
      <c r="X1510" s="4"/>
      <c r="Y1510" s="4"/>
      <c r="Z1510" s="4"/>
      <c r="AA1510" s="4"/>
      <c r="AB1510" s="4"/>
      <c r="AC1510" s="4"/>
      <c r="AD1510" s="4"/>
      <c r="AE1510" s="4"/>
      <c r="AF1510" s="4"/>
    </row>
    <row r="1511" spans="1:32" ht="30.6">
      <c r="A1511" s="602" t="s">
        <v>879</v>
      </c>
      <c r="B1511" s="3033" t="s">
        <v>756</v>
      </c>
      <c r="C1511" s="602" t="s">
        <v>307</v>
      </c>
      <c r="D1511" s="617" t="s">
        <v>1853</v>
      </c>
      <c r="E1511" s="639" t="s">
        <v>1821</v>
      </c>
      <c r="F1511" s="734">
        <v>2235</v>
      </c>
      <c r="G1511" s="751" t="s">
        <v>2940</v>
      </c>
      <c r="H1511" s="653"/>
      <c r="I1511" s="653">
        <v>-300</v>
      </c>
      <c r="J1511" s="1537" t="s">
        <v>1126</v>
      </c>
      <c r="K1511" s="781"/>
      <c r="L1511" s="653"/>
      <c r="M1511" s="653"/>
      <c r="N1511" s="1960"/>
      <c r="O1511" s="4"/>
      <c r="P1511" s="4"/>
      <c r="Q1511" s="4"/>
      <c r="R1511" s="4"/>
      <c r="S1511" s="4"/>
      <c r="T1511" s="4"/>
      <c r="U1511" s="4"/>
      <c r="V1511" s="4"/>
      <c r="W1511" s="4"/>
      <c r="X1511" s="4"/>
      <c r="Y1511" s="4"/>
      <c r="Z1511" s="4"/>
      <c r="AA1511" s="4"/>
      <c r="AB1511" s="4"/>
      <c r="AC1511" s="4"/>
      <c r="AD1511" s="4"/>
      <c r="AE1511" s="4"/>
      <c r="AF1511" s="4"/>
    </row>
    <row r="1512" spans="1:32" ht="30.6">
      <c r="A1512" s="622"/>
      <c r="B1512" s="3032" t="s">
        <v>756</v>
      </c>
      <c r="C1512" s="622" t="s">
        <v>307</v>
      </c>
      <c r="D1512" s="658" t="s">
        <v>1853</v>
      </c>
      <c r="E1512" s="659" t="s">
        <v>1821</v>
      </c>
      <c r="F1512" s="763">
        <v>2239</v>
      </c>
      <c r="G1512" s="739" t="s">
        <v>114</v>
      </c>
      <c r="H1512" s="652">
        <v>10800</v>
      </c>
      <c r="I1512" s="652"/>
      <c r="J1512" s="1537">
        <v>9156</v>
      </c>
      <c r="K1512" s="781"/>
      <c r="L1512" s="652">
        <v>31174.95</v>
      </c>
      <c r="M1512" s="652"/>
      <c r="N1512" s="1960"/>
    </row>
    <row r="1513" spans="1:32">
      <c r="A1513" s="713"/>
      <c r="B1513" s="3041" t="s">
        <v>756</v>
      </c>
      <c r="C1513" s="713" t="s">
        <v>307</v>
      </c>
      <c r="D1513" s="812" t="s">
        <v>1853</v>
      </c>
      <c r="E1513" s="639" t="s">
        <v>1821</v>
      </c>
      <c r="F1513" s="734">
        <v>2239</v>
      </c>
      <c r="G1513" s="689" t="s">
        <v>455</v>
      </c>
      <c r="H1513" s="640"/>
      <c r="I1513" s="640">
        <v>50</v>
      </c>
      <c r="J1513" s="1537" t="s">
        <v>1126</v>
      </c>
      <c r="K1513" s="731"/>
      <c r="L1513" s="640"/>
      <c r="M1513" s="640">
        <v>75</v>
      </c>
      <c r="N1513" s="2102"/>
    </row>
    <row r="1514" spans="1:32" ht="40.799999999999997">
      <c r="A1514" s="602" t="s">
        <v>872</v>
      </c>
      <c r="B1514" s="3033" t="s">
        <v>756</v>
      </c>
      <c r="C1514" s="602" t="s">
        <v>307</v>
      </c>
      <c r="D1514" s="617" t="s">
        <v>1853</v>
      </c>
      <c r="E1514" s="639" t="s">
        <v>1821</v>
      </c>
      <c r="F1514" s="734">
        <v>2239</v>
      </c>
      <c r="G1514" s="2107" t="s">
        <v>4074</v>
      </c>
      <c r="H1514" s="653"/>
      <c r="I1514" s="653">
        <v>7000</v>
      </c>
      <c r="J1514" s="1537" t="s">
        <v>1126</v>
      </c>
      <c r="K1514" s="748"/>
      <c r="L1514" s="653"/>
      <c r="M1514" s="2100">
        <v>13200</v>
      </c>
      <c r="N1514" s="2102"/>
      <c r="O1514" s="178"/>
      <c r="P1514" s="178"/>
      <c r="Q1514" s="178"/>
      <c r="R1514" s="178"/>
      <c r="S1514" s="178"/>
      <c r="T1514" s="178"/>
      <c r="U1514" s="178"/>
      <c r="V1514" s="178"/>
      <c r="W1514" s="178"/>
      <c r="X1514" s="178"/>
      <c r="Y1514" s="178"/>
      <c r="Z1514" s="178"/>
      <c r="AA1514" s="178"/>
      <c r="AB1514" s="178"/>
      <c r="AC1514" s="178"/>
      <c r="AD1514" s="178"/>
      <c r="AE1514" s="178"/>
      <c r="AF1514" s="178"/>
    </row>
    <row r="1515" spans="1:32">
      <c r="A1515" s="2080"/>
      <c r="B1515" s="3033" t="s">
        <v>756</v>
      </c>
      <c r="C1515" s="602" t="s">
        <v>307</v>
      </c>
      <c r="D1515" s="617" t="s">
        <v>1853</v>
      </c>
      <c r="E1515" s="639" t="s">
        <v>1821</v>
      </c>
      <c r="F1515" s="734">
        <v>2239</v>
      </c>
      <c r="G1515" s="2107" t="s">
        <v>4075</v>
      </c>
      <c r="H1515" s="2101"/>
      <c r="I1515" s="2101"/>
      <c r="J1515" s="2103"/>
      <c r="K1515" s="2104"/>
      <c r="L1515" s="2101"/>
      <c r="M1515" s="2101">
        <v>6949.9500000000007</v>
      </c>
      <c r="N1515" s="2102"/>
      <c r="O1515" s="178"/>
      <c r="P1515" s="178"/>
      <c r="Q1515" s="178"/>
      <c r="R1515" s="178"/>
      <c r="S1515" s="178"/>
      <c r="T1515" s="178"/>
      <c r="U1515" s="178"/>
      <c r="V1515" s="178"/>
      <c r="W1515" s="178"/>
      <c r="X1515" s="178"/>
      <c r="Y1515" s="178"/>
      <c r="Z1515" s="178"/>
      <c r="AA1515" s="178"/>
      <c r="AB1515" s="178"/>
      <c r="AC1515" s="178"/>
      <c r="AD1515" s="178"/>
      <c r="AE1515" s="178"/>
      <c r="AF1515" s="178"/>
    </row>
    <row r="1516" spans="1:32" ht="20.399999999999999">
      <c r="A1516" s="602" t="s">
        <v>872</v>
      </c>
      <c r="B1516" s="3033" t="s">
        <v>756</v>
      </c>
      <c r="C1516" s="602" t="s">
        <v>307</v>
      </c>
      <c r="D1516" s="617" t="s">
        <v>1853</v>
      </c>
      <c r="E1516" s="639" t="s">
        <v>1821</v>
      </c>
      <c r="F1516" s="734">
        <v>2239</v>
      </c>
      <c r="G1516" s="1068" t="s">
        <v>3049</v>
      </c>
      <c r="H1516" s="1354"/>
      <c r="I1516" s="1354">
        <v>-1000</v>
      </c>
      <c r="J1516" s="1537" t="s">
        <v>1126</v>
      </c>
      <c r="K1516" s="1360"/>
      <c r="L1516" s="1354"/>
      <c r="M1516" s="1080"/>
      <c r="N1516" s="2102"/>
      <c r="O1516" s="178"/>
      <c r="P1516" s="178"/>
      <c r="Q1516" s="178"/>
      <c r="R1516" s="178"/>
      <c r="S1516" s="178"/>
      <c r="T1516" s="178"/>
      <c r="U1516" s="178"/>
      <c r="V1516" s="178"/>
      <c r="W1516" s="178"/>
      <c r="X1516" s="178"/>
      <c r="Y1516" s="178"/>
      <c r="Z1516" s="178"/>
      <c r="AA1516" s="178"/>
      <c r="AB1516" s="178"/>
      <c r="AC1516" s="178"/>
      <c r="AD1516" s="178"/>
      <c r="AE1516" s="178"/>
      <c r="AF1516" s="178"/>
    </row>
    <row r="1517" spans="1:32" ht="30.6">
      <c r="A1517" s="602" t="s">
        <v>872</v>
      </c>
      <c r="B1517" s="3033" t="s">
        <v>756</v>
      </c>
      <c r="C1517" s="602" t="s">
        <v>307</v>
      </c>
      <c r="D1517" s="617" t="s">
        <v>1853</v>
      </c>
      <c r="E1517" s="639" t="s">
        <v>1821</v>
      </c>
      <c r="F1517" s="734">
        <v>2239</v>
      </c>
      <c r="G1517" s="1460" t="s">
        <v>3224</v>
      </c>
      <c r="H1517" s="1483"/>
      <c r="I1517" s="1483">
        <v>-2000</v>
      </c>
      <c r="J1517" s="1537" t="s">
        <v>1126</v>
      </c>
      <c r="K1517" s="1525"/>
      <c r="L1517" s="1483"/>
      <c r="M1517" s="1483"/>
      <c r="N1517" s="2102"/>
      <c r="O1517" s="178"/>
      <c r="P1517" s="178"/>
      <c r="Q1517" s="178"/>
      <c r="R1517" s="178"/>
      <c r="S1517" s="178"/>
      <c r="T1517" s="178"/>
      <c r="U1517" s="178"/>
      <c r="V1517" s="178"/>
      <c r="W1517" s="178"/>
      <c r="X1517" s="178"/>
      <c r="Y1517" s="178"/>
      <c r="Z1517" s="178"/>
      <c r="AA1517" s="178"/>
      <c r="AB1517" s="178"/>
      <c r="AC1517" s="178"/>
      <c r="AD1517" s="178"/>
      <c r="AE1517" s="178"/>
      <c r="AF1517" s="178"/>
    </row>
    <row r="1518" spans="1:32" ht="40.799999999999997">
      <c r="A1518" s="1393" t="s">
        <v>872</v>
      </c>
      <c r="B1518" s="3042" t="s">
        <v>756</v>
      </c>
      <c r="C1518" s="1393" t="s">
        <v>307</v>
      </c>
      <c r="D1518" s="1452" t="s">
        <v>1853</v>
      </c>
      <c r="E1518" s="1477" t="s">
        <v>1821</v>
      </c>
      <c r="F1518" s="1453">
        <v>2239</v>
      </c>
      <c r="G1518" s="1460" t="s">
        <v>3225</v>
      </c>
      <c r="H1518" s="1483"/>
      <c r="I1518" s="1483">
        <v>-3000</v>
      </c>
      <c r="J1518" s="1537" t="s">
        <v>1126</v>
      </c>
      <c r="K1518" s="1525"/>
      <c r="L1518" s="1483"/>
      <c r="M1518" s="1483"/>
      <c r="N1518" s="2102"/>
      <c r="O1518" s="178"/>
      <c r="P1518" s="178"/>
      <c r="Q1518" s="178"/>
      <c r="R1518" s="178"/>
      <c r="S1518" s="178"/>
      <c r="T1518" s="178"/>
      <c r="U1518" s="178"/>
      <c r="V1518" s="178"/>
      <c r="W1518" s="178"/>
      <c r="X1518" s="178"/>
      <c r="Y1518" s="178"/>
      <c r="Z1518" s="178"/>
      <c r="AA1518" s="178"/>
      <c r="AB1518" s="178"/>
      <c r="AC1518" s="178"/>
      <c r="AD1518" s="178"/>
      <c r="AE1518" s="178"/>
      <c r="AF1518" s="178"/>
    </row>
    <row r="1519" spans="1:32" ht="20.399999999999999">
      <c r="A1519" s="602" t="s">
        <v>876</v>
      </c>
      <c r="B1519" s="3033" t="s">
        <v>756</v>
      </c>
      <c r="C1519" s="602" t="s">
        <v>307</v>
      </c>
      <c r="D1519" s="617" t="s">
        <v>1853</v>
      </c>
      <c r="E1519" s="639" t="s">
        <v>1821</v>
      </c>
      <c r="F1519" s="734">
        <v>2239</v>
      </c>
      <c r="G1519" s="2107" t="s">
        <v>875</v>
      </c>
      <c r="H1519" s="653"/>
      <c r="I1519" s="653">
        <v>5200</v>
      </c>
      <c r="J1519" s="1537" t="s">
        <v>1126</v>
      </c>
      <c r="K1519" s="748"/>
      <c r="L1519" s="653"/>
      <c r="M1519" s="640">
        <v>5200</v>
      </c>
      <c r="N1519" s="2102"/>
      <c r="O1519" s="3"/>
      <c r="P1519" s="3"/>
      <c r="Q1519" s="3"/>
      <c r="R1519" s="3"/>
      <c r="S1519" s="3"/>
      <c r="T1519" s="3"/>
      <c r="U1519" s="3"/>
      <c r="V1519" s="3"/>
      <c r="W1519" s="3"/>
      <c r="X1519" s="3"/>
    </row>
    <row r="1520" spans="1:32" ht="20.399999999999999">
      <c r="A1520" s="602" t="s">
        <v>878</v>
      </c>
      <c r="B1520" s="3033" t="s">
        <v>756</v>
      </c>
      <c r="C1520" s="602" t="s">
        <v>307</v>
      </c>
      <c r="D1520" s="617" t="s">
        <v>1853</v>
      </c>
      <c r="E1520" s="639" t="s">
        <v>1821</v>
      </c>
      <c r="F1520" s="734">
        <v>2239</v>
      </c>
      <c r="G1520" s="2107" t="s">
        <v>877</v>
      </c>
      <c r="H1520" s="653"/>
      <c r="I1520" s="653">
        <v>600</v>
      </c>
      <c r="J1520" s="1537" t="s">
        <v>1126</v>
      </c>
      <c r="K1520" s="748"/>
      <c r="L1520" s="653"/>
      <c r="M1520" s="653">
        <v>600</v>
      </c>
      <c r="N1520" s="1960"/>
      <c r="O1520" s="6"/>
      <c r="P1520" s="6"/>
      <c r="Q1520" s="6"/>
      <c r="R1520" s="6"/>
      <c r="S1520" s="6"/>
      <c r="T1520" s="6"/>
      <c r="U1520" s="6"/>
      <c r="V1520" s="6"/>
      <c r="W1520" s="6"/>
      <c r="X1520" s="6"/>
    </row>
    <row r="1521" spans="1:32">
      <c r="A1521" s="602" t="s">
        <v>878</v>
      </c>
      <c r="B1521" s="3033" t="s">
        <v>756</v>
      </c>
      <c r="C1521" s="602" t="s">
        <v>307</v>
      </c>
      <c r="D1521" s="617" t="s">
        <v>1853</v>
      </c>
      <c r="E1521" s="639" t="s">
        <v>1821</v>
      </c>
      <c r="F1521" s="734">
        <v>2239</v>
      </c>
      <c r="G1521" s="2107" t="s">
        <v>1100</v>
      </c>
      <c r="H1521" s="653"/>
      <c r="I1521" s="653">
        <v>2000</v>
      </c>
      <c r="J1521" s="1537" t="s">
        <v>1126</v>
      </c>
      <c r="K1521" s="748"/>
      <c r="L1521" s="653"/>
      <c r="M1521" s="653">
        <v>2000</v>
      </c>
      <c r="N1521" s="2110"/>
      <c r="O1521" s="178"/>
      <c r="P1521" s="178"/>
      <c r="Q1521" s="178"/>
      <c r="R1521" s="178"/>
      <c r="S1521" s="178"/>
      <c r="T1521" s="178"/>
      <c r="U1521" s="178"/>
      <c r="V1521" s="178"/>
      <c r="W1521" s="178"/>
      <c r="X1521" s="178"/>
      <c r="Y1521" s="178"/>
      <c r="Z1521" s="178"/>
      <c r="AA1521" s="178"/>
      <c r="AB1521" s="178"/>
      <c r="AC1521" s="178"/>
      <c r="AD1521" s="178"/>
      <c r="AE1521" s="178"/>
      <c r="AF1521" s="178"/>
    </row>
    <row r="1522" spans="1:32">
      <c r="A1522" s="602"/>
      <c r="B1522" s="3033" t="s">
        <v>756</v>
      </c>
      <c r="C1522" s="602" t="s">
        <v>307</v>
      </c>
      <c r="D1522" s="617" t="s">
        <v>1853</v>
      </c>
      <c r="E1522" s="639" t="s">
        <v>1821</v>
      </c>
      <c r="F1522" s="734">
        <v>2239</v>
      </c>
      <c r="G1522" s="2089" t="s">
        <v>4078</v>
      </c>
      <c r="H1522" s="653"/>
      <c r="I1522" s="653">
        <v>300</v>
      </c>
      <c r="J1522" s="1537" t="s">
        <v>1126</v>
      </c>
      <c r="K1522" s="748"/>
      <c r="L1522" s="653"/>
      <c r="M1522" s="653">
        <v>300</v>
      </c>
      <c r="N1522" s="2110"/>
      <c r="O1522" s="178"/>
      <c r="P1522" s="178"/>
      <c r="Q1522" s="178"/>
      <c r="R1522" s="178"/>
      <c r="S1522" s="178"/>
      <c r="T1522" s="178"/>
      <c r="U1522" s="178"/>
      <c r="V1522" s="178"/>
      <c r="W1522" s="178"/>
      <c r="X1522" s="178"/>
      <c r="Y1522" s="178"/>
      <c r="Z1522" s="178"/>
      <c r="AA1522" s="178"/>
      <c r="AB1522" s="178"/>
      <c r="AC1522" s="178"/>
      <c r="AD1522" s="178"/>
      <c r="AE1522" s="178"/>
      <c r="AF1522" s="178"/>
    </row>
    <row r="1523" spans="1:32">
      <c r="A1523" s="602" t="s">
        <v>880</v>
      </c>
      <c r="B1523" s="3033" t="s">
        <v>756</v>
      </c>
      <c r="C1523" s="602" t="s">
        <v>307</v>
      </c>
      <c r="D1523" s="617" t="s">
        <v>1853</v>
      </c>
      <c r="E1523" s="639" t="s">
        <v>1821</v>
      </c>
      <c r="F1523" s="734">
        <v>2239</v>
      </c>
      <c r="G1523" s="2089" t="s">
        <v>4079</v>
      </c>
      <c r="H1523" s="653"/>
      <c r="I1523" s="653">
        <v>300</v>
      </c>
      <c r="J1523" s="1537" t="s">
        <v>1126</v>
      </c>
      <c r="K1523" s="748"/>
      <c r="L1523" s="653"/>
      <c r="M1523" s="653">
        <v>1500</v>
      </c>
      <c r="N1523" s="1960"/>
      <c r="O1523" s="178"/>
      <c r="P1523" s="178"/>
      <c r="Q1523" s="178"/>
      <c r="R1523" s="178"/>
      <c r="S1523" s="178"/>
      <c r="T1523" s="178"/>
      <c r="U1523" s="178"/>
      <c r="V1523" s="178"/>
      <c r="W1523" s="178"/>
      <c r="X1523" s="178"/>
      <c r="Y1523" s="178"/>
      <c r="Z1523" s="178"/>
      <c r="AA1523" s="178"/>
      <c r="AB1523" s="178"/>
      <c r="AC1523" s="178"/>
      <c r="AD1523" s="178"/>
      <c r="AE1523" s="178"/>
      <c r="AF1523" s="178"/>
    </row>
    <row r="1524" spans="1:32">
      <c r="A1524" s="602" t="s">
        <v>613</v>
      </c>
      <c r="B1524" s="3033" t="s">
        <v>756</v>
      </c>
      <c r="C1524" s="602" t="s">
        <v>307</v>
      </c>
      <c r="D1524" s="617" t="s">
        <v>1853</v>
      </c>
      <c r="E1524" s="639" t="s">
        <v>1821</v>
      </c>
      <c r="F1524" s="734">
        <v>2239</v>
      </c>
      <c r="G1524" s="2089" t="s">
        <v>874</v>
      </c>
      <c r="H1524" s="653"/>
      <c r="I1524" s="653">
        <v>1000</v>
      </c>
      <c r="J1524" s="1537" t="s">
        <v>1126</v>
      </c>
      <c r="K1524" s="748"/>
      <c r="L1524" s="653"/>
      <c r="M1524" s="653">
        <v>1000</v>
      </c>
      <c r="N1524" s="1960"/>
      <c r="O1524" s="178"/>
      <c r="P1524" s="178"/>
      <c r="Q1524" s="178"/>
      <c r="R1524" s="178"/>
      <c r="S1524" s="178"/>
      <c r="T1524" s="178"/>
      <c r="U1524" s="178"/>
      <c r="V1524" s="178"/>
      <c r="W1524" s="178"/>
      <c r="X1524" s="178"/>
      <c r="Y1524" s="178"/>
      <c r="Z1524" s="178"/>
      <c r="AA1524" s="178"/>
      <c r="AB1524" s="178"/>
      <c r="AC1524" s="178"/>
      <c r="AD1524" s="178"/>
      <c r="AE1524" s="178"/>
      <c r="AF1524" s="178"/>
    </row>
    <row r="1525" spans="1:32">
      <c r="A1525" s="602"/>
      <c r="B1525" s="3033" t="s">
        <v>756</v>
      </c>
      <c r="C1525" s="602" t="s">
        <v>307</v>
      </c>
      <c r="D1525" s="617" t="s">
        <v>1853</v>
      </c>
      <c r="E1525" s="639" t="s">
        <v>1821</v>
      </c>
      <c r="F1525" s="734">
        <v>2239</v>
      </c>
      <c r="G1525" s="2089" t="s">
        <v>518</v>
      </c>
      <c r="H1525" s="653"/>
      <c r="I1525" s="653">
        <v>350</v>
      </c>
      <c r="J1525" s="1537" t="s">
        <v>1126</v>
      </c>
      <c r="K1525" s="748"/>
      <c r="L1525" s="653"/>
      <c r="M1525" s="653">
        <v>350</v>
      </c>
      <c r="N1525" s="1960"/>
      <c r="O1525" s="178"/>
      <c r="P1525" s="178"/>
      <c r="Q1525" s="178"/>
      <c r="R1525" s="178"/>
      <c r="S1525" s="178"/>
      <c r="T1525" s="178"/>
      <c r="U1525" s="178"/>
      <c r="V1525" s="178"/>
      <c r="W1525" s="178"/>
      <c r="X1525" s="178"/>
      <c r="Y1525" s="178"/>
      <c r="Z1525" s="178"/>
      <c r="AA1525" s="178"/>
      <c r="AB1525" s="178"/>
      <c r="AC1525" s="178"/>
      <c r="AD1525" s="178"/>
      <c r="AE1525" s="178"/>
      <c r="AF1525" s="178"/>
    </row>
    <row r="1526" spans="1:32">
      <c r="A1526" s="622"/>
      <c r="B1526" s="3032" t="s">
        <v>756</v>
      </c>
      <c r="C1526" s="622" t="s">
        <v>305</v>
      </c>
      <c r="D1526" s="658" t="s">
        <v>1853</v>
      </c>
      <c r="E1526" s="659" t="s">
        <v>1821</v>
      </c>
      <c r="F1526" s="763">
        <v>2243</v>
      </c>
      <c r="G1526" s="739" t="s">
        <v>151</v>
      </c>
      <c r="H1526" s="652">
        <v>11000</v>
      </c>
      <c r="I1526" s="652"/>
      <c r="J1526" s="1537">
        <v>6474</v>
      </c>
      <c r="K1526" s="781"/>
      <c r="L1526" s="652">
        <v>8600</v>
      </c>
      <c r="M1526" s="652"/>
      <c r="N1526" s="1960"/>
    </row>
    <row r="1527" spans="1:32" ht="40.799999999999997">
      <c r="A1527" s="602"/>
      <c r="B1527" s="3033" t="s">
        <v>756</v>
      </c>
      <c r="C1527" s="602" t="s">
        <v>305</v>
      </c>
      <c r="D1527" s="617" t="s">
        <v>1853</v>
      </c>
      <c r="E1527" s="639" t="s">
        <v>1821</v>
      </c>
      <c r="F1527" s="734">
        <v>2243</v>
      </c>
      <c r="G1527" s="2107" t="s">
        <v>2019</v>
      </c>
      <c r="H1527" s="640"/>
      <c r="I1527" s="640">
        <v>5000</v>
      </c>
      <c r="J1527" s="1537" t="s">
        <v>1126</v>
      </c>
      <c r="K1527" s="731"/>
      <c r="L1527" s="640"/>
      <c r="M1527" s="640">
        <v>5000</v>
      </c>
      <c r="N1527" s="1960"/>
      <c r="O1527" s="178"/>
      <c r="P1527" s="178"/>
      <c r="Q1527" s="178"/>
      <c r="R1527" s="178"/>
      <c r="S1527" s="178"/>
      <c r="T1527" s="178"/>
      <c r="U1527" s="178"/>
      <c r="V1527" s="178"/>
      <c r="W1527" s="178"/>
      <c r="X1527" s="178"/>
      <c r="Y1527" s="178"/>
      <c r="Z1527" s="178"/>
      <c r="AA1527" s="178"/>
      <c r="AB1527" s="178"/>
      <c r="AC1527" s="178"/>
      <c r="AD1527" s="178"/>
      <c r="AE1527" s="178"/>
      <c r="AF1527" s="178"/>
    </row>
    <row r="1528" spans="1:32" ht="40.799999999999997">
      <c r="A1528" s="602"/>
      <c r="B1528" s="3033" t="s">
        <v>756</v>
      </c>
      <c r="C1528" s="602" t="s">
        <v>305</v>
      </c>
      <c r="D1528" s="617" t="s">
        <v>1853</v>
      </c>
      <c r="E1528" s="639" t="s">
        <v>1821</v>
      </c>
      <c r="F1528" s="734">
        <v>2243</v>
      </c>
      <c r="G1528" s="2107" t="s">
        <v>2020</v>
      </c>
      <c r="H1528" s="640"/>
      <c r="I1528" s="640">
        <v>1000</v>
      </c>
      <c r="J1528" s="1537" t="s">
        <v>1126</v>
      </c>
      <c r="K1528" s="731"/>
      <c r="L1528" s="640"/>
      <c r="M1528" s="640">
        <v>1000</v>
      </c>
      <c r="N1528" s="1960"/>
      <c r="O1528" s="4"/>
      <c r="P1528" s="4"/>
      <c r="Q1528" s="4"/>
      <c r="R1528" s="4"/>
      <c r="S1528" s="4"/>
      <c r="T1528" s="4"/>
      <c r="U1528" s="4"/>
      <c r="V1528" s="4"/>
      <c r="W1528" s="4"/>
      <c r="X1528" s="4"/>
      <c r="Y1528" s="4"/>
      <c r="Z1528" s="4"/>
      <c r="AA1528" s="4"/>
      <c r="AB1528" s="4"/>
      <c r="AC1528" s="4"/>
      <c r="AD1528" s="4"/>
      <c r="AE1528" s="4"/>
      <c r="AF1528" s="4"/>
    </row>
    <row r="1529" spans="1:32" ht="20.399999999999999">
      <c r="A1529" s="602"/>
      <c r="B1529" s="3033" t="s">
        <v>756</v>
      </c>
      <c r="C1529" s="602" t="s">
        <v>305</v>
      </c>
      <c r="D1529" s="617" t="s">
        <v>1853</v>
      </c>
      <c r="E1529" s="639" t="s">
        <v>1821</v>
      </c>
      <c r="F1529" s="734">
        <v>2243</v>
      </c>
      <c r="G1529" s="2107" t="s">
        <v>4080</v>
      </c>
      <c r="H1529" s="640"/>
      <c r="I1529" s="640">
        <v>1000</v>
      </c>
      <c r="J1529" s="1537" t="s">
        <v>1126</v>
      </c>
      <c r="K1529" s="731"/>
      <c r="L1529" s="640"/>
      <c r="M1529" s="640">
        <v>1000</v>
      </c>
      <c r="N1529" s="1960"/>
      <c r="O1529" s="4"/>
      <c r="P1529" s="4"/>
      <c r="Q1529" s="4"/>
      <c r="R1529" s="4"/>
      <c r="S1529" s="4"/>
      <c r="T1529" s="4"/>
      <c r="U1529" s="4"/>
      <c r="V1529" s="4"/>
      <c r="W1529" s="4"/>
      <c r="X1529" s="4"/>
      <c r="Y1529" s="4"/>
      <c r="Z1529" s="4"/>
      <c r="AA1529" s="4"/>
      <c r="AB1529" s="4"/>
      <c r="AC1529" s="4"/>
      <c r="AD1529" s="4"/>
      <c r="AE1529" s="4"/>
      <c r="AF1529" s="4"/>
    </row>
    <row r="1530" spans="1:32" ht="20.399999999999999">
      <c r="A1530" s="602"/>
      <c r="B1530" s="3033" t="s">
        <v>756</v>
      </c>
      <c r="C1530" s="602" t="s">
        <v>305</v>
      </c>
      <c r="D1530" s="617" t="s">
        <v>1853</v>
      </c>
      <c r="E1530" s="639" t="s">
        <v>1821</v>
      </c>
      <c r="F1530" s="734">
        <v>2243</v>
      </c>
      <c r="G1530" s="689" t="s">
        <v>2021</v>
      </c>
      <c r="H1530" s="640"/>
      <c r="I1530" s="640">
        <v>500</v>
      </c>
      <c r="J1530" s="1537" t="s">
        <v>1126</v>
      </c>
      <c r="K1530" s="731"/>
      <c r="L1530" s="640"/>
      <c r="M1530" s="640"/>
      <c r="N1530" s="1960"/>
      <c r="O1530" s="178"/>
      <c r="P1530" s="178"/>
      <c r="Q1530" s="178"/>
      <c r="R1530" s="4"/>
      <c r="S1530" s="4"/>
      <c r="T1530" s="4"/>
      <c r="V1530" s="4"/>
      <c r="W1530" s="4"/>
      <c r="X1530" s="4"/>
      <c r="Y1530" s="4"/>
      <c r="Z1530" s="4"/>
      <c r="AA1530" s="4"/>
      <c r="AB1530" s="4"/>
      <c r="AC1530" s="4"/>
      <c r="AD1530" s="4"/>
      <c r="AE1530" s="4"/>
      <c r="AF1530" s="4"/>
    </row>
    <row r="1531" spans="1:32" ht="20.399999999999999">
      <c r="A1531" s="602"/>
      <c r="B1531" s="3033" t="s">
        <v>756</v>
      </c>
      <c r="C1531" s="602" t="s">
        <v>305</v>
      </c>
      <c r="D1531" s="617" t="s">
        <v>1853</v>
      </c>
      <c r="E1531" s="639" t="s">
        <v>1821</v>
      </c>
      <c r="F1531" s="734">
        <v>2243</v>
      </c>
      <c r="G1531" s="2107" t="s">
        <v>4081</v>
      </c>
      <c r="H1531" s="640"/>
      <c r="I1531" s="640">
        <v>1000</v>
      </c>
      <c r="J1531" s="1537" t="s">
        <v>1126</v>
      </c>
      <c r="K1531" s="731"/>
      <c r="L1531" s="640"/>
      <c r="M1531" s="2100">
        <v>600</v>
      </c>
      <c r="N1531" s="1960"/>
      <c r="O1531" s="178"/>
      <c r="P1531" s="178"/>
      <c r="Q1531" s="178"/>
      <c r="R1531" s="178"/>
      <c r="S1531" s="178"/>
      <c r="T1531" s="178"/>
      <c r="U1531" s="178"/>
      <c r="V1531" s="178"/>
      <c r="W1531" s="178"/>
      <c r="X1531" s="178"/>
      <c r="Y1531" s="178"/>
      <c r="Z1531" s="178"/>
      <c r="AA1531" s="178"/>
      <c r="AB1531" s="4"/>
      <c r="AC1531" s="4"/>
      <c r="AD1531" s="4"/>
      <c r="AE1531" s="4"/>
      <c r="AF1531" s="4"/>
    </row>
    <row r="1532" spans="1:32" ht="20.399999999999999">
      <c r="A1532" s="602"/>
      <c r="B1532" s="3033" t="s">
        <v>756</v>
      </c>
      <c r="C1532" s="602" t="s">
        <v>305</v>
      </c>
      <c r="D1532" s="617" t="s">
        <v>1853</v>
      </c>
      <c r="E1532" s="639" t="s">
        <v>1821</v>
      </c>
      <c r="F1532" s="734">
        <v>2243</v>
      </c>
      <c r="G1532" s="2107" t="s">
        <v>4082</v>
      </c>
      <c r="H1532" s="640"/>
      <c r="I1532" s="640">
        <v>1500</v>
      </c>
      <c r="J1532" s="1537" t="s">
        <v>1126</v>
      </c>
      <c r="K1532" s="731"/>
      <c r="L1532" s="640"/>
      <c r="M1532" s="2100">
        <v>1000</v>
      </c>
      <c r="N1532" s="1960"/>
      <c r="O1532" s="4"/>
      <c r="P1532" s="4"/>
      <c r="Q1532" s="4"/>
      <c r="R1532" s="4"/>
      <c r="S1532" s="4"/>
      <c r="T1532" s="4"/>
      <c r="U1532" s="4"/>
      <c r="V1532" s="4"/>
      <c r="W1532" s="4"/>
      <c r="X1532" s="4"/>
      <c r="Y1532" s="4"/>
      <c r="Z1532" s="4"/>
      <c r="AA1532" s="4"/>
      <c r="AB1532" s="4"/>
      <c r="AC1532" s="4"/>
      <c r="AD1532" s="4"/>
      <c r="AE1532" s="4"/>
      <c r="AF1532" s="4"/>
    </row>
    <row r="1533" spans="1:32">
      <c r="A1533" s="602"/>
      <c r="B1533" s="3033" t="s">
        <v>756</v>
      </c>
      <c r="C1533" s="602" t="s">
        <v>305</v>
      </c>
      <c r="D1533" s="617" t="s">
        <v>1853</v>
      </c>
      <c r="E1533" s="639" t="s">
        <v>1821</v>
      </c>
      <c r="F1533" s="734">
        <v>2243</v>
      </c>
      <c r="G1533" s="689" t="s">
        <v>343</v>
      </c>
      <c r="H1533" s="640"/>
      <c r="I1533" s="640">
        <v>1000</v>
      </c>
      <c r="J1533" s="1537" t="s">
        <v>1126</v>
      </c>
      <c r="K1533" s="731"/>
      <c r="L1533" s="640"/>
      <c r="M1533" s="640"/>
      <c r="N1533" s="2102"/>
      <c r="O1533" s="178"/>
      <c r="P1533" s="178"/>
      <c r="Q1533" s="178"/>
      <c r="R1533" s="178"/>
      <c r="S1533" s="178"/>
      <c r="T1533" s="178"/>
      <c r="U1533" s="178"/>
      <c r="V1533" s="178"/>
      <c r="W1533" s="178"/>
      <c r="X1533" s="178"/>
      <c r="Y1533" s="178"/>
      <c r="Z1533" s="178"/>
      <c r="AA1533" s="178"/>
      <c r="AB1533" s="178"/>
      <c r="AC1533" s="178"/>
      <c r="AD1533" s="178"/>
      <c r="AE1533" s="178"/>
      <c r="AF1533" s="178"/>
    </row>
    <row r="1534" spans="1:32">
      <c r="A1534" s="622"/>
      <c r="B1534" s="3032" t="s">
        <v>756</v>
      </c>
      <c r="C1534" s="622" t="s">
        <v>305</v>
      </c>
      <c r="D1534" s="658" t="s">
        <v>1853</v>
      </c>
      <c r="E1534" s="659" t="s">
        <v>1821</v>
      </c>
      <c r="F1534" s="763">
        <v>2247</v>
      </c>
      <c r="G1534" s="739" t="s">
        <v>177</v>
      </c>
      <c r="H1534" s="832">
        <v>15000</v>
      </c>
      <c r="I1534" s="832"/>
      <c r="J1534" s="1537">
        <v>10200</v>
      </c>
      <c r="K1534" s="1158"/>
      <c r="L1534" s="832">
        <v>12000</v>
      </c>
      <c r="M1534" s="832"/>
      <c r="N1534" s="1960"/>
      <c r="O1534" s="4"/>
      <c r="P1534" s="4"/>
      <c r="Q1534" s="4"/>
      <c r="R1534" s="4"/>
      <c r="S1534" s="4"/>
      <c r="T1534" s="4"/>
      <c r="U1534" s="4"/>
      <c r="V1534" s="4"/>
      <c r="W1534" s="4"/>
      <c r="X1534" s="4"/>
      <c r="Y1534" s="4"/>
      <c r="Z1534" s="4"/>
      <c r="AA1534" s="4"/>
      <c r="AB1534" s="4"/>
      <c r="AC1534" s="4"/>
      <c r="AD1534" s="4"/>
      <c r="AE1534" s="4"/>
      <c r="AF1534" s="4"/>
    </row>
    <row r="1535" spans="1:32" ht="51">
      <c r="A1535" s="713"/>
      <c r="B1535" s="3041" t="s">
        <v>756</v>
      </c>
      <c r="C1535" s="713" t="s">
        <v>305</v>
      </c>
      <c r="D1535" s="617" t="s">
        <v>1853</v>
      </c>
      <c r="E1535" s="639" t="s">
        <v>1821</v>
      </c>
      <c r="F1535" s="734">
        <v>2247</v>
      </c>
      <c r="G1535" s="2107" t="s">
        <v>4083</v>
      </c>
      <c r="H1535" s="687"/>
      <c r="I1535" s="687">
        <v>15000</v>
      </c>
      <c r="J1535" s="1537" t="s">
        <v>1126</v>
      </c>
      <c r="K1535" s="1221"/>
      <c r="L1535" s="687"/>
      <c r="M1535" s="2112">
        <v>12000</v>
      </c>
      <c r="N1535" s="2102"/>
      <c r="O1535" s="4"/>
      <c r="P1535" s="4"/>
      <c r="Q1535" s="4"/>
      <c r="R1535" s="4"/>
      <c r="S1535" s="4"/>
      <c r="T1535" s="4"/>
      <c r="U1535" s="4"/>
      <c r="V1535" s="4"/>
      <c r="W1535" s="4"/>
      <c r="X1535" s="4"/>
      <c r="Y1535" s="4"/>
      <c r="Z1535" s="4"/>
      <c r="AA1535" s="4"/>
      <c r="AB1535" s="4"/>
      <c r="AC1535" s="4"/>
      <c r="AD1535" s="4"/>
      <c r="AE1535" s="4"/>
      <c r="AF1535" s="4"/>
    </row>
    <row r="1536" spans="1:32">
      <c r="A1536" s="622"/>
      <c r="B1536" s="3032" t="s">
        <v>756</v>
      </c>
      <c r="C1536" s="622" t="s">
        <v>305</v>
      </c>
      <c r="D1536" s="658" t="s">
        <v>1853</v>
      </c>
      <c r="E1536" s="659" t="s">
        <v>1821</v>
      </c>
      <c r="F1536" s="763">
        <v>2250</v>
      </c>
      <c r="G1536" s="739" t="s">
        <v>762</v>
      </c>
      <c r="H1536" s="832">
        <v>5465.92</v>
      </c>
      <c r="I1536" s="832"/>
      <c r="J1536" s="1537">
        <v>4608</v>
      </c>
      <c r="K1536" s="1158"/>
      <c r="L1536" s="832">
        <v>5465.92</v>
      </c>
      <c r="M1536" s="832"/>
      <c r="N1536" s="2102"/>
      <c r="O1536" s="4"/>
      <c r="P1536" s="4"/>
      <c r="Q1536" s="4"/>
      <c r="R1536" s="4"/>
      <c r="S1536" s="4"/>
      <c r="T1536" s="4"/>
      <c r="U1536" s="4"/>
      <c r="V1536" s="4"/>
      <c r="W1536" s="4"/>
      <c r="X1536" s="4"/>
      <c r="Y1536" s="4"/>
      <c r="Z1536" s="4"/>
      <c r="AA1536" s="4"/>
      <c r="AB1536" s="4"/>
      <c r="AC1536" s="4"/>
      <c r="AD1536" s="4"/>
      <c r="AE1536" s="4"/>
      <c r="AF1536" s="4"/>
    </row>
    <row r="1537" spans="1:32" ht="40.799999999999997">
      <c r="A1537" s="713"/>
      <c r="B1537" s="3041" t="s">
        <v>756</v>
      </c>
      <c r="C1537" s="713" t="s">
        <v>307</v>
      </c>
      <c r="D1537" s="812" t="s">
        <v>1853</v>
      </c>
      <c r="E1537" s="639" t="s">
        <v>1821</v>
      </c>
      <c r="F1537" s="734">
        <v>2250</v>
      </c>
      <c r="G1537" s="2107" t="s">
        <v>873</v>
      </c>
      <c r="H1537" s="640"/>
      <c r="I1537" s="640">
        <v>129</v>
      </c>
      <c r="J1537" s="1537" t="s">
        <v>1126</v>
      </c>
      <c r="K1537" s="731"/>
      <c r="L1537" s="640"/>
      <c r="M1537" s="2100">
        <v>129</v>
      </c>
      <c r="N1537" s="2109" t="s">
        <v>4097</v>
      </c>
    </row>
    <row r="1538" spans="1:32" ht="40.799999999999997">
      <c r="A1538" s="833"/>
      <c r="B1538" s="3033" t="s">
        <v>756</v>
      </c>
      <c r="C1538" s="602" t="s">
        <v>307</v>
      </c>
      <c r="D1538" s="617" t="s">
        <v>1853</v>
      </c>
      <c r="E1538" s="639" t="s">
        <v>1821</v>
      </c>
      <c r="F1538" s="734">
        <v>2250</v>
      </c>
      <c r="G1538" s="2113" t="s">
        <v>4085</v>
      </c>
      <c r="H1538" s="834"/>
      <c r="I1538" s="640">
        <v>4300</v>
      </c>
      <c r="J1538" s="1537" t="s">
        <v>1126</v>
      </c>
      <c r="K1538" s="2114"/>
      <c r="L1538" s="834"/>
      <c r="M1538" s="2100">
        <v>4300</v>
      </c>
      <c r="N1538" s="2102"/>
    </row>
    <row r="1539" spans="1:32" ht="40.799999999999997">
      <c r="A1539" s="602"/>
      <c r="B1539" s="3033" t="s">
        <v>756</v>
      </c>
      <c r="C1539" s="602" t="s">
        <v>305</v>
      </c>
      <c r="D1539" s="617" t="s">
        <v>1853</v>
      </c>
      <c r="E1539" s="639" t="s">
        <v>1821</v>
      </c>
      <c r="F1539" s="734">
        <v>2250</v>
      </c>
      <c r="G1539" s="2107" t="s">
        <v>4814</v>
      </c>
      <c r="H1539" s="653"/>
      <c r="I1539" s="653">
        <v>561.91999999999996</v>
      </c>
      <c r="J1539" s="1537" t="s">
        <v>1126</v>
      </c>
      <c r="K1539" s="748"/>
      <c r="L1539" s="653"/>
      <c r="M1539" s="2100">
        <v>561.91999999999996</v>
      </c>
      <c r="N1539" s="372"/>
    </row>
    <row r="1540" spans="1:32">
      <c r="A1540" s="602"/>
      <c r="B1540" s="3033" t="s">
        <v>756</v>
      </c>
      <c r="C1540" s="602" t="s">
        <v>305</v>
      </c>
      <c r="D1540" s="617" t="s">
        <v>1853</v>
      </c>
      <c r="E1540" s="639" t="s">
        <v>1821</v>
      </c>
      <c r="F1540" s="734">
        <v>2250</v>
      </c>
      <c r="G1540" s="2107" t="s">
        <v>869</v>
      </c>
      <c r="H1540" s="653"/>
      <c r="I1540" s="653">
        <v>400</v>
      </c>
      <c r="J1540" s="1537" t="s">
        <v>1126</v>
      </c>
      <c r="K1540" s="748"/>
      <c r="L1540" s="653"/>
      <c r="M1540" s="640">
        <v>400</v>
      </c>
      <c r="N1540" s="2102"/>
    </row>
    <row r="1541" spans="1:32">
      <c r="A1541" s="602"/>
      <c r="B1541" s="3033" t="s">
        <v>756</v>
      </c>
      <c r="C1541" s="602" t="s">
        <v>305</v>
      </c>
      <c r="D1541" s="617" t="s">
        <v>1853</v>
      </c>
      <c r="E1541" s="639" t="s">
        <v>1821</v>
      </c>
      <c r="F1541" s="734">
        <v>2250</v>
      </c>
      <c r="G1541" s="2113" t="s">
        <v>2022</v>
      </c>
      <c r="H1541" s="653"/>
      <c r="I1541" s="653">
        <v>75</v>
      </c>
      <c r="J1541" s="1537" t="s">
        <v>1126</v>
      </c>
      <c r="K1541" s="748"/>
      <c r="L1541" s="653"/>
      <c r="M1541" s="640">
        <v>75</v>
      </c>
      <c r="N1541" s="2102"/>
    </row>
    <row r="1542" spans="1:32">
      <c r="A1542" s="622"/>
      <c r="B1542" s="3032" t="s">
        <v>756</v>
      </c>
      <c r="C1542" s="622" t="s">
        <v>307</v>
      </c>
      <c r="D1542" s="658" t="s">
        <v>1853</v>
      </c>
      <c r="E1542" s="659" t="s">
        <v>1821</v>
      </c>
      <c r="F1542" s="763">
        <v>2311</v>
      </c>
      <c r="G1542" s="739" t="s">
        <v>121</v>
      </c>
      <c r="H1542" s="652">
        <v>4850</v>
      </c>
      <c r="I1542" s="652"/>
      <c r="J1542" s="1537">
        <v>3626</v>
      </c>
      <c r="K1542" s="781"/>
      <c r="L1542" s="652">
        <v>4050</v>
      </c>
      <c r="M1542" s="652"/>
      <c r="N1542" s="1960"/>
    </row>
    <row r="1543" spans="1:32" ht="20.399999999999999">
      <c r="A1543" s="602"/>
      <c r="B1543" s="3033" t="s">
        <v>756</v>
      </c>
      <c r="C1543" s="602" t="s">
        <v>307</v>
      </c>
      <c r="D1543" s="617" t="s">
        <v>1853</v>
      </c>
      <c r="E1543" s="639" t="s">
        <v>1821</v>
      </c>
      <c r="F1543" s="734">
        <v>2311</v>
      </c>
      <c r="G1543" s="2107" t="s">
        <v>4086</v>
      </c>
      <c r="H1543" s="653"/>
      <c r="I1543" s="653">
        <v>2900</v>
      </c>
      <c r="J1543" s="1537" t="s">
        <v>1126</v>
      </c>
      <c r="K1543" s="748"/>
      <c r="L1543" s="653"/>
      <c r="M1543" s="2115">
        <v>2500</v>
      </c>
      <c r="N1543" s="1960"/>
    </row>
    <row r="1544" spans="1:32">
      <c r="A1544" s="602"/>
      <c r="B1544" s="3033" t="s">
        <v>756</v>
      </c>
      <c r="C1544" s="602" t="s">
        <v>307</v>
      </c>
      <c r="D1544" s="617" t="s">
        <v>1853</v>
      </c>
      <c r="E1544" s="639" t="s">
        <v>1821</v>
      </c>
      <c r="F1544" s="734">
        <v>2311</v>
      </c>
      <c r="G1544" s="2107" t="s">
        <v>220</v>
      </c>
      <c r="H1544" s="653"/>
      <c r="I1544" s="653">
        <v>850</v>
      </c>
      <c r="J1544" s="1537" t="s">
        <v>1126</v>
      </c>
      <c r="K1544" s="748"/>
      <c r="L1544" s="653"/>
      <c r="M1544" s="2100">
        <v>850</v>
      </c>
      <c r="N1544" s="1960"/>
      <c r="O1544" s="178"/>
      <c r="P1544" s="178"/>
      <c r="Q1544" s="178"/>
      <c r="R1544" s="178"/>
      <c r="S1544" s="178"/>
      <c r="T1544" s="178"/>
      <c r="U1544" s="178"/>
      <c r="V1544" s="178"/>
      <c r="W1544" s="178"/>
      <c r="X1544" s="178"/>
      <c r="Y1544" s="178"/>
      <c r="Z1544" s="178"/>
      <c r="AA1544" s="178"/>
      <c r="AB1544" s="178"/>
      <c r="AC1544" s="178"/>
      <c r="AD1544" s="178"/>
      <c r="AE1544" s="178"/>
      <c r="AF1544" s="178"/>
    </row>
    <row r="1545" spans="1:32">
      <c r="A1545" s="602"/>
      <c r="B1545" s="3033" t="s">
        <v>756</v>
      </c>
      <c r="C1545" s="602" t="s">
        <v>307</v>
      </c>
      <c r="D1545" s="617" t="s">
        <v>1853</v>
      </c>
      <c r="E1545" s="639" t="s">
        <v>1821</v>
      </c>
      <c r="F1545" s="734">
        <v>2311</v>
      </c>
      <c r="G1545" s="2107" t="s">
        <v>614</v>
      </c>
      <c r="H1545" s="653"/>
      <c r="I1545" s="653">
        <v>1100</v>
      </c>
      <c r="J1545" s="1537" t="s">
        <v>1126</v>
      </c>
      <c r="K1545" s="748"/>
      <c r="L1545" s="653"/>
      <c r="M1545" s="2116">
        <v>700</v>
      </c>
      <c r="N1545" s="1960"/>
      <c r="O1545" s="6"/>
      <c r="P1545" s="6"/>
      <c r="Q1545" s="6"/>
      <c r="R1545" s="6"/>
      <c r="S1545" s="6"/>
      <c r="T1545" s="6"/>
      <c r="U1545" s="6"/>
      <c r="V1545" s="6"/>
      <c r="W1545" s="6"/>
      <c r="X1545" s="6"/>
    </row>
    <row r="1546" spans="1:32">
      <c r="A1546" s="622" t="s">
        <v>881</v>
      </c>
      <c r="B1546" s="3032" t="s">
        <v>758</v>
      </c>
      <c r="C1546" s="622" t="s">
        <v>309</v>
      </c>
      <c r="D1546" s="762" t="s">
        <v>1853</v>
      </c>
      <c r="E1546" s="659" t="s">
        <v>1821</v>
      </c>
      <c r="F1546" s="763">
        <v>2312</v>
      </c>
      <c r="G1546" s="739" t="s">
        <v>123</v>
      </c>
      <c r="H1546" s="652">
        <v>13670</v>
      </c>
      <c r="I1546" s="652"/>
      <c r="J1546" s="1537">
        <v>11638</v>
      </c>
      <c r="K1546" s="781"/>
      <c r="L1546" s="652">
        <v>6800</v>
      </c>
      <c r="M1546" s="652"/>
      <c r="N1546" s="1960"/>
    </row>
    <row r="1547" spans="1:32">
      <c r="A1547" s="602"/>
      <c r="B1547" s="3033" t="s">
        <v>758</v>
      </c>
      <c r="C1547" s="602" t="s">
        <v>309</v>
      </c>
      <c r="D1547" s="733" t="s">
        <v>1853</v>
      </c>
      <c r="E1547" s="639" t="s">
        <v>1821</v>
      </c>
      <c r="F1547" s="734">
        <v>2312</v>
      </c>
      <c r="G1547" s="2107" t="s">
        <v>456</v>
      </c>
      <c r="H1547" s="653"/>
      <c r="I1547" s="653">
        <v>3000</v>
      </c>
      <c r="J1547" s="1537" t="s">
        <v>1126</v>
      </c>
      <c r="K1547" s="748"/>
      <c r="L1547" s="653"/>
      <c r="M1547" s="2111">
        <v>3000</v>
      </c>
      <c r="N1547" s="1960"/>
      <c r="O1547" s="178"/>
      <c r="P1547" s="178"/>
      <c r="Q1547" s="178"/>
      <c r="R1547" s="178"/>
      <c r="S1547" s="178"/>
      <c r="T1547" s="178"/>
      <c r="U1547" s="178"/>
      <c r="V1547" s="178"/>
      <c r="W1547" s="178"/>
      <c r="X1547" s="178"/>
      <c r="Y1547" s="178"/>
      <c r="Z1547" s="178"/>
      <c r="AA1547" s="178"/>
      <c r="AB1547" s="178"/>
      <c r="AC1547" s="178"/>
      <c r="AD1547" s="178"/>
      <c r="AE1547" s="178"/>
      <c r="AF1547" s="178"/>
    </row>
    <row r="1548" spans="1:32" ht="20.399999999999999">
      <c r="A1548" s="602"/>
      <c r="B1548" s="3033" t="s">
        <v>758</v>
      </c>
      <c r="C1548" s="602" t="s">
        <v>309</v>
      </c>
      <c r="D1548" s="733" t="s">
        <v>1853</v>
      </c>
      <c r="E1548" s="639" t="s">
        <v>1821</v>
      </c>
      <c r="F1548" s="734">
        <v>2312</v>
      </c>
      <c r="G1548" s="2107" t="s">
        <v>1434</v>
      </c>
      <c r="H1548" s="640"/>
      <c r="I1548" s="640">
        <v>1500</v>
      </c>
      <c r="J1548" s="1537" t="s">
        <v>1126</v>
      </c>
      <c r="K1548" s="731"/>
      <c r="L1548" s="640"/>
      <c r="M1548" s="2100">
        <v>1500</v>
      </c>
      <c r="N1548" s="1960"/>
    </row>
    <row r="1549" spans="1:32">
      <c r="A1549" s="2080"/>
      <c r="B1549" s="3033" t="s">
        <v>758</v>
      </c>
      <c r="C1549" s="602" t="s">
        <v>309</v>
      </c>
      <c r="D1549" s="733" t="s">
        <v>1853</v>
      </c>
      <c r="E1549" s="639" t="s">
        <v>1821</v>
      </c>
      <c r="F1549" s="734">
        <v>2312</v>
      </c>
      <c r="G1549" s="2107" t="s">
        <v>4088</v>
      </c>
      <c r="H1549" s="2100"/>
      <c r="I1549" s="2100"/>
      <c r="J1549" s="2103"/>
      <c r="K1549" s="2117"/>
      <c r="L1549" s="2100"/>
      <c r="M1549" s="2100">
        <v>1020</v>
      </c>
      <c r="N1549" s="1960"/>
    </row>
    <row r="1550" spans="1:32">
      <c r="A1550" s="2080"/>
      <c r="B1550" s="3033" t="s">
        <v>758</v>
      </c>
      <c r="C1550" s="602" t="s">
        <v>309</v>
      </c>
      <c r="D1550" s="733" t="s">
        <v>1853</v>
      </c>
      <c r="E1550" s="639" t="s">
        <v>1821</v>
      </c>
      <c r="F1550" s="734">
        <v>2312</v>
      </c>
      <c r="G1550" s="2107" t="s">
        <v>4089</v>
      </c>
      <c r="H1550" s="2100"/>
      <c r="I1550" s="2100"/>
      <c r="J1550" s="2103"/>
      <c r="K1550" s="2117"/>
      <c r="L1550" s="2100"/>
      <c r="M1550" s="2111">
        <v>600</v>
      </c>
      <c r="N1550" s="1960"/>
    </row>
    <row r="1551" spans="1:32">
      <c r="A1551" s="2080"/>
      <c r="B1551" s="3033" t="s">
        <v>758</v>
      </c>
      <c r="C1551" s="602" t="s">
        <v>309</v>
      </c>
      <c r="D1551" s="733" t="s">
        <v>1853</v>
      </c>
      <c r="E1551" s="639" t="s">
        <v>1821</v>
      </c>
      <c r="F1551" s="734">
        <v>2312</v>
      </c>
      <c r="G1551" s="2107" t="s">
        <v>4090</v>
      </c>
      <c r="H1551" s="2100"/>
      <c r="I1551" s="2100"/>
      <c r="J1551" s="2103"/>
      <c r="K1551" s="2117"/>
      <c r="L1551" s="2100"/>
      <c r="M1551" s="2111">
        <v>180</v>
      </c>
      <c r="N1551" s="1960"/>
      <c r="O1551" s="4"/>
      <c r="P1551" s="4"/>
      <c r="Q1551" s="4"/>
      <c r="R1551" s="4"/>
      <c r="S1551" s="4"/>
      <c r="T1551" s="4"/>
      <c r="U1551" s="4"/>
      <c r="V1551" s="4"/>
      <c r="W1551" s="4"/>
      <c r="X1551" s="4"/>
      <c r="Y1551" s="4"/>
      <c r="Z1551" s="4"/>
      <c r="AA1551" s="4"/>
      <c r="AB1551" s="4"/>
      <c r="AC1551" s="4"/>
      <c r="AD1551" s="4"/>
      <c r="AE1551" s="4"/>
      <c r="AF1551" s="4"/>
    </row>
    <row r="1552" spans="1:32">
      <c r="A1552" s="2080"/>
      <c r="B1552" s="3033" t="s">
        <v>758</v>
      </c>
      <c r="C1552" s="602" t="s">
        <v>309</v>
      </c>
      <c r="D1552" s="733" t="s">
        <v>1853</v>
      </c>
      <c r="E1552" s="639" t="s">
        <v>1821</v>
      </c>
      <c r="F1552" s="734">
        <v>2312</v>
      </c>
      <c r="G1552" s="2107" t="s">
        <v>4091</v>
      </c>
      <c r="H1552" s="2100"/>
      <c r="I1552" s="2100"/>
      <c r="J1552" s="2103"/>
      <c r="K1552" s="2117"/>
      <c r="L1552" s="2100"/>
      <c r="M1552" s="2111">
        <v>500</v>
      </c>
      <c r="N1552" s="1960"/>
      <c r="O1552" s="4"/>
      <c r="P1552" s="4"/>
      <c r="Q1552" s="4"/>
      <c r="R1552" s="4"/>
      <c r="S1552" s="4"/>
      <c r="T1552" s="4"/>
      <c r="U1552" s="4"/>
      <c r="V1552" s="4"/>
      <c r="W1552" s="4"/>
      <c r="X1552" s="4"/>
      <c r="Y1552" s="4"/>
      <c r="Z1552" s="4"/>
      <c r="AA1552" s="4"/>
      <c r="AB1552" s="4"/>
      <c r="AC1552" s="4"/>
      <c r="AD1552" s="4"/>
      <c r="AE1552" s="4"/>
      <c r="AF1552" s="4"/>
    </row>
    <row r="1553" spans="1:32">
      <c r="A1553" s="602"/>
      <c r="B1553" s="3033" t="s">
        <v>758</v>
      </c>
      <c r="C1553" s="602" t="s">
        <v>309</v>
      </c>
      <c r="D1553" s="733" t="s">
        <v>1853</v>
      </c>
      <c r="E1553" s="639" t="s">
        <v>1821</v>
      </c>
      <c r="F1553" s="734">
        <v>2312</v>
      </c>
      <c r="G1553" s="2107" t="s">
        <v>4087</v>
      </c>
      <c r="H1553" s="640"/>
      <c r="I1553" s="640">
        <v>1000</v>
      </c>
      <c r="J1553" s="1537" t="s">
        <v>1126</v>
      </c>
      <c r="K1553" s="731"/>
      <c r="L1553" s="640"/>
      <c r="M1553" s="2100"/>
      <c r="N1553" s="1960"/>
      <c r="O1553" s="178"/>
      <c r="P1553" s="178"/>
      <c r="Q1553" s="178"/>
      <c r="R1553" s="178"/>
      <c r="S1553" s="178"/>
      <c r="T1553" s="178"/>
      <c r="U1553" s="178"/>
      <c r="V1553" s="178"/>
      <c r="W1553" s="178"/>
      <c r="X1553" s="178"/>
      <c r="Y1553" s="178"/>
      <c r="Z1553" s="178"/>
      <c r="AA1553" s="178"/>
      <c r="AB1553" s="178"/>
      <c r="AC1553" s="178"/>
      <c r="AD1553" s="178"/>
      <c r="AE1553" s="178"/>
      <c r="AF1553" s="178"/>
    </row>
    <row r="1554" spans="1:32">
      <c r="A1554" s="602"/>
      <c r="B1554" s="3033" t="s">
        <v>758</v>
      </c>
      <c r="C1554" s="602" t="s">
        <v>309</v>
      </c>
      <c r="D1554" s="733" t="s">
        <v>1853</v>
      </c>
      <c r="E1554" s="639" t="s">
        <v>1821</v>
      </c>
      <c r="F1554" s="734">
        <v>2312</v>
      </c>
      <c r="G1554" s="689" t="s">
        <v>2036</v>
      </c>
      <c r="H1554" s="653"/>
      <c r="I1554" s="653">
        <v>420</v>
      </c>
      <c r="J1554" s="1537" t="s">
        <v>1126</v>
      </c>
      <c r="K1554" s="748"/>
      <c r="L1554" s="653"/>
      <c r="M1554" s="640"/>
      <c r="N1554" s="1960"/>
    </row>
    <row r="1555" spans="1:32" ht="30.6">
      <c r="A1555" s="602"/>
      <c r="B1555" s="3033" t="s">
        <v>758</v>
      </c>
      <c r="C1555" s="602" t="s">
        <v>309</v>
      </c>
      <c r="D1555" s="733" t="s">
        <v>1853</v>
      </c>
      <c r="E1555" s="639" t="s">
        <v>1821</v>
      </c>
      <c r="F1555" s="734">
        <v>2312</v>
      </c>
      <c r="G1555" s="689" t="s">
        <v>3112</v>
      </c>
      <c r="H1555" s="653"/>
      <c r="I1555" s="653">
        <v>3000</v>
      </c>
      <c r="J1555" s="1537" t="s">
        <v>1126</v>
      </c>
      <c r="K1555" s="748"/>
      <c r="L1555" s="653"/>
      <c r="M1555" s="653"/>
      <c r="N1555" s="1960"/>
    </row>
    <row r="1556" spans="1:32" ht="40.799999999999997">
      <c r="A1556" s="576"/>
      <c r="B1556" s="3033" t="s">
        <v>758</v>
      </c>
      <c r="C1556" s="602" t="s">
        <v>309</v>
      </c>
      <c r="D1556" s="733" t="s">
        <v>1853</v>
      </c>
      <c r="E1556" s="639" t="s">
        <v>1821</v>
      </c>
      <c r="F1556" s="734">
        <v>2312</v>
      </c>
      <c r="G1556" s="1068" t="s">
        <v>3113</v>
      </c>
      <c r="H1556" s="1354"/>
      <c r="I1556" s="1354">
        <v>1750</v>
      </c>
      <c r="J1556" s="1537" t="s">
        <v>1126</v>
      </c>
      <c r="K1556" s="1360"/>
      <c r="L1556" s="1354"/>
      <c r="M1556" s="1354"/>
      <c r="N1556" s="1960"/>
      <c r="O1556" s="4"/>
      <c r="P1556" s="4"/>
      <c r="Q1556" s="4"/>
      <c r="R1556" s="4"/>
      <c r="S1556" s="4"/>
      <c r="T1556" s="4"/>
      <c r="U1556" s="4"/>
      <c r="V1556" s="4"/>
      <c r="W1556" s="4"/>
      <c r="X1556" s="4"/>
      <c r="Y1556" s="4"/>
      <c r="Z1556" s="4"/>
      <c r="AA1556" s="4"/>
      <c r="AB1556" s="4"/>
      <c r="AC1556" s="4"/>
      <c r="AD1556" s="4"/>
      <c r="AE1556" s="4"/>
      <c r="AF1556" s="4"/>
    </row>
    <row r="1557" spans="1:32" ht="30.6">
      <c r="A1557" s="1393"/>
      <c r="B1557" s="3042" t="s">
        <v>758</v>
      </c>
      <c r="C1557" s="1393" t="s">
        <v>309</v>
      </c>
      <c r="D1557" s="1451" t="s">
        <v>1853</v>
      </c>
      <c r="E1557" s="1477" t="s">
        <v>1821</v>
      </c>
      <c r="F1557" s="1453">
        <v>2312</v>
      </c>
      <c r="G1557" s="1460" t="s">
        <v>3223</v>
      </c>
      <c r="H1557" s="1483"/>
      <c r="I1557" s="1483">
        <v>1000</v>
      </c>
      <c r="J1557" s="1537" t="s">
        <v>1126</v>
      </c>
      <c r="K1557" s="1525"/>
      <c r="L1557" s="1483"/>
      <c r="M1557" s="1483"/>
      <c r="N1557" s="1960"/>
      <c r="O1557" s="4"/>
      <c r="P1557" s="4"/>
      <c r="Q1557" s="4"/>
      <c r="R1557" s="4"/>
      <c r="S1557" s="4"/>
      <c r="T1557" s="4"/>
      <c r="U1557" s="4"/>
      <c r="V1557" s="4"/>
      <c r="W1557" s="4"/>
      <c r="X1557" s="4"/>
      <c r="Y1557" s="4"/>
      <c r="Z1557" s="4"/>
      <c r="AA1557" s="4"/>
      <c r="AB1557" s="4"/>
      <c r="AC1557" s="4"/>
      <c r="AD1557" s="4"/>
      <c r="AE1557" s="4"/>
      <c r="AF1557" s="4"/>
    </row>
    <row r="1558" spans="1:32" ht="20.399999999999999">
      <c r="A1558" s="622"/>
      <c r="B1558" s="3032" t="s">
        <v>756</v>
      </c>
      <c r="C1558" s="622" t="s">
        <v>305</v>
      </c>
      <c r="D1558" s="658" t="s">
        <v>1853</v>
      </c>
      <c r="E1558" s="659" t="s">
        <v>1821</v>
      </c>
      <c r="F1558" s="763">
        <v>2314</v>
      </c>
      <c r="G1558" s="739" t="s">
        <v>1427</v>
      </c>
      <c r="H1558" s="832">
        <v>6200</v>
      </c>
      <c r="I1558" s="832"/>
      <c r="J1558" s="1537">
        <v>1731</v>
      </c>
      <c r="K1558" s="1158"/>
      <c r="L1558" s="832">
        <v>6300</v>
      </c>
      <c r="M1558" s="832"/>
      <c r="N1558" s="1960"/>
      <c r="O1558" s="4"/>
      <c r="P1558" s="4"/>
      <c r="Q1558" s="4"/>
      <c r="R1558" s="4"/>
      <c r="S1558" s="4"/>
      <c r="T1558" s="4"/>
      <c r="U1558" s="4"/>
      <c r="V1558" s="4"/>
      <c r="W1558" s="4"/>
      <c r="X1558" s="4"/>
      <c r="Y1558" s="4"/>
      <c r="Z1558" s="4"/>
      <c r="AA1558" s="4"/>
      <c r="AB1558" s="4"/>
      <c r="AC1558" s="4"/>
      <c r="AD1558" s="4"/>
      <c r="AE1558" s="4"/>
      <c r="AF1558" s="4"/>
    </row>
    <row r="1559" spans="1:32" ht="20.399999999999999">
      <c r="A1559" s="602"/>
      <c r="B1559" s="3033" t="s">
        <v>756</v>
      </c>
      <c r="C1559" s="602" t="s">
        <v>305</v>
      </c>
      <c r="D1559" s="617" t="s">
        <v>1853</v>
      </c>
      <c r="E1559" s="639" t="s">
        <v>1821</v>
      </c>
      <c r="F1559" s="734">
        <v>2314</v>
      </c>
      <c r="G1559" s="2107" t="s">
        <v>4092</v>
      </c>
      <c r="H1559" s="640"/>
      <c r="I1559" s="640">
        <v>1100</v>
      </c>
      <c r="J1559" s="1537" t="s">
        <v>1126</v>
      </c>
      <c r="K1559" s="731"/>
      <c r="L1559" s="640"/>
      <c r="M1559" s="640">
        <v>1100</v>
      </c>
      <c r="N1559" s="1960"/>
      <c r="O1559" s="4"/>
      <c r="P1559" s="4"/>
      <c r="Q1559" s="4"/>
      <c r="R1559" s="4"/>
      <c r="S1559" s="4"/>
      <c r="T1559" s="4"/>
      <c r="U1559" s="4"/>
      <c r="V1559" s="4"/>
      <c r="W1559" s="4"/>
      <c r="X1559" s="4"/>
      <c r="Y1559" s="4"/>
      <c r="Z1559" s="4"/>
      <c r="AA1559" s="4"/>
      <c r="AB1559" s="4"/>
      <c r="AC1559" s="4"/>
      <c r="AD1559" s="4"/>
      <c r="AE1559" s="4"/>
      <c r="AF1559" s="4"/>
    </row>
    <row r="1560" spans="1:32">
      <c r="A1560" s="602"/>
      <c r="B1560" s="3033" t="s">
        <v>756</v>
      </c>
      <c r="C1560" s="602" t="s">
        <v>305</v>
      </c>
      <c r="D1560" s="617" t="s">
        <v>1853</v>
      </c>
      <c r="E1560" s="639" t="s">
        <v>1821</v>
      </c>
      <c r="F1560" s="734">
        <v>2314</v>
      </c>
      <c r="G1560" s="2107" t="s">
        <v>659</v>
      </c>
      <c r="H1560" s="640"/>
      <c r="I1560" s="640">
        <v>3000</v>
      </c>
      <c r="J1560" s="1537" t="s">
        <v>1126</v>
      </c>
      <c r="K1560" s="731"/>
      <c r="L1560" s="640"/>
      <c r="M1560" s="640">
        <v>3000</v>
      </c>
      <c r="N1560" s="1960"/>
      <c r="O1560" s="4"/>
      <c r="P1560" s="4"/>
      <c r="Q1560" s="4"/>
      <c r="R1560" s="4"/>
      <c r="S1560" s="4"/>
      <c r="T1560" s="4"/>
      <c r="U1560" s="4"/>
      <c r="V1560" s="4"/>
      <c r="W1560" s="4"/>
      <c r="X1560" s="4"/>
      <c r="Y1560" s="4"/>
      <c r="Z1560" s="4"/>
      <c r="AA1560" s="4"/>
      <c r="AB1560" s="4"/>
      <c r="AC1560" s="4"/>
      <c r="AD1560" s="4"/>
      <c r="AE1560" s="4"/>
      <c r="AF1560" s="4"/>
    </row>
    <row r="1561" spans="1:32" ht="30.6">
      <c r="A1561" s="602"/>
      <c r="B1561" s="3033" t="s">
        <v>756</v>
      </c>
      <c r="C1561" s="602" t="s">
        <v>305</v>
      </c>
      <c r="D1561" s="617" t="s">
        <v>1853</v>
      </c>
      <c r="E1561" s="639" t="s">
        <v>1821</v>
      </c>
      <c r="F1561" s="734">
        <v>2314</v>
      </c>
      <c r="G1561" s="2107" t="s">
        <v>4093</v>
      </c>
      <c r="H1561" s="640"/>
      <c r="I1561" s="640">
        <v>650</v>
      </c>
      <c r="J1561" s="1537" t="s">
        <v>1126</v>
      </c>
      <c r="K1561" s="731"/>
      <c r="L1561" s="640"/>
      <c r="M1561" s="640">
        <v>650</v>
      </c>
      <c r="N1561" s="2102"/>
      <c r="O1561" s="4"/>
      <c r="P1561" s="4"/>
      <c r="Q1561" s="4"/>
      <c r="R1561" s="4"/>
      <c r="S1561" s="4"/>
      <c r="T1561" s="4"/>
      <c r="U1561" s="4"/>
      <c r="V1561" s="4"/>
      <c r="W1561" s="4"/>
      <c r="X1561" s="4"/>
      <c r="Y1561" s="4"/>
      <c r="Z1561" s="4"/>
      <c r="AA1561" s="4"/>
      <c r="AB1561" s="4"/>
      <c r="AC1561" s="4"/>
      <c r="AD1561" s="4"/>
      <c r="AE1561" s="4"/>
      <c r="AF1561" s="4"/>
    </row>
    <row r="1562" spans="1:32">
      <c r="A1562" s="2080"/>
      <c r="B1562" s="3033" t="s">
        <v>756</v>
      </c>
      <c r="C1562" s="602" t="s">
        <v>305</v>
      </c>
      <c r="D1562" s="617" t="s">
        <v>1853</v>
      </c>
      <c r="E1562" s="639" t="s">
        <v>1821</v>
      </c>
      <c r="F1562" s="734">
        <v>2314</v>
      </c>
      <c r="G1562" s="2107" t="s">
        <v>4094</v>
      </c>
      <c r="H1562" s="2100"/>
      <c r="I1562" s="2100"/>
      <c r="J1562" s="2103"/>
      <c r="K1562" s="2117"/>
      <c r="L1562" s="2100"/>
      <c r="M1562" s="2100">
        <v>100</v>
      </c>
      <c r="N1562" s="372"/>
      <c r="O1562" s="4"/>
      <c r="P1562" s="4"/>
      <c r="Q1562" s="4"/>
      <c r="R1562" s="4"/>
      <c r="S1562" s="4"/>
      <c r="T1562" s="4"/>
      <c r="U1562" s="4"/>
      <c r="V1562" s="4"/>
      <c r="W1562" s="4"/>
      <c r="X1562" s="4"/>
      <c r="Y1562" s="4"/>
      <c r="Z1562" s="4"/>
      <c r="AA1562" s="4"/>
      <c r="AB1562" s="4"/>
      <c r="AC1562" s="4"/>
      <c r="AD1562" s="4"/>
      <c r="AE1562" s="4"/>
      <c r="AF1562" s="4"/>
    </row>
    <row r="1563" spans="1:32">
      <c r="A1563" s="602"/>
      <c r="B1563" s="3033" t="s">
        <v>756</v>
      </c>
      <c r="C1563" s="602" t="s">
        <v>305</v>
      </c>
      <c r="D1563" s="617" t="s">
        <v>1853</v>
      </c>
      <c r="E1563" s="639" t="s">
        <v>1821</v>
      </c>
      <c r="F1563" s="734">
        <v>2314</v>
      </c>
      <c r="G1563" s="689" t="s">
        <v>2023</v>
      </c>
      <c r="H1563" s="640"/>
      <c r="I1563" s="640">
        <v>450</v>
      </c>
      <c r="J1563" s="1537" t="s">
        <v>1126</v>
      </c>
      <c r="K1563" s="731"/>
      <c r="L1563" s="640"/>
      <c r="M1563" s="2100">
        <v>450</v>
      </c>
      <c r="N1563" s="2102"/>
      <c r="O1563" s="4"/>
      <c r="P1563" s="4"/>
      <c r="Q1563" s="4"/>
      <c r="R1563" s="4"/>
      <c r="S1563" s="4"/>
      <c r="T1563" s="4"/>
      <c r="U1563" s="4"/>
      <c r="V1563" s="4"/>
      <c r="W1563" s="4"/>
      <c r="X1563" s="4"/>
      <c r="Y1563" s="4"/>
      <c r="Z1563" s="4"/>
      <c r="AA1563" s="4"/>
      <c r="AB1563" s="4"/>
      <c r="AC1563" s="4"/>
      <c r="AD1563" s="4"/>
      <c r="AE1563" s="4"/>
      <c r="AF1563" s="4"/>
    </row>
    <row r="1564" spans="1:32">
      <c r="A1564" s="602"/>
      <c r="B1564" s="3033" t="s">
        <v>756</v>
      </c>
      <c r="C1564" s="602" t="s">
        <v>305</v>
      </c>
      <c r="D1564" s="617" t="s">
        <v>1853</v>
      </c>
      <c r="E1564" s="639" t="s">
        <v>1821</v>
      </c>
      <c r="F1564" s="734">
        <v>2314</v>
      </c>
      <c r="G1564" s="689" t="s">
        <v>660</v>
      </c>
      <c r="H1564" s="640"/>
      <c r="I1564" s="640">
        <v>1000</v>
      </c>
      <c r="J1564" s="1537" t="s">
        <v>1126</v>
      </c>
      <c r="K1564" s="731"/>
      <c r="L1564" s="640"/>
      <c r="M1564" s="2100">
        <v>1000</v>
      </c>
      <c r="N1564" s="1960"/>
      <c r="O1564" s="4"/>
      <c r="P1564" s="4"/>
      <c r="Q1564" s="4"/>
      <c r="R1564" s="4"/>
      <c r="S1564" s="4"/>
      <c r="T1564" s="4"/>
      <c r="U1564" s="4"/>
      <c r="V1564" s="4"/>
      <c r="W1564" s="4"/>
      <c r="X1564" s="4"/>
      <c r="Y1564" s="4"/>
      <c r="Z1564" s="4"/>
      <c r="AA1564" s="4"/>
      <c r="AB1564" s="4"/>
      <c r="AC1564" s="4"/>
      <c r="AD1564" s="4"/>
      <c r="AE1564" s="4"/>
      <c r="AF1564" s="4"/>
    </row>
    <row r="1565" spans="1:32">
      <c r="A1565" s="622"/>
      <c r="B1565" s="3032" t="s">
        <v>756</v>
      </c>
      <c r="C1565" s="622" t="s">
        <v>305</v>
      </c>
      <c r="D1565" s="658" t="s">
        <v>1853</v>
      </c>
      <c r="E1565" s="659" t="s">
        <v>1821</v>
      </c>
      <c r="F1565" s="763">
        <v>2322</v>
      </c>
      <c r="G1565" s="765" t="s">
        <v>221</v>
      </c>
      <c r="H1565" s="652">
        <v>3000</v>
      </c>
      <c r="I1565" s="652"/>
      <c r="J1565" s="1537">
        <v>1930</v>
      </c>
      <c r="K1565" s="781"/>
      <c r="L1565" s="652">
        <v>3000</v>
      </c>
      <c r="M1565" s="652"/>
      <c r="N1565" s="1960"/>
    </row>
    <row r="1566" spans="1:32">
      <c r="A1566" s="602"/>
      <c r="B1566" s="3033" t="s">
        <v>756</v>
      </c>
      <c r="C1566" s="602" t="s">
        <v>305</v>
      </c>
      <c r="D1566" s="617" t="s">
        <v>1853</v>
      </c>
      <c r="E1566" s="639" t="s">
        <v>1821</v>
      </c>
      <c r="F1566" s="734">
        <v>2322</v>
      </c>
      <c r="G1566" s="689" t="s">
        <v>1101</v>
      </c>
      <c r="H1566" s="653"/>
      <c r="I1566" s="653">
        <v>3000</v>
      </c>
      <c r="J1566" s="1537" t="s">
        <v>1126</v>
      </c>
      <c r="K1566" s="748"/>
      <c r="L1566" s="653"/>
      <c r="M1566" s="653">
        <v>3000</v>
      </c>
      <c r="N1566" s="1960"/>
      <c r="O1566" s="4"/>
      <c r="P1566" s="4"/>
      <c r="Q1566" s="4"/>
      <c r="R1566" s="4"/>
      <c r="S1566" s="4"/>
      <c r="T1566" s="4"/>
      <c r="U1566" s="4"/>
      <c r="V1566" s="4"/>
      <c r="W1566" s="4"/>
      <c r="X1566" s="4"/>
      <c r="Y1566" s="4"/>
      <c r="Z1566" s="4"/>
      <c r="AA1566" s="4"/>
      <c r="AB1566" s="4"/>
      <c r="AC1566" s="4"/>
      <c r="AD1566" s="4"/>
      <c r="AE1566" s="4"/>
      <c r="AF1566" s="4"/>
    </row>
    <row r="1567" spans="1:32">
      <c r="A1567" s="622"/>
      <c r="B1567" s="3032" t="s">
        <v>756</v>
      </c>
      <c r="C1567" s="622" t="s">
        <v>307</v>
      </c>
      <c r="D1567" s="658" t="s">
        <v>1853</v>
      </c>
      <c r="E1567" s="659" t="s">
        <v>1821</v>
      </c>
      <c r="F1567" s="763">
        <v>2341</v>
      </c>
      <c r="G1567" s="739" t="s">
        <v>222</v>
      </c>
      <c r="H1567" s="652">
        <v>300</v>
      </c>
      <c r="I1567" s="652"/>
      <c r="J1567" s="1537">
        <v>127.6</v>
      </c>
      <c r="K1567" s="781"/>
      <c r="L1567" s="652">
        <v>200</v>
      </c>
      <c r="M1567" s="652"/>
      <c r="N1567" s="1960"/>
      <c r="O1567" s="4"/>
      <c r="P1567" s="4"/>
      <c r="Q1567" s="4"/>
      <c r="R1567" s="4"/>
      <c r="S1567" s="4"/>
      <c r="T1567" s="4"/>
      <c r="U1567" s="4"/>
      <c r="V1567" s="4"/>
      <c r="W1567" s="4"/>
      <c r="X1567" s="4"/>
      <c r="Y1567" s="4"/>
      <c r="Z1567" s="4"/>
      <c r="AA1567" s="4"/>
      <c r="AB1567" s="4"/>
      <c r="AC1567" s="4"/>
      <c r="AD1567" s="4"/>
      <c r="AE1567" s="4"/>
      <c r="AF1567" s="4"/>
    </row>
    <row r="1568" spans="1:32">
      <c r="A1568" s="602"/>
      <c r="B1568" s="3033" t="s">
        <v>756</v>
      </c>
      <c r="C1568" s="602" t="s">
        <v>307</v>
      </c>
      <c r="D1568" s="617" t="s">
        <v>1853</v>
      </c>
      <c r="E1568" s="639" t="s">
        <v>1821</v>
      </c>
      <c r="F1568" s="734">
        <v>2341</v>
      </c>
      <c r="G1568" s="689" t="s">
        <v>223</v>
      </c>
      <c r="H1568" s="653"/>
      <c r="I1568" s="653">
        <v>300</v>
      </c>
      <c r="J1568" s="1537" t="s">
        <v>1126</v>
      </c>
      <c r="K1568" s="748"/>
      <c r="L1568" s="653"/>
      <c r="M1568" s="653">
        <v>200</v>
      </c>
      <c r="N1568" s="1960"/>
    </row>
    <row r="1569" spans="1:14">
      <c r="A1569" s="622"/>
      <c r="B1569" s="3032" t="s">
        <v>756</v>
      </c>
      <c r="C1569" s="622" t="s">
        <v>305</v>
      </c>
      <c r="D1569" s="658" t="s">
        <v>1853</v>
      </c>
      <c r="E1569" s="659" t="s">
        <v>1821</v>
      </c>
      <c r="F1569" s="763">
        <v>2350</v>
      </c>
      <c r="G1569" s="739" t="s">
        <v>125</v>
      </c>
      <c r="H1569" s="652">
        <v>9500</v>
      </c>
      <c r="I1569" s="652"/>
      <c r="J1569" s="1537">
        <v>9300</v>
      </c>
      <c r="K1569" s="781"/>
      <c r="L1569" s="652">
        <v>6400</v>
      </c>
      <c r="M1569" s="652"/>
      <c r="N1569" s="1960"/>
    </row>
    <row r="1570" spans="1:14" ht="40.799999999999997">
      <c r="A1570" s="602"/>
      <c r="B1570" s="3033" t="s">
        <v>756</v>
      </c>
      <c r="C1570" s="602" t="s">
        <v>305</v>
      </c>
      <c r="D1570" s="617" t="s">
        <v>1853</v>
      </c>
      <c r="E1570" s="639" t="s">
        <v>1821</v>
      </c>
      <c r="F1570" s="734">
        <v>2350</v>
      </c>
      <c r="G1570" s="2107" t="s">
        <v>4095</v>
      </c>
      <c r="H1570" s="653"/>
      <c r="I1570" s="653">
        <v>1000</v>
      </c>
      <c r="J1570" s="1537" t="s">
        <v>1126</v>
      </c>
      <c r="K1570" s="748"/>
      <c r="L1570" s="653"/>
      <c r="M1570" s="2118">
        <v>2000</v>
      </c>
      <c r="N1570" s="2123"/>
    </row>
    <row r="1571" spans="1:14">
      <c r="A1571" s="602"/>
      <c r="B1571" s="3033" t="s">
        <v>756</v>
      </c>
      <c r="C1571" s="602" t="s">
        <v>305</v>
      </c>
      <c r="D1571" s="617" t="s">
        <v>1853</v>
      </c>
      <c r="E1571" s="639" t="s">
        <v>1821</v>
      </c>
      <c r="F1571" s="734">
        <v>2350</v>
      </c>
      <c r="G1571" s="2107" t="s">
        <v>224</v>
      </c>
      <c r="H1571" s="653"/>
      <c r="I1571" s="653">
        <v>2000</v>
      </c>
      <c r="J1571" s="1537" t="s">
        <v>1126</v>
      </c>
      <c r="K1571" s="748"/>
      <c r="L1571" s="2119"/>
      <c r="M1571" s="2111">
        <v>2000</v>
      </c>
      <c r="N1571" s="2123"/>
    </row>
    <row r="1572" spans="1:14" ht="20.399999999999999">
      <c r="A1572" s="2080"/>
      <c r="B1572" s="3033" t="s">
        <v>756</v>
      </c>
      <c r="C1572" s="602" t="s">
        <v>305</v>
      </c>
      <c r="D1572" s="617" t="s">
        <v>1853</v>
      </c>
      <c r="E1572" s="639" t="s">
        <v>1821</v>
      </c>
      <c r="F1572" s="734">
        <v>2350</v>
      </c>
      <c r="G1572" s="2107" t="s">
        <v>4096</v>
      </c>
      <c r="H1572" s="2101"/>
      <c r="I1572" s="2101"/>
      <c r="J1572" s="2103"/>
      <c r="K1572" s="2104"/>
      <c r="L1572" s="2120"/>
      <c r="M1572" s="2111">
        <v>2400</v>
      </c>
      <c r="N1572" s="2123"/>
    </row>
    <row r="1573" spans="1:14" ht="40.799999999999997">
      <c r="A1573" s="602"/>
      <c r="B1573" s="3033" t="s">
        <v>756</v>
      </c>
      <c r="C1573" s="602" t="s">
        <v>305</v>
      </c>
      <c r="D1573" s="617" t="s">
        <v>1853</v>
      </c>
      <c r="E1573" s="639" t="s">
        <v>1821</v>
      </c>
      <c r="F1573" s="734">
        <v>2350</v>
      </c>
      <c r="G1573" s="689" t="s">
        <v>2024</v>
      </c>
      <c r="H1573" s="653"/>
      <c r="I1573" s="653">
        <v>3000</v>
      </c>
      <c r="J1573" s="1537" t="s">
        <v>1126</v>
      </c>
      <c r="K1573" s="748"/>
      <c r="L1573" s="2119"/>
      <c r="M1573" s="2119"/>
      <c r="N1573" s="595" t="s">
        <v>4107</v>
      </c>
    </row>
    <row r="1574" spans="1:14" ht="20.399999999999999">
      <c r="A1574" s="576"/>
      <c r="B1574" s="3033" t="s">
        <v>756</v>
      </c>
      <c r="C1574" s="602" t="s">
        <v>305</v>
      </c>
      <c r="D1574" s="617" t="s">
        <v>1853</v>
      </c>
      <c r="E1574" s="639" t="s">
        <v>1821</v>
      </c>
      <c r="F1574" s="734">
        <v>2350</v>
      </c>
      <c r="G1574" s="1068" t="s">
        <v>3049</v>
      </c>
      <c r="H1574" s="1354"/>
      <c r="I1574" s="1354">
        <v>1000</v>
      </c>
      <c r="J1574" s="1537" t="s">
        <v>1126</v>
      </c>
      <c r="K1574" s="1360"/>
      <c r="L1574" s="1354"/>
      <c r="M1574" s="1080"/>
      <c r="N1574" s="2110"/>
    </row>
    <row r="1575" spans="1:14">
      <c r="A1575" s="602"/>
      <c r="B1575" s="3033" t="s">
        <v>756</v>
      </c>
      <c r="C1575" s="602" t="s">
        <v>305</v>
      </c>
      <c r="D1575" s="617" t="s">
        <v>1853</v>
      </c>
      <c r="E1575" s="639" t="s">
        <v>1821</v>
      </c>
      <c r="F1575" s="734">
        <v>2350</v>
      </c>
      <c r="G1575" s="689" t="s">
        <v>2025</v>
      </c>
      <c r="H1575" s="653"/>
      <c r="I1575" s="653">
        <v>1500</v>
      </c>
      <c r="J1575" s="1537" t="s">
        <v>1126</v>
      </c>
      <c r="K1575" s="748"/>
      <c r="L1575" s="653"/>
      <c r="M1575" s="2121"/>
      <c r="N1575" s="595" t="s">
        <v>4109</v>
      </c>
    </row>
    <row r="1576" spans="1:14" ht="146.25" customHeight="1">
      <c r="A1576" s="576"/>
      <c r="B1576" s="3033" t="s">
        <v>756</v>
      </c>
      <c r="C1576" s="602" t="s">
        <v>305</v>
      </c>
      <c r="D1576" s="617" t="s">
        <v>1853</v>
      </c>
      <c r="E1576" s="639" t="s">
        <v>1821</v>
      </c>
      <c r="F1576" s="734">
        <v>2350</v>
      </c>
      <c r="G1576" s="1068" t="s">
        <v>3114</v>
      </c>
      <c r="H1576" s="1354"/>
      <c r="I1576" s="1354">
        <v>1000</v>
      </c>
      <c r="J1576" s="1537" t="s">
        <v>1126</v>
      </c>
      <c r="K1576" s="1360"/>
      <c r="L1576" s="1354"/>
      <c r="M1576" s="2121"/>
      <c r="N1576" s="595" t="s">
        <v>4111</v>
      </c>
    </row>
    <row r="1577" spans="1:14">
      <c r="A1577" s="622"/>
      <c r="B1577" s="3032" t="s">
        <v>756</v>
      </c>
      <c r="C1577" s="622" t="s">
        <v>307</v>
      </c>
      <c r="D1577" s="658" t="s">
        <v>1853</v>
      </c>
      <c r="E1577" s="659" t="s">
        <v>1821</v>
      </c>
      <c r="F1577" s="763">
        <v>2361</v>
      </c>
      <c r="G1577" s="739" t="s">
        <v>1426</v>
      </c>
      <c r="H1577" s="652">
        <v>600</v>
      </c>
      <c r="I1577" s="652"/>
      <c r="J1577" s="1537">
        <v>600</v>
      </c>
      <c r="K1577" s="781"/>
      <c r="L1577" s="652">
        <v>600</v>
      </c>
      <c r="M1577" s="652"/>
      <c r="N1577" s="595"/>
    </row>
    <row r="1578" spans="1:14" ht="122.4">
      <c r="A1578" s="602"/>
      <c r="B1578" s="3033" t="s">
        <v>756</v>
      </c>
      <c r="C1578" s="602" t="s">
        <v>309</v>
      </c>
      <c r="D1578" s="617" t="s">
        <v>1853</v>
      </c>
      <c r="E1578" s="639" t="s">
        <v>1821</v>
      </c>
      <c r="F1578" s="734">
        <v>2361</v>
      </c>
      <c r="G1578" s="2107" t="s">
        <v>2029</v>
      </c>
      <c r="H1578" s="2100"/>
      <c r="I1578" s="2100">
        <v>600</v>
      </c>
      <c r="J1578" s="2103" t="s">
        <v>1126</v>
      </c>
      <c r="K1578" s="2117"/>
      <c r="L1578" s="2100"/>
      <c r="M1578" s="2100">
        <v>600</v>
      </c>
      <c r="N1578" s="2110" t="s">
        <v>4114</v>
      </c>
    </row>
    <row r="1579" spans="1:14">
      <c r="A1579" s="622"/>
      <c r="B1579" s="3032" t="s">
        <v>757</v>
      </c>
      <c r="C1579" s="622" t="s">
        <v>307</v>
      </c>
      <c r="D1579" s="658" t="s">
        <v>1853</v>
      </c>
      <c r="E1579" s="659" t="s">
        <v>1821</v>
      </c>
      <c r="F1579" s="763">
        <v>2361</v>
      </c>
      <c r="G1579" s="739" t="s">
        <v>1426</v>
      </c>
      <c r="H1579" s="652">
        <v>11400</v>
      </c>
      <c r="I1579" s="652"/>
      <c r="J1579" s="1537">
        <v>10429</v>
      </c>
      <c r="K1579" s="781"/>
      <c r="L1579" s="652">
        <v>5030</v>
      </c>
      <c r="M1579" s="652"/>
      <c r="N1579" s="2110"/>
    </row>
    <row r="1580" spans="1:14">
      <c r="A1580" s="602"/>
      <c r="B1580" s="3033" t="s">
        <v>757</v>
      </c>
      <c r="C1580" s="602" t="s">
        <v>309</v>
      </c>
      <c r="D1580" s="617" t="s">
        <v>1853</v>
      </c>
      <c r="E1580" s="639" t="s">
        <v>1821</v>
      </c>
      <c r="F1580" s="734">
        <v>2361</v>
      </c>
      <c r="G1580" s="2107" t="s">
        <v>4098</v>
      </c>
      <c r="H1580" s="653"/>
      <c r="I1580" s="653"/>
      <c r="J1580" s="1537"/>
      <c r="K1580" s="748"/>
      <c r="L1580" s="653"/>
      <c r="M1580" s="640">
        <v>1680</v>
      </c>
      <c r="N1580" s="1960"/>
    </row>
    <row r="1581" spans="1:14" ht="20.399999999999999">
      <c r="A1581" s="602"/>
      <c r="B1581" s="3033" t="s">
        <v>757</v>
      </c>
      <c r="C1581" s="602" t="s">
        <v>309</v>
      </c>
      <c r="D1581" s="617" t="s">
        <v>1853</v>
      </c>
      <c r="E1581" s="639" t="s">
        <v>1821</v>
      </c>
      <c r="F1581" s="734">
        <v>2361</v>
      </c>
      <c r="G1581" s="2107" t="s">
        <v>4099</v>
      </c>
      <c r="H1581" s="653"/>
      <c r="I1581" s="653"/>
      <c r="J1581" s="1537"/>
      <c r="K1581" s="748"/>
      <c r="L1581" s="653"/>
      <c r="M1581" s="640">
        <v>600</v>
      </c>
      <c r="N1581" s="2102" t="s">
        <v>4113</v>
      </c>
    </row>
    <row r="1582" spans="1:14">
      <c r="A1582" s="602"/>
      <c r="B1582" s="3033" t="s">
        <v>757</v>
      </c>
      <c r="C1582" s="602" t="s">
        <v>309</v>
      </c>
      <c r="D1582" s="617" t="s">
        <v>1853</v>
      </c>
      <c r="E1582" s="639" t="s">
        <v>1821</v>
      </c>
      <c r="F1582" s="734">
        <v>2361</v>
      </c>
      <c r="G1582" s="2107" t="s">
        <v>4100</v>
      </c>
      <c r="H1582" s="653"/>
      <c r="I1582" s="653"/>
      <c r="J1582" s="1537"/>
      <c r="K1582" s="748"/>
      <c r="L1582" s="653"/>
      <c r="M1582" s="2100">
        <v>600</v>
      </c>
      <c r="N1582" s="2123"/>
    </row>
    <row r="1583" spans="1:14">
      <c r="A1583" s="602"/>
      <c r="B1583" s="3033" t="s">
        <v>757</v>
      </c>
      <c r="C1583" s="602" t="s">
        <v>309</v>
      </c>
      <c r="D1583" s="617" t="s">
        <v>1853</v>
      </c>
      <c r="E1583" s="639" t="s">
        <v>1821</v>
      </c>
      <c r="F1583" s="734">
        <v>2361</v>
      </c>
      <c r="G1583" s="2107" t="s">
        <v>4101</v>
      </c>
      <c r="H1583" s="653"/>
      <c r="I1583" s="653"/>
      <c r="J1583" s="1537"/>
      <c r="K1583" s="748"/>
      <c r="L1583" s="653"/>
      <c r="M1583" s="2100">
        <v>2150</v>
      </c>
      <c r="N1583" s="2102"/>
    </row>
    <row r="1584" spans="1:14" ht="20.399999999999999">
      <c r="A1584" s="602"/>
      <c r="B1584" s="3033" t="s">
        <v>757</v>
      </c>
      <c r="C1584" s="602" t="s">
        <v>309</v>
      </c>
      <c r="D1584" s="617" t="s">
        <v>1853</v>
      </c>
      <c r="E1584" s="639" t="s">
        <v>1821</v>
      </c>
      <c r="F1584" s="734">
        <v>2361</v>
      </c>
      <c r="G1584" s="689" t="s">
        <v>2026</v>
      </c>
      <c r="H1584" s="653"/>
      <c r="I1584" s="653">
        <v>1440</v>
      </c>
      <c r="J1584" s="1537" t="s">
        <v>1126</v>
      </c>
      <c r="K1584" s="748"/>
      <c r="L1584" s="653"/>
      <c r="M1584" s="640"/>
      <c r="N1584" s="2102"/>
    </row>
    <row r="1585" spans="1:32" ht="20.399999999999999">
      <c r="A1585" s="602"/>
      <c r="B1585" s="3033" t="s">
        <v>757</v>
      </c>
      <c r="C1585" s="602" t="s">
        <v>309</v>
      </c>
      <c r="D1585" s="617" t="s">
        <v>1853</v>
      </c>
      <c r="E1585" s="639" t="s">
        <v>1821</v>
      </c>
      <c r="F1585" s="734">
        <v>2361</v>
      </c>
      <c r="G1585" s="689" t="s">
        <v>2026</v>
      </c>
      <c r="H1585" s="653"/>
      <c r="I1585" s="653">
        <v>1440</v>
      </c>
      <c r="J1585" s="1537" t="s">
        <v>1126</v>
      </c>
      <c r="K1585" s="748"/>
      <c r="L1585" s="653"/>
      <c r="M1585" s="640"/>
      <c r="N1585" s="2102"/>
    </row>
    <row r="1586" spans="1:32" ht="20.399999999999999">
      <c r="A1586" s="602"/>
      <c r="B1586" s="3033" t="s">
        <v>757</v>
      </c>
      <c r="C1586" s="602" t="s">
        <v>309</v>
      </c>
      <c r="D1586" s="617" t="s">
        <v>1853</v>
      </c>
      <c r="E1586" s="639" t="s">
        <v>1821</v>
      </c>
      <c r="F1586" s="734">
        <v>2361</v>
      </c>
      <c r="G1586" s="689" t="s">
        <v>2026</v>
      </c>
      <c r="H1586" s="653"/>
      <c r="I1586" s="653">
        <v>960</v>
      </c>
      <c r="J1586" s="1537" t="s">
        <v>1126</v>
      </c>
      <c r="K1586" s="748"/>
      <c r="L1586" s="653"/>
      <c r="M1586" s="640"/>
      <c r="N1586" s="2102"/>
      <c r="O1586" s="178"/>
      <c r="P1586" s="178"/>
      <c r="Q1586" s="178"/>
      <c r="R1586" s="4"/>
      <c r="S1586" s="4"/>
      <c r="T1586" s="4"/>
      <c r="U1586" s="4"/>
      <c r="V1586" s="4"/>
      <c r="W1586" s="4"/>
      <c r="X1586" s="4"/>
      <c r="Y1586" s="4"/>
      <c r="Z1586" s="4"/>
      <c r="AA1586" s="4"/>
      <c r="AB1586" s="4"/>
      <c r="AC1586" s="4"/>
      <c r="AD1586" s="4"/>
      <c r="AE1586" s="4"/>
    </row>
    <row r="1587" spans="1:32" ht="20.399999999999999">
      <c r="A1587" s="602"/>
      <c r="B1587" s="3033" t="s">
        <v>757</v>
      </c>
      <c r="C1587" s="602" t="s">
        <v>309</v>
      </c>
      <c r="D1587" s="617" t="s">
        <v>1853</v>
      </c>
      <c r="E1587" s="639" t="s">
        <v>1821</v>
      </c>
      <c r="F1587" s="734">
        <v>2361</v>
      </c>
      <c r="G1587" s="689" t="s">
        <v>2026</v>
      </c>
      <c r="H1587" s="653"/>
      <c r="I1587" s="653">
        <v>960</v>
      </c>
      <c r="J1587" s="1537" t="s">
        <v>1126</v>
      </c>
      <c r="K1587" s="748"/>
      <c r="L1587" s="653"/>
      <c r="M1587" s="640"/>
      <c r="N1587" s="2102"/>
      <c r="O1587" s="3"/>
      <c r="P1587" s="3"/>
      <c r="Q1587" s="3"/>
      <c r="R1587" s="3"/>
      <c r="S1587" s="3"/>
      <c r="T1587" s="3"/>
      <c r="U1587" s="3"/>
      <c r="V1587" s="3"/>
      <c r="W1587" s="3"/>
      <c r="X1587" s="3"/>
      <c r="Y1587" s="3"/>
      <c r="Z1587" s="3"/>
      <c r="AA1587" s="3"/>
      <c r="AB1587" s="3"/>
      <c r="AC1587" s="3"/>
      <c r="AD1587" s="3"/>
      <c r="AE1587" s="3"/>
    </row>
    <row r="1588" spans="1:32" ht="20.399999999999999">
      <c r="A1588" s="602"/>
      <c r="B1588" s="3033" t="s">
        <v>757</v>
      </c>
      <c r="C1588" s="602" t="s">
        <v>309</v>
      </c>
      <c r="D1588" s="617" t="s">
        <v>1853</v>
      </c>
      <c r="E1588" s="639" t="s">
        <v>1821</v>
      </c>
      <c r="F1588" s="734">
        <v>2361</v>
      </c>
      <c r="G1588" s="689" t="s">
        <v>2027</v>
      </c>
      <c r="H1588" s="653"/>
      <c r="I1588" s="653">
        <v>1200</v>
      </c>
      <c r="J1588" s="1537" t="s">
        <v>1126</v>
      </c>
      <c r="K1588" s="748"/>
      <c r="L1588" s="653"/>
      <c r="M1588" s="640"/>
      <c r="N1588" s="1930"/>
      <c r="O1588" s="178"/>
      <c r="P1588" s="178"/>
      <c r="Q1588" s="178"/>
      <c r="R1588" s="178"/>
      <c r="S1588" s="178"/>
      <c r="T1588" s="178"/>
      <c r="U1588" s="178"/>
      <c r="V1588" s="178"/>
      <c r="W1588" s="178"/>
      <c r="X1588" s="178"/>
      <c r="Y1588" s="178"/>
      <c r="Z1588" s="178"/>
      <c r="AA1588" s="178"/>
      <c r="AB1588" s="178"/>
      <c r="AC1588" s="178"/>
      <c r="AD1588" s="178"/>
      <c r="AE1588" s="178"/>
      <c r="AF1588" s="178"/>
    </row>
    <row r="1589" spans="1:32" ht="20.399999999999999">
      <c r="A1589" s="602"/>
      <c r="B1589" s="3033" t="s">
        <v>757</v>
      </c>
      <c r="C1589" s="602" t="s">
        <v>309</v>
      </c>
      <c r="D1589" s="617" t="s">
        <v>1853</v>
      </c>
      <c r="E1589" s="639" t="s">
        <v>1821</v>
      </c>
      <c r="F1589" s="734">
        <v>2361</v>
      </c>
      <c r="G1589" s="689" t="s">
        <v>2028</v>
      </c>
      <c r="H1589" s="653"/>
      <c r="I1589" s="653">
        <v>5400</v>
      </c>
      <c r="J1589" s="1537" t="s">
        <v>1126</v>
      </c>
      <c r="K1589" s="748"/>
      <c r="L1589" s="653"/>
      <c r="M1589" s="640"/>
      <c r="N1589" s="297"/>
      <c r="O1589" s="6"/>
      <c r="P1589" s="6"/>
      <c r="Q1589" s="6"/>
      <c r="R1589" s="6"/>
      <c r="S1589" s="6"/>
      <c r="T1589" s="6"/>
      <c r="U1589" s="6"/>
      <c r="V1589" s="6"/>
      <c r="W1589" s="6"/>
      <c r="X1589" s="6"/>
      <c r="Y1589" s="6"/>
      <c r="Z1589" s="6"/>
      <c r="AA1589" s="6"/>
      <c r="AB1589" s="6"/>
      <c r="AC1589" s="6"/>
      <c r="AD1589" s="6"/>
      <c r="AE1589" s="6"/>
      <c r="AF1589" s="6"/>
    </row>
    <row r="1590" spans="1:32" ht="61.2">
      <c r="A1590" s="622"/>
      <c r="B1590" s="3032" t="s">
        <v>756</v>
      </c>
      <c r="C1590" s="622" t="s">
        <v>307</v>
      </c>
      <c r="D1590" s="658" t="s">
        <v>1853</v>
      </c>
      <c r="E1590" s="659" t="s">
        <v>1821</v>
      </c>
      <c r="F1590" s="763">
        <v>2370</v>
      </c>
      <c r="G1590" s="739" t="s">
        <v>201</v>
      </c>
      <c r="H1590" s="652">
        <v>13900</v>
      </c>
      <c r="I1590" s="652"/>
      <c r="J1590" s="1537">
        <v>13369</v>
      </c>
      <c r="K1590" s="781"/>
      <c r="L1590" s="652">
        <v>12950</v>
      </c>
      <c r="M1590" s="652"/>
      <c r="N1590" s="595" t="s">
        <v>4120</v>
      </c>
      <c r="O1590" s="6"/>
      <c r="P1590" s="6"/>
      <c r="Q1590" s="6"/>
      <c r="R1590" s="6"/>
      <c r="S1590" s="6"/>
      <c r="T1590" s="6"/>
      <c r="U1590" s="6"/>
      <c r="V1590" s="6"/>
      <c r="W1590" s="6"/>
      <c r="X1590" s="6"/>
      <c r="Y1590" s="6"/>
      <c r="Z1590" s="6"/>
      <c r="AA1590" s="6"/>
      <c r="AB1590" s="6"/>
      <c r="AC1590" s="6"/>
      <c r="AD1590" s="6"/>
      <c r="AE1590" s="6"/>
      <c r="AF1590" s="6"/>
    </row>
    <row r="1591" spans="1:32" ht="20.399999999999999">
      <c r="A1591" s="602"/>
      <c r="B1591" s="3033" t="s">
        <v>756</v>
      </c>
      <c r="C1591" s="602" t="s">
        <v>309</v>
      </c>
      <c r="D1591" s="617" t="s">
        <v>1853</v>
      </c>
      <c r="E1591" s="639" t="s">
        <v>1821</v>
      </c>
      <c r="F1591" s="734">
        <v>2370</v>
      </c>
      <c r="G1591" s="2107" t="s">
        <v>615</v>
      </c>
      <c r="H1591" s="2111"/>
      <c r="I1591" s="2111">
        <v>1500</v>
      </c>
      <c r="J1591" s="2103" t="s">
        <v>1126</v>
      </c>
      <c r="K1591" s="2122"/>
      <c r="L1591" s="2111"/>
      <c r="M1591" s="2100">
        <v>1000</v>
      </c>
      <c r="N1591" s="2102"/>
      <c r="O1591" s="6"/>
      <c r="P1591" s="6"/>
      <c r="Q1591" s="6"/>
      <c r="R1591" s="6"/>
      <c r="S1591" s="6"/>
      <c r="T1591" s="6"/>
      <c r="U1591" s="6"/>
      <c r="V1591" s="6"/>
      <c r="W1591" s="6"/>
      <c r="X1591" s="6"/>
      <c r="Y1591" s="6"/>
      <c r="Z1591" s="6"/>
      <c r="AA1591" s="6"/>
      <c r="AB1591" s="6"/>
      <c r="AC1591" s="6"/>
      <c r="AD1591" s="6"/>
      <c r="AE1591" s="6"/>
      <c r="AF1591" s="6"/>
    </row>
    <row r="1592" spans="1:32" ht="20.399999999999999">
      <c r="A1592" s="602"/>
      <c r="B1592" s="3033" t="s">
        <v>756</v>
      </c>
      <c r="C1592" s="602" t="s">
        <v>307</v>
      </c>
      <c r="D1592" s="617" t="s">
        <v>1853</v>
      </c>
      <c r="E1592" s="639" t="s">
        <v>1821</v>
      </c>
      <c r="F1592" s="734">
        <v>2370</v>
      </c>
      <c r="G1592" s="2107" t="s">
        <v>401</v>
      </c>
      <c r="H1592" s="2111"/>
      <c r="I1592" s="2111">
        <v>8500</v>
      </c>
      <c r="J1592" s="2103" t="s">
        <v>1126</v>
      </c>
      <c r="K1592" s="2122"/>
      <c r="L1592" s="2111"/>
      <c r="M1592" s="2100">
        <v>7500</v>
      </c>
      <c r="N1592" s="2102"/>
      <c r="O1592" s="6"/>
      <c r="P1592" s="6"/>
      <c r="Q1592" s="6"/>
      <c r="R1592" s="6"/>
      <c r="S1592" s="6"/>
      <c r="T1592" s="6"/>
      <c r="U1592" s="6"/>
      <c r="V1592" s="6"/>
      <c r="W1592" s="6"/>
      <c r="X1592" s="6"/>
      <c r="Y1592" s="6"/>
      <c r="Z1592" s="6"/>
      <c r="AA1592" s="6"/>
      <c r="AB1592" s="6"/>
      <c r="AC1592" s="6"/>
      <c r="AD1592" s="6"/>
      <c r="AE1592" s="6"/>
      <c r="AF1592" s="6"/>
    </row>
    <row r="1593" spans="1:32" ht="20.399999999999999">
      <c r="A1593" s="602"/>
      <c r="B1593" s="3033" t="s">
        <v>756</v>
      </c>
      <c r="C1593" s="602" t="s">
        <v>307</v>
      </c>
      <c r="D1593" s="617" t="s">
        <v>1853</v>
      </c>
      <c r="E1593" s="639" t="s">
        <v>1821</v>
      </c>
      <c r="F1593" s="734">
        <v>2370</v>
      </c>
      <c r="G1593" s="2107" t="s">
        <v>4102</v>
      </c>
      <c r="H1593" s="2111"/>
      <c r="I1593" s="2111">
        <v>200</v>
      </c>
      <c r="J1593" s="2103" t="s">
        <v>1126</v>
      </c>
      <c r="K1593" s="2122"/>
      <c r="L1593" s="2111"/>
      <c r="M1593" s="2111">
        <v>450</v>
      </c>
      <c r="N1593" s="2102"/>
      <c r="O1593" s="178"/>
      <c r="P1593" s="178"/>
      <c r="Q1593" s="178"/>
    </row>
    <row r="1594" spans="1:32">
      <c r="A1594" s="602"/>
      <c r="B1594" s="3033" t="s">
        <v>756</v>
      </c>
      <c r="C1594" s="602" t="s">
        <v>307</v>
      </c>
      <c r="D1594" s="617" t="s">
        <v>1853</v>
      </c>
      <c r="E1594" s="639" t="s">
        <v>1821</v>
      </c>
      <c r="F1594" s="734">
        <v>2370</v>
      </c>
      <c r="G1594" s="2107" t="s">
        <v>4103</v>
      </c>
      <c r="H1594" s="2111"/>
      <c r="I1594" s="2111">
        <v>1000</v>
      </c>
      <c r="J1594" s="2103" t="s">
        <v>1126</v>
      </c>
      <c r="K1594" s="2122"/>
      <c r="L1594" s="2111"/>
      <c r="M1594" s="2100">
        <v>1000</v>
      </c>
      <c r="N1594" s="2102"/>
      <c r="O1594" s="6"/>
      <c r="P1594" s="6"/>
      <c r="Q1594" s="6"/>
      <c r="R1594" s="6"/>
      <c r="S1594" s="6"/>
      <c r="T1594" s="6"/>
      <c r="U1594" s="6"/>
      <c r="V1594" s="6"/>
      <c r="W1594" s="6"/>
      <c r="X1594" s="6"/>
      <c r="Y1594" s="6"/>
      <c r="Z1594" s="6"/>
      <c r="AA1594" s="6"/>
      <c r="AB1594" s="6"/>
      <c r="AC1594" s="6"/>
      <c r="AD1594" s="6"/>
      <c r="AE1594" s="6"/>
      <c r="AF1594" s="6"/>
    </row>
    <row r="1595" spans="1:32">
      <c r="A1595" s="602"/>
      <c r="B1595" s="3033" t="s">
        <v>756</v>
      </c>
      <c r="C1595" s="602" t="s">
        <v>307</v>
      </c>
      <c r="D1595" s="617" t="s">
        <v>1853</v>
      </c>
      <c r="E1595" s="639" t="s">
        <v>1821</v>
      </c>
      <c r="F1595" s="734">
        <v>2370</v>
      </c>
      <c r="G1595" s="2107" t="s">
        <v>2030</v>
      </c>
      <c r="H1595" s="2111"/>
      <c r="I1595" s="2111">
        <v>1000</v>
      </c>
      <c r="J1595" s="2103" t="s">
        <v>1126</v>
      </c>
      <c r="K1595" s="2122"/>
      <c r="L1595" s="2111"/>
      <c r="M1595" s="2100">
        <v>1000</v>
      </c>
      <c r="N1595" s="2102"/>
      <c r="O1595" s="6"/>
      <c r="P1595" s="6"/>
      <c r="Q1595" s="6"/>
      <c r="R1595" s="6"/>
      <c r="S1595" s="6"/>
      <c r="T1595" s="6"/>
      <c r="U1595" s="6"/>
      <c r="V1595" s="6"/>
      <c r="W1595" s="6"/>
      <c r="X1595" s="6"/>
      <c r="Y1595" s="6"/>
      <c r="Z1595" s="6"/>
      <c r="AA1595" s="6"/>
      <c r="AB1595" s="6"/>
      <c r="AC1595" s="6"/>
      <c r="AD1595" s="6"/>
      <c r="AE1595" s="6"/>
      <c r="AF1595" s="6"/>
    </row>
    <row r="1596" spans="1:32" ht="40.799999999999997">
      <c r="A1596" s="602"/>
      <c r="B1596" s="3033" t="s">
        <v>756</v>
      </c>
      <c r="C1596" s="602" t="s">
        <v>307</v>
      </c>
      <c r="D1596" s="617" t="s">
        <v>1853</v>
      </c>
      <c r="E1596" s="639" t="s">
        <v>1821</v>
      </c>
      <c r="F1596" s="734">
        <v>2370</v>
      </c>
      <c r="G1596" s="2107" t="s">
        <v>4104</v>
      </c>
      <c r="H1596" s="2111"/>
      <c r="I1596" s="2111">
        <v>3000</v>
      </c>
      <c r="J1596" s="2103" t="s">
        <v>1126</v>
      </c>
      <c r="K1596" s="2122"/>
      <c r="L1596" s="2111"/>
      <c r="M1596" s="2111">
        <v>2000</v>
      </c>
      <c r="N1596" s="2102"/>
      <c r="O1596" s="178"/>
      <c r="P1596" s="178"/>
      <c r="Q1596" s="178"/>
    </row>
    <row r="1597" spans="1:32" ht="20.399999999999999">
      <c r="A1597" s="602"/>
      <c r="B1597" s="3033" t="s">
        <v>756</v>
      </c>
      <c r="C1597" s="602" t="s">
        <v>307</v>
      </c>
      <c r="D1597" s="617" t="s">
        <v>1853</v>
      </c>
      <c r="E1597" s="639" t="s">
        <v>1821</v>
      </c>
      <c r="F1597" s="734">
        <v>2370</v>
      </c>
      <c r="G1597" s="689" t="s">
        <v>2928</v>
      </c>
      <c r="H1597" s="653"/>
      <c r="I1597" s="653">
        <v>-300</v>
      </c>
      <c r="J1597" s="1537" t="s">
        <v>1126</v>
      </c>
      <c r="K1597" s="748"/>
      <c r="L1597" s="653"/>
      <c r="M1597" s="653"/>
      <c r="N1597" s="1960"/>
      <c r="O1597" s="6"/>
      <c r="P1597" s="6"/>
      <c r="Q1597" s="6"/>
      <c r="R1597" s="6"/>
      <c r="S1597" s="6"/>
      <c r="T1597" s="6"/>
      <c r="U1597" s="6"/>
      <c r="V1597" s="6"/>
      <c r="W1597" s="6"/>
      <c r="X1597" s="6"/>
      <c r="Y1597" s="6"/>
      <c r="Z1597" s="6"/>
      <c r="AA1597" s="6"/>
      <c r="AB1597" s="6"/>
      <c r="AC1597" s="6"/>
      <c r="AD1597" s="6"/>
      <c r="AE1597" s="6"/>
      <c r="AF1597" s="6"/>
    </row>
    <row r="1598" spans="1:32" ht="61.2">
      <c r="A1598" s="576"/>
      <c r="B1598" s="3033" t="s">
        <v>756</v>
      </c>
      <c r="C1598" s="602" t="s">
        <v>307</v>
      </c>
      <c r="D1598" s="617" t="s">
        <v>1853</v>
      </c>
      <c r="E1598" s="639" t="s">
        <v>1821</v>
      </c>
      <c r="F1598" s="734">
        <v>2370</v>
      </c>
      <c r="G1598" s="1068" t="s">
        <v>3114</v>
      </c>
      <c r="H1598" s="1354"/>
      <c r="I1598" s="1354">
        <v>-1000</v>
      </c>
      <c r="J1598" s="1537" t="s">
        <v>1126</v>
      </c>
      <c r="K1598" s="1360"/>
      <c r="L1598" s="1354"/>
      <c r="M1598" s="2121"/>
      <c r="N1598" s="2102" t="s">
        <v>4121</v>
      </c>
      <c r="O1598" s="178"/>
      <c r="P1598" s="178"/>
      <c r="Q1598" s="178"/>
    </row>
    <row r="1599" spans="1:32">
      <c r="A1599" s="622"/>
      <c r="B1599" s="3032" t="s">
        <v>756</v>
      </c>
      <c r="C1599" s="622" t="s">
        <v>305</v>
      </c>
      <c r="D1599" s="658" t="s">
        <v>1853</v>
      </c>
      <c r="E1599" s="659" t="s">
        <v>1821</v>
      </c>
      <c r="F1599" s="763">
        <v>2390</v>
      </c>
      <c r="G1599" s="739" t="s">
        <v>127</v>
      </c>
      <c r="H1599" s="652">
        <v>0</v>
      </c>
      <c r="I1599" s="652"/>
      <c r="J1599" s="1537" t="s">
        <v>1126</v>
      </c>
      <c r="K1599" s="781"/>
      <c r="L1599" s="652">
        <v>0</v>
      </c>
      <c r="M1599" s="652"/>
      <c r="N1599" s="1960"/>
      <c r="O1599" s="6"/>
      <c r="P1599" s="6"/>
      <c r="Q1599" s="6"/>
      <c r="R1599" s="6"/>
      <c r="S1599" s="6"/>
      <c r="T1599" s="6"/>
      <c r="U1599" s="6"/>
      <c r="V1599" s="6"/>
      <c r="W1599" s="6"/>
      <c r="X1599" s="6"/>
      <c r="Y1599" s="6"/>
      <c r="Z1599" s="6"/>
      <c r="AA1599" s="6"/>
      <c r="AB1599" s="6"/>
      <c r="AC1599" s="6"/>
      <c r="AD1599" s="6"/>
      <c r="AE1599" s="6"/>
      <c r="AF1599" s="6"/>
    </row>
    <row r="1600" spans="1:32">
      <c r="A1600" s="602"/>
      <c r="B1600" s="3033" t="s">
        <v>756</v>
      </c>
      <c r="C1600" s="602" t="s">
        <v>305</v>
      </c>
      <c r="D1600" s="617" t="s">
        <v>1853</v>
      </c>
      <c r="E1600" s="639" t="s">
        <v>1821</v>
      </c>
      <c r="F1600" s="734">
        <v>2390</v>
      </c>
      <c r="G1600" s="689"/>
      <c r="H1600" s="640"/>
      <c r="I1600" s="640"/>
      <c r="J1600" s="1537" t="s">
        <v>1126</v>
      </c>
      <c r="K1600" s="731"/>
      <c r="L1600" s="640"/>
      <c r="M1600" s="640"/>
      <c r="N1600" s="1960"/>
      <c r="O1600" s="6"/>
      <c r="P1600" s="6"/>
      <c r="Q1600" s="6"/>
      <c r="R1600" s="6"/>
      <c r="S1600" s="6"/>
      <c r="T1600" s="6"/>
      <c r="U1600" s="6"/>
      <c r="V1600" s="6"/>
      <c r="W1600" s="6"/>
      <c r="X1600" s="6"/>
      <c r="Y1600" s="6"/>
      <c r="Z1600" s="6"/>
      <c r="AA1600" s="6"/>
      <c r="AB1600" s="6"/>
      <c r="AC1600" s="6"/>
      <c r="AD1600" s="6"/>
      <c r="AE1600" s="6"/>
      <c r="AF1600" s="6"/>
    </row>
    <row r="1601" spans="1:14">
      <c r="A1601" s="622"/>
      <c r="B1601" s="3032" t="s">
        <v>756</v>
      </c>
      <c r="C1601" s="622" t="s">
        <v>305</v>
      </c>
      <c r="D1601" s="658" t="s">
        <v>1853</v>
      </c>
      <c r="E1601" s="659" t="s">
        <v>1821</v>
      </c>
      <c r="F1601" s="763">
        <v>2400</v>
      </c>
      <c r="G1601" s="739" t="s">
        <v>786</v>
      </c>
      <c r="H1601" s="832">
        <v>75</v>
      </c>
      <c r="I1601" s="832"/>
      <c r="J1601" s="1537">
        <v>0</v>
      </c>
      <c r="K1601" s="1158"/>
      <c r="L1601" s="832">
        <v>75</v>
      </c>
      <c r="M1601" s="832"/>
      <c r="N1601" s="168"/>
    </row>
    <row r="1602" spans="1:14">
      <c r="A1602" s="602"/>
      <c r="B1602" s="3033" t="s">
        <v>756</v>
      </c>
      <c r="C1602" s="602" t="s">
        <v>305</v>
      </c>
      <c r="D1602" s="617" t="s">
        <v>1853</v>
      </c>
      <c r="E1602" s="639" t="s">
        <v>1821</v>
      </c>
      <c r="F1602" s="734">
        <v>2400</v>
      </c>
      <c r="G1602" s="689" t="s">
        <v>4105</v>
      </c>
      <c r="H1602" s="653"/>
      <c r="I1602" s="653">
        <v>75</v>
      </c>
      <c r="J1602" s="1537" t="s">
        <v>1126</v>
      </c>
      <c r="K1602" s="748"/>
      <c r="L1602" s="653"/>
      <c r="M1602" s="653">
        <v>75</v>
      </c>
      <c r="N1602" s="594"/>
    </row>
    <row r="1603" spans="1:14" ht="20.399999999999999">
      <c r="A1603" s="622"/>
      <c r="B1603" s="3032" t="s">
        <v>756</v>
      </c>
      <c r="C1603" s="622" t="s">
        <v>305</v>
      </c>
      <c r="D1603" s="658" t="s">
        <v>1853</v>
      </c>
      <c r="E1603" s="659" t="s">
        <v>1821</v>
      </c>
      <c r="F1603" s="763">
        <v>2512</v>
      </c>
      <c r="G1603" s="739" t="s">
        <v>763</v>
      </c>
      <c r="H1603" s="832">
        <v>300</v>
      </c>
      <c r="I1603" s="832"/>
      <c r="J1603" s="1537">
        <v>214</v>
      </c>
      <c r="K1603" s="1158"/>
      <c r="L1603" s="832">
        <v>330</v>
      </c>
      <c r="M1603" s="832"/>
      <c r="N1603" s="168"/>
    </row>
    <row r="1604" spans="1:14" ht="20.399999999999999">
      <c r="A1604" s="602"/>
      <c r="B1604" s="3033" t="s">
        <v>756</v>
      </c>
      <c r="C1604" s="602" t="s">
        <v>305</v>
      </c>
      <c r="D1604" s="617" t="s">
        <v>1853</v>
      </c>
      <c r="E1604" s="639" t="s">
        <v>1821</v>
      </c>
      <c r="F1604" s="734">
        <v>2512</v>
      </c>
      <c r="G1604" s="689" t="s">
        <v>2928</v>
      </c>
      <c r="H1604" s="653"/>
      <c r="I1604" s="653">
        <v>300</v>
      </c>
      <c r="J1604" s="1537" t="s">
        <v>1126</v>
      </c>
      <c r="K1604" s="748"/>
      <c r="L1604" s="653"/>
      <c r="M1604" s="653">
        <v>330</v>
      </c>
      <c r="N1604" s="168"/>
    </row>
    <row r="1605" spans="1:14" ht="20.399999999999999">
      <c r="A1605" s="622"/>
      <c r="B1605" s="3032" t="s">
        <v>758</v>
      </c>
      <c r="C1605" s="622" t="s">
        <v>309</v>
      </c>
      <c r="D1605" s="658" t="s">
        <v>1853</v>
      </c>
      <c r="E1605" s="659" t="s">
        <v>1821</v>
      </c>
      <c r="F1605" s="763">
        <v>5120</v>
      </c>
      <c r="G1605" s="739" t="s">
        <v>572</v>
      </c>
      <c r="H1605" s="652">
        <v>0</v>
      </c>
      <c r="I1605" s="652"/>
      <c r="J1605" s="1537" t="s">
        <v>1126</v>
      </c>
      <c r="K1605" s="781"/>
      <c r="L1605" s="652">
        <v>0</v>
      </c>
      <c r="M1605" s="652"/>
      <c r="N1605" s="168"/>
    </row>
    <row r="1606" spans="1:14">
      <c r="A1606" s="602"/>
      <c r="B1606" s="3033" t="s">
        <v>758</v>
      </c>
      <c r="C1606" s="602" t="s">
        <v>309</v>
      </c>
      <c r="D1606" s="617" t="s">
        <v>1853</v>
      </c>
      <c r="E1606" s="639" t="s">
        <v>1821</v>
      </c>
      <c r="F1606" s="734">
        <v>5120</v>
      </c>
      <c r="G1606" s="689"/>
      <c r="H1606" s="653"/>
      <c r="I1606" s="653"/>
      <c r="J1606" s="1537" t="s">
        <v>1126</v>
      </c>
      <c r="K1606" s="748"/>
      <c r="L1606" s="653"/>
      <c r="M1606" s="653"/>
      <c r="N1606" s="1130"/>
    </row>
    <row r="1607" spans="1:14">
      <c r="A1607" s="622"/>
      <c r="B1607" s="3032" t="s">
        <v>758</v>
      </c>
      <c r="C1607" s="622" t="s">
        <v>309</v>
      </c>
      <c r="D1607" s="658" t="s">
        <v>1853</v>
      </c>
      <c r="E1607" s="659" t="s">
        <v>1821</v>
      </c>
      <c r="F1607" s="763">
        <v>5238</v>
      </c>
      <c r="G1607" s="739" t="s">
        <v>131</v>
      </c>
      <c r="H1607" s="652">
        <v>7400</v>
      </c>
      <c r="I1607" s="652"/>
      <c r="J1607" s="1537">
        <v>7399.63</v>
      </c>
      <c r="K1607" s="781"/>
      <c r="L1607" s="652">
        <v>24310</v>
      </c>
      <c r="M1607" s="652"/>
      <c r="N1607" s="1130"/>
    </row>
    <row r="1608" spans="1:14">
      <c r="A1608" s="602"/>
      <c r="B1608" s="3033" t="s">
        <v>758</v>
      </c>
      <c r="C1608" s="602" t="s">
        <v>309</v>
      </c>
      <c r="D1608" s="617" t="s">
        <v>1853</v>
      </c>
      <c r="E1608" s="639" t="s">
        <v>1821</v>
      </c>
      <c r="F1608" s="734">
        <v>5238</v>
      </c>
      <c r="G1608" s="2107" t="s">
        <v>4106</v>
      </c>
      <c r="H1608" s="653"/>
      <c r="I1608" s="653">
        <v>750</v>
      </c>
      <c r="J1608" s="1537" t="s">
        <v>1126</v>
      </c>
      <c r="K1608" s="748"/>
      <c r="L1608" s="653"/>
      <c r="M1608" s="2100">
        <v>920</v>
      </c>
      <c r="N1608" s="1130"/>
    </row>
    <row r="1609" spans="1:14">
      <c r="A1609" s="602"/>
      <c r="B1609" s="3033" t="s">
        <v>758</v>
      </c>
      <c r="C1609" s="602" t="s">
        <v>309</v>
      </c>
      <c r="D1609" s="617" t="s">
        <v>1853</v>
      </c>
      <c r="E1609" s="639" t="s">
        <v>1821</v>
      </c>
      <c r="F1609" s="734">
        <v>5238</v>
      </c>
      <c r="G1609" s="689" t="s">
        <v>2031</v>
      </c>
      <c r="H1609" s="653"/>
      <c r="I1609" s="653">
        <v>750</v>
      </c>
      <c r="J1609" s="1537" t="s">
        <v>1126</v>
      </c>
      <c r="K1609" s="748"/>
      <c r="L1609" s="653"/>
      <c r="M1609" s="640"/>
      <c r="N1609" s="1130"/>
    </row>
    <row r="1610" spans="1:14">
      <c r="A1610" s="2080"/>
      <c r="B1610" s="3033" t="s">
        <v>758</v>
      </c>
      <c r="C1610" s="602" t="s">
        <v>309</v>
      </c>
      <c r="D1610" s="617" t="s">
        <v>1853</v>
      </c>
      <c r="E1610" s="639" t="s">
        <v>1821</v>
      </c>
      <c r="F1610" s="734">
        <v>5238</v>
      </c>
      <c r="G1610" s="2107" t="s">
        <v>4108</v>
      </c>
      <c r="H1610" s="2111"/>
      <c r="I1610" s="2111"/>
      <c r="J1610" s="2103" t="s">
        <v>1126</v>
      </c>
      <c r="K1610" s="2122"/>
      <c r="L1610" s="2111"/>
      <c r="M1610" s="2111">
        <v>750</v>
      </c>
      <c r="N1610" s="1130"/>
    </row>
    <row r="1611" spans="1:14" ht="20.399999999999999">
      <c r="A1611" s="2080"/>
      <c r="B1611" s="3033" t="s">
        <v>758</v>
      </c>
      <c r="C1611" s="602" t="s">
        <v>309</v>
      </c>
      <c r="D1611" s="617" t="s">
        <v>1853</v>
      </c>
      <c r="E1611" s="639" t="s">
        <v>1821</v>
      </c>
      <c r="F1611" s="734">
        <v>5238</v>
      </c>
      <c r="G1611" s="2107" t="s">
        <v>4112</v>
      </c>
      <c r="H1611" s="2111"/>
      <c r="I1611" s="2111"/>
      <c r="J1611" s="2103"/>
      <c r="K1611" s="2122"/>
      <c r="L1611" s="2111"/>
      <c r="M1611" s="2111">
        <v>10800</v>
      </c>
      <c r="N1611" s="116"/>
    </row>
    <row r="1612" spans="1:14" ht="40.799999999999997">
      <c r="A1612" s="602"/>
      <c r="B1612" s="3033" t="s">
        <v>758</v>
      </c>
      <c r="C1612" s="602" t="s">
        <v>309</v>
      </c>
      <c r="D1612" s="617" t="s">
        <v>1853</v>
      </c>
      <c r="E1612" s="639" t="s">
        <v>1821</v>
      </c>
      <c r="F1612" s="734">
        <v>5238</v>
      </c>
      <c r="G1612" s="689" t="s">
        <v>1435</v>
      </c>
      <c r="H1612" s="653"/>
      <c r="I1612" s="653">
        <v>8400</v>
      </c>
      <c r="J1612" s="1537" t="s">
        <v>1126</v>
      </c>
      <c r="K1612" s="748"/>
      <c r="L1612" s="653"/>
      <c r="M1612" s="653">
        <v>11840</v>
      </c>
      <c r="N1612" s="167" t="s">
        <v>3126</v>
      </c>
    </row>
    <row r="1613" spans="1:14" ht="40.799999999999997">
      <c r="A1613" s="576"/>
      <c r="B1613" s="3033" t="s">
        <v>758</v>
      </c>
      <c r="C1613" s="602" t="s">
        <v>309</v>
      </c>
      <c r="D1613" s="617" t="s">
        <v>1853</v>
      </c>
      <c r="E1613" s="639" t="s">
        <v>1821</v>
      </c>
      <c r="F1613" s="734">
        <v>5238</v>
      </c>
      <c r="G1613" s="1068" t="s">
        <v>3113</v>
      </c>
      <c r="H1613" s="1354"/>
      <c r="I1613" s="1354">
        <v>-1750</v>
      </c>
      <c r="J1613" s="1537" t="s">
        <v>1126</v>
      </c>
      <c r="K1613" s="1360"/>
      <c r="L1613" s="1354"/>
      <c r="M1613" s="1354"/>
      <c r="N1613" s="167"/>
    </row>
    <row r="1614" spans="1:14">
      <c r="A1614" s="622"/>
      <c r="B1614" s="3032" t="s">
        <v>757</v>
      </c>
      <c r="C1614" s="659" t="s">
        <v>310</v>
      </c>
      <c r="D1614" s="762" t="s">
        <v>1853</v>
      </c>
      <c r="E1614" s="659" t="s">
        <v>1821</v>
      </c>
      <c r="F1614" s="763">
        <v>5238</v>
      </c>
      <c r="G1614" s="739" t="s">
        <v>131</v>
      </c>
      <c r="H1614" s="652">
        <v>0</v>
      </c>
      <c r="I1614" s="652"/>
      <c r="J1614" s="1537" t="s">
        <v>1126</v>
      </c>
      <c r="K1614" s="781"/>
      <c r="L1614" s="652">
        <v>4000</v>
      </c>
      <c r="M1614" s="652"/>
      <c r="N1614" s="167"/>
    </row>
    <row r="1615" spans="1:14">
      <c r="A1615" s="607"/>
      <c r="B1615" s="3049" t="s">
        <v>757</v>
      </c>
      <c r="C1615" s="609" t="s">
        <v>309</v>
      </c>
      <c r="D1615" s="641" t="s">
        <v>1853</v>
      </c>
      <c r="E1615" s="609" t="s">
        <v>1821</v>
      </c>
      <c r="F1615" s="642">
        <v>5238</v>
      </c>
      <c r="G1615" s="643" t="s">
        <v>4110</v>
      </c>
      <c r="H1615" s="644"/>
      <c r="I1615" s="644"/>
      <c r="J1615" s="1537"/>
      <c r="K1615" s="644"/>
      <c r="L1615" s="644"/>
      <c r="M1615" s="644">
        <v>4000</v>
      </c>
      <c r="N1615" s="167"/>
    </row>
    <row r="1616" spans="1:14" ht="20.399999999999999">
      <c r="A1616" s="622"/>
      <c r="B1616" s="3032" t="s">
        <v>758</v>
      </c>
      <c r="C1616" s="622" t="s">
        <v>309</v>
      </c>
      <c r="D1616" s="658" t="s">
        <v>1853</v>
      </c>
      <c r="E1616" s="659" t="s">
        <v>1821</v>
      </c>
      <c r="F1616" s="763">
        <v>5239</v>
      </c>
      <c r="G1616" s="739" t="s">
        <v>1170</v>
      </c>
      <c r="H1616" s="652">
        <v>8250</v>
      </c>
      <c r="I1616" s="652"/>
      <c r="J1616" s="1537">
        <v>7805</v>
      </c>
      <c r="K1616" s="781"/>
      <c r="L1616" s="652">
        <v>13230</v>
      </c>
      <c r="M1616" s="652"/>
      <c r="N1616" s="167"/>
    </row>
    <row r="1617" spans="1:22">
      <c r="A1617" s="602"/>
      <c r="B1617" s="3033" t="s">
        <v>758</v>
      </c>
      <c r="C1617" s="602" t="s">
        <v>309</v>
      </c>
      <c r="D1617" s="617" t="s">
        <v>1853</v>
      </c>
      <c r="E1617" s="639" t="s">
        <v>1821</v>
      </c>
      <c r="F1617" s="734">
        <v>5239</v>
      </c>
      <c r="G1617" s="689" t="s">
        <v>2032</v>
      </c>
      <c r="H1617" s="653"/>
      <c r="I1617" s="653">
        <v>1500</v>
      </c>
      <c r="J1617" s="1537" t="s">
        <v>1126</v>
      </c>
      <c r="K1617" s="748"/>
      <c r="L1617" s="653"/>
      <c r="M1617" s="640">
        <v>1500</v>
      </c>
      <c r="N1617" s="1930"/>
    </row>
    <row r="1618" spans="1:22">
      <c r="A1618" s="602"/>
      <c r="B1618" s="3033" t="s">
        <v>758</v>
      </c>
      <c r="C1618" s="602" t="s">
        <v>309</v>
      </c>
      <c r="D1618" s="617" t="s">
        <v>1853</v>
      </c>
      <c r="E1618" s="639" t="s">
        <v>1821</v>
      </c>
      <c r="F1618" s="734">
        <v>5239</v>
      </c>
      <c r="G1618" s="689" t="s">
        <v>2033</v>
      </c>
      <c r="H1618" s="653"/>
      <c r="I1618" s="653">
        <v>1500</v>
      </c>
      <c r="J1618" s="1537" t="s">
        <v>1126</v>
      </c>
      <c r="K1618" s="748"/>
      <c r="L1618" s="653"/>
      <c r="M1618" s="640">
        <v>1500</v>
      </c>
      <c r="N1618" s="296"/>
    </row>
    <row r="1619" spans="1:22" ht="30.6">
      <c r="A1619" s="576"/>
      <c r="B1619" s="3033" t="s">
        <v>758</v>
      </c>
      <c r="C1619" s="602" t="s">
        <v>309</v>
      </c>
      <c r="D1619" s="617" t="s">
        <v>1853</v>
      </c>
      <c r="E1619" s="639" t="s">
        <v>1821</v>
      </c>
      <c r="F1619" s="734">
        <v>5239</v>
      </c>
      <c r="G1619" s="689" t="s">
        <v>3112</v>
      </c>
      <c r="H1619" s="1354"/>
      <c r="I1619" s="1354">
        <v>-3000</v>
      </c>
      <c r="J1619" s="1537" t="s">
        <v>1126</v>
      </c>
      <c r="K1619" s="1360"/>
      <c r="L1619" s="1354"/>
      <c r="M1619" s="1080"/>
      <c r="N1619" s="296"/>
    </row>
    <row r="1620" spans="1:22">
      <c r="A1620" s="2080"/>
      <c r="B1620" s="3033" t="s">
        <v>758</v>
      </c>
      <c r="C1620" s="602" t="s">
        <v>309</v>
      </c>
      <c r="D1620" s="617" t="s">
        <v>1853</v>
      </c>
      <c r="E1620" s="639" t="s">
        <v>1821</v>
      </c>
      <c r="F1620" s="734">
        <v>5239</v>
      </c>
      <c r="G1620" s="2107" t="s">
        <v>4116</v>
      </c>
      <c r="H1620" s="2101"/>
      <c r="I1620" s="2101"/>
      <c r="J1620" s="2103"/>
      <c r="K1620" s="2104"/>
      <c r="L1620" s="2101"/>
      <c r="M1620" s="2100">
        <v>2660</v>
      </c>
      <c r="N1620" s="296"/>
    </row>
    <row r="1621" spans="1:22">
      <c r="A1621" s="2080"/>
      <c r="B1621" s="3033" t="s">
        <v>758</v>
      </c>
      <c r="C1621" s="602" t="s">
        <v>309</v>
      </c>
      <c r="D1621" s="617" t="s">
        <v>1853</v>
      </c>
      <c r="E1621" s="639" t="s">
        <v>1821</v>
      </c>
      <c r="F1621" s="734">
        <v>5239</v>
      </c>
      <c r="G1621" s="2107" t="s">
        <v>4115</v>
      </c>
      <c r="H1621" s="2101"/>
      <c r="I1621" s="2101"/>
      <c r="J1621" s="2103"/>
      <c r="K1621" s="2104"/>
      <c r="L1621" s="2101"/>
      <c r="M1621" s="2100">
        <v>690</v>
      </c>
      <c r="N1621" s="296"/>
    </row>
    <row r="1622" spans="1:22">
      <c r="A1622" s="2080"/>
      <c r="B1622" s="3033" t="s">
        <v>758</v>
      </c>
      <c r="C1622" s="602" t="s">
        <v>309</v>
      </c>
      <c r="D1622" s="617" t="s">
        <v>1853</v>
      </c>
      <c r="E1622" s="639" t="s">
        <v>1821</v>
      </c>
      <c r="F1622" s="734">
        <v>5239</v>
      </c>
      <c r="G1622" s="2107" t="s">
        <v>4117</v>
      </c>
      <c r="H1622" s="2101"/>
      <c r="I1622" s="2101"/>
      <c r="J1622" s="2103"/>
      <c r="K1622" s="2104"/>
      <c r="L1622" s="2101"/>
      <c r="M1622" s="2100">
        <v>2680</v>
      </c>
      <c r="N1622" s="1364"/>
    </row>
    <row r="1623" spans="1:22">
      <c r="A1623" s="2080"/>
      <c r="B1623" s="3033" t="s">
        <v>758</v>
      </c>
      <c r="C1623" s="602" t="s">
        <v>309</v>
      </c>
      <c r="D1623" s="617" t="s">
        <v>1853</v>
      </c>
      <c r="E1623" s="639" t="s">
        <v>1821</v>
      </c>
      <c r="F1623" s="734">
        <v>5239</v>
      </c>
      <c r="G1623" s="2107" t="s">
        <v>4118</v>
      </c>
      <c r="H1623" s="2101"/>
      <c r="I1623" s="2101"/>
      <c r="J1623" s="2103"/>
      <c r="K1623" s="2104"/>
      <c r="L1623" s="2101"/>
      <c r="M1623" s="2100">
        <v>800</v>
      </c>
      <c r="N1623" s="1364"/>
    </row>
    <row r="1624" spans="1:22">
      <c r="A1624" s="2080"/>
      <c r="B1624" s="3033" t="s">
        <v>758</v>
      </c>
      <c r="C1624" s="602" t="s">
        <v>309</v>
      </c>
      <c r="D1624" s="617" t="s">
        <v>1853</v>
      </c>
      <c r="E1624" s="639" t="s">
        <v>1821</v>
      </c>
      <c r="F1624" s="734">
        <v>5239</v>
      </c>
      <c r="G1624" s="2107" t="s">
        <v>4119</v>
      </c>
      <c r="H1624" s="2101"/>
      <c r="I1624" s="2101"/>
      <c r="J1624" s="2103"/>
      <c r="K1624" s="2104"/>
      <c r="L1624" s="2101"/>
      <c r="M1624" s="2100">
        <v>3400</v>
      </c>
      <c r="N1624" s="1364"/>
    </row>
    <row r="1625" spans="1:22">
      <c r="A1625" s="602"/>
      <c r="B1625" s="3033" t="s">
        <v>758</v>
      </c>
      <c r="C1625" s="602" t="s">
        <v>309</v>
      </c>
      <c r="D1625" s="617" t="s">
        <v>1853</v>
      </c>
      <c r="E1625" s="639" t="s">
        <v>1821</v>
      </c>
      <c r="F1625" s="734">
        <v>5239</v>
      </c>
      <c r="G1625" s="689" t="s">
        <v>2034</v>
      </c>
      <c r="H1625" s="653"/>
      <c r="I1625" s="653">
        <v>4600</v>
      </c>
      <c r="J1625" s="1537" t="s">
        <v>1126</v>
      </c>
      <c r="K1625" s="748"/>
      <c r="L1625" s="653"/>
      <c r="M1625" s="640"/>
      <c r="N1625" s="1364"/>
    </row>
    <row r="1626" spans="1:22">
      <c r="A1626" s="602"/>
      <c r="B1626" s="3033" t="s">
        <v>758</v>
      </c>
      <c r="C1626" s="602" t="s">
        <v>309</v>
      </c>
      <c r="D1626" s="617" t="s">
        <v>1853</v>
      </c>
      <c r="E1626" s="639" t="s">
        <v>1821</v>
      </c>
      <c r="F1626" s="734">
        <v>5239</v>
      </c>
      <c r="G1626" s="689" t="s">
        <v>2035</v>
      </c>
      <c r="H1626" s="653"/>
      <c r="I1626" s="653">
        <v>650</v>
      </c>
      <c r="J1626" s="1537" t="s">
        <v>1126</v>
      </c>
      <c r="K1626" s="748"/>
      <c r="L1626" s="653"/>
      <c r="M1626" s="640"/>
      <c r="N1626" s="1364"/>
    </row>
    <row r="1627" spans="1:22">
      <c r="A1627" s="602"/>
      <c r="B1627" s="3033" t="s">
        <v>758</v>
      </c>
      <c r="C1627" s="602" t="s">
        <v>309</v>
      </c>
      <c r="D1627" s="617" t="s">
        <v>1853</v>
      </c>
      <c r="E1627" s="639" t="s">
        <v>1821</v>
      </c>
      <c r="F1627" s="734">
        <v>5239</v>
      </c>
      <c r="G1627" s="689" t="s">
        <v>2036</v>
      </c>
      <c r="H1627" s="653"/>
      <c r="I1627" s="653">
        <v>0</v>
      </c>
      <c r="J1627" s="1537" t="s">
        <v>1126</v>
      </c>
      <c r="K1627" s="748"/>
      <c r="L1627" s="653"/>
      <c r="M1627" s="640"/>
      <c r="N1627" s="1364"/>
    </row>
    <row r="1628" spans="1:22" ht="20.399999999999999">
      <c r="A1628" s="602"/>
      <c r="B1628" s="3033" t="s">
        <v>758</v>
      </c>
      <c r="C1628" s="602" t="s">
        <v>309</v>
      </c>
      <c r="D1628" s="617" t="s">
        <v>1853</v>
      </c>
      <c r="E1628" s="639" t="s">
        <v>1821</v>
      </c>
      <c r="F1628" s="734">
        <v>5239</v>
      </c>
      <c r="G1628" s="689" t="s">
        <v>2037</v>
      </c>
      <c r="H1628" s="640"/>
      <c r="I1628" s="640">
        <v>1000</v>
      </c>
      <c r="J1628" s="1537" t="s">
        <v>1126</v>
      </c>
      <c r="K1628" s="731"/>
      <c r="L1628" s="640"/>
      <c r="M1628" s="653"/>
      <c r="N1628" s="1364"/>
    </row>
    <row r="1629" spans="1:22" ht="11.4" customHeight="1">
      <c r="A1629" s="602"/>
      <c r="B1629" s="3033" t="s">
        <v>758</v>
      </c>
      <c r="C1629" s="602" t="s">
        <v>309</v>
      </c>
      <c r="D1629" s="617" t="s">
        <v>1853</v>
      </c>
      <c r="E1629" s="639" t="s">
        <v>1821</v>
      </c>
      <c r="F1629" s="734">
        <v>5239</v>
      </c>
      <c r="G1629" s="689" t="s">
        <v>3223</v>
      </c>
      <c r="H1629" s="640"/>
      <c r="I1629" s="640">
        <v>-1000</v>
      </c>
      <c r="J1629" s="1537" t="s">
        <v>1126</v>
      </c>
      <c r="K1629" s="731"/>
      <c r="L1629" s="640"/>
      <c r="M1629" s="653"/>
      <c r="N1629" s="1364"/>
    </row>
    <row r="1630" spans="1:22" ht="11.4" customHeight="1">
      <c r="A1630" s="602"/>
      <c r="B1630" s="3033" t="s">
        <v>758</v>
      </c>
      <c r="C1630" s="602" t="s">
        <v>309</v>
      </c>
      <c r="D1630" s="617" t="s">
        <v>1853</v>
      </c>
      <c r="E1630" s="639" t="s">
        <v>1821</v>
      </c>
      <c r="F1630" s="734">
        <v>5239</v>
      </c>
      <c r="G1630" s="689" t="s">
        <v>3225</v>
      </c>
      <c r="H1630" s="640"/>
      <c r="I1630" s="640">
        <v>3000</v>
      </c>
      <c r="J1630" s="1537" t="s">
        <v>1126</v>
      </c>
      <c r="K1630" s="731"/>
      <c r="L1630" s="640"/>
      <c r="M1630" s="653"/>
      <c r="N1630" s="1364"/>
    </row>
    <row r="1631" spans="1:22" ht="11.4" customHeight="1">
      <c r="A1631" s="622"/>
      <c r="B1631" s="3032" t="s">
        <v>757</v>
      </c>
      <c r="C1631" s="659" t="s">
        <v>310</v>
      </c>
      <c r="D1631" s="762" t="s">
        <v>1853</v>
      </c>
      <c r="E1631" s="659" t="s">
        <v>1821</v>
      </c>
      <c r="F1631" s="763">
        <v>5239</v>
      </c>
      <c r="G1631" s="739" t="s">
        <v>1170</v>
      </c>
      <c r="H1631" s="652">
        <v>0</v>
      </c>
      <c r="I1631" s="652"/>
      <c r="J1631" s="1537" t="s">
        <v>1126</v>
      </c>
      <c r="K1631" s="781"/>
      <c r="L1631" s="652">
        <v>48900</v>
      </c>
      <c r="M1631" s="652"/>
      <c r="N1631" s="1364"/>
    </row>
    <row r="1632" spans="1:22">
      <c r="A1632" s="607"/>
      <c r="B1632" s="3049" t="s">
        <v>757</v>
      </c>
      <c r="C1632" s="609" t="s">
        <v>310</v>
      </c>
      <c r="D1632" s="641" t="s">
        <v>1853</v>
      </c>
      <c r="E1632" s="609" t="s">
        <v>1821</v>
      </c>
      <c r="F1632" s="642">
        <v>5239</v>
      </c>
      <c r="G1632" s="643" t="s">
        <v>4737</v>
      </c>
      <c r="H1632" s="644"/>
      <c r="I1632" s="644"/>
      <c r="J1632" s="1537" t="s">
        <v>1126</v>
      </c>
      <c r="K1632" s="644"/>
      <c r="L1632" s="644"/>
      <c r="M1632" s="644">
        <v>48900</v>
      </c>
      <c r="N1632" s="1364"/>
      <c r="O1632" s="178"/>
      <c r="P1632" s="178"/>
      <c r="Q1632" s="178"/>
      <c r="R1632" s="178"/>
      <c r="S1632" s="178"/>
      <c r="T1632" s="178"/>
      <c r="U1632" s="178"/>
      <c r="V1632" s="178"/>
    </row>
    <row r="1633" spans="1:22" ht="11.4" customHeight="1">
      <c r="A1633" s="667" t="s">
        <v>516</v>
      </c>
      <c r="B1633" s="3032" t="s">
        <v>312</v>
      </c>
      <c r="C1633" s="622" t="s">
        <v>306</v>
      </c>
      <c r="D1633" s="658" t="s">
        <v>1853</v>
      </c>
      <c r="E1633" s="659" t="s">
        <v>1821</v>
      </c>
      <c r="F1633" s="763">
        <v>7245</v>
      </c>
      <c r="G1633" s="739" t="s">
        <v>506</v>
      </c>
      <c r="H1633" s="645">
        <v>0</v>
      </c>
      <c r="I1633" s="645"/>
      <c r="J1633" s="1537" t="s">
        <v>1126</v>
      </c>
      <c r="K1633" s="741"/>
      <c r="L1633" s="645">
        <v>0</v>
      </c>
      <c r="M1633" s="645"/>
      <c r="N1633" s="1364"/>
    </row>
    <row r="1634" spans="1:22" ht="11.4" customHeight="1">
      <c r="A1634" s="602"/>
      <c r="B1634" s="3033" t="s">
        <v>312</v>
      </c>
      <c r="C1634" s="602" t="s">
        <v>306</v>
      </c>
      <c r="D1634" s="617" t="s">
        <v>1853</v>
      </c>
      <c r="E1634" s="639" t="s">
        <v>1821</v>
      </c>
      <c r="F1634" s="734">
        <v>7245</v>
      </c>
      <c r="G1634" s="751" t="s">
        <v>2038</v>
      </c>
      <c r="H1634" s="640"/>
      <c r="I1634" s="640"/>
      <c r="J1634" s="1537" t="s">
        <v>1126</v>
      </c>
      <c r="K1634" s="731"/>
      <c r="L1634" s="640"/>
      <c r="M1634" s="654"/>
      <c r="N1634" s="1364"/>
      <c r="O1634" s="178"/>
      <c r="P1634" s="178"/>
      <c r="Q1634" s="178"/>
      <c r="R1634" s="178"/>
      <c r="S1634" s="178"/>
      <c r="T1634" s="178"/>
      <c r="U1634" s="178"/>
      <c r="V1634" s="178"/>
    </row>
    <row r="1635" spans="1:22">
      <c r="A1635" s="622"/>
      <c r="B1635" s="3032" t="s">
        <v>756</v>
      </c>
      <c r="C1635" s="622" t="s">
        <v>307</v>
      </c>
      <c r="D1635" s="658" t="s">
        <v>1853</v>
      </c>
      <c r="E1635" s="1314" t="s">
        <v>1837</v>
      </c>
      <c r="F1635" s="624">
        <v>2233</v>
      </c>
      <c r="G1635" s="625" t="s">
        <v>208</v>
      </c>
      <c r="H1635" s="776">
        <v>4818</v>
      </c>
      <c r="I1635" s="776"/>
      <c r="J1635" s="1392">
        <v>1980.9</v>
      </c>
      <c r="K1635" s="627"/>
      <c r="L1635" s="1874">
        <v>4818</v>
      </c>
      <c r="M1635" s="1874"/>
      <c r="N1635" s="1364"/>
      <c r="O1635" s="178"/>
      <c r="P1635" s="178"/>
      <c r="Q1635" s="178"/>
      <c r="R1635" s="178"/>
      <c r="S1635" s="178"/>
      <c r="T1635" s="178"/>
      <c r="U1635" s="178"/>
      <c r="V1635" s="178"/>
    </row>
    <row r="1636" spans="1:22" ht="11.4" customHeight="1">
      <c r="A1636" s="602"/>
      <c r="B1636" s="3033" t="s">
        <v>756</v>
      </c>
      <c r="C1636" s="602" t="s">
        <v>307</v>
      </c>
      <c r="D1636" s="617" t="s">
        <v>1853</v>
      </c>
      <c r="E1636" s="1306" t="s">
        <v>1837</v>
      </c>
      <c r="F1636" s="664">
        <v>2233</v>
      </c>
      <c r="G1636" s="689" t="s">
        <v>2000</v>
      </c>
      <c r="H1636" s="615"/>
      <c r="I1636" s="615">
        <v>4818</v>
      </c>
      <c r="J1636" s="1392" t="s">
        <v>1126</v>
      </c>
      <c r="K1636" s="619"/>
      <c r="L1636" s="1561"/>
      <c r="M1636" s="1561">
        <v>4818</v>
      </c>
      <c r="N1636" s="1364"/>
    </row>
    <row r="1637" spans="1:22" ht="11.4" customHeight="1">
      <c r="A1637" s="622"/>
      <c r="B1637" s="3032" t="s">
        <v>756</v>
      </c>
      <c r="C1637" s="622" t="s">
        <v>307</v>
      </c>
      <c r="D1637" s="658" t="s">
        <v>1853</v>
      </c>
      <c r="E1637" s="1305" t="s">
        <v>1837</v>
      </c>
      <c r="F1637" s="633">
        <v>2239</v>
      </c>
      <c r="G1637" s="804" t="s">
        <v>225</v>
      </c>
      <c r="H1637" s="776">
        <v>578528.16</v>
      </c>
      <c r="I1637" s="776"/>
      <c r="J1637" s="1392">
        <v>356752.39</v>
      </c>
      <c r="K1637" s="627"/>
      <c r="L1637" s="1874">
        <v>578528.16</v>
      </c>
      <c r="M1637" s="1874"/>
      <c r="N1637" s="1364"/>
    </row>
    <row r="1638" spans="1:22">
      <c r="A1638" s="602"/>
      <c r="B1638" s="3033" t="s">
        <v>756</v>
      </c>
      <c r="C1638" s="602" t="s">
        <v>307</v>
      </c>
      <c r="D1638" s="617" t="s">
        <v>1853</v>
      </c>
      <c r="E1638" s="1306" t="s">
        <v>1837</v>
      </c>
      <c r="F1638" s="618">
        <v>2239</v>
      </c>
      <c r="G1638" s="638" t="s">
        <v>2002</v>
      </c>
      <c r="H1638" s="615"/>
      <c r="I1638" s="615">
        <v>396900</v>
      </c>
      <c r="J1638" s="1392" t="s">
        <v>1126</v>
      </c>
      <c r="K1638" s="619"/>
      <c r="L1638" s="1561"/>
      <c r="M1638" s="1561">
        <v>396900</v>
      </c>
      <c r="N1638" s="1930"/>
    </row>
    <row r="1639" spans="1:22" ht="20.399999999999999">
      <c r="A1639" s="602"/>
      <c r="B1639" s="3033" t="s">
        <v>756</v>
      </c>
      <c r="C1639" s="602" t="s">
        <v>307</v>
      </c>
      <c r="D1639" s="617" t="s">
        <v>1853</v>
      </c>
      <c r="E1639" s="1306" t="s">
        <v>1837</v>
      </c>
      <c r="F1639" s="664">
        <v>2239</v>
      </c>
      <c r="G1639" s="638" t="s">
        <v>2003</v>
      </c>
      <c r="H1639" s="615"/>
      <c r="I1639" s="615">
        <v>181628.16</v>
      </c>
      <c r="J1639" s="1392" t="s">
        <v>1126</v>
      </c>
      <c r="K1639" s="619"/>
      <c r="L1639" s="1870"/>
      <c r="M1639" s="1561">
        <v>181628.16</v>
      </c>
      <c r="N1639" s="296"/>
    </row>
    <row r="1640" spans="1:22">
      <c r="A1640" s="622"/>
      <c r="B1640" s="3032" t="s">
        <v>312</v>
      </c>
      <c r="C1640" s="622" t="s">
        <v>306</v>
      </c>
      <c r="D1640" s="658" t="s">
        <v>1853</v>
      </c>
      <c r="E1640" s="1305" t="s">
        <v>1837</v>
      </c>
      <c r="F1640" s="1578">
        <v>2363</v>
      </c>
      <c r="G1640" s="1571" t="s">
        <v>226</v>
      </c>
      <c r="H1640" s="2063">
        <v>51175.915000000001</v>
      </c>
      <c r="I1640" s="2063"/>
      <c r="J1640" s="1564">
        <v>42506.04</v>
      </c>
      <c r="K1640" s="2274"/>
      <c r="L1640" s="2063">
        <v>52751</v>
      </c>
      <c r="M1640" s="2063"/>
      <c r="N1640" s="1930"/>
    </row>
    <row r="1641" spans="1:22">
      <c r="A1641" s="602"/>
      <c r="B1641" s="3033" t="s">
        <v>312</v>
      </c>
      <c r="C1641" s="602" t="s">
        <v>306</v>
      </c>
      <c r="D1641" s="617" t="s">
        <v>1853</v>
      </c>
      <c r="E1641" s="1306" t="s">
        <v>1837</v>
      </c>
      <c r="F1641" s="1312">
        <v>2363</v>
      </c>
      <c r="G1641" s="757" t="s">
        <v>1729</v>
      </c>
      <c r="H1641" s="2070"/>
      <c r="I1641" s="2070">
        <v>-2261</v>
      </c>
      <c r="J1641" s="1564" t="s">
        <v>1126</v>
      </c>
      <c r="K1641" s="2270"/>
      <c r="L1641" s="2070"/>
      <c r="M1641" s="2070">
        <v>5049</v>
      </c>
      <c r="N1641" s="296"/>
    </row>
    <row r="1642" spans="1:22" ht="20.399999999999999">
      <c r="A1642" s="602"/>
      <c r="B1642" s="3033" t="s">
        <v>312</v>
      </c>
      <c r="C1642" s="602" t="s">
        <v>306</v>
      </c>
      <c r="D1642" s="617" t="s">
        <v>1853</v>
      </c>
      <c r="E1642" s="1306" t="s">
        <v>1837</v>
      </c>
      <c r="F1642" s="1312">
        <v>2363</v>
      </c>
      <c r="G1642" s="757" t="s">
        <v>2001</v>
      </c>
      <c r="H1642" s="2070"/>
      <c r="I1642" s="2070">
        <v>53436.915000000001</v>
      </c>
      <c r="J1642" s="1564" t="s">
        <v>1126</v>
      </c>
      <c r="K1642" s="2270"/>
      <c r="L1642" s="2070"/>
      <c r="M1642" s="2538">
        <v>47702</v>
      </c>
      <c r="N1642" s="1930"/>
    </row>
    <row r="1643" spans="1:22">
      <c r="A1643" s="622"/>
      <c r="B1643" s="3032" t="s">
        <v>756</v>
      </c>
      <c r="C1643" s="622" t="s">
        <v>307</v>
      </c>
      <c r="D1643" s="658" t="s">
        <v>1853</v>
      </c>
      <c r="E1643" s="1305" t="s">
        <v>1837</v>
      </c>
      <c r="F1643" s="1578">
        <v>2363</v>
      </c>
      <c r="G1643" s="1571" t="s">
        <v>226</v>
      </c>
      <c r="H1643" s="2063">
        <v>53436.915000000001</v>
      </c>
      <c r="I1643" s="2063"/>
      <c r="J1643" s="1564"/>
      <c r="K1643" s="2274"/>
      <c r="L1643" s="2063">
        <v>47702</v>
      </c>
      <c r="M1643" s="2063"/>
      <c r="N1643" s="296"/>
    </row>
    <row r="1644" spans="1:22" ht="20.399999999999999">
      <c r="A1644" s="602"/>
      <c r="B1644" s="3033" t="s">
        <v>756</v>
      </c>
      <c r="C1644" s="602" t="s">
        <v>307</v>
      </c>
      <c r="D1644" s="617" t="s">
        <v>1853</v>
      </c>
      <c r="E1644" s="1306" t="s">
        <v>1837</v>
      </c>
      <c r="F1644" s="1312">
        <v>2363</v>
      </c>
      <c r="G1644" s="757" t="s">
        <v>2001</v>
      </c>
      <c r="H1644" s="2070"/>
      <c r="I1644" s="2070">
        <v>53436.915000000001</v>
      </c>
      <c r="J1644" s="1564" t="s">
        <v>1126</v>
      </c>
      <c r="K1644" s="2270"/>
      <c r="L1644" s="2070"/>
      <c r="M1644" s="2070">
        <v>47702</v>
      </c>
      <c r="N1644" s="1930"/>
    </row>
    <row r="1645" spans="1:22" ht="20.399999999999999">
      <c r="A1645" s="622"/>
      <c r="B1645" s="3032" t="s">
        <v>312</v>
      </c>
      <c r="C1645" s="622" t="s">
        <v>307</v>
      </c>
      <c r="D1645" s="658" t="s">
        <v>1853</v>
      </c>
      <c r="E1645" s="1305" t="s">
        <v>1837</v>
      </c>
      <c r="F1645" s="660">
        <v>3261</v>
      </c>
      <c r="G1645" s="804" t="s">
        <v>1284</v>
      </c>
      <c r="H1645" s="776">
        <v>40698</v>
      </c>
      <c r="I1645" s="776"/>
      <c r="J1645" s="1392">
        <v>6607.94</v>
      </c>
      <c r="K1645" s="627"/>
      <c r="L1645" s="776">
        <v>16870</v>
      </c>
      <c r="M1645" s="776"/>
      <c r="N1645" s="296"/>
    </row>
    <row r="1646" spans="1:22">
      <c r="A1646" s="602"/>
      <c r="B1646" s="3033" t="s">
        <v>312</v>
      </c>
      <c r="C1646" s="602" t="s">
        <v>307</v>
      </c>
      <c r="D1646" s="617" t="s">
        <v>1853</v>
      </c>
      <c r="E1646" s="1306" t="s">
        <v>1837</v>
      </c>
      <c r="F1646" s="664">
        <v>3261</v>
      </c>
      <c r="G1646" s="604" t="s">
        <v>2730</v>
      </c>
      <c r="H1646" s="615"/>
      <c r="I1646" s="615">
        <v>11656.99643021691</v>
      </c>
      <c r="J1646" s="1392" t="s">
        <v>1126</v>
      </c>
      <c r="K1646" s="619"/>
      <c r="L1646" s="615"/>
      <c r="M1646" s="3030">
        <v>11247</v>
      </c>
      <c r="N1646" s="296"/>
      <c r="O1646" s="178"/>
      <c r="P1646" s="178"/>
      <c r="Q1646" s="178"/>
      <c r="R1646" s="178"/>
      <c r="S1646" s="178"/>
      <c r="T1646" s="178"/>
      <c r="U1646" s="178"/>
      <c r="V1646" s="178"/>
    </row>
    <row r="1647" spans="1:22" ht="11.4" customHeight="1">
      <c r="A1647" s="602"/>
      <c r="B1647" s="3033" t="s">
        <v>312</v>
      </c>
      <c r="C1647" s="602" t="s">
        <v>307</v>
      </c>
      <c r="D1647" s="617" t="s">
        <v>1853</v>
      </c>
      <c r="E1647" s="1306" t="s">
        <v>1837</v>
      </c>
      <c r="F1647" s="664">
        <v>3261</v>
      </c>
      <c r="G1647" s="604" t="s">
        <v>2729</v>
      </c>
      <c r="H1647" s="615"/>
      <c r="I1647" s="615">
        <v>5827.998215108455</v>
      </c>
      <c r="J1647" s="1392" t="s">
        <v>1126</v>
      </c>
      <c r="K1647" s="619"/>
      <c r="L1647" s="615"/>
      <c r="M1647" s="3030">
        <v>5623</v>
      </c>
      <c r="N1647" s="296"/>
    </row>
    <row r="1648" spans="1:22" ht="11.4" customHeight="1">
      <c r="A1648" s="602"/>
      <c r="B1648" s="3033" t="s">
        <v>312</v>
      </c>
      <c r="C1648" s="602" t="s">
        <v>307</v>
      </c>
      <c r="D1648" s="617" t="s">
        <v>1853</v>
      </c>
      <c r="E1648" s="1306" t="s">
        <v>1837</v>
      </c>
      <c r="F1648" s="664">
        <v>3261</v>
      </c>
      <c r="G1648" s="604" t="s">
        <v>2809</v>
      </c>
      <c r="H1648" s="615"/>
      <c r="I1648" s="615">
        <v>-7573</v>
      </c>
      <c r="J1648" s="1392" t="s">
        <v>1126</v>
      </c>
      <c r="K1648" s="619"/>
      <c r="L1648" s="615"/>
      <c r="M1648" s="615"/>
      <c r="N1648" s="296"/>
    </row>
    <row r="1649" spans="1:14" ht="11.4" customHeight="1">
      <c r="A1649" s="602"/>
      <c r="B1649" s="3033" t="s">
        <v>312</v>
      </c>
      <c r="C1649" s="602" t="s">
        <v>307</v>
      </c>
      <c r="D1649" s="617" t="s">
        <v>1853</v>
      </c>
      <c r="E1649" s="1306" t="s">
        <v>1837</v>
      </c>
      <c r="F1649" s="664">
        <v>3261</v>
      </c>
      <c r="G1649" s="604" t="s">
        <v>4685</v>
      </c>
      <c r="H1649" s="615"/>
      <c r="I1649" s="615">
        <v>30436</v>
      </c>
      <c r="J1649" s="1392" t="s">
        <v>1126</v>
      </c>
      <c r="K1649" s="619"/>
      <c r="L1649" s="615"/>
      <c r="M1649" s="615"/>
      <c r="N1649" s="296"/>
    </row>
    <row r="1650" spans="1:14" ht="20.399999999999999">
      <c r="A1650" s="602"/>
      <c r="B1650" s="3033" t="s">
        <v>312</v>
      </c>
      <c r="C1650" s="602" t="s">
        <v>307</v>
      </c>
      <c r="D1650" s="617" t="s">
        <v>1853</v>
      </c>
      <c r="E1650" s="1306" t="s">
        <v>1837</v>
      </c>
      <c r="F1650" s="664">
        <v>3261</v>
      </c>
      <c r="G1650" s="604" t="s">
        <v>4686</v>
      </c>
      <c r="H1650" s="615"/>
      <c r="I1650" s="615">
        <v>350</v>
      </c>
      <c r="J1650" s="1392" t="s">
        <v>1126</v>
      </c>
      <c r="K1650" s="619"/>
      <c r="L1650" s="615"/>
      <c r="M1650" s="615"/>
      <c r="N1650" s="1364"/>
    </row>
    <row r="1651" spans="1:14" ht="11.4" customHeight="1">
      <c r="A1651" s="622"/>
      <c r="B1651" s="3032" t="s">
        <v>422</v>
      </c>
      <c r="C1651" s="622" t="s">
        <v>413</v>
      </c>
      <c r="D1651" s="658" t="s">
        <v>1853</v>
      </c>
      <c r="E1651" s="681" t="s">
        <v>1805</v>
      </c>
      <c r="F1651" s="763">
        <v>1119</v>
      </c>
      <c r="G1651" s="739" t="s">
        <v>227</v>
      </c>
      <c r="H1651" s="832">
        <v>1004565.36</v>
      </c>
      <c r="I1651" s="832"/>
      <c r="J1651" s="1537">
        <v>776455</v>
      </c>
      <c r="K1651" s="1158"/>
      <c r="L1651" s="832">
        <v>1033659.0240000003</v>
      </c>
      <c r="M1651" s="832"/>
      <c r="N1651" s="1364"/>
    </row>
    <row r="1652" spans="1:14">
      <c r="A1652" s="602"/>
      <c r="B1652" s="3033" t="s">
        <v>422</v>
      </c>
      <c r="C1652" s="602" t="s">
        <v>413</v>
      </c>
      <c r="D1652" s="617" t="s">
        <v>1853</v>
      </c>
      <c r="E1652" s="2425" t="s">
        <v>1805</v>
      </c>
      <c r="F1652" s="734">
        <v>1119</v>
      </c>
      <c r="G1652" s="751" t="s">
        <v>422</v>
      </c>
      <c r="H1652" s="691"/>
      <c r="I1652" s="691">
        <v>992115.35999999987</v>
      </c>
      <c r="J1652" s="1537" t="s">
        <v>1126</v>
      </c>
      <c r="K1652" s="1159"/>
      <c r="L1652" s="691"/>
      <c r="M1652" s="691">
        <v>1033659.0240000003</v>
      </c>
      <c r="N1652" s="1930"/>
    </row>
    <row r="1653" spans="1:14" ht="11.4" customHeight="1">
      <c r="A1653" s="1170"/>
      <c r="B1653" s="3033" t="s">
        <v>422</v>
      </c>
      <c r="C1653" s="602" t="s">
        <v>413</v>
      </c>
      <c r="D1653" s="617" t="s">
        <v>1853</v>
      </c>
      <c r="E1653" s="2425" t="s">
        <v>1805</v>
      </c>
      <c r="F1653" s="734">
        <v>1119</v>
      </c>
      <c r="G1653" s="2157" t="s">
        <v>2820</v>
      </c>
      <c r="H1653" s="2426"/>
      <c r="I1653" s="2426">
        <v>26250</v>
      </c>
      <c r="J1653" s="1537" t="s">
        <v>1126</v>
      </c>
      <c r="K1653" s="2427"/>
      <c r="L1653" s="2426"/>
      <c r="M1653" s="2426"/>
      <c r="N1653" s="54"/>
    </row>
    <row r="1654" spans="1:14" ht="20.399999999999999">
      <c r="A1654" s="602"/>
      <c r="B1654" s="3033" t="s">
        <v>422</v>
      </c>
      <c r="C1654" s="602" t="s">
        <v>413</v>
      </c>
      <c r="D1654" s="617" t="s">
        <v>1853</v>
      </c>
      <c r="E1654" s="2425" t="s">
        <v>1805</v>
      </c>
      <c r="F1654" s="734">
        <v>1119</v>
      </c>
      <c r="G1654" s="751" t="s">
        <v>3094</v>
      </c>
      <c r="H1654" s="691"/>
      <c r="I1654" s="691">
        <v>-12800</v>
      </c>
      <c r="J1654" s="1537" t="s">
        <v>1126</v>
      </c>
      <c r="K1654" s="1159"/>
      <c r="L1654" s="691"/>
      <c r="M1654" s="691"/>
      <c r="N1654" s="372"/>
    </row>
    <row r="1655" spans="1:14" ht="20.399999999999999">
      <c r="A1655" s="602"/>
      <c r="B1655" s="3033" t="s">
        <v>422</v>
      </c>
      <c r="C1655" s="602" t="s">
        <v>413</v>
      </c>
      <c r="D1655" s="617" t="s">
        <v>1853</v>
      </c>
      <c r="E1655" s="639" t="s">
        <v>1805</v>
      </c>
      <c r="F1655" s="734">
        <v>1119</v>
      </c>
      <c r="G1655" s="751" t="s">
        <v>3206</v>
      </c>
      <c r="H1655" s="691"/>
      <c r="I1655" s="691">
        <v>-1000</v>
      </c>
      <c r="J1655" s="1537" t="s">
        <v>1126</v>
      </c>
      <c r="K1655" s="1159"/>
      <c r="L1655" s="691"/>
      <c r="M1655" s="691"/>
      <c r="N1655" s="54"/>
    </row>
    <row r="1656" spans="1:14">
      <c r="A1656" s="622"/>
      <c r="B1656" s="3032" t="s">
        <v>312</v>
      </c>
      <c r="C1656" s="622" t="s">
        <v>306</v>
      </c>
      <c r="D1656" s="658" t="s">
        <v>1853</v>
      </c>
      <c r="E1656" s="681" t="s">
        <v>1806</v>
      </c>
      <c r="F1656" s="763">
        <v>1119</v>
      </c>
      <c r="G1656" s="739" t="s">
        <v>218</v>
      </c>
      <c r="H1656" s="2428">
        <v>281638</v>
      </c>
      <c r="I1656" s="832"/>
      <c r="J1656" s="1537">
        <v>174843.68</v>
      </c>
      <c r="K1656" s="1158"/>
      <c r="L1656" s="2428">
        <v>305708.88</v>
      </c>
      <c r="M1656" s="832"/>
      <c r="N1656" s="296"/>
    </row>
    <row r="1657" spans="1:14">
      <c r="A1657" s="602"/>
      <c r="B1657" s="3033" t="s">
        <v>312</v>
      </c>
      <c r="C1657" s="602" t="s">
        <v>306</v>
      </c>
      <c r="D1657" s="617" t="s">
        <v>1853</v>
      </c>
      <c r="E1657" s="639" t="s">
        <v>1806</v>
      </c>
      <c r="F1657" s="734">
        <v>1119</v>
      </c>
      <c r="G1657" s="751" t="s">
        <v>626</v>
      </c>
      <c r="H1657" s="691"/>
      <c r="I1657" s="691">
        <v>600</v>
      </c>
      <c r="J1657" s="1537" t="s">
        <v>1126</v>
      </c>
      <c r="K1657" s="1159"/>
      <c r="L1657" s="691"/>
      <c r="M1657" s="691">
        <v>2721</v>
      </c>
      <c r="N1657" s="54"/>
    </row>
    <row r="1658" spans="1:14">
      <c r="A1658" s="602"/>
      <c r="B1658" s="3033" t="s">
        <v>312</v>
      </c>
      <c r="C1658" s="602" t="s">
        <v>306</v>
      </c>
      <c r="D1658" s="617" t="s">
        <v>1853</v>
      </c>
      <c r="E1658" s="639" t="s">
        <v>1806</v>
      </c>
      <c r="F1658" s="734">
        <v>1119</v>
      </c>
      <c r="G1658" s="751" t="s">
        <v>733</v>
      </c>
      <c r="H1658" s="691"/>
      <c r="I1658" s="691">
        <v>260357.44</v>
      </c>
      <c r="J1658" s="1537" t="s">
        <v>1126</v>
      </c>
      <c r="K1658" s="1159"/>
      <c r="L1658" s="691"/>
      <c r="M1658" s="691">
        <v>302987.88</v>
      </c>
      <c r="N1658" s="1930"/>
    </row>
    <row r="1659" spans="1:14">
      <c r="A1659" s="602"/>
      <c r="B1659" s="3033" t="s">
        <v>312</v>
      </c>
      <c r="C1659" s="602" t="s">
        <v>306</v>
      </c>
      <c r="D1659" s="617" t="s">
        <v>1853</v>
      </c>
      <c r="E1659" s="639" t="s">
        <v>1806</v>
      </c>
      <c r="F1659" s="734">
        <v>1119</v>
      </c>
      <c r="G1659" s="751" t="s">
        <v>2727</v>
      </c>
      <c r="H1659" s="691"/>
      <c r="I1659" s="691">
        <v>26448.559999999998</v>
      </c>
      <c r="J1659" s="1537" t="s">
        <v>1126</v>
      </c>
      <c r="K1659" s="1159"/>
      <c r="L1659" s="691"/>
      <c r="M1659" s="2429"/>
      <c r="N1659" s="296"/>
    </row>
    <row r="1660" spans="1:14">
      <c r="A1660" s="602"/>
      <c r="B1660" s="3033" t="s">
        <v>312</v>
      </c>
      <c r="C1660" s="602" t="s">
        <v>306</v>
      </c>
      <c r="D1660" s="617" t="s">
        <v>1853</v>
      </c>
      <c r="E1660" s="639" t="s">
        <v>1806</v>
      </c>
      <c r="F1660" s="734">
        <v>1119</v>
      </c>
      <c r="G1660" s="751" t="s">
        <v>706</v>
      </c>
      <c r="H1660" s="691"/>
      <c r="I1660" s="691"/>
      <c r="J1660" s="1537" t="s">
        <v>1126</v>
      </c>
      <c r="K1660" s="1159"/>
      <c r="L1660" s="691"/>
      <c r="M1660" s="691"/>
      <c r="N1660" s="296"/>
    </row>
    <row r="1661" spans="1:14">
      <c r="A1661" s="602"/>
      <c r="B1661" s="3033" t="s">
        <v>312</v>
      </c>
      <c r="C1661" s="602" t="s">
        <v>306</v>
      </c>
      <c r="D1661" s="617" t="s">
        <v>1853</v>
      </c>
      <c r="E1661" s="639" t="s">
        <v>1806</v>
      </c>
      <c r="F1661" s="734">
        <v>1119</v>
      </c>
      <c r="G1661" s="751" t="s">
        <v>3209</v>
      </c>
      <c r="H1661" s="691"/>
      <c r="I1661" s="691">
        <v>-1768</v>
      </c>
      <c r="J1661" s="1537" t="s">
        <v>1126</v>
      </c>
      <c r="K1661" s="1159"/>
      <c r="L1661" s="691"/>
      <c r="M1661" s="691"/>
      <c r="N1661" s="372"/>
    </row>
    <row r="1662" spans="1:14" ht="20.399999999999999">
      <c r="A1662" s="602"/>
      <c r="B1662" s="3033" t="s">
        <v>312</v>
      </c>
      <c r="C1662" s="602" t="s">
        <v>306</v>
      </c>
      <c r="D1662" s="617" t="s">
        <v>1853</v>
      </c>
      <c r="E1662" s="639" t="s">
        <v>1806</v>
      </c>
      <c r="F1662" s="734">
        <v>1119</v>
      </c>
      <c r="G1662" s="1444" t="s">
        <v>3210</v>
      </c>
      <c r="H1662" s="691"/>
      <c r="I1662" s="691">
        <v>-2000</v>
      </c>
      <c r="J1662" s="1537" t="s">
        <v>1126</v>
      </c>
      <c r="K1662" s="1159"/>
      <c r="L1662" s="691"/>
      <c r="M1662" s="691"/>
      <c r="N1662" s="2432"/>
    </row>
    <row r="1663" spans="1:14" ht="20.399999999999999">
      <c r="A1663" s="602"/>
      <c r="B1663" s="3033" t="s">
        <v>312</v>
      </c>
      <c r="C1663" s="602" t="s">
        <v>306</v>
      </c>
      <c r="D1663" s="617" t="s">
        <v>1853</v>
      </c>
      <c r="E1663" s="639" t="s">
        <v>1806</v>
      </c>
      <c r="F1663" s="734">
        <v>1119</v>
      </c>
      <c r="G1663" s="1444" t="s">
        <v>2897</v>
      </c>
      <c r="H1663" s="691"/>
      <c r="I1663" s="691">
        <v>-1000</v>
      </c>
      <c r="J1663" s="1537" t="s">
        <v>1126</v>
      </c>
      <c r="K1663" s="1159"/>
      <c r="L1663" s="691"/>
      <c r="M1663" s="691"/>
      <c r="N1663" s="2432"/>
    </row>
    <row r="1664" spans="1:14" ht="20.399999999999999">
      <c r="A1664" s="602"/>
      <c r="B1664" s="3033" t="s">
        <v>312</v>
      </c>
      <c r="C1664" s="602" t="s">
        <v>306</v>
      </c>
      <c r="D1664" s="617" t="s">
        <v>1853</v>
      </c>
      <c r="E1664" s="639" t="s">
        <v>1806</v>
      </c>
      <c r="F1664" s="734">
        <v>1119</v>
      </c>
      <c r="G1664" s="1444" t="s">
        <v>3111</v>
      </c>
      <c r="H1664" s="691"/>
      <c r="I1664" s="691">
        <v>-1000</v>
      </c>
      <c r="J1664" s="1537" t="s">
        <v>1126</v>
      </c>
      <c r="K1664" s="1159"/>
      <c r="L1664" s="691"/>
      <c r="M1664" s="691"/>
      <c r="N1664" s="2432"/>
    </row>
    <row r="1665" spans="1:14">
      <c r="A1665" s="622"/>
      <c r="B1665" s="3032" t="s">
        <v>312</v>
      </c>
      <c r="C1665" s="622" t="s">
        <v>306</v>
      </c>
      <c r="D1665" s="658" t="s">
        <v>1853</v>
      </c>
      <c r="E1665" s="659" t="s">
        <v>1806</v>
      </c>
      <c r="F1665" s="763">
        <v>1146</v>
      </c>
      <c r="G1665" s="739"/>
      <c r="H1665" s="2428">
        <v>1000</v>
      </c>
      <c r="I1665" s="832"/>
      <c r="J1665" s="1537">
        <v>0</v>
      </c>
      <c r="K1665" s="1159"/>
      <c r="L1665" s="2428">
        <v>0</v>
      </c>
      <c r="M1665" s="832"/>
      <c r="N1665" s="54"/>
    </row>
    <row r="1666" spans="1:14" ht="11.4" customHeight="1">
      <c r="A1666" s="602"/>
      <c r="B1666" s="3033" t="s">
        <v>312</v>
      </c>
      <c r="C1666" s="602" t="s">
        <v>306</v>
      </c>
      <c r="D1666" s="617" t="s">
        <v>1853</v>
      </c>
      <c r="E1666" s="639" t="s">
        <v>1806</v>
      </c>
      <c r="F1666" s="734">
        <v>1146</v>
      </c>
      <c r="G1666" s="751" t="s">
        <v>733</v>
      </c>
      <c r="H1666" s="691"/>
      <c r="I1666" s="691">
        <v>3000</v>
      </c>
      <c r="J1666" s="1537" t="s">
        <v>1126</v>
      </c>
      <c r="K1666" s="1159"/>
      <c r="L1666" s="691"/>
      <c r="M1666" s="691">
        <v>0</v>
      </c>
      <c r="N1666" s="54"/>
    </row>
    <row r="1667" spans="1:14" ht="11.4" customHeight="1">
      <c r="A1667" s="602"/>
      <c r="B1667" s="3033" t="s">
        <v>312</v>
      </c>
      <c r="C1667" s="602" t="s">
        <v>306</v>
      </c>
      <c r="D1667" s="617" t="s">
        <v>1853</v>
      </c>
      <c r="E1667" s="639" t="s">
        <v>1806</v>
      </c>
      <c r="F1667" s="734">
        <v>1146</v>
      </c>
      <c r="G1667" s="751" t="s">
        <v>2925</v>
      </c>
      <c r="H1667" s="691"/>
      <c r="I1667" s="691">
        <v>-2000</v>
      </c>
      <c r="J1667" s="1537" t="s">
        <v>1126</v>
      </c>
      <c r="K1667" s="1159"/>
      <c r="L1667" s="691"/>
      <c r="M1667" s="691"/>
      <c r="N1667" s="54"/>
    </row>
    <row r="1668" spans="1:14" ht="11.4" customHeight="1">
      <c r="A1668" s="622"/>
      <c r="B1668" s="3032" t="s">
        <v>312</v>
      </c>
      <c r="C1668" s="622" t="s">
        <v>306</v>
      </c>
      <c r="D1668" s="658" t="s">
        <v>1853</v>
      </c>
      <c r="E1668" s="659" t="s">
        <v>1806</v>
      </c>
      <c r="F1668" s="763">
        <v>1147</v>
      </c>
      <c r="G1668" s="739" t="s">
        <v>566</v>
      </c>
      <c r="H1668" s="2428">
        <v>6000</v>
      </c>
      <c r="I1668" s="832"/>
      <c r="J1668" s="1537">
        <v>3868.76</v>
      </c>
      <c r="K1668" s="1159"/>
      <c r="L1668" s="2428">
        <v>5000</v>
      </c>
      <c r="M1668" s="832"/>
      <c r="N1668" s="54"/>
    </row>
    <row r="1669" spans="1:14">
      <c r="A1669" s="602"/>
      <c r="B1669" s="3033" t="s">
        <v>312</v>
      </c>
      <c r="C1669" s="602" t="s">
        <v>306</v>
      </c>
      <c r="D1669" s="617" t="s">
        <v>1853</v>
      </c>
      <c r="E1669" s="639" t="s">
        <v>1806</v>
      </c>
      <c r="F1669" s="734">
        <v>1147</v>
      </c>
      <c r="G1669" s="751" t="s">
        <v>733</v>
      </c>
      <c r="H1669" s="691"/>
      <c r="I1669" s="691">
        <v>2000</v>
      </c>
      <c r="J1669" s="1537" t="s">
        <v>1126</v>
      </c>
      <c r="K1669" s="1159"/>
      <c r="L1669" s="691"/>
      <c r="M1669" s="691">
        <v>5000</v>
      </c>
      <c r="N1669" s="1930"/>
    </row>
    <row r="1670" spans="1:14" ht="20.399999999999999">
      <c r="A1670" s="602"/>
      <c r="B1670" s="3033" t="s">
        <v>312</v>
      </c>
      <c r="C1670" s="602" t="s">
        <v>306</v>
      </c>
      <c r="D1670" s="617" t="s">
        <v>1853</v>
      </c>
      <c r="E1670" s="639" t="s">
        <v>1806</v>
      </c>
      <c r="F1670" s="734">
        <v>1147</v>
      </c>
      <c r="G1670" s="751" t="s">
        <v>2925</v>
      </c>
      <c r="H1670" s="691"/>
      <c r="I1670" s="691">
        <v>2000</v>
      </c>
      <c r="J1670" s="1537" t="s">
        <v>1126</v>
      </c>
      <c r="K1670" s="1159"/>
      <c r="L1670" s="691"/>
      <c r="M1670" s="691"/>
      <c r="N1670" s="372"/>
    </row>
    <row r="1671" spans="1:14" ht="11.4" customHeight="1">
      <c r="A1671" s="602"/>
      <c r="B1671" s="3033" t="s">
        <v>312</v>
      </c>
      <c r="C1671" s="602" t="s">
        <v>306</v>
      </c>
      <c r="D1671" s="617" t="s">
        <v>1853</v>
      </c>
      <c r="E1671" s="639" t="s">
        <v>1806</v>
      </c>
      <c r="F1671" s="734">
        <v>1147</v>
      </c>
      <c r="G1671" s="751" t="s">
        <v>3210</v>
      </c>
      <c r="H1671" s="691"/>
      <c r="I1671" s="691">
        <v>2000</v>
      </c>
      <c r="J1671" s="1537" t="s">
        <v>1126</v>
      </c>
      <c r="K1671" s="1159"/>
      <c r="L1671" s="691"/>
      <c r="M1671" s="691"/>
      <c r="N1671" s="54"/>
    </row>
    <row r="1672" spans="1:14" ht="11.4" customHeight="1">
      <c r="A1672" s="622"/>
      <c r="B1672" s="3032" t="s">
        <v>422</v>
      </c>
      <c r="C1672" s="622" t="s">
        <v>413</v>
      </c>
      <c r="D1672" s="762" t="s">
        <v>1853</v>
      </c>
      <c r="E1672" s="659" t="s">
        <v>1805</v>
      </c>
      <c r="F1672" s="763">
        <v>1141</v>
      </c>
      <c r="G1672" s="739" t="s">
        <v>141</v>
      </c>
      <c r="H1672" s="832">
        <v>0</v>
      </c>
      <c r="I1672" s="832"/>
      <c r="J1672" s="1537" t="s">
        <v>1126</v>
      </c>
      <c r="K1672" s="1159"/>
      <c r="L1672" s="832">
        <v>0</v>
      </c>
      <c r="M1672" s="832"/>
      <c r="N1672" s="54"/>
    </row>
    <row r="1673" spans="1:14">
      <c r="A1673" s="602"/>
      <c r="B1673" s="3033" t="s">
        <v>422</v>
      </c>
      <c r="C1673" s="602" t="s">
        <v>413</v>
      </c>
      <c r="D1673" s="733" t="s">
        <v>1853</v>
      </c>
      <c r="E1673" s="639" t="s">
        <v>1805</v>
      </c>
      <c r="F1673" s="734">
        <v>1141</v>
      </c>
      <c r="G1673" s="751" t="s">
        <v>422</v>
      </c>
      <c r="H1673" s="691"/>
      <c r="I1673" s="691"/>
      <c r="J1673" s="1537" t="s">
        <v>1126</v>
      </c>
      <c r="K1673" s="1159"/>
      <c r="L1673" s="691"/>
      <c r="M1673" s="691"/>
      <c r="N1673" s="1364"/>
    </row>
    <row r="1674" spans="1:14" ht="20.399999999999999">
      <c r="A1674" s="622"/>
      <c r="B1674" s="3032" t="s">
        <v>422</v>
      </c>
      <c r="C1674" s="622" t="s">
        <v>413</v>
      </c>
      <c r="D1674" s="762" t="s">
        <v>1853</v>
      </c>
      <c r="E1674" s="659" t="s">
        <v>1805</v>
      </c>
      <c r="F1674" s="763">
        <v>1142</v>
      </c>
      <c r="G1674" s="739" t="s">
        <v>102</v>
      </c>
      <c r="H1674" s="832">
        <v>0</v>
      </c>
      <c r="I1674" s="832"/>
      <c r="J1674" s="1537" t="s">
        <v>1126</v>
      </c>
      <c r="K1674" s="1159"/>
      <c r="L1674" s="832">
        <v>0</v>
      </c>
      <c r="M1674" s="832"/>
      <c r="N1674" s="1364"/>
    </row>
    <row r="1675" spans="1:14" s="15" customFormat="1" ht="11.4" customHeight="1">
      <c r="A1675" s="602"/>
      <c r="B1675" s="3033" t="s">
        <v>422</v>
      </c>
      <c r="C1675" s="602" t="s">
        <v>413</v>
      </c>
      <c r="D1675" s="733" t="s">
        <v>1853</v>
      </c>
      <c r="E1675" s="639" t="s">
        <v>1805</v>
      </c>
      <c r="F1675" s="734">
        <v>1142</v>
      </c>
      <c r="G1675" s="751" t="s">
        <v>422</v>
      </c>
      <c r="H1675" s="691"/>
      <c r="I1675" s="691"/>
      <c r="J1675" s="1537" t="s">
        <v>1126</v>
      </c>
      <c r="K1675" s="1159"/>
      <c r="L1675" s="691"/>
      <c r="M1675" s="691"/>
      <c r="N1675" s="1364"/>
    </row>
    <row r="1676" spans="1:14" ht="11.4" customHeight="1">
      <c r="A1676" s="622"/>
      <c r="B1676" s="3032" t="s">
        <v>422</v>
      </c>
      <c r="C1676" s="622" t="s">
        <v>413</v>
      </c>
      <c r="D1676" s="762" t="s">
        <v>1853</v>
      </c>
      <c r="E1676" s="659" t="s">
        <v>1805</v>
      </c>
      <c r="F1676" s="763">
        <v>1146</v>
      </c>
      <c r="G1676" s="739" t="s">
        <v>353</v>
      </c>
      <c r="H1676" s="832">
        <v>2000</v>
      </c>
      <c r="I1676" s="832"/>
      <c r="J1676" s="1537">
        <v>0</v>
      </c>
      <c r="K1676" s="1159"/>
      <c r="L1676" s="832">
        <v>2000</v>
      </c>
      <c r="M1676" s="832"/>
      <c r="N1676" s="1364"/>
    </row>
    <row r="1677" spans="1:14" ht="11.4" customHeight="1">
      <c r="A1677" s="602"/>
      <c r="B1677" s="3033" t="s">
        <v>422</v>
      </c>
      <c r="C1677" s="602" t="s">
        <v>413</v>
      </c>
      <c r="D1677" s="733" t="s">
        <v>1853</v>
      </c>
      <c r="E1677" s="639" t="s">
        <v>1805</v>
      </c>
      <c r="F1677" s="734">
        <v>1146</v>
      </c>
      <c r="G1677" s="751" t="s">
        <v>422</v>
      </c>
      <c r="H1677" s="691"/>
      <c r="I1677" s="691">
        <v>2000</v>
      </c>
      <c r="J1677" s="1537" t="s">
        <v>1126</v>
      </c>
      <c r="K1677" s="1159"/>
      <c r="L1677" s="691"/>
      <c r="M1677" s="691">
        <v>2000</v>
      </c>
      <c r="N1677" s="1364"/>
    </row>
    <row r="1678" spans="1:14" ht="11.4" customHeight="1">
      <c r="A1678" s="622"/>
      <c r="B1678" s="3032" t="s">
        <v>422</v>
      </c>
      <c r="C1678" s="622" t="s">
        <v>413</v>
      </c>
      <c r="D1678" s="762" t="s">
        <v>1853</v>
      </c>
      <c r="E1678" s="659" t="s">
        <v>1805</v>
      </c>
      <c r="F1678" s="763">
        <v>1147</v>
      </c>
      <c r="G1678" s="739" t="s">
        <v>353</v>
      </c>
      <c r="H1678" s="832">
        <v>108072</v>
      </c>
      <c r="I1678" s="832"/>
      <c r="J1678" s="1537">
        <v>67806</v>
      </c>
      <c r="K1678" s="1159"/>
      <c r="L1678" s="832">
        <v>148617.60374000005</v>
      </c>
      <c r="M1678" s="832"/>
      <c r="N1678" s="1930"/>
    </row>
    <row r="1679" spans="1:14">
      <c r="A1679" s="602"/>
      <c r="B1679" s="3033" t="s">
        <v>422</v>
      </c>
      <c r="C1679" s="602" t="s">
        <v>413</v>
      </c>
      <c r="D1679" s="733" t="s">
        <v>1853</v>
      </c>
      <c r="E1679" s="639" t="s">
        <v>1805</v>
      </c>
      <c r="F1679" s="734">
        <v>1147</v>
      </c>
      <c r="G1679" s="751" t="s">
        <v>422</v>
      </c>
      <c r="H1679" s="691"/>
      <c r="I1679" s="691">
        <v>92310.46000000005</v>
      </c>
      <c r="J1679" s="1537" t="s">
        <v>1126</v>
      </c>
      <c r="K1679" s="1159"/>
      <c r="L1679" s="691"/>
      <c r="M1679" s="691">
        <v>93104.155700000018</v>
      </c>
      <c r="N1679" s="54"/>
    </row>
    <row r="1680" spans="1:14" ht="20.399999999999999">
      <c r="A1680" s="602"/>
      <c r="B1680" s="3033" t="s">
        <v>422</v>
      </c>
      <c r="C1680" s="602" t="s">
        <v>413</v>
      </c>
      <c r="D1680" s="617" t="s">
        <v>1853</v>
      </c>
      <c r="E1680" s="639" t="s">
        <v>1805</v>
      </c>
      <c r="F1680" s="734">
        <v>1147</v>
      </c>
      <c r="G1680" s="751" t="s">
        <v>4605</v>
      </c>
      <c r="H1680" s="691"/>
      <c r="I1680" s="691">
        <v>37762.411535999978</v>
      </c>
      <c r="J1680" s="1537" t="s">
        <v>1126</v>
      </c>
      <c r="K1680" s="1159"/>
      <c r="L1680" s="691"/>
      <c r="M1680" s="691">
        <v>55513.448040000032</v>
      </c>
      <c r="N1680" s="54"/>
    </row>
    <row r="1681" spans="1:14" ht="20.399999999999999">
      <c r="A1681" s="2080"/>
      <c r="B1681" s="3033" t="s">
        <v>422</v>
      </c>
      <c r="C1681" s="602" t="s">
        <v>413</v>
      </c>
      <c r="D1681" s="617" t="s">
        <v>1853</v>
      </c>
      <c r="E1681" s="639" t="s">
        <v>1805</v>
      </c>
      <c r="F1681" s="734">
        <v>1147</v>
      </c>
      <c r="G1681" s="2094" t="s">
        <v>3110</v>
      </c>
      <c r="H1681" s="2430"/>
      <c r="I1681" s="2430">
        <v>-4000</v>
      </c>
      <c r="J1681" s="2103"/>
      <c r="K1681" s="2431"/>
      <c r="L1681" s="2430"/>
      <c r="M1681" s="2430"/>
      <c r="N1681" s="16"/>
    </row>
    <row r="1682" spans="1:14" ht="20.399999999999999">
      <c r="A1682" s="602"/>
      <c r="B1682" s="3033" t="s">
        <v>422</v>
      </c>
      <c r="C1682" s="602" t="s">
        <v>413</v>
      </c>
      <c r="D1682" s="617" t="s">
        <v>1853</v>
      </c>
      <c r="E1682" s="639" t="s">
        <v>1805</v>
      </c>
      <c r="F1682" s="734">
        <v>1147</v>
      </c>
      <c r="G1682" s="751" t="s">
        <v>3203</v>
      </c>
      <c r="H1682" s="691"/>
      <c r="I1682" s="691">
        <v>-3000</v>
      </c>
      <c r="J1682" s="1537" t="s">
        <v>1126</v>
      </c>
      <c r="K1682" s="1159"/>
      <c r="L1682" s="691"/>
      <c r="M1682" s="691"/>
      <c r="N1682" s="16" t="s">
        <v>3861</v>
      </c>
    </row>
    <row r="1683" spans="1:14" ht="22.5" customHeight="1">
      <c r="A1683" s="602"/>
      <c r="B1683" s="3033" t="s">
        <v>422</v>
      </c>
      <c r="C1683" s="602" t="s">
        <v>413</v>
      </c>
      <c r="D1683" s="617" t="s">
        <v>1853</v>
      </c>
      <c r="E1683" s="639" t="s">
        <v>1805</v>
      </c>
      <c r="F1683" s="734">
        <v>1147</v>
      </c>
      <c r="G1683" s="751" t="s">
        <v>3205</v>
      </c>
      <c r="H1683" s="691"/>
      <c r="I1683" s="691">
        <v>-15000</v>
      </c>
      <c r="J1683" s="1537" t="s">
        <v>1126</v>
      </c>
      <c r="K1683" s="1159"/>
      <c r="L1683" s="691"/>
      <c r="M1683" s="691"/>
      <c r="N1683" s="116"/>
    </row>
    <row r="1684" spans="1:14">
      <c r="A1684" s="622"/>
      <c r="B1684" s="3032" t="s">
        <v>312</v>
      </c>
      <c r="C1684" s="622" t="s">
        <v>306</v>
      </c>
      <c r="D1684" s="658" t="s">
        <v>1853</v>
      </c>
      <c r="E1684" s="659" t="s">
        <v>1806</v>
      </c>
      <c r="F1684" s="763">
        <v>1148</v>
      </c>
      <c r="G1684" s="739" t="s">
        <v>104</v>
      </c>
      <c r="H1684" s="2428">
        <v>1000</v>
      </c>
      <c r="I1684" s="832"/>
      <c r="J1684" s="1537" t="s">
        <v>1126</v>
      </c>
      <c r="K1684" s="1159"/>
      <c r="L1684" s="2428">
        <v>1000</v>
      </c>
      <c r="M1684" s="832"/>
      <c r="N1684" s="54"/>
    </row>
    <row r="1685" spans="1:14" ht="22.5" customHeight="1">
      <c r="A1685" s="602"/>
      <c r="B1685" s="3033" t="s">
        <v>312</v>
      </c>
      <c r="C1685" s="602" t="s">
        <v>306</v>
      </c>
      <c r="D1685" s="617" t="s">
        <v>1853</v>
      </c>
      <c r="E1685" s="639" t="s">
        <v>1806</v>
      </c>
      <c r="F1685" s="734">
        <v>1148</v>
      </c>
      <c r="G1685" s="689" t="s">
        <v>2897</v>
      </c>
      <c r="H1685" s="691"/>
      <c r="I1685" s="691">
        <v>1000</v>
      </c>
      <c r="J1685" s="1537" t="s">
        <v>1126</v>
      </c>
      <c r="K1685" s="1159"/>
      <c r="L1685" s="691"/>
      <c r="M1685" s="691">
        <v>1000</v>
      </c>
      <c r="N1685" s="296"/>
    </row>
    <row r="1686" spans="1:14">
      <c r="A1686" s="622"/>
      <c r="B1686" s="3032" t="s">
        <v>422</v>
      </c>
      <c r="C1686" s="622" t="s">
        <v>413</v>
      </c>
      <c r="D1686" s="658" t="s">
        <v>1853</v>
      </c>
      <c r="E1686" s="659" t="s">
        <v>1805</v>
      </c>
      <c r="F1686" s="763">
        <v>1148</v>
      </c>
      <c r="G1686" s="739" t="s">
        <v>104</v>
      </c>
      <c r="H1686" s="832">
        <v>3600</v>
      </c>
      <c r="I1686" s="832"/>
      <c r="J1686" s="1537">
        <v>3266</v>
      </c>
      <c r="K1686" s="1159"/>
      <c r="L1686" s="832">
        <v>0</v>
      </c>
      <c r="M1686" s="832"/>
      <c r="N1686" s="296"/>
    </row>
    <row r="1687" spans="1:14" ht="20.399999999999999">
      <c r="A1687" s="602"/>
      <c r="B1687" s="3033" t="s">
        <v>422</v>
      </c>
      <c r="C1687" s="602" t="s">
        <v>413</v>
      </c>
      <c r="D1687" s="617" t="s">
        <v>1853</v>
      </c>
      <c r="E1687" s="639" t="s">
        <v>1805</v>
      </c>
      <c r="F1687" s="734">
        <v>1148</v>
      </c>
      <c r="G1687" s="751" t="s">
        <v>3203</v>
      </c>
      <c r="H1687" s="691"/>
      <c r="I1687" s="691">
        <v>3600</v>
      </c>
      <c r="J1687" s="1537" t="s">
        <v>1126</v>
      </c>
      <c r="K1687" s="1159"/>
      <c r="L1687" s="691"/>
      <c r="M1687" s="691"/>
      <c r="N1687" s="296"/>
    </row>
    <row r="1688" spans="1:14">
      <c r="A1688" s="602"/>
      <c r="B1688" s="3033" t="s">
        <v>422</v>
      </c>
      <c r="C1688" s="602" t="s">
        <v>413</v>
      </c>
      <c r="D1688" s="617" t="s">
        <v>1853</v>
      </c>
      <c r="E1688" s="639" t="s">
        <v>1805</v>
      </c>
      <c r="F1688" s="734">
        <v>1148</v>
      </c>
      <c r="G1688" s="689"/>
      <c r="H1688" s="691"/>
      <c r="I1688" s="691"/>
      <c r="J1688" s="1537" t="s">
        <v>1126</v>
      </c>
      <c r="K1688" s="1159"/>
      <c r="L1688" s="691"/>
      <c r="M1688" s="691"/>
      <c r="N1688" s="296"/>
    </row>
    <row r="1689" spans="1:14">
      <c r="A1689" s="602"/>
      <c r="B1689" s="3033" t="s">
        <v>422</v>
      </c>
      <c r="C1689" s="602" t="s">
        <v>413</v>
      </c>
      <c r="D1689" s="617" t="s">
        <v>1853</v>
      </c>
      <c r="E1689" s="639" t="s">
        <v>1805</v>
      </c>
      <c r="F1689" s="734">
        <v>1148</v>
      </c>
      <c r="G1689" s="751" t="s">
        <v>144</v>
      </c>
      <c r="H1689" s="691"/>
      <c r="I1689" s="691"/>
      <c r="J1689" s="1537" t="s">
        <v>1126</v>
      </c>
      <c r="K1689" s="1159"/>
      <c r="L1689" s="691"/>
      <c r="M1689" s="691"/>
      <c r="N1689" s="296" t="s">
        <v>3863</v>
      </c>
    </row>
    <row r="1690" spans="1:14" ht="51">
      <c r="A1690" s="622"/>
      <c r="B1690" s="3032" t="s">
        <v>756</v>
      </c>
      <c r="C1690" s="659" t="s">
        <v>307</v>
      </c>
      <c r="D1690" s="762" t="s">
        <v>1853</v>
      </c>
      <c r="E1690" s="659" t="s">
        <v>1805</v>
      </c>
      <c r="F1690" s="763">
        <v>1150</v>
      </c>
      <c r="G1690" s="739" t="s">
        <v>708</v>
      </c>
      <c r="H1690" s="832">
        <v>0</v>
      </c>
      <c r="I1690" s="832"/>
      <c r="J1690" s="1537" t="s">
        <v>1126</v>
      </c>
      <c r="K1690" s="1159"/>
      <c r="L1690" s="832">
        <v>0</v>
      </c>
      <c r="M1690" s="832"/>
      <c r="N1690" s="372"/>
    </row>
    <row r="1691" spans="1:14" ht="20.399999999999999">
      <c r="A1691" s="602"/>
      <c r="B1691" s="3033" t="s">
        <v>756</v>
      </c>
      <c r="C1691" s="639" t="s">
        <v>307</v>
      </c>
      <c r="D1691" s="733" t="s">
        <v>1853</v>
      </c>
      <c r="E1691" s="639" t="s">
        <v>1805</v>
      </c>
      <c r="F1691" s="734">
        <v>1150</v>
      </c>
      <c r="G1691" s="751" t="s">
        <v>1880</v>
      </c>
      <c r="H1691" s="691"/>
      <c r="I1691" s="691"/>
      <c r="J1691" s="1537" t="s">
        <v>1126</v>
      </c>
      <c r="K1691" s="1159"/>
      <c r="L1691" s="691"/>
      <c r="M1691" s="691"/>
      <c r="N1691" s="2621" t="s">
        <v>4785</v>
      </c>
    </row>
    <row r="1692" spans="1:14">
      <c r="A1692" s="622"/>
      <c r="B1692" s="3032" t="s">
        <v>422</v>
      </c>
      <c r="C1692" s="659" t="s">
        <v>413</v>
      </c>
      <c r="D1692" s="762" t="s">
        <v>1853</v>
      </c>
      <c r="E1692" s="659" t="s">
        <v>1805</v>
      </c>
      <c r="F1692" s="763">
        <v>1210</v>
      </c>
      <c r="G1692" s="739" t="s">
        <v>105</v>
      </c>
      <c r="H1692" s="832">
        <v>279496.99187877541</v>
      </c>
      <c r="I1692" s="832"/>
      <c r="J1692" s="1537">
        <v>214045</v>
      </c>
      <c r="K1692" s="1158"/>
      <c r="L1692" s="832">
        <v>287999.72920814407</v>
      </c>
      <c r="M1692" s="832"/>
      <c r="N1692" s="372" t="s">
        <v>3864</v>
      </c>
    </row>
    <row r="1693" spans="1:14">
      <c r="A1693" s="602"/>
      <c r="B1693" s="3033" t="s">
        <v>422</v>
      </c>
      <c r="C1693" s="639" t="s">
        <v>413</v>
      </c>
      <c r="D1693" s="733" t="s">
        <v>1853</v>
      </c>
      <c r="E1693" s="639" t="s">
        <v>1805</v>
      </c>
      <c r="F1693" s="734">
        <v>1210</v>
      </c>
      <c r="G1693" s="751" t="s">
        <v>422</v>
      </c>
      <c r="H1693" s="691"/>
      <c r="I1693" s="691">
        <v>273303.99187877541</v>
      </c>
      <c r="J1693" s="1537" t="s">
        <v>1126</v>
      </c>
      <c r="K1693" s="1159"/>
      <c r="L1693" s="691"/>
      <c r="M1693" s="691">
        <v>287999.72920814407</v>
      </c>
      <c r="N1693" s="372"/>
    </row>
    <row r="1694" spans="1:14" ht="40.799999999999997">
      <c r="A1694" s="1170"/>
      <c r="B1694" s="3033" t="s">
        <v>422</v>
      </c>
      <c r="C1694" s="639" t="s">
        <v>413</v>
      </c>
      <c r="D1694" s="733" t="s">
        <v>1853</v>
      </c>
      <c r="E1694" s="639" t="s">
        <v>1805</v>
      </c>
      <c r="F1694" s="734">
        <v>1210</v>
      </c>
      <c r="G1694" s="2157" t="s">
        <v>2820</v>
      </c>
      <c r="H1694" s="2426"/>
      <c r="I1694" s="2426">
        <v>6193</v>
      </c>
      <c r="J1694" s="1537" t="s">
        <v>1126</v>
      </c>
      <c r="K1694" s="2427"/>
      <c r="L1694" s="2426"/>
      <c r="M1694" s="2426"/>
      <c r="N1694" s="54"/>
    </row>
    <row r="1695" spans="1:14">
      <c r="A1695" s="602"/>
      <c r="B1695" s="3033" t="s">
        <v>422</v>
      </c>
      <c r="C1695" s="639" t="s">
        <v>413</v>
      </c>
      <c r="D1695" s="733" t="s">
        <v>1853</v>
      </c>
      <c r="E1695" s="639" t="s">
        <v>1805</v>
      </c>
      <c r="F1695" s="734">
        <v>1210</v>
      </c>
      <c r="G1695" s="751" t="s">
        <v>707</v>
      </c>
      <c r="H1695" s="691"/>
      <c r="I1695" s="691"/>
      <c r="J1695" s="1537" t="s">
        <v>1126</v>
      </c>
      <c r="K1695" s="1159"/>
      <c r="L1695" s="691"/>
      <c r="M1695" s="691"/>
      <c r="N1695" s="296"/>
    </row>
    <row r="1696" spans="1:14">
      <c r="A1696" s="622"/>
      <c r="B1696" s="3032" t="s">
        <v>312</v>
      </c>
      <c r="C1696" s="659" t="s">
        <v>306</v>
      </c>
      <c r="D1696" s="762" t="s">
        <v>1853</v>
      </c>
      <c r="E1696" s="659" t="s">
        <v>1806</v>
      </c>
      <c r="F1696" s="763">
        <v>1210</v>
      </c>
      <c r="G1696" s="739" t="s">
        <v>196</v>
      </c>
      <c r="H1696" s="1158">
        <v>63837</v>
      </c>
      <c r="I1696" s="832"/>
      <c r="J1696" s="1537">
        <v>39360.54</v>
      </c>
      <c r="K1696" s="1158"/>
      <c r="L1696" s="2428">
        <v>67890.240892000002</v>
      </c>
      <c r="M1696" s="832"/>
      <c r="N1696" s="296"/>
    </row>
    <row r="1697" spans="1:14">
      <c r="A1697" s="602"/>
      <c r="B1697" s="3033" t="s">
        <v>312</v>
      </c>
      <c r="C1697" s="639" t="s">
        <v>306</v>
      </c>
      <c r="D1697" s="733" t="s">
        <v>1853</v>
      </c>
      <c r="E1697" s="639" t="s">
        <v>1806</v>
      </c>
      <c r="F1697" s="734">
        <v>1210</v>
      </c>
      <c r="G1697" s="751" t="s">
        <v>626</v>
      </c>
      <c r="H1697" s="691"/>
      <c r="I1697" s="691"/>
      <c r="J1697" s="1537" t="s">
        <v>1126</v>
      </c>
      <c r="K1697" s="1158"/>
      <c r="L1697" s="691"/>
      <c r="M1697" s="691"/>
      <c r="N1697" s="296" t="s">
        <v>2247</v>
      </c>
    </row>
    <row r="1698" spans="1:14">
      <c r="A1698" s="602"/>
      <c r="B1698" s="3033" t="s">
        <v>312</v>
      </c>
      <c r="C1698" s="639" t="s">
        <v>306</v>
      </c>
      <c r="D1698" s="733" t="s">
        <v>1853</v>
      </c>
      <c r="E1698" s="639" t="s">
        <v>1806</v>
      </c>
      <c r="F1698" s="734">
        <v>1210</v>
      </c>
      <c r="G1698" s="751" t="s">
        <v>733</v>
      </c>
      <c r="H1698" s="691"/>
      <c r="I1698" s="691">
        <v>60597.820096000003</v>
      </c>
      <c r="J1698" s="1537" t="s">
        <v>1126</v>
      </c>
      <c r="K1698" s="1158"/>
      <c r="L1698" s="691"/>
      <c r="M1698" s="691">
        <v>67890.240892000002</v>
      </c>
      <c r="N1698" s="16"/>
    </row>
    <row r="1699" spans="1:14">
      <c r="A1699" s="602"/>
      <c r="B1699" s="3033" t="s">
        <v>312</v>
      </c>
      <c r="C1699" s="639" t="s">
        <v>306</v>
      </c>
      <c r="D1699" s="733" t="s">
        <v>1853</v>
      </c>
      <c r="E1699" s="639" t="s">
        <v>1806</v>
      </c>
      <c r="F1699" s="734">
        <v>1210</v>
      </c>
      <c r="G1699" s="751" t="s">
        <v>2727</v>
      </c>
      <c r="H1699" s="691"/>
      <c r="I1699" s="691">
        <v>6239.1799039999969</v>
      </c>
      <c r="J1699" s="1537" t="s">
        <v>1126</v>
      </c>
      <c r="K1699" s="1158"/>
      <c r="L1699" s="691"/>
      <c r="M1699" s="2429"/>
      <c r="N1699" s="16"/>
    </row>
    <row r="1700" spans="1:14" ht="20.399999999999999">
      <c r="A1700" s="602"/>
      <c r="B1700" s="3033" t="s">
        <v>312</v>
      </c>
      <c r="C1700" s="639" t="s">
        <v>306</v>
      </c>
      <c r="D1700" s="733" t="s">
        <v>1853</v>
      </c>
      <c r="E1700" s="639" t="s">
        <v>1806</v>
      </c>
      <c r="F1700" s="734">
        <v>1210</v>
      </c>
      <c r="G1700" s="751" t="s">
        <v>2902</v>
      </c>
      <c r="H1700" s="691"/>
      <c r="I1700" s="691">
        <v>-2000</v>
      </c>
      <c r="J1700" s="1537" t="s">
        <v>1126</v>
      </c>
      <c r="K1700" s="1158"/>
      <c r="L1700" s="691"/>
      <c r="M1700" s="691"/>
    </row>
    <row r="1701" spans="1:14" ht="20.399999999999999">
      <c r="A1701" s="602"/>
      <c r="B1701" s="3033" t="s">
        <v>312</v>
      </c>
      <c r="C1701" s="639" t="s">
        <v>306</v>
      </c>
      <c r="D1701" s="733" t="s">
        <v>1853</v>
      </c>
      <c r="E1701" s="639" t="s">
        <v>1806</v>
      </c>
      <c r="F1701" s="734">
        <v>1210</v>
      </c>
      <c r="G1701" s="751" t="s">
        <v>3041</v>
      </c>
      <c r="H1701" s="691"/>
      <c r="I1701" s="691">
        <v>-1000</v>
      </c>
      <c r="J1701" s="1537" t="s">
        <v>1126</v>
      </c>
      <c r="K1701" s="1158"/>
      <c r="L1701" s="691"/>
      <c r="M1701" s="691"/>
      <c r="N1701" s="3"/>
    </row>
    <row r="1702" spans="1:14" ht="30.6">
      <c r="A1702" s="602"/>
      <c r="B1702" s="3033" t="s">
        <v>312</v>
      </c>
      <c r="C1702" s="639" t="s">
        <v>306</v>
      </c>
      <c r="D1702" s="733" t="s">
        <v>1853</v>
      </c>
      <c r="E1702" s="639" t="s">
        <v>1806</v>
      </c>
      <c r="F1702" s="734">
        <v>1210</v>
      </c>
      <c r="G1702" s="751" t="s">
        <v>1912</v>
      </c>
      <c r="H1702" s="691"/>
      <c r="I1702" s="691"/>
      <c r="J1702" s="1537" t="s">
        <v>1126</v>
      </c>
      <c r="K1702" s="1158"/>
      <c r="L1702" s="691"/>
      <c r="M1702" s="691"/>
      <c r="N1702" s="3"/>
    </row>
    <row r="1703" spans="1:14">
      <c r="A1703" s="622"/>
      <c r="B1703" s="3032" t="s">
        <v>422</v>
      </c>
      <c r="C1703" s="659" t="s">
        <v>413</v>
      </c>
      <c r="D1703" s="762" t="s">
        <v>1853</v>
      </c>
      <c r="E1703" s="659" t="s">
        <v>1805</v>
      </c>
      <c r="F1703" s="763">
        <v>1221</v>
      </c>
      <c r="G1703" s="739" t="s">
        <v>106</v>
      </c>
      <c r="H1703" s="832">
        <v>75646.621670566703</v>
      </c>
      <c r="I1703" s="832"/>
      <c r="J1703" s="1537">
        <v>71592</v>
      </c>
      <c r="K1703" s="1158"/>
      <c r="L1703" s="832">
        <v>60511.848469622069</v>
      </c>
      <c r="M1703" s="832"/>
      <c r="N1703" s="3"/>
    </row>
    <row r="1704" spans="1:14">
      <c r="A1704" s="602"/>
      <c r="B1704" s="3033" t="s">
        <v>422</v>
      </c>
      <c r="C1704" s="639" t="s">
        <v>413</v>
      </c>
      <c r="D1704" s="733" t="s">
        <v>1853</v>
      </c>
      <c r="E1704" s="639" t="s">
        <v>1805</v>
      </c>
      <c r="F1704" s="734">
        <v>1221</v>
      </c>
      <c r="G1704" s="751" t="s">
        <v>422</v>
      </c>
      <c r="H1704" s="691"/>
      <c r="I1704" s="691">
        <v>56646.621670566703</v>
      </c>
      <c r="J1704" s="1537" t="s">
        <v>1126</v>
      </c>
      <c r="K1704" s="1159"/>
      <c r="L1704" s="691"/>
      <c r="M1704" s="691">
        <v>60511.848469622069</v>
      </c>
      <c r="N1704" s="3" t="s">
        <v>3866</v>
      </c>
    </row>
    <row r="1705" spans="1:14" ht="20.399999999999999">
      <c r="A1705" s="602"/>
      <c r="B1705" s="3033" t="s">
        <v>422</v>
      </c>
      <c r="C1705" s="639" t="s">
        <v>413</v>
      </c>
      <c r="D1705" s="733" t="s">
        <v>1853</v>
      </c>
      <c r="E1705" s="639" t="s">
        <v>1805</v>
      </c>
      <c r="F1705" s="734">
        <v>1221</v>
      </c>
      <c r="G1705" s="751" t="s">
        <v>3095</v>
      </c>
      <c r="H1705" s="691"/>
      <c r="I1705" s="691">
        <v>4000</v>
      </c>
      <c r="J1705" s="1537" t="s">
        <v>1126</v>
      </c>
      <c r="K1705" s="1159"/>
      <c r="L1705" s="691"/>
      <c r="M1705" s="691"/>
      <c r="N1705" s="3"/>
    </row>
    <row r="1706" spans="1:14" ht="20.399999999999999">
      <c r="A1706" s="602"/>
      <c r="B1706" s="3033" t="s">
        <v>422</v>
      </c>
      <c r="C1706" s="639" t="s">
        <v>413</v>
      </c>
      <c r="D1706" s="733" t="s">
        <v>1853</v>
      </c>
      <c r="E1706" s="639" t="s">
        <v>1805</v>
      </c>
      <c r="F1706" s="734">
        <v>1221</v>
      </c>
      <c r="G1706" s="751" t="s">
        <v>3204</v>
      </c>
      <c r="H1706" s="691"/>
      <c r="I1706" s="691">
        <v>15000</v>
      </c>
      <c r="J1706" s="1537" t="s">
        <v>1126</v>
      </c>
      <c r="K1706" s="1159"/>
      <c r="L1706" s="691"/>
      <c r="M1706" s="691"/>
      <c r="N1706" s="6"/>
    </row>
    <row r="1707" spans="1:14">
      <c r="A1707" s="622"/>
      <c r="B1707" s="3032" t="s">
        <v>312</v>
      </c>
      <c r="C1707" s="659" t="s">
        <v>306</v>
      </c>
      <c r="D1707" s="762" t="s">
        <v>1853</v>
      </c>
      <c r="E1707" s="659" t="s">
        <v>1806</v>
      </c>
      <c r="F1707" s="763">
        <v>1221</v>
      </c>
      <c r="G1707" s="739" t="s">
        <v>106</v>
      </c>
      <c r="H1707" s="1158">
        <v>6000</v>
      </c>
      <c r="I1707" s="832"/>
      <c r="J1707" s="1537">
        <v>4047.78</v>
      </c>
      <c r="K1707" s="1158"/>
      <c r="L1707" s="1158">
        <v>5000</v>
      </c>
      <c r="M1707" s="832"/>
      <c r="N1707" s="6"/>
    </row>
    <row r="1708" spans="1:14">
      <c r="A1708" s="602"/>
      <c r="B1708" s="3033" t="s">
        <v>312</v>
      </c>
      <c r="C1708" s="639" t="s">
        <v>306</v>
      </c>
      <c r="D1708" s="733" t="s">
        <v>1853</v>
      </c>
      <c r="E1708" s="639" t="s">
        <v>1806</v>
      </c>
      <c r="F1708" s="734">
        <v>1221</v>
      </c>
      <c r="G1708" s="751" t="s">
        <v>733</v>
      </c>
      <c r="H1708" s="691"/>
      <c r="I1708" s="691">
        <v>2000</v>
      </c>
      <c r="J1708" s="1537" t="s">
        <v>1126</v>
      </c>
      <c r="K1708" s="1158"/>
      <c r="L1708" s="691"/>
      <c r="M1708" s="691">
        <v>5000</v>
      </c>
      <c r="N1708" s="3"/>
    </row>
    <row r="1709" spans="1:14" ht="20.399999999999999">
      <c r="A1709" s="602"/>
      <c r="B1709" s="3033" t="s">
        <v>312</v>
      </c>
      <c r="C1709" s="639" t="s">
        <v>306</v>
      </c>
      <c r="D1709" s="733" t="s">
        <v>1853</v>
      </c>
      <c r="E1709" s="639" t="s">
        <v>1806</v>
      </c>
      <c r="F1709" s="734">
        <v>1221</v>
      </c>
      <c r="G1709" s="751" t="s">
        <v>2902</v>
      </c>
      <c r="H1709" s="691"/>
      <c r="I1709" s="691">
        <v>2000</v>
      </c>
      <c r="J1709" s="1537" t="s">
        <v>1126</v>
      </c>
      <c r="K1709" s="1158"/>
      <c r="L1709" s="691"/>
      <c r="M1709" s="691"/>
      <c r="N1709" s="6"/>
    </row>
    <row r="1710" spans="1:14" ht="20.399999999999999">
      <c r="A1710" s="602"/>
      <c r="B1710" s="3033" t="s">
        <v>312</v>
      </c>
      <c r="C1710" s="639" t="s">
        <v>306</v>
      </c>
      <c r="D1710" s="733" t="s">
        <v>1853</v>
      </c>
      <c r="E1710" s="639" t="s">
        <v>1806</v>
      </c>
      <c r="F1710" s="734">
        <v>1221</v>
      </c>
      <c r="G1710" s="751" t="s">
        <v>3041</v>
      </c>
      <c r="H1710" s="691"/>
      <c r="I1710" s="691">
        <v>1000</v>
      </c>
      <c r="J1710" s="1537" t="s">
        <v>1126</v>
      </c>
      <c r="K1710" s="1158"/>
      <c r="L1710" s="691"/>
      <c r="M1710" s="691"/>
      <c r="N1710" s="3"/>
    </row>
    <row r="1711" spans="1:14" ht="20.399999999999999">
      <c r="A1711" s="602"/>
      <c r="B1711" s="3033" t="s">
        <v>312</v>
      </c>
      <c r="C1711" s="639" t="s">
        <v>306</v>
      </c>
      <c r="D1711" s="733" t="s">
        <v>1853</v>
      </c>
      <c r="E1711" s="639" t="s">
        <v>1806</v>
      </c>
      <c r="F1711" s="734">
        <v>1221</v>
      </c>
      <c r="G1711" s="751" t="s">
        <v>3111</v>
      </c>
      <c r="H1711" s="691"/>
      <c r="I1711" s="691">
        <v>1000</v>
      </c>
      <c r="J1711" s="1537" t="s">
        <v>1126</v>
      </c>
      <c r="K1711" s="1158"/>
      <c r="L1711" s="691"/>
      <c r="M1711" s="691"/>
      <c r="N1711" s="54"/>
    </row>
    <row r="1712" spans="1:14" ht="20.399999999999999">
      <c r="A1712" s="788"/>
      <c r="B1712" s="3032" t="s">
        <v>422</v>
      </c>
      <c r="C1712" s="622" t="s">
        <v>413</v>
      </c>
      <c r="D1712" s="658" t="s">
        <v>1853</v>
      </c>
      <c r="E1712" s="659" t="s">
        <v>1805</v>
      </c>
      <c r="F1712" s="763">
        <v>1227</v>
      </c>
      <c r="G1712" s="739" t="s">
        <v>765</v>
      </c>
      <c r="H1712" s="832">
        <v>600</v>
      </c>
      <c r="I1712" s="832"/>
      <c r="J1712" s="1537">
        <v>400</v>
      </c>
      <c r="K1712" s="1158"/>
      <c r="L1712" s="832">
        <v>600</v>
      </c>
      <c r="M1712" s="832"/>
      <c r="N1712" s="54"/>
    </row>
    <row r="1713" spans="1:22">
      <c r="A1713" s="602"/>
      <c r="B1713" s="3033" t="s">
        <v>422</v>
      </c>
      <c r="C1713" s="602" t="s">
        <v>413</v>
      </c>
      <c r="D1713" s="812" t="s">
        <v>1853</v>
      </c>
      <c r="E1713" s="639" t="s">
        <v>1805</v>
      </c>
      <c r="F1713" s="734">
        <v>1227</v>
      </c>
      <c r="G1713" s="751" t="s">
        <v>3859</v>
      </c>
      <c r="H1713" s="691"/>
      <c r="I1713" s="691">
        <v>400</v>
      </c>
      <c r="J1713" s="1537" t="s">
        <v>1126</v>
      </c>
      <c r="K1713" s="1159"/>
      <c r="L1713" s="691"/>
      <c r="M1713" s="691">
        <v>600</v>
      </c>
      <c r="N1713" s="54"/>
      <c r="O1713" s="6"/>
      <c r="P1713" s="6"/>
      <c r="Q1713" s="6"/>
      <c r="R1713" s="6"/>
      <c r="S1713" s="6"/>
      <c r="T1713" s="6"/>
      <c r="U1713" s="6"/>
      <c r="V1713" s="6"/>
    </row>
    <row r="1714" spans="1:22" ht="20.399999999999999">
      <c r="A1714" s="811"/>
      <c r="B1714" s="3033" t="s">
        <v>422</v>
      </c>
      <c r="C1714" s="602" t="s">
        <v>413</v>
      </c>
      <c r="D1714" s="812" t="s">
        <v>1853</v>
      </c>
      <c r="E1714" s="639" t="s">
        <v>1805</v>
      </c>
      <c r="F1714" s="734">
        <v>1227</v>
      </c>
      <c r="G1714" s="751" t="s">
        <v>1879</v>
      </c>
      <c r="H1714" s="687"/>
      <c r="I1714" s="687">
        <v>200</v>
      </c>
      <c r="J1714" s="1537" t="s">
        <v>1126</v>
      </c>
      <c r="K1714" s="1221"/>
      <c r="L1714" s="687"/>
      <c r="M1714" s="687"/>
      <c r="N1714" s="54"/>
    </row>
    <row r="1715" spans="1:22">
      <c r="A1715" s="788"/>
      <c r="B1715" s="3032" t="s">
        <v>756</v>
      </c>
      <c r="C1715" s="622" t="s">
        <v>413</v>
      </c>
      <c r="D1715" s="658" t="s">
        <v>1853</v>
      </c>
      <c r="E1715" s="659" t="s">
        <v>1805</v>
      </c>
      <c r="F1715" s="624">
        <v>1228</v>
      </c>
      <c r="G1715" s="625" t="s">
        <v>597</v>
      </c>
      <c r="H1715" s="670">
        <v>5600</v>
      </c>
      <c r="I1715" s="670"/>
      <c r="J1715" s="1392">
        <v>2176</v>
      </c>
      <c r="K1715" s="686"/>
      <c r="L1715" s="832">
        <v>4500</v>
      </c>
      <c r="M1715" s="832"/>
      <c r="N1715" s="54"/>
      <c r="O1715" s="6"/>
      <c r="P1715" s="6"/>
      <c r="Q1715" s="6"/>
      <c r="R1715" s="6"/>
      <c r="S1715" s="6"/>
      <c r="T1715" s="6"/>
      <c r="U1715" s="6"/>
      <c r="V1715" s="6"/>
    </row>
    <row r="1716" spans="1:22" ht="20.399999999999999">
      <c r="A1716" s="811"/>
      <c r="B1716" s="3033" t="s">
        <v>756</v>
      </c>
      <c r="C1716" s="602" t="s">
        <v>413</v>
      </c>
      <c r="D1716" s="812" t="s">
        <v>1853</v>
      </c>
      <c r="E1716" s="639" t="s">
        <v>1805</v>
      </c>
      <c r="F1716" s="734">
        <v>1228</v>
      </c>
      <c r="G1716" s="689" t="s">
        <v>3860</v>
      </c>
      <c r="H1716" s="687"/>
      <c r="I1716" s="687">
        <v>5000</v>
      </c>
      <c r="J1716" s="1537" t="s">
        <v>1126</v>
      </c>
      <c r="K1716" s="1221"/>
      <c r="L1716" s="687"/>
      <c r="M1716" s="1894">
        <v>2400</v>
      </c>
      <c r="N1716" s="54"/>
    </row>
    <row r="1717" spans="1:22" ht="20.399999999999999">
      <c r="A1717" s="602"/>
      <c r="B1717" s="3033" t="s">
        <v>756</v>
      </c>
      <c r="C1717" s="602" t="s">
        <v>413</v>
      </c>
      <c r="D1717" s="812" t="s">
        <v>1853</v>
      </c>
      <c r="E1717" s="639" t="s">
        <v>1805</v>
      </c>
      <c r="F1717" s="618">
        <v>1228</v>
      </c>
      <c r="G1717" s="578" t="s">
        <v>4064</v>
      </c>
      <c r="H1717" s="1045"/>
      <c r="I1717" s="1045">
        <v>600</v>
      </c>
      <c r="J1717" s="1392" t="s">
        <v>1126</v>
      </c>
      <c r="K1717" s="585"/>
      <c r="L1717" s="1080"/>
      <c r="M1717" s="1080">
        <v>2100</v>
      </c>
      <c r="N1717" s="54"/>
      <c r="O1717" s="6"/>
      <c r="P1717" s="6"/>
      <c r="Q1717" s="6"/>
      <c r="R1717" s="6"/>
      <c r="S1717" s="6"/>
      <c r="T1717" s="6"/>
      <c r="U1717" s="6"/>
      <c r="V1717" s="6"/>
    </row>
    <row r="1718" spans="1:22">
      <c r="A1718" s="622"/>
      <c r="B1718" s="3032" t="s">
        <v>756</v>
      </c>
      <c r="C1718" s="622" t="s">
        <v>307</v>
      </c>
      <c r="D1718" s="658" t="s">
        <v>1853</v>
      </c>
      <c r="E1718" s="659" t="s">
        <v>1805</v>
      </c>
      <c r="F1718" s="763">
        <v>2111</v>
      </c>
      <c r="G1718" s="739" t="s">
        <v>205</v>
      </c>
      <c r="H1718" s="832">
        <v>0</v>
      </c>
      <c r="I1718" s="832"/>
      <c r="J1718" s="1537" t="s">
        <v>1126</v>
      </c>
      <c r="K1718" s="1158"/>
      <c r="L1718" s="832">
        <v>0</v>
      </c>
      <c r="M1718" s="832"/>
      <c r="N1718" s="54"/>
      <c r="O1718" s="6"/>
      <c r="P1718" s="6"/>
      <c r="Q1718" s="6"/>
      <c r="R1718" s="6"/>
      <c r="S1718" s="6"/>
      <c r="T1718" s="6"/>
      <c r="U1718" s="6"/>
      <c r="V1718" s="6"/>
    </row>
    <row r="1719" spans="1:22" ht="22.5" customHeight="1">
      <c r="A1719" s="602"/>
      <c r="B1719" s="3033" t="s">
        <v>756</v>
      </c>
      <c r="C1719" s="602" t="s">
        <v>307</v>
      </c>
      <c r="D1719" s="617" t="s">
        <v>1853</v>
      </c>
      <c r="E1719" s="639" t="s">
        <v>1805</v>
      </c>
      <c r="F1719" s="734">
        <v>2111</v>
      </c>
      <c r="G1719" s="689" t="s">
        <v>206</v>
      </c>
      <c r="H1719" s="687"/>
      <c r="I1719" s="687"/>
      <c r="J1719" s="1537" t="s">
        <v>1126</v>
      </c>
      <c r="K1719" s="1221"/>
      <c r="L1719" s="687"/>
      <c r="M1719" s="687"/>
      <c r="N1719" s="1931" t="s">
        <v>2611</v>
      </c>
    </row>
    <row r="1720" spans="1:22">
      <c r="A1720" s="622"/>
      <c r="B1720" s="3032" t="s">
        <v>756</v>
      </c>
      <c r="C1720" s="622" t="s">
        <v>307</v>
      </c>
      <c r="D1720" s="658" t="s">
        <v>1853</v>
      </c>
      <c r="E1720" s="659" t="s">
        <v>1805</v>
      </c>
      <c r="F1720" s="763">
        <v>2112</v>
      </c>
      <c r="G1720" s="739" t="s">
        <v>207</v>
      </c>
      <c r="H1720" s="832">
        <v>0</v>
      </c>
      <c r="I1720" s="832"/>
      <c r="J1720" s="1537" t="s">
        <v>1126</v>
      </c>
      <c r="K1720" s="1158"/>
      <c r="L1720" s="832">
        <v>0</v>
      </c>
      <c r="M1720" s="832"/>
      <c r="N1720" s="3"/>
    </row>
    <row r="1721" spans="1:22" ht="22.5" customHeight="1">
      <c r="A1721" s="602"/>
      <c r="B1721" s="3033" t="s">
        <v>756</v>
      </c>
      <c r="C1721" s="602" t="s">
        <v>307</v>
      </c>
      <c r="D1721" s="617" t="s">
        <v>1853</v>
      </c>
      <c r="E1721" s="639" t="s">
        <v>1805</v>
      </c>
      <c r="F1721" s="734">
        <v>2112</v>
      </c>
      <c r="G1721" s="689" t="s">
        <v>206</v>
      </c>
      <c r="H1721" s="687"/>
      <c r="I1721" s="687"/>
      <c r="J1721" s="1537" t="s">
        <v>1126</v>
      </c>
      <c r="K1721" s="1221"/>
      <c r="L1721" s="687"/>
      <c r="M1721" s="687"/>
      <c r="N1721" s="3"/>
      <c r="O1721" s="6"/>
      <c r="P1721" s="6"/>
      <c r="Q1721" s="6"/>
      <c r="R1721" s="6"/>
      <c r="S1721" s="6"/>
      <c r="T1721" s="6"/>
      <c r="U1721" s="6"/>
      <c r="V1721" s="6"/>
    </row>
    <row r="1722" spans="1:22">
      <c r="A1722" s="622"/>
      <c r="B1722" s="3032" t="s">
        <v>756</v>
      </c>
      <c r="C1722" s="622" t="s">
        <v>305</v>
      </c>
      <c r="D1722" s="658" t="s">
        <v>1853</v>
      </c>
      <c r="E1722" s="659" t="s">
        <v>1805</v>
      </c>
      <c r="F1722" s="763">
        <v>2210</v>
      </c>
      <c r="G1722" s="739" t="s">
        <v>557</v>
      </c>
      <c r="H1722" s="832">
        <v>2072</v>
      </c>
      <c r="I1722" s="832"/>
      <c r="J1722" s="1537">
        <v>1889</v>
      </c>
      <c r="K1722" s="1158"/>
      <c r="L1722" s="832">
        <v>4880</v>
      </c>
      <c r="M1722" s="832"/>
      <c r="N1722" s="3"/>
      <c r="O1722" s="6"/>
      <c r="P1722" s="6"/>
      <c r="Q1722" s="6"/>
      <c r="R1722" s="6"/>
      <c r="S1722" s="6"/>
      <c r="T1722" s="6"/>
      <c r="U1722" s="6"/>
      <c r="V1722" s="6"/>
    </row>
    <row r="1723" spans="1:22" ht="20.399999999999999">
      <c r="A1723" s="602"/>
      <c r="B1723" s="3033" t="s">
        <v>756</v>
      </c>
      <c r="C1723" s="602" t="s">
        <v>305</v>
      </c>
      <c r="D1723" s="617" t="s">
        <v>1853</v>
      </c>
      <c r="E1723" s="639" t="s">
        <v>1805</v>
      </c>
      <c r="F1723" s="734">
        <v>2210</v>
      </c>
      <c r="G1723" s="689" t="s">
        <v>3862</v>
      </c>
      <c r="H1723" s="687"/>
      <c r="I1723" s="687">
        <v>620</v>
      </c>
      <c r="J1723" s="1537" t="s">
        <v>1126</v>
      </c>
      <c r="K1723" s="1221"/>
      <c r="L1723" s="687"/>
      <c r="M1723" s="687">
        <v>3428</v>
      </c>
      <c r="N1723" s="3"/>
      <c r="O1723" s="6"/>
      <c r="P1723" s="6"/>
      <c r="Q1723" s="6"/>
      <c r="R1723" s="6"/>
      <c r="S1723" s="6"/>
      <c r="T1723" s="6"/>
      <c r="U1723" s="6"/>
      <c r="V1723" s="6"/>
    </row>
    <row r="1724" spans="1:22" ht="20.399999999999999">
      <c r="A1724" s="602"/>
      <c r="B1724" s="3033" t="s">
        <v>756</v>
      </c>
      <c r="C1724" s="602" t="s">
        <v>305</v>
      </c>
      <c r="D1724" s="617" t="s">
        <v>1853</v>
      </c>
      <c r="E1724" s="639" t="s">
        <v>1805</v>
      </c>
      <c r="F1724" s="734">
        <v>2210</v>
      </c>
      <c r="G1724" s="689" t="s">
        <v>682</v>
      </c>
      <c r="H1724" s="687"/>
      <c r="I1724" s="687">
        <v>1452</v>
      </c>
      <c r="J1724" s="1537" t="s">
        <v>1126</v>
      </c>
      <c r="K1724" s="1221"/>
      <c r="L1724" s="687"/>
      <c r="M1724" s="687">
        <v>1452</v>
      </c>
      <c r="N1724" s="3"/>
    </row>
    <row r="1725" spans="1:22">
      <c r="A1725" s="622"/>
      <c r="B1725" s="3032" t="s">
        <v>756</v>
      </c>
      <c r="C1725" s="622" t="s">
        <v>305</v>
      </c>
      <c r="D1725" s="658" t="s">
        <v>1853</v>
      </c>
      <c r="E1725" s="659" t="s">
        <v>1805</v>
      </c>
      <c r="F1725" s="763">
        <v>2223</v>
      </c>
      <c r="G1725" s="739" t="s">
        <v>146</v>
      </c>
      <c r="H1725" s="832">
        <v>23000</v>
      </c>
      <c r="I1725" s="832"/>
      <c r="J1725" s="1537">
        <v>15624</v>
      </c>
      <c r="K1725" s="1158"/>
      <c r="L1725" s="832">
        <v>23000</v>
      </c>
      <c r="M1725" s="832"/>
      <c r="N1725" s="3" t="s">
        <v>3869</v>
      </c>
    </row>
    <row r="1726" spans="1:22">
      <c r="A1726" s="602"/>
      <c r="B1726" s="3033" t="s">
        <v>756</v>
      </c>
      <c r="C1726" s="602" t="s">
        <v>305</v>
      </c>
      <c r="D1726" s="617" t="s">
        <v>1853</v>
      </c>
      <c r="E1726" s="639" t="s">
        <v>1805</v>
      </c>
      <c r="F1726" s="734">
        <v>2223</v>
      </c>
      <c r="G1726" s="689" t="s">
        <v>663</v>
      </c>
      <c r="H1726" s="687"/>
      <c r="I1726" s="687">
        <v>25000</v>
      </c>
      <c r="J1726" s="1537" t="s">
        <v>1126</v>
      </c>
      <c r="K1726" s="1221"/>
      <c r="L1726" s="687"/>
      <c r="M1726" s="1899">
        <v>23000</v>
      </c>
      <c r="N1726" s="54"/>
    </row>
    <row r="1727" spans="1:22" ht="20.399999999999999">
      <c r="A1727" s="576"/>
      <c r="B1727" s="3033" t="s">
        <v>756</v>
      </c>
      <c r="C1727" s="602" t="s">
        <v>305</v>
      </c>
      <c r="D1727" s="617" t="s">
        <v>1853</v>
      </c>
      <c r="E1727" s="639" t="s">
        <v>1805</v>
      </c>
      <c r="F1727" s="734">
        <v>2223</v>
      </c>
      <c r="G1727" s="1068" t="s">
        <v>2926</v>
      </c>
      <c r="H1727" s="1914"/>
      <c r="I1727" s="1914">
        <v>-2000</v>
      </c>
      <c r="J1727" s="1537" t="s">
        <v>1126</v>
      </c>
      <c r="K1727" s="1915"/>
      <c r="L1727" s="1914"/>
      <c r="M1727" s="1914"/>
      <c r="N1727" s="1932"/>
    </row>
    <row r="1728" spans="1:22">
      <c r="A1728" s="622"/>
      <c r="B1728" s="3032" t="s">
        <v>756</v>
      </c>
      <c r="C1728" s="622" t="s">
        <v>307</v>
      </c>
      <c r="D1728" s="658" t="s">
        <v>1853</v>
      </c>
      <c r="E1728" s="659" t="s">
        <v>1805</v>
      </c>
      <c r="F1728" s="763">
        <v>2233</v>
      </c>
      <c r="G1728" s="739" t="s">
        <v>228</v>
      </c>
      <c r="H1728" s="832">
        <v>1120</v>
      </c>
      <c r="I1728" s="832"/>
      <c r="J1728" s="1537">
        <v>572</v>
      </c>
      <c r="K1728" s="1158"/>
      <c r="L1728" s="832">
        <v>2120</v>
      </c>
      <c r="M1728" s="832"/>
      <c r="N1728" s="372" t="s">
        <v>2251</v>
      </c>
    </row>
    <row r="1729" spans="1:22">
      <c r="A1729" s="602"/>
      <c r="B1729" s="3033" t="s">
        <v>756</v>
      </c>
      <c r="C1729" s="602" t="s">
        <v>307</v>
      </c>
      <c r="D1729" s="617" t="s">
        <v>1853</v>
      </c>
      <c r="E1729" s="639" t="s">
        <v>1805</v>
      </c>
      <c r="F1729" s="734">
        <v>2233</v>
      </c>
      <c r="G1729" s="947" t="s">
        <v>857</v>
      </c>
      <c r="H1729" s="687"/>
      <c r="I1729" s="687">
        <v>120</v>
      </c>
      <c r="J1729" s="1537" t="s">
        <v>1126</v>
      </c>
      <c r="K1729" s="1221"/>
      <c r="L1729" s="687"/>
      <c r="M1729" s="687">
        <v>120</v>
      </c>
      <c r="N1729" s="372"/>
      <c r="O1729" s="6"/>
      <c r="P1729" s="6"/>
      <c r="Q1729" s="6"/>
      <c r="R1729" s="6"/>
      <c r="S1729" s="6"/>
      <c r="T1729" s="6"/>
      <c r="U1729" s="6"/>
      <c r="V1729" s="6"/>
    </row>
    <row r="1730" spans="1:22">
      <c r="A1730" s="1549"/>
      <c r="B1730" s="3033" t="s">
        <v>756</v>
      </c>
      <c r="C1730" s="602" t="s">
        <v>307</v>
      </c>
      <c r="D1730" s="617" t="s">
        <v>1853</v>
      </c>
      <c r="E1730" s="639" t="s">
        <v>1805</v>
      </c>
      <c r="F1730" s="734">
        <v>2233</v>
      </c>
      <c r="G1730" s="947" t="s">
        <v>3865</v>
      </c>
      <c r="H1730" s="1876"/>
      <c r="I1730" s="1876"/>
      <c r="J1730" s="1619"/>
      <c r="K1730" s="1907"/>
      <c r="L1730" s="1876"/>
      <c r="M1730" s="1876">
        <v>1000</v>
      </c>
      <c r="N1730" s="296"/>
    </row>
    <row r="1731" spans="1:22" ht="20.399999999999999">
      <c r="A1731" s="602"/>
      <c r="B1731" s="3033" t="s">
        <v>756</v>
      </c>
      <c r="C1731" s="602" t="s">
        <v>307</v>
      </c>
      <c r="D1731" s="617" t="s">
        <v>1853</v>
      </c>
      <c r="E1731" s="639" t="s">
        <v>1805</v>
      </c>
      <c r="F1731" s="734">
        <v>2233</v>
      </c>
      <c r="G1731" s="689" t="s">
        <v>2248</v>
      </c>
      <c r="H1731" s="687"/>
      <c r="I1731" s="687">
        <v>1000</v>
      </c>
      <c r="J1731" s="1537" t="s">
        <v>1126</v>
      </c>
      <c r="K1731" s="1221"/>
      <c r="L1731" s="687"/>
      <c r="M1731" s="687">
        <v>1000</v>
      </c>
      <c r="N1731" s="54"/>
    </row>
    <row r="1732" spans="1:22" ht="33.75" customHeight="1">
      <c r="A1732" s="788"/>
      <c r="B1732" s="3032" t="s">
        <v>756</v>
      </c>
      <c r="C1732" s="622" t="s">
        <v>307</v>
      </c>
      <c r="D1732" s="658" t="s">
        <v>1853</v>
      </c>
      <c r="E1732" s="659" t="s">
        <v>1805</v>
      </c>
      <c r="F1732" s="624">
        <v>2234</v>
      </c>
      <c r="G1732" s="625" t="s">
        <v>229</v>
      </c>
      <c r="H1732" s="670">
        <v>2870</v>
      </c>
      <c r="I1732" s="670"/>
      <c r="J1732" s="1392">
        <v>1069</v>
      </c>
      <c r="K1732" s="686"/>
      <c r="L1732" s="670">
        <v>2950</v>
      </c>
      <c r="M1732" s="670"/>
      <c r="N1732" s="296"/>
    </row>
    <row r="1733" spans="1:22" ht="20.399999999999999">
      <c r="A1733" s="811"/>
      <c r="B1733" s="3041" t="s">
        <v>756</v>
      </c>
      <c r="C1733" s="713" t="s">
        <v>307</v>
      </c>
      <c r="D1733" s="812" t="s">
        <v>1853</v>
      </c>
      <c r="E1733" s="639" t="s">
        <v>1805</v>
      </c>
      <c r="F1733" s="618">
        <v>2234</v>
      </c>
      <c r="G1733" s="638" t="s">
        <v>3996</v>
      </c>
      <c r="H1733" s="680"/>
      <c r="I1733" s="680">
        <v>1120</v>
      </c>
      <c r="J1733" s="1392" t="s">
        <v>1126</v>
      </c>
      <c r="K1733" s="671"/>
      <c r="L1733" s="680"/>
      <c r="M1733" s="1051">
        <v>1200</v>
      </c>
      <c r="N1733" s="54"/>
    </row>
    <row r="1734" spans="1:22" ht="33.75" customHeight="1">
      <c r="A1734" s="1063"/>
      <c r="B1734" s="3041" t="s">
        <v>756</v>
      </c>
      <c r="C1734" s="713" t="s">
        <v>307</v>
      </c>
      <c r="D1734" s="812" t="s">
        <v>1853</v>
      </c>
      <c r="E1734" s="639" t="s">
        <v>1805</v>
      </c>
      <c r="F1734" s="618">
        <v>2234</v>
      </c>
      <c r="G1734" s="693" t="s">
        <v>2606</v>
      </c>
      <c r="H1734" s="1051"/>
      <c r="I1734" s="1051">
        <v>1750</v>
      </c>
      <c r="J1734" s="1392" t="s">
        <v>1126</v>
      </c>
      <c r="K1734" s="696"/>
      <c r="L1734" s="1051"/>
      <c r="M1734" s="1051">
        <v>1750</v>
      </c>
      <c r="N1734" s="54" t="s">
        <v>3872</v>
      </c>
    </row>
    <row r="1735" spans="1:22" ht="11.4" customHeight="1">
      <c r="A1735" s="788"/>
      <c r="B1735" s="3032" t="s">
        <v>756</v>
      </c>
      <c r="C1735" s="622" t="s">
        <v>307</v>
      </c>
      <c r="D1735" s="658" t="s">
        <v>1853</v>
      </c>
      <c r="E1735" s="659" t="s">
        <v>1805</v>
      </c>
      <c r="F1735" s="624">
        <v>2235</v>
      </c>
      <c r="G1735" s="625" t="s">
        <v>1131</v>
      </c>
      <c r="H1735" s="670">
        <v>3000</v>
      </c>
      <c r="I1735" s="670"/>
      <c r="J1735" s="1392">
        <v>2685</v>
      </c>
      <c r="K1735" s="686"/>
      <c r="L1735" s="670">
        <v>3000</v>
      </c>
      <c r="M1735" s="670"/>
      <c r="N1735" s="1935"/>
    </row>
    <row r="1736" spans="1:22" ht="20.399999999999999">
      <c r="A1736" s="602"/>
      <c r="B1736" s="3033" t="s">
        <v>756</v>
      </c>
      <c r="C1736" s="602" t="s">
        <v>307</v>
      </c>
      <c r="D1736" s="617" t="s">
        <v>1853</v>
      </c>
      <c r="E1736" s="639" t="s">
        <v>1805</v>
      </c>
      <c r="F1736" s="618">
        <v>2235</v>
      </c>
      <c r="G1736" s="604" t="s">
        <v>1095</v>
      </c>
      <c r="H1736" s="680"/>
      <c r="I1736" s="680">
        <v>3000</v>
      </c>
      <c r="J1736" s="1392" t="s">
        <v>1126</v>
      </c>
      <c r="K1736" s="671"/>
      <c r="L1736" s="680"/>
      <c r="M1736" s="680">
        <v>3000</v>
      </c>
      <c r="N1736" s="54"/>
    </row>
    <row r="1737" spans="1:22">
      <c r="A1737" s="622"/>
      <c r="B1737" s="3032" t="s">
        <v>756</v>
      </c>
      <c r="C1737" s="622" t="s">
        <v>307</v>
      </c>
      <c r="D1737" s="658" t="s">
        <v>1853</v>
      </c>
      <c r="E1737" s="659" t="s">
        <v>1805</v>
      </c>
      <c r="F1737" s="624">
        <v>2239</v>
      </c>
      <c r="G1737" s="625" t="s">
        <v>169</v>
      </c>
      <c r="H1737" s="670">
        <v>11900</v>
      </c>
      <c r="I1737" s="670"/>
      <c r="J1737" s="1392">
        <v>8700</v>
      </c>
      <c r="K1737" s="686"/>
      <c r="L1737" s="670">
        <v>18000</v>
      </c>
      <c r="M1737" s="670"/>
      <c r="N1737" s="54"/>
    </row>
    <row r="1738" spans="1:22" ht="20.399999999999999">
      <c r="A1738" s="713"/>
      <c r="B1738" s="3041" t="s">
        <v>756</v>
      </c>
      <c r="C1738" s="713" t="s">
        <v>307</v>
      </c>
      <c r="D1738" s="812" t="s">
        <v>1853</v>
      </c>
      <c r="E1738" s="639" t="s">
        <v>1805</v>
      </c>
      <c r="F1738" s="618">
        <v>2239</v>
      </c>
      <c r="G1738" s="604" t="s">
        <v>1638</v>
      </c>
      <c r="H1738" s="680"/>
      <c r="I1738" s="680"/>
      <c r="J1738" s="1392" t="s">
        <v>1126</v>
      </c>
      <c r="K1738" s="671"/>
      <c r="L1738" s="680"/>
      <c r="M1738" s="680"/>
      <c r="N1738" s="54"/>
    </row>
    <row r="1739" spans="1:22">
      <c r="A1739" s="713"/>
      <c r="B1739" s="3041" t="s">
        <v>756</v>
      </c>
      <c r="C1739" s="713" t="s">
        <v>307</v>
      </c>
      <c r="D1739" s="812" t="s">
        <v>1853</v>
      </c>
      <c r="E1739" s="639" t="s">
        <v>1805</v>
      </c>
      <c r="F1739" s="618">
        <v>2239</v>
      </c>
      <c r="G1739" s="604" t="s">
        <v>3868</v>
      </c>
      <c r="H1739" s="680"/>
      <c r="I1739" s="680">
        <v>200</v>
      </c>
      <c r="J1739" s="1392" t="s">
        <v>1126</v>
      </c>
      <c r="K1739" s="671"/>
      <c r="L1739" s="680"/>
      <c r="M1739" s="680">
        <v>200</v>
      </c>
      <c r="N1739" s="54"/>
    </row>
    <row r="1740" spans="1:22" ht="20.399999999999999">
      <c r="A1740" s="602"/>
      <c r="B1740" s="3041" t="s">
        <v>756</v>
      </c>
      <c r="C1740" s="713" t="s">
        <v>307</v>
      </c>
      <c r="D1740" s="812" t="s">
        <v>1853</v>
      </c>
      <c r="E1740" s="639" t="s">
        <v>1805</v>
      </c>
      <c r="F1740" s="618">
        <v>2239</v>
      </c>
      <c r="G1740" s="614" t="s">
        <v>3867</v>
      </c>
      <c r="H1740" s="803"/>
      <c r="I1740" s="803">
        <v>12800</v>
      </c>
      <c r="J1740" s="1392" t="s">
        <v>1126</v>
      </c>
      <c r="K1740" s="836"/>
      <c r="L1740" s="803"/>
      <c r="M1740" s="803">
        <v>17600</v>
      </c>
      <c r="N1740" s="54"/>
    </row>
    <row r="1741" spans="1:22">
      <c r="A1741" s="1549"/>
      <c r="B1741" s="3041" t="s">
        <v>756</v>
      </c>
      <c r="C1741" s="713" t="s">
        <v>307</v>
      </c>
      <c r="D1741" s="812" t="s">
        <v>1853</v>
      </c>
      <c r="E1741" s="639" t="s">
        <v>1805</v>
      </c>
      <c r="F1741" s="618">
        <v>2239</v>
      </c>
      <c r="G1741" s="1598" t="s">
        <v>3997</v>
      </c>
      <c r="H1741" s="2032"/>
      <c r="I1741" s="2032"/>
      <c r="J1741" s="1553"/>
      <c r="K1741" s="2033"/>
      <c r="L1741" s="2032"/>
      <c r="M1741" s="2032">
        <v>200</v>
      </c>
      <c r="N1741" s="54"/>
    </row>
    <row r="1742" spans="1:22" ht="20.399999999999999">
      <c r="A1742" s="1050"/>
      <c r="B1742" s="3041" t="s">
        <v>756</v>
      </c>
      <c r="C1742" s="713" t="s">
        <v>307</v>
      </c>
      <c r="D1742" s="812" t="s">
        <v>1853</v>
      </c>
      <c r="E1742" s="639" t="s">
        <v>1805</v>
      </c>
      <c r="F1742" s="618">
        <v>2239</v>
      </c>
      <c r="G1742" s="1044" t="s">
        <v>3206</v>
      </c>
      <c r="H1742" s="1051"/>
      <c r="I1742" s="1051">
        <v>1000</v>
      </c>
      <c r="J1742" s="1392" t="s">
        <v>1126</v>
      </c>
      <c r="K1742" s="696"/>
      <c r="L1742" s="1051"/>
      <c r="M1742" s="1051"/>
      <c r="N1742" s="54"/>
    </row>
    <row r="1743" spans="1:22" ht="20.399999999999999">
      <c r="A1743" s="1050"/>
      <c r="B1743" s="3041" t="s">
        <v>756</v>
      </c>
      <c r="C1743" s="713" t="s">
        <v>307</v>
      </c>
      <c r="D1743" s="812" t="s">
        <v>1853</v>
      </c>
      <c r="E1743" s="639" t="s">
        <v>1805</v>
      </c>
      <c r="F1743" s="618">
        <v>2239</v>
      </c>
      <c r="G1743" s="1044" t="s">
        <v>3245</v>
      </c>
      <c r="H1743" s="1051"/>
      <c r="I1743" s="1051">
        <v>-600</v>
      </c>
      <c r="J1743" s="1392"/>
      <c r="K1743" s="696"/>
      <c r="L1743" s="1051"/>
      <c r="M1743" s="1051"/>
      <c r="N1743" s="54"/>
    </row>
    <row r="1744" spans="1:22" ht="20.399999999999999">
      <c r="A1744" s="602"/>
      <c r="B1744" s="3041" t="s">
        <v>756</v>
      </c>
      <c r="C1744" s="713" t="s">
        <v>307</v>
      </c>
      <c r="D1744" s="812" t="s">
        <v>1853</v>
      </c>
      <c r="E1744" s="639" t="s">
        <v>1805</v>
      </c>
      <c r="F1744" s="618">
        <v>2239</v>
      </c>
      <c r="G1744" s="604" t="s">
        <v>3252</v>
      </c>
      <c r="H1744" s="680"/>
      <c r="I1744" s="680">
        <v>-1500</v>
      </c>
      <c r="J1744" s="1392" t="s">
        <v>1126</v>
      </c>
      <c r="K1744" s="671"/>
      <c r="L1744" s="680"/>
      <c r="M1744" s="680"/>
      <c r="N1744" s="54"/>
    </row>
    <row r="1745" spans="1:14">
      <c r="A1745" s="622"/>
      <c r="B1745" s="3032" t="s">
        <v>758</v>
      </c>
      <c r="C1745" s="622" t="s">
        <v>313</v>
      </c>
      <c r="D1745" s="658" t="s">
        <v>1853</v>
      </c>
      <c r="E1745" s="659" t="s">
        <v>1805</v>
      </c>
      <c r="F1745" s="763">
        <v>2241</v>
      </c>
      <c r="G1745" s="739" t="s">
        <v>148</v>
      </c>
      <c r="H1745" s="832">
        <v>0</v>
      </c>
      <c r="I1745" s="832"/>
      <c r="J1745" s="1537" t="s">
        <v>1126</v>
      </c>
      <c r="K1745" s="1158"/>
      <c r="L1745" s="832">
        <v>0</v>
      </c>
      <c r="M1745" s="832"/>
      <c r="N1745" s="54"/>
    </row>
    <row r="1746" spans="1:14">
      <c r="A1746" s="713" t="s">
        <v>691</v>
      </c>
      <c r="B1746" s="3041" t="s">
        <v>758</v>
      </c>
      <c r="C1746" s="713" t="s">
        <v>313</v>
      </c>
      <c r="D1746" s="812" t="s">
        <v>1853</v>
      </c>
      <c r="E1746" s="639" t="s">
        <v>1805</v>
      </c>
      <c r="F1746" s="734">
        <v>2241</v>
      </c>
      <c r="G1746" s="689"/>
      <c r="H1746" s="687"/>
      <c r="I1746" s="687"/>
      <c r="J1746" s="1537" t="s">
        <v>1126</v>
      </c>
      <c r="K1746" s="1221"/>
      <c r="L1746" s="687"/>
      <c r="M1746" s="687"/>
      <c r="N1746" s="54"/>
    </row>
    <row r="1747" spans="1:14" ht="20.399999999999999">
      <c r="A1747" s="622"/>
      <c r="B1747" s="3032" t="s">
        <v>756</v>
      </c>
      <c r="C1747" s="622" t="s">
        <v>305</v>
      </c>
      <c r="D1747" s="658" t="s">
        <v>1853</v>
      </c>
      <c r="E1747" s="659" t="s">
        <v>1805</v>
      </c>
      <c r="F1747" s="763">
        <v>2243</v>
      </c>
      <c r="G1747" s="739" t="s">
        <v>190</v>
      </c>
      <c r="H1747" s="832">
        <v>1820</v>
      </c>
      <c r="I1747" s="832"/>
      <c r="J1747" s="1537">
        <v>239</v>
      </c>
      <c r="K1747" s="1158"/>
      <c r="L1747" s="832">
        <v>1420</v>
      </c>
      <c r="M1747" s="832"/>
      <c r="N1747" s="54"/>
    </row>
    <row r="1748" spans="1:14">
      <c r="A1748" s="713"/>
      <c r="B1748" s="3041" t="s">
        <v>756</v>
      </c>
      <c r="C1748" s="713" t="s">
        <v>305</v>
      </c>
      <c r="D1748" s="617" t="s">
        <v>1853</v>
      </c>
      <c r="E1748" s="639" t="s">
        <v>1805</v>
      </c>
      <c r="F1748" s="734">
        <v>2243</v>
      </c>
      <c r="G1748" s="947" t="s">
        <v>398</v>
      </c>
      <c r="H1748" s="687"/>
      <c r="I1748" s="687">
        <v>220</v>
      </c>
      <c r="J1748" s="1537" t="s">
        <v>1126</v>
      </c>
      <c r="K1748" s="1918"/>
      <c r="L1748" s="687"/>
      <c r="M1748" s="687">
        <v>220</v>
      </c>
      <c r="N1748" s="54"/>
    </row>
    <row r="1749" spans="1:14" ht="20.399999999999999">
      <c r="A1749" s="811"/>
      <c r="B1749" s="3041" t="s">
        <v>756</v>
      </c>
      <c r="C1749" s="713" t="s">
        <v>305</v>
      </c>
      <c r="D1749" s="812" t="s">
        <v>1853</v>
      </c>
      <c r="E1749" s="639" t="s">
        <v>1805</v>
      </c>
      <c r="F1749" s="734">
        <v>2243</v>
      </c>
      <c r="G1749" s="689" t="s">
        <v>230</v>
      </c>
      <c r="H1749" s="687"/>
      <c r="I1749" s="687">
        <v>100</v>
      </c>
      <c r="J1749" s="1537" t="s">
        <v>1126</v>
      </c>
      <c r="K1749" s="1918"/>
      <c r="L1749" s="687"/>
      <c r="M1749" s="687">
        <v>100</v>
      </c>
      <c r="N1749" s="54"/>
    </row>
    <row r="1750" spans="1:14" ht="20.399999999999999">
      <c r="A1750" s="713"/>
      <c r="B1750" s="3041" t="s">
        <v>756</v>
      </c>
      <c r="C1750" s="713" t="s">
        <v>305</v>
      </c>
      <c r="D1750" s="617" t="s">
        <v>1853</v>
      </c>
      <c r="E1750" s="639" t="s">
        <v>1805</v>
      </c>
      <c r="F1750" s="734">
        <v>2243</v>
      </c>
      <c r="G1750" s="684" t="s">
        <v>520</v>
      </c>
      <c r="H1750" s="687"/>
      <c r="I1750" s="687">
        <v>800</v>
      </c>
      <c r="J1750" s="1537" t="s">
        <v>1126</v>
      </c>
      <c r="K1750" s="1918"/>
      <c r="L1750" s="687"/>
      <c r="M1750" s="1899">
        <v>400</v>
      </c>
      <c r="N1750" s="54"/>
    </row>
    <row r="1751" spans="1:14" ht="20.399999999999999">
      <c r="A1751" s="713"/>
      <c r="B1751" s="3041" t="s">
        <v>756</v>
      </c>
      <c r="C1751" s="713" t="s">
        <v>305</v>
      </c>
      <c r="D1751" s="812" t="s">
        <v>1853</v>
      </c>
      <c r="E1751" s="639" t="s">
        <v>1805</v>
      </c>
      <c r="F1751" s="734">
        <v>2243</v>
      </c>
      <c r="G1751" s="684" t="s">
        <v>2249</v>
      </c>
      <c r="H1751" s="687"/>
      <c r="I1751" s="687">
        <v>700</v>
      </c>
      <c r="J1751" s="1537" t="s">
        <v>1126</v>
      </c>
      <c r="K1751" s="1918"/>
      <c r="L1751" s="687"/>
      <c r="M1751" s="687">
        <v>700</v>
      </c>
      <c r="N1751" s="54"/>
    </row>
    <row r="1752" spans="1:14">
      <c r="A1752" s="622"/>
      <c r="B1752" s="3032" t="s">
        <v>756</v>
      </c>
      <c r="C1752" s="622" t="s">
        <v>313</v>
      </c>
      <c r="D1752" s="658" t="s">
        <v>1853</v>
      </c>
      <c r="E1752" s="659" t="s">
        <v>1805</v>
      </c>
      <c r="F1752" s="763">
        <v>2244</v>
      </c>
      <c r="G1752" s="739" t="s">
        <v>316</v>
      </c>
      <c r="H1752" s="832">
        <v>270</v>
      </c>
      <c r="I1752" s="832"/>
      <c r="J1752" s="1537">
        <v>25.65</v>
      </c>
      <c r="K1752" s="1158"/>
      <c r="L1752" s="832">
        <v>0</v>
      </c>
      <c r="M1752" s="832"/>
      <c r="N1752" s="54"/>
    </row>
    <row r="1753" spans="1:14" ht="20.399999999999999">
      <c r="A1753" s="713"/>
      <c r="B1753" s="3041" t="s">
        <v>756</v>
      </c>
      <c r="C1753" s="713" t="s">
        <v>313</v>
      </c>
      <c r="D1753" s="812" t="s">
        <v>1853</v>
      </c>
      <c r="E1753" s="639" t="s">
        <v>1805</v>
      </c>
      <c r="F1753" s="734">
        <v>2244</v>
      </c>
      <c r="G1753" s="684" t="s">
        <v>2546</v>
      </c>
      <c r="H1753" s="687"/>
      <c r="I1753" s="687">
        <v>270</v>
      </c>
      <c r="J1753" s="1537" t="s">
        <v>1126</v>
      </c>
      <c r="K1753" s="1918"/>
      <c r="L1753" s="687"/>
      <c r="M1753" s="687"/>
      <c r="N1753" s="3"/>
    </row>
    <row r="1754" spans="1:14">
      <c r="A1754" s="622"/>
      <c r="B1754" s="3032" t="s">
        <v>756</v>
      </c>
      <c r="C1754" s="622" t="s">
        <v>313</v>
      </c>
      <c r="D1754" s="658" t="s">
        <v>1853</v>
      </c>
      <c r="E1754" s="659" t="s">
        <v>1805</v>
      </c>
      <c r="F1754" s="624">
        <v>2247</v>
      </c>
      <c r="G1754" s="625" t="s">
        <v>177</v>
      </c>
      <c r="H1754" s="670">
        <v>16250</v>
      </c>
      <c r="I1754" s="670"/>
      <c r="J1754" s="1392">
        <v>11748</v>
      </c>
      <c r="K1754" s="686"/>
      <c r="L1754" s="670">
        <v>15400</v>
      </c>
      <c r="M1754" s="670"/>
      <c r="N1754" s="3"/>
    </row>
    <row r="1755" spans="1:14">
      <c r="A1755" s="713"/>
      <c r="B1755" s="3041" t="s">
        <v>756</v>
      </c>
      <c r="C1755" s="713" t="s">
        <v>313</v>
      </c>
      <c r="D1755" s="812" t="s">
        <v>1853</v>
      </c>
      <c r="E1755" s="639" t="s">
        <v>1805</v>
      </c>
      <c r="F1755" s="618">
        <v>2247</v>
      </c>
      <c r="G1755" s="604" t="s">
        <v>2250</v>
      </c>
      <c r="H1755" s="680"/>
      <c r="I1755" s="680">
        <v>15400</v>
      </c>
      <c r="J1755" s="1392" t="s">
        <v>1126</v>
      </c>
      <c r="K1755" s="671"/>
      <c r="L1755" s="680"/>
      <c r="M1755" s="680">
        <v>15400</v>
      </c>
      <c r="N1755" s="3"/>
    </row>
    <row r="1756" spans="1:14" ht="20.399999999999999">
      <c r="A1756" s="713"/>
      <c r="B1756" s="3041" t="s">
        <v>756</v>
      </c>
      <c r="C1756" s="713" t="s">
        <v>313</v>
      </c>
      <c r="D1756" s="812" t="s">
        <v>1853</v>
      </c>
      <c r="E1756" s="639" t="s">
        <v>1805</v>
      </c>
      <c r="F1756" s="618">
        <v>2247</v>
      </c>
      <c r="G1756" s="604" t="s">
        <v>2569</v>
      </c>
      <c r="H1756" s="680"/>
      <c r="I1756" s="680">
        <v>2250</v>
      </c>
      <c r="J1756" s="1392" t="s">
        <v>1126</v>
      </c>
      <c r="K1756" s="671"/>
      <c r="L1756" s="680"/>
      <c r="M1756" s="680"/>
      <c r="N1756" s="3"/>
    </row>
    <row r="1757" spans="1:14" ht="71.400000000000006">
      <c r="A1757" s="713"/>
      <c r="B1757" s="3041" t="s">
        <v>756</v>
      </c>
      <c r="C1757" s="713" t="s">
        <v>313</v>
      </c>
      <c r="D1757" s="812" t="s">
        <v>1853</v>
      </c>
      <c r="E1757" s="639" t="s">
        <v>1805</v>
      </c>
      <c r="F1757" s="618">
        <v>2247</v>
      </c>
      <c r="G1757" s="604" t="s">
        <v>3166</v>
      </c>
      <c r="H1757" s="680"/>
      <c r="I1757" s="680">
        <v>-1400</v>
      </c>
      <c r="J1757" s="1392" t="s">
        <v>1126</v>
      </c>
      <c r="K1757" s="671"/>
      <c r="L1757" s="680"/>
      <c r="M1757" s="680"/>
      <c r="N1757" s="3"/>
    </row>
    <row r="1758" spans="1:14" ht="20.399999999999999">
      <c r="A1758" s="622"/>
      <c r="B1758" s="3032" t="s">
        <v>756</v>
      </c>
      <c r="C1758" s="622" t="s">
        <v>313</v>
      </c>
      <c r="D1758" s="658" t="s">
        <v>1853</v>
      </c>
      <c r="E1758" s="659" t="s">
        <v>1805</v>
      </c>
      <c r="F1758" s="763">
        <v>2249</v>
      </c>
      <c r="G1758" s="739" t="s">
        <v>274</v>
      </c>
      <c r="H1758" s="832">
        <v>5500</v>
      </c>
      <c r="I1758" s="832"/>
      <c r="J1758" s="1537"/>
      <c r="K1758" s="1158"/>
      <c r="L1758" s="832">
        <v>5500</v>
      </c>
      <c r="M1758" s="832"/>
      <c r="N1758" s="3"/>
    </row>
    <row r="1759" spans="1:14" ht="20.399999999999999">
      <c r="A1759" s="713"/>
      <c r="B1759" s="3041" t="s">
        <v>756</v>
      </c>
      <c r="C1759" s="713" t="s">
        <v>313</v>
      </c>
      <c r="D1759" s="812" t="s">
        <v>1853</v>
      </c>
      <c r="E1759" s="639" t="s">
        <v>1805</v>
      </c>
      <c r="F1759" s="734">
        <v>2249</v>
      </c>
      <c r="G1759" s="684" t="s">
        <v>1638</v>
      </c>
      <c r="H1759" s="687"/>
      <c r="I1759" s="680">
        <v>5500</v>
      </c>
      <c r="J1759" s="1537"/>
      <c r="K1759" s="1918"/>
      <c r="L1759" s="687"/>
      <c r="M1759" s="687">
        <v>5500</v>
      </c>
      <c r="N1759" s="3"/>
    </row>
    <row r="1760" spans="1:14">
      <c r="A1760" s="622"/>
      <c r="B1760" s="3032" t="s">
        <v>756</v>
      </c>
      <c r="C1760" s="622" t="s">
        <v>305</v>
      </c>
      <c r="D1760" s="658" t="s">
        <v>1853</v>
      </c>
      <c r="E1760" s="659" t="s">
        <v>1805</v>
      </c>
      <c r="F1760" s="763">
        <v>2250</v>
      </c>
      <c r="G1760" s="739" t="s">
        <v>1134</v>
      </c>
      <c r="H1760" s="832">
        <v>3560.76</v>
      </c>
      <c r="I1760" s="832"/>
      <c r="J1760" s="1537">
        <v>1899</v>
      </c>
      <c r="K1760" s="1158"/>
      <c r="L1760" s="832">
        <v>3560.76</v>
      </c>
      <c r="M1760" s="832"/>
      <c r="N1760" s="3"/>
    </row>
    <row r="1761" spans="1:14">
      <c r="A1761" s="602"/>
      <c r="B1761" s="3033" t="s">
        <v>756</v>
      </c>
      <c r="C1761" s="602" t="s">
        <v>305</v>
      </c>
      <c r="D1761" s="617" t="s">
        <v>1853</v>
      </c>
      <c r="E1761" s="639" t="s">
        <v>1805</v>
      </c>
      <c r="F1761" s="734">
        <v>2250</v>
      </c>
      <c r="G1761" s="689" t="s">
        <v>858</v>
      </c>
      <c r="H1761" s="687"/>
      <c r="I1761" s="687">
        <v>684</v>
      </c>
      <c r="J1761" s="1537" t="s">
        <v>1126</v>
      </c>
      <c r="K1761" s="1221"/>
      <c r="L1761" s="687"/>
      <c r="M1761" s="687">
        <v>684</v>
      </c>
      <c r="N1761" s="54"/>
    </row>
    <row r="1762" spans="1:14" ht="22.5" customHeight="1">
      <c r="A1762" s="839"/>
      <c r="B1762" s="3041" t="s">
        <v>756</v>
      </c>
      <c r="C1762" s="713" t="s">
        <v>307</v>
      </c>
      <c r="D1762" s="840" t="s">
        <v>1853</v>
      </c>
      <c r="E1762" s="841" t="s">
        <v>1805</v>
      </c>
      <c r="F1762" s="734">
        <v>2250</v>
      </c>
      <c r="G1762" s="689" t="s">
        <v>3870</v>
      </c>
      <c r="H1762" s="1933"/>
      <c r="I1762" s="687">
        <v>2000.76</v>
      </c>
      <c r="J1762" s="1537" t="s">
        <v>1126</v>
      </c>
      <c r="K1762" s="1934"/>
      <c r="L1762" s="1933"/>
      <c r="M1762" s="687">
        <v>2000.76</v>
      </c>
      <c r="N1762" s="375"/>
    </row>
    <row r="1763" spans="1:14">
      <c r="A1763" s="839"/>
      <c r="B1763" s="3041" t="s">
        <v>756</v>
      </c>
      <c r="C1763" s="713" t="s">
        <v>307</v>
      </c>
      <c r="D1763" s="840" t="s">
        <v>1853</v>
      </c>
      <c r="E1763" s="841" t="s">
        <v>1805</v>
      </c>
      <c r="F1763" s="734">
        <v>2250</v>
      </c>
      <c r="G1763" s="689" t="s">
        <v>3871</v>
      </c>
      <c r="H1763" s="1933"/>
      <c r="I1763" s="687">
        <v>826</v>
      </c>
      <c r="J1763" s="1537" t="s">
        <v>1126</v>
      </c>
      <c r="K1763" s="1934"/>
      <c r="L1763" s="1933"/>
      <c r="M1763" s="687">
        <v>826</v>
      </c>
      <c r="N1763" s="54"/>
    </row>
    <row r="1764" spans="1:14">
      <c r="A1764" s="713"/>
      <c r="B1764" s="3041" t="s">
        <v>756</v>
      </c>
      <c r="C1764" s="713" t="s">
        <v>307</v>
      </c>
      <c r="D1764" s="812" t="s">
        <v>1853</v>
      </c>
      <c r="E1764" s="639" t="s">
        <v>1805</v>
      </c>
      <c r="F1764" s="734">
        <v>2250</v>
      </c>
      <c r="G1764" s="689" t="s">
        <v>519</v>
      </c>
      <c r="H1764" s="687"/>
      <c r="I1764" s="687">
        <v>50</v>
      </c>
      <c r="J1764" s="1537" t="s">
        <v>1126</v>
      </c>
      <c r="K1764" s="1221"/>
      <c r="L1764" s="687"/>
      <c r="M1764" s="687">
        <v>50</v>
      </c>
      <c r="N1764" s="54"/>
    </row>
    <row r="1765" spans="1:14">
      <c r="A1765" s="622"/>
      <c r="B1765" s="3032" t="s">
        <v>756</v>
      </c>
      <c r="C1765" s="622" t="s">
        <v>305</v>
      </c>
      <c r="D1765" s="658" t="s">
        <v>1853</v>
      </c>
      <c r="E1765" s="659" t="s">
        <v>1805</v>
      </c>
      <c r="F1765" s="763">
        <v>2263</v>
      </c>
      <c r="G1765" s="739" t="s">
        <v>231</v>
      </c>
      <c r="H1765" s="832">
        <v>5520</v>
      </c>
      <c r="I1765" s="832"/>
      <c r="J1765" s="1537">
        <v>5257</v>
      </c>
      <c r="K1765" s="1158"/>
      <c r="L1765" s="832">
        <v>5520</v>
      </c>
      <c r="M1765" s="832"/>
      <c r="N1765" s="54"/>
    </row>
    <row r="1766" spans="1:14" ht="30.6">
      <c r="A1766" s="602"/>
      <c r="B1766" s="3033" t="s">
        <v>756</v>
      </c>
      <c r="C1766" s="602" t="s">
        <v>305</v>
      </c>
      <c r="D1766" s="617" t="s">
        <v>1853</v>
      </c>
      <c r="E1766" s="639" t="s">
        <v>1805</v>
      </c>
      <c r="F1766" s="734">
        <v>2263</v>
      </c>
      <c r="G1766" s="689" t="s">
        <v>4911</v>
      </c>
      <c r="H1766" s="687"/>
      <c r="I1766" s="687">
        <v>5520</v>
      </c>
      <c r="J1766" s="1537" t="s">
        <v>1126</v>
      </c>
      <c r="K1766" s="1221"/>
      <c r="L1766" s="687"/>
      <c r="M1766" s="687">
        <v>5520</v>
      </c>
      <c r="N1766" s="54"/>
    </row>
    <row r="1767" spans="1:14">
      <c r="A1767" s="622"/>
      <c r="B1767" s="3032" t="s">
        <v>756</v>
      </c>
      <c r="C1767" s="622" t="s">
        <v>307</v>
      </c>
      <c r="D1767" s="762" t="s">
        <v>1853</v>
      </c>
      <c r="E1767" s="659" t="s">
        <v>1805</v>
      </c>
      <c r="F1767" s="763">
        <v>2311</v>
      </c>
      <c r="G1767" s="739" t="s">
        <v>121</v>
      </c>
      <c r="H1767" s="832">
        <v>3171</v>
      </c>
      <c r="I1767" s="832"/>
      <c r="J1767" s="1537">
        <v>3491</v>
      </c>
      <c r="K1767" s="1158"/>
      <c r="L1767" s="832">
        <v>3171</v>
      </c>
      <c r="M1767" s="832"/>
      <c r="N1767" s="54"/>
    </row>
    <row r="1768" spans="1:14">
      <c r="A1768" s="602"/>
      <c r="B1768" s="3033" t="s">
        <v>756</v>
      </c>
      <c r="C1768" s="602" t="s">
        <v>307</v>
      </c>
      <c r="D1768" s="733" t="s">
        <v>1853</v>
      </c>
      <c r="E1768" s="639" t="s">
        <v>1805</v>
      </c>
      <c r="F1768" s="734">
        <v>2311</v>
      </c>
      <c r="G1768" s="689" t="s">
        <v>232</v>
      </c>
      <c r="H1768" s="687"/>
      <c r="I1768" s="687">
        <v>550</v>
      </c>
      <c r="J1768" s="1537" t="s">
        <v>1126</v>
      </c>
      <c r="K1768" s="1221"/>
      <c r="L1768" s="687"/>
      <c r="M1768" s="1899">
        <v>550</v>
      </c>
      <c r="N1768" s="54"/>
    </row>
    <row r="1769" spans="1:14" ht="20.399999999999999">
      <c r="A1769" s="602"/>
      <c r="B1769" s="3033" t="s">
        <v>756</v>
      </c>
      <c r="C1769" s="602" t="s">
        <v>307</v>
      </c>
      <c r="D1769" s="733" t="s">
        <v>1853</v>
      </c>
      <c r="E1769" s="639" t="s">
        <v>1805</v>
      </c>
      <c r="F1769" s="734">
        <v>2311</v>
      </c>
      <c r="G1769" s="689" t="s">
        <v>2252</v>
      </c>
      <c r="H1769" s="687"/>
      <c r="I1769" s="687">
        <v>2071</v>
      </c>
      <c r="J1769" s="1537" t="s">
        <v>1126</v>
      </c>
      <c r="K1769" s="1221"/>
      <c r="L1769" s="687"/>
      <c r="M1769" s="687">
        <v>2071</v>
      </c>
      <c r="N1769" s="54"/>
    </row>
    <row r="1770" spans="1:14">
      <c r="A1770" s="602"/>
      <c r="B1770" s="3033" t="s">
        <v>756</v>
      </c>
      <c r="C1770" s="602" t="s">
        <v>307</v>
      </c>
      <c r="D1770" s="733" t="s">
        <v>1853</v>
      </c>
      <c r="E1770" s="639" t="s">
        <v>1805</v>
      </c>
      <c r="F1770" s="734">
        <v>2311</v>
      </c>
      <c r="G1770" s="689" t="s">
        <v>2253</v>
      </c>
      <c r="H1770" s="687"/>
      <c r="I1770" s="687">
        <v>550</v>
      </c>
      <c r="J1770" s="1537" t="s">
        <v>1126</v>
      </c>
      <c r="K1770" s="1221"/>
      <c r="L1770" s="687"/>
      <c r="M1770" s="687">
        <v>550</v>
      </c>
      <c r="N1770" s="54"/>
    </row>
    <row r="1771" spans="1:14">
      <c r="A1771" s="622"/>
      <c r="B1771" s="3032" t="s">
        <v>756</v>
      </c>
      <c r="C1771" s="622" t="s">
        <v>307</v>
      </c>
      <c r="D1771" s="658" t="s">
        <v>1853</v>
      </c>
      <c r="E1771" s="659" t="s">
        <v>1805</v>
      </c>
      <c r="F1771" s="763">
        <v>2312</v>
      </c>
      <c r="G1771" s="739" t="s">
        <v>123</v>
      </c>
      <c r="H1771" s="832">
        <v>22856</v>
      </c>
      <c r="I1771" s="832"/>
      <c r="J1771" s="1537">
        <v>23919</v>
      </c>
      <c r="K1771" s="1158"/>
      <c r="L1771" s="832">
        <v>20913</v>
      </c>
      <c r="M1771" s="832"/>
      <c r="N1771" s="54"/>
    </row>
    <row r="1772" spans="1:14" ht="30.6">
      <c r="A1772" s="602"/>
      <c r="B1772" s="3033" t="s">
        <v>756</v>
      </c>
      <c r="C1772" s="602" t="s">
        <v>307</v>
      </c>
      <c r="D1772" s="617" t="s">
        <v>1853</v>
      </c>
      <c r="E1772" s="639" t="s">
        <v>1805</v>
      </c>
      <c r="F1772" s="734">
        <v>2312</v>
      </c>
      <c r="G1772" s="689" t="s">
        <v>3873</v>
      </c>
      <c r="H1772" s="687"/>
      <c r="I1772" s="687">
        <v>2550</v>
      </c>
      <c r="J1772" s="1537" t="s">
        <v>1126</v>
      </c>
      <c r="K1772" s="1221"/>
      <c r="L1772" s="687"/>
      <c r="M1772" s="1936">
        <v>3550</v>
      </c>
      <c r="N1772" s="54"/>
    </row>
    <row r="1773" spans="1:14">
      <c r="A1773" s="602"/>
      <c r="B1773" s="3033" t="s">
        <v>756</v>
      </c>
      <c r="C1773" s="602" t="s">
        <v>307</v>
      </c>
      <c r="D1773" s="617" t="s">
        <v>1853</v>
      </c>
      <c r="E1773" s="639" t="s">
        <v>1805</v>
      </c>
      <c r="F1773" s="734">
        <v>2312</v>
      </c>
      <c r="G1773" s="1583" t="s">
        <v>2254</v>
      </c>
      <c r="H1773" s="687"/>
      <c r="I1773" s="687">
        <v>600</v>
      </c>
      <c r="J1773" s="1537" t="s">
        <v>1126</v>
      </c>
      <c r="K1773" s="1221"/>
      <c r="L1773" s="687"/>
      <c r="M1773" s="1876"/>
      <c r="N1773" s="54"/>
    </row>
    <row r="1774" spans="1:14">
      <c r="A1774" s="602"/>
      <c r="B1774" s="3033" t="s">
        <v>756</v>
      </c>
      <c r="C1774" s="602" t="s">
        <v>307</v>
      </c>
      <c r="D1774" s="617" t="s">
        <v>1853</v>
      </c>
      <c r="E1774" s="639" t="s">
        <v>1805</v>
      </c>
      <c r="F1774" s="734">
        <v>2312</v>
      </c>
      <c r="G1774" s="1583" t="s">
        <v>3874</v>
      </c>
      <c r="H1774" s="687"/>
      <c r="I1774" s="687">
        <v>300</v>
      </c>
      <c r="J1774" s="1537" t="s">
        <v>1126</v>
      </c>
      <c r="K1774" s="1221"/>
      <c r="L1774" s="687"/>
      <c r="M1774" s="1876">
        <v>300</v>
      </c>
      <c r="N1774" s="54"/>
    </row>
    <row r="1775" spans="1:14" ht="20.399999999999999">
      <c r="A1775" s="602"/>
      <c r="B1775" s="3033" t="s">
        <v>756</v>
      </c>
      <c r="C1775" s="602" t="s">
        <v>307</v>
      </c>
      <c r="D1775" s="617" t="s">
        <v>1853</v>
      </c>
      <c r="E1775" s="639" t="s">
        <v>1805</v>
      </c>
      <c r="F1775" s="734">
        <v>2312</v>
      </c>
      <c r="G1775" s="1583" t="s">
        <v>3875</v>
      </c>
      <c r="H1775" s="687"/>
      <c r="I1775" s="687">
        <v>2600</v>
      </c>
      <c r="J1775" s="1537" t="s">
        <v>1126</v>
      </c>
      <c r="K1775" s="1221"/>
      <c r="L1775" s="687"/>
      <c r="M1775" s="1876">
        <v>3850</v>
      </c>
      <c r="N1775" s="54"/>
    </row>
    <row r="1776" spans="1:14">
      <c r="A1776" s="602"/>
      <c r="B1776" s="3033" t="s">
        <v>756</v>
      </c>
      <c r="C1776" s="602" t="s">
        <v>307</v>
      </c>
      <c r="D1776" s="617" t="s">
        <v>1853</v>
      </c>
      <c r="E1776" s="639" t="s">
        <v>1805</v>
      </c>
      <c r="F1776" s="734">
        <v>2312</v>
      </c>
      <c r="G1776" s="1583" t="s">
        <v>3876</v>
      </c>
      <c r="H1776" s="687"/>
      <c r="I1776" s="687">
        <v>3648</v>
      </c>
      <c r="J1776" s="1537" t="s">
        <v>1126</v>
      </c>
      <c r="K1776" s="1221"/>
      <c r="L1776" s="687"/>
      <c r="M1776" s="1876">
        <v>768</v>
      </c>
      <c r="N1776" s="54"/>
    </row>
    <row r="1777" spans="1:14">
      <c r="A1777" s="602"/>
      <c r="B1777" s="3033" t="s">
        <v>756</v>
      </c>
      <c r="C1777" s="602" t="s">
        <v>307</v>
      </c>
      <c r="D1777" s="617" t="s">
        <v>1853</v>
      </c>
      <c r="E1777" s="639" t="s">
        <v>1805</v>
      </c>
      <c r="F1777" s="734">
        <v>2312</v>
      </c>
      <c r="G1777" s="1583" t="s">
        <v>1639</v>
      </c>
      <c r="H1777" s="687"/>
      <c r="I1777" s="687">
        <v>1200</v>
      </c>
      <c r="J1777" s="1537" t="s">
        <v>1126</v>
      </c>
      <c r="K1777" s="1221"/>
      <c r="L1777" s="687"/>
      <c r="M1777" s="1876">
        <v>1400</v>
      </c>
      <c r="N1777" s="54"/>
    </row>
    <row r="1778" spans="1:14" ht="20.399999999999999">
      <c r="A1778" s="602"/>
      <c r="B1778" s="3033" t="s">
        <v>756</v>
      </c>
      <c r="C1778" s="602" t="s">
        <v>307</v>
      </c>
      <c r="D1778" s="617" t="s">
        <v>1853</v>
      </c>
      <c r="E1778" s="639" t="s">
        <v>1805</v>
      </c>
      <c r="F1778" s="734">
        <v>2312</v>
      </c>
      <c r="G1778" s="1583" t="s">
        <v>5100</v>
      </c>
      <c r="H1778" s="687"/>
      <c r="I1778" s="687">
        <v>600</v>
      </c>
      <c r="J1778" s="1537" t="s">
        <v>1126</v>
      </c>
      <c r="K1778" s="1221"/>
      <c r="L1778" s="687"/>
      <c r="M1778" s="1876">
        <v>445</v>
      </c>
      <c r="N1778" s="54"/>
    </row>
    <row r="1779" spans="1:14">
      <c r="A1779" s="602"/>
      <c r="B1779" s="3033" t="s">
        <v>756</v>
      </c>
      <c r="C1779" s="602" t="s">
        <v>307</v>
      </c>
      <c r="D1779" s="617" t="s">
        <v>1853</v>
      </c>
      <c r="E1779" s="639" t="s">
        <v>1805</v>
      </c>
      <c r="F1779" s="734">
        <v>2312</v>
      </c>
      <c r="G1779" s="1583" t="s">
        <v>3877</v>
      </c>
      <c r="H1779" s="687"/>
      <c r="I1779" s="687">
        <v>400</v>
      </c>
      <c r="J1779" s="1537" t="s">
        <v>1126</v>
      </c>
      <c r="K1779" s="1221"/>
      <c r="L1779" s="687"/>
      <c r="M1779" s="1876">
        <v>6300</v>
      </c>
      <c r="N1779" s="54"/>
    </row>
    <row r="1780" spans="1:14">
      <c r="A1780" s="602"/>
      <c r="B1780" s="3033" t="s">
        <v>756</v>
      </c>
      <c r="C1780" s="602" t="s">
        <v>307</v>
      </c>
      <c r="D1780" s="617" t="s">
        <v>1853</v>
      </c>
      <c r="E1780" s="639" t="s">
        <v>1805</v>
      </c>
      <c r="F1780" s="734">
        <v>2312</v>
      </c>
      <c r="G1780" s="1583" t="s">
        <v>3878</v>
      </c>
      <c r="H1780" s="687"/>
      <c r="I1780" s="687">
        <v>1000</v>
      </c>
      <c r="J1780" s="1537" t="s">
        <v>1126</v>
      </c>
      <c r="K1780" s="1221"/>
      <c r="L1780" s="687"/>
      <c r="M1780" s="1876">
        <v>1300</v>
      </c>
      <c r="N1780" s="1935"/>
    </row>
    <row r="1781" spans="1:14" ht="12" customHeight="1">
      <c r="A1781" s="602"/>
      <c r="B1781" s="3033" t="s">
        <v>756</v>
      </c>
      <c r="C1781" s="602" t="s">
        <v>309</v>
      </c>
      <c r="D1781" s="617" t="s">
        <v>1853</v>
      </c>
      <c r="E1781" s="639" t="s">
        <v>1805</v>
      </c>
      <c r="F1781" s="734">
        <v>2312</v>
      </c>
      <c r="G1781" s="1583" t="s">
        <v>2255</v>
      </c>
      <c r="H1781" s="687"/>
      <c r="I1781" s="687">
        <v>5280</v>
      </c>
      <c r="J1781" s="1537" t="s">
        <v>1126</v>
      </c>
      <c r="K1781" s="1221"/>
      <c r="L1781" s="687"/>
      <c r="M1781" s="1876"/>
      <c r="N1781" s="1935"/>
    </row>
    <row r="1782" spans="1:14" ht="20.399999999999999">
      <c r="A1782" s="602"/>
      <c r="B1782" s="3033" t="s">
        <v>756</v>
      </c>
      <c r="C1782" s="602" t="s">
        <v>309</v>
      </c>
      <c r="D1782" s="617" t="s">
        <v>1853</v>
      </c>
      <c r="E1782" s="639" t="s">
        <v>1805</v>
      </c>
      <c r="F1782" s="734">
        <v>2312</v>
      </c>
      <c r="G1782" s="1583" t="s">
        <v>3879</v>
      </c>
      <c r="H1782" s="687"/>
      <c r="I1782" s="687">
        <v>2982</v>
      </c>
      <c r="J1782" s="1537" t="s">
        <v>1126</v>
      </c>
      <c r="K1782" s="1221"/>
      <c r="L1782" s="687"/>
      <c r="M1782" s="1876">
        <v>1600</v>
      </c>
      <c r="N1782" s="1935"/>
    </row>
    <row r="1783" spans="1:14" s="75" customFormat="1">
      <c r="A1783" s="602"/>
      <c r="B1783" s="3033" t="s">
        <v>756</v>
      </c>
      <c r="C1783" s="602" t="s">
        <v>305</v>
      </c>
      <c r="D1783" s="617" t="s">
        <v>1853</v>
      </c>
      <c r="E1783" s="639" t="s">
        <v>1805</v>
      </c>
      <c r="F1783" s="734">
        <v>2312</v>
      </c>
      <c r="G1783" s="1583" t="s">
        <v>3880</v>
      </c>
      <c r="H1783" s="687"/>
      <c r="I1783" s="687">
        <v>840</v>
      </c>
      <c r="J1783" s="1537" t="s">
        <v>1126</v>
      </c>
      <c r="K1783" s="1221"/>
      <c r="L1783" s="687"/>
      <c r="M1783" s="1876">
        <v>400</v>
      </c>
      <c r="N1783" s="54"/>
    </row>
    <row r="1784" spans="1:14" s="75" customFormat="1" ht="20.399999999999999">
      <c r="A1784" s="1549"/>
      <c r="B1784" s="3033" t="s">
        <v>756</v>
      </c>
      <c r="C1784" s="602" t="s">
        <v>305</v>
      </c>
      <c r="D1784" s="617" t="s">
        <v>1853</v>
      </c>
      <c r="E1784" s="639" t="s">
        <v>1805</v>
      </c>
      <c r="F1784" s="734">
        <v>2312</v>
      </c>
      <c r="G1784" s="1583" t="s">
        <v>3881</v>
      </c>
      <c r="H1784" s="1876"/>
      <c r="I1784" s="1876"/>
      <c r="J1784" s="1619"/>
      <c r="K1784" s="1907"/>
      <c r="L1784" s="1876"/>
      <c r="M1784" s="1876">
        <v>1000</v>
      </c>
      <c r="N1784" s="54"/>
    </row>
    <row r="1785" spans="1:14" ht="20.399999999999999">
      <c r="A1785" s="602"/>
      <c r="B1785" s="3033" t="s">
        <v>756</v>
      </c>
      <c r="C1785" s="602" t="s">
        <v>309</v>
      </c>
      <c r="D1785" s="617" t="s">
        <v>1853</v>
      </c>
      <c r="E1785" s="639" t="s">
        <v>1805</v>
      </c>
      <c r="F1785" s="734">
        <v>2312</v>
      </c>
      <c r="G1785" s="689" t="s">
        <v>3040</v>
      </c>
      <c r="H1785" s="687"/>
      <c r="I1785" s="687">
        <v>-144</v>
      </c>
      <c r="J1785" s="1537" t="s">
        <v>1126</v>
      </c>
      <c r="K1785" s="1221"/>
      <c r="L1785" s="687"/>
      <c r="M1785" s="687"/>
      <c r="N1785" s="54"/>
    </row>
    <row r="1786" spans="1:14" ht="20.399999999999999">
      <c r="A1786" s="602"/>
      <c r="B1786" s="3033" t="s">
        <v>756</v>
      </c>
      <c r="C1786" s="602" t="s">
        <v>307</v>
      </c>
      <c r="D1786" s="617" t="s">
        <v>1853</v>
      </c>
      <c r="E1786" s="639" t="s">
        <v>1805</v>
      </c>
      <c r="F1786" s="734">
        <v>2312</v>
      </c>
      <c r="G1786" s="689" t="s">
        <v>3207</v>
      </c>
      <c r="H1786" s="687"/>
      <c r="I1786" s="687">
        <v>1000</v>
      </c>
      <c r="J1786" s="1537" t="s">
        <v>1126</v>
      </c>
      <c r="K1786" s="1221"/>
      <c r="L1786" s="687"/>
      <c r="M1786" s="687"/>
      <c r="N1786" s="54"/>
    </row>
    <row r="1787" spans="1:14" ht="20.399999999999999">
      <c r="A1787" s="622"/>
      <c r="B1787" s="3032" t="s">
        <v>756</v>
      </c>
      <c r="C1787" s="622" t="s">
        <v>305</v>
      </c>
      <c r="D1787" s="658" t="s">
        <v>1853</v>
      </c>
      <c r="E1787" s="659" t="s">
        <v>1805</v>
      </c>
      <c r="F1787" s="624">
        <v>2314</v>
      </c>
      <c r="G1787" s="625" t="s">
        <v>1135</v>
      </c>
      <c r="H1787" s="670">
        <v>2826</v>
      </c>
      <c r="I1787" s="670"/>
      <c r="J1787" s="1392">
        <v>1591</v>
      </c>
      <c r="K1787" s="686"/>
      <c r="L1787" s="670">
        <v>2907</v>
      </c>
      <c r="M1787" s="670"/>
      <c r="N1787" s="16"/>
    </row>
    <row r="1788" spans="1:14">
      <c r="A1788" s="602"/>
      <c r="B1788" s="3033" t="s">
        <v>756</v>
      </c>
      <c r="C1788" s="602" t="s">
        <v>305</v>
      </c>
      <c r="D1788" s="617" t="s">
        <v>1853</v>
      </c>
      <c r="E1788" s="639" t="s">
        <v>1805</v>
      </c>
      <c r="F1788" s="618">
        <v>2314</v>
      </c>
      <c r="G1788" s="1551" t="s">
        <v>3882</v>
      </c>
      <c r="H1788" s="680"/>
      <c r="I1788" s="680">
        <v>600</v>
      </c>
      <c r="J1788" s="1392" t="s">
        <v>1126</v>
      </c>
      <c r="K1788" s="671"/>
      <c r="L1788" s="680"/>
      <c r="M1788" s="680">
        <v>600</v>
      </c>
      <c r="N1788" s="16"/>
    </row>
    <row r="1789" spans="1:14" ht="12" customHeight="1">
      <c r="A1789" s="602"/>
      <c r="B1789" s="3033" t="s">
        <v>756</v>
      </c>
      <c r="C1789" s="602" t="s">
        <v>305</v>
      </c>
      <c r="D1789" s="617" t="s">
        <v>1853</v>
      </c>
      <c r="E1789" s="639" t="s">
        <v>1805</v>
      </c>
      <c r="F1789" s="618">
        <v>2314</v>
      </c>
      <c r="G1789" s="1551" t="s">
        <v>2256</v>
      </c>
      <c r="H1789" s="680"/>
      <c r="I1789" s="680">
        <v>500</v>
      </c>
      <c r="J1789" s="1392" t="s">
        <v>1126</v>
      </c>
      <c r="K1789" s="671"/>
      <c r="L1789" s="680"/>
      <c r="M1789" s="680">
        <v>500</v>
      </c>
      <c r="N1789" s="16"/>
    </row>
    <row r="1790" spans="1:14" ht="12" customHeight="1">
      <c r="A1790" s="602"/>
      <c r="B1790" s="3033" t="s">
        <v>756</v>
      </c>
      <c r="C1790" s="602" t="s">
        <v>305</v>
      </c>
      <c r="D1790" s="617" t="s">
        <v>1853</v>
      </c>
      <c r="E1790" s="639" t="s">
        <v>1805</v>
      </c>
      <c r="F1790" s="618">
        <v>2314</v>
      </c>
      <c r="G1790" s="1551" t="s">
        <v>2257</v>
      </c>
      <c r="H1790" s="680"/>
      <c r="I1790" s="680">
        <v>500</v>
      </c>
      <c r="J1790" s="1392" t="s">
        <v>1126</v>
      </c>
      <c r="K1790" s="671"/>
      <c r="L1790" s="680"/>
      <c r="M1790" s="680">
        <v>500</v>
      </c>
      <c r="N1790" s="16"/>
    </row>
    <row r="1791" spans="1:14" ht="20.399999999999999">
      <c r="A1791" s="602"/>
      <c r="B1791" s="3033" t="s">
        <v>756</v>
      </c>
      <c r="C1791" s="602" t="s">
        <v>305</v>
      </c>
      <c r="D1791" s="617" t="s">
        <v>1853</v>
      </c>
      <c r="E1791" s="639" t="s">
        <v>1805</v>
      </c>
      <c r="F1791" s="618">
        <v>2314</v>
      </c>
      <c r="G1791" s="1551" t="s">
        <v>2258</v>
      </c>
      <c r="H1791" s="680"/>
      <c r="I1791" s="680">
        <v>752</v>
      </c>
      <c r="J1791" s="1392" t="s">
        <v>1126</v>
      </c>
      <c r="K1791" s="671"/>
      <c r="L1791" s="680"/>
      <c r="M1791" s="680">
        <v>752</v>
      </c>
      <c r="N1791" s="54"/>
    </row>
    <row r="1792" spans="1:14" ht="20.399999999999999">
      <c r="A1792" s="602"/>
      <c r="B1792" s="3033" t="s">
        <v>756</v>
      </c>
      <c r="C1792" s="602" t="s">
        <v>305</v>
      </c>
      <c r="D1792" s="617" t="s">
        <v>1853</v>
      </c>
      <c r="E1792" s="639" t="s">
        <v>1805</v>
      </c>
      <c r="F1792" s="618">
        <v>2314</v>
      </c>
      <c r="G1792" s="1551" t="s">
        <v>2259</v>
      </c>
      <c r="H1792" s="680"/>
      <c r="I1792" s="680">
        <v>405</v>
      </c>
      <c r="J1792" s="1392" t="s">
        <v>1126</v>
      </c>
      <c r="K1792" s="671"/>
      <c r="L1792" s="680"/>
      <c r="M1792" s="680">
        <v>405</v>
      </c>
      <c r="N1792" s="54"/>
    </row>
    <row r="1793" spans="1:14">
      <c r="A1793" s="602"/>
      <c r="B1793" s="3033" t="s">
        <v>756</v>
      </c>
      <c r="C1793" s="602" t="s">
        <v>305</v>
      </c>
      <c r="D1793" s="617" t="s">
        <v>1853</v>
      </c>
      <c r="E1793" s="639" t="s">
        <v>1805</v>
      </c>
      <c r="F1793" s="618">
        <v>2314</v>
      </c>
      <c r="G1793" s="1551" t="s">
        <v>664</v>
      </c>
      <c r="H1793" s="680"/>
      <c r="I1793" s="680">
        <v>150</v>
      </c>
      <c r="J1793" s="1392" t="s">
        <v>1126</v>
      </c>
      <c r="K1793" s="671"/>
      <c r="L1793" s="680"/>
      <c r="M1793" s="680">
        <v>150</v>
      </c>
      <c r="N1793" s="54"/>
    </row>
    <row r="1794" spans="1:14" ht="20.399999999999999">
      <c r="A1794" s="602"/>
      <c r="B1794" s="3033" t="s">
        <v>756</v>
      </c>
      <c r="C1794" s="602" t="s">
        <v>305</v>
      </c>
      <c r="D1794" s="617" t="s">
        <v>1853</v>
      </c>
      <c r="E1794" s="639" t="s">
        <v>1805</v>
      </c>
      <c r="F1794" s="618">
        <v>2314</v>
      </c>
      <c r="G1794" s="604" t="s">
        <v>3858</v>
      </c>
      <c r="H1794" s="680"/>
      <c r="I1794" s="680">
        <v>-81</v>
      </c>
      <c r="J1794" s="1392" t="s">
        <v>1126</v>
      </c>
      <c r="K1794" s="671"/>
      <c r="L1794" s="680"/>
      <c r="M1794" s="680"/>
      <c r="N1794" s="372"/>
    </row>
    <row r="1795" spans="1:14">
      <c r="A1795" s="622"/>
      <c r="B1795" s="3032" t="s">
        <v>756</v>
      </c>
      <c r="C1795" s="622" t="s">
        <v>305</v>
      </c>
      <c r="D1795" s="658" t="s">
        <v>1853</v>
      </c>
      <c r="E1795" s="659" t="s">
        <v>1805</v>
      </c>
      <c r="F1795" s="763">
        <v>2322</v>
      </c>
      <c r="G1795" s="739" t="s">
        <v>221</v>
      </c>
      <c r="H1795" s="832">
        <v>299.59999999999997</v>
      </c>
      <c r="I1795" s="832"/>
      <c r="J1795" s="1537">
        <v>0</v>
      </c>
      <c r="K1795" s="1158"/>
      <c r="L1795" s="832">
        <v>268.8</v>
      </c>
      <c r="M1795" s="832"/>
      <c r="N1795" s="54"/>
    </row>
    <row r="1796" spans="1:14">
      <c r="A1796" s="602"/>
      <c r="B1796" s="3033" t="s">
        <v>756</v>
      </c>
      <c r="C1796" s="602" t="s">
        <v>305</v>
      </c>
      <c r="D1796" s="617" t="s">
        <v>1853</v>
      </c>
      <c r="E1796" s="639" t="s">
        <v>1805</v>
      </c>
      <c r="F1796" s="734">
        <v>2322</v>
      </c>
      <c r="G1796" s="689" t="s">
        <v>4703</v>
      </c>
      <c r="H1796" s="687"/>
      <c r="I1796" s="687">
        <v>299.59999999999997</v>
      </c>
      <c r="J1796" s="1537" t="s">
        <v>1126</v>
      </c>
      <c r="K1796" s="1221"/>
      <c r="L1796" s="687"/>
      <c r="M1796" s="687">
        <v>268.8</v>
      </c>
      <c r="N1796" s="296"/>
    </row>
    <row r="1797" spans="1:14">
      <c r="A1797" s="622"/>
      <c r="B1797" s="3032" t="s">
        <v>756</v>
      </c>
      <c r="C1797" s="622" t="s">
        <v>307</v>
      </c>
      <c r="D1797" s="658" t="s">
        <v>1853</v>
      </c>
      <c r="E1797" s="659" t="s">
        <v>1805</v>
      </c>
      <c r="F1797" s="763">
        <v>2341</v>
      </c>
      <c r="G1797" s="739" t="s">
        <v>200</v>
      </c>
      <c r="H1797" s="832">
        <v>1200</v>
      </c>
      <c r="I1797" s="832"/>
      <c r="J1797" s="1537">
        <v>0</v>
      </c>
      <c r="K1797" s="1158"/>
      <c r="L1797" s="832">
        <v>660</v>
      </c>
      <c r="M1797" s="832"/>
      <c r="N1797" s="296"/>
    </row>
    <row r="1798" spans="1:14" ht="20.399999999999999">
      <c r="A1798" s="602"/>
      <c r="B1798" s="3033" t="s">
        <v>756</v>
      </c>
      <c r="C1798" s="602" t="s">
        <v>307</v>
      </c>
      <c r="D1798" s="617" t="s">
        <v>1853</v>
      </c>
      <c r="E1798" s="639" t="s">
        <v>1805</v>
      </c>
      <c r="F1798" s="734">
        <v>2341</v>
      </c>
      <c r="G1798" s="1583" t="s">
        <v>3883</v>
      </c>
      <c r="H1798" s="687"/>
      <c r="I1798" s="687">
        <v>300</v>
      </c>
      <c r="J1798" s="1537" t="s">
        <v>1126</v>
      </c>
      <c r="K1798" s="1221"/>
      <c r="L1798" s="687"/>
      <c r="M1798" s="687">
        <v>660</v>
      </c>
      <c r="N1798" s="54"/>
    </row>
    <row r="1799" spans="1:14" ht="20.399999999999999">
      <c r="A1799" s="602"/>
      <c r="B1799" s="3033" t="s">
        <v>756</v>
      </c>
      <c r="C1799" s="602" t="s">
        <v>307</v>
      </c>
      <c r="D1799" s="617" t="s">
        <v>1853</v>
      </c>
      <c r="E1799" s="639" t="s">
        <v>1805</v>
      </c>
      <c r="F1799" s="734">
        <v>2341</v>
      </c>
      <c r="G1799" s="689" t="s">
        <v>3208</v>
      </c>
      <c r="H1799" s="687"/>
      <c r="I1799" s="687">
        <v>900</v>
      </c>
      <c r="J1799" s="1537" t="s">
        <v>1126</v>
      </c>
      <c r="K1799" s="1221"/>
      <c r="L1799" s="687"/>
      <c r="M1799" s="687"/>
      <c r="N1799" s="54"/>
    </row>
    <row r="1800" spans="1:14">
      <c r="A1800" s="622"/>
      <c r="B1800" s="3032" t="s">
        <v>756</v>
      </c>
      <c r="C1800" s="622" t="s">
        <v>305</v>
      </c>
      <c r="D1800" s="658" t="s">
        <v>1853</v>
      </c>
      <c r="E1800" s="659" t="s">
        <v>1805</v>
      </c>
      <c r="F1800" s="763">
        <v>2350</v>
      </c>
      <c r="G1800" s="739" t="s">
        <v>162</v>
      </c>
      <c r="H1800" s="832">
        <v>7622</v>
      </c>
      <c r="I1800" s="832"/>
      <c r="J1800" s="1537">
        <v>4855</v>
      </c>
      <c r="K1800" s="1158"/>
      <c r="L1800" s="832">
        <v>8560</v>
      </c>
      <c r="M1800" s="832"/>
      <c r="N1800" s="54"/>
    </row>
    <row r="1801" spans="1:14" ht="20.399999999999999">
      <c r="A1801" s="602"/>
      <c r="B1801" s="3033" t="s">
        <v>756</v>
      </c>
      <c r="C1801" s="602" t="s">
        <v>305</v>
      </c>
      <c r="D1801" s="617" t="s">
        <v>1853</v>
      </c>
      <c r="E1801" s="639" t="s">
        <v>1805</v>
      </c>
      <c r="F1801" s="734">
        <v>2350</v>
      </c>
      <c r="G1801" s="1583" t="s">
        <v>3887</v>
      </c>
      <c r="H1801" s="687"/>
      <c r="I1801" s="687">
        <v>2000</v>
      </c>
      <c r="J1801" s="1537" t="s">
        <v>1126</v>
      </c>
      <c r="K1801" s="1221"/>
      <c r="L1801" s="687"/>
      <c r="M1801" s="687">
        <v>2000</v>
      </c>
      <c r="N1801" s="54"/>
    </row>
    <row r="1802" spans="1:14">
      <c r="A1802" s="602"/>
      <c r="B1802" s="3033" t="s">
        <v>756</v>
      </c>
      <c r="C1802" s="602" t="s">
        <v>305</v>
      </c>
      <c r="D1802" s="617" t="s">
        <v>1853</v>
      </c>
      <c r="E1802" s="639" t="s">
        <v>1805</v>
      </c>
      <c r="F1802" s="734">
        <v>2350</v>
      </c>
      <c r="G1802" s="1583" t="s">
        <v>3884</v>
      </c>
      <c r="H1802" s="687"/>
      <c r="I1802" s="687">
        <v>600</v>
      </c>
      <c r="J1802" s="1537" t="s">
        <v>1126</v>
      </c>
      <c r="K1802" s="1221"/>
      <c r="L1802" s="687"/>
      <c r="M1802" s="687">
        <v>3000</v>
      </c>
      <c r="N1802" s="54"/>
    </row>
    <row r="1803" spans="1:14" ht="30.6">
      <c r="A1803" s="602"/>
      <c r="B1803" s="3033" t="s">
        <v>756</v>
      </c>
      <c r="C1803" s="602" t="s">
        <v>305</v>
      </c>
      <c r="D1803" s="617" t="s">
        <v>1853</v>
      </c>
      <c r="E1803" s="639" t="s">
        <v>1805</v>
      </c>
      <c r="F1803" s="734">
        <v>2350</v>
      </c>
      <c r="G1803" s="1583" t="s">
        <v>3885</v>
      </c>
      <c r="H1803" s="687"/>
      <c r="I1803" s="687">
        <v>752</v>
      </c>
      <c r="J1803" s="1537" t="s">
        <v>1126</v>
      </c>
      <c r="K1803" s="1221"/>
      <c r="L1803" s="687"/>
      <c r="M1803" s="687">
        <v>160</v>
      </c>
      <c r="N1803" s="54"/>
    </row>
    <row r="1804" spans="1:14" ht="30.6">
      <c r="A1804" s="602"/>
      <c r="B1804" s="3033" t="s">
        <v>756</v>
      </c>
      <c r="C1804" s="602" t="s">
        <v>305</v>
      </c>
      <c r="D1804" s="617" t="s">
        <v>1853</v>
      </c>
      <c r="E1804" s="639" t="s">
        <v>1805</v>
      </c>
      <c r="F1804" s="734">
        <v>2350</v>
      </c>
      <c r="G1804" s="1583" t="s">
        <v>3886</v>
      </c>
      <c r="H1804" s="687"/>
      <c r="I1804" s="687">
        <v>3400</v>
      </c>
      <c r="J1804" s="1537" t="s">
        <v>1126</v>
      </c>
      <c r="K1804" s="1221"/>
      <c r="L1804" s="687"/>
      <c r="M1804" s="687">
        <v>3400</v>
      </c>
      <c r="N1804" s="54"/>
    </row>
    <row r="1805" spans="1:14" ht="20.399999999999999">
      <c r="A1805" s="602"/>
      <c r="B1805" s="3033" t="s">
        <v>756</v>
      </c>
      <c r="C1805" s="602" t="s">
        <v>305</v>
      </c>
      <c r="D1805" s="617" t="s">
        <v>1853</v>
      </c>
      <c r="E1805" s="639" t="s">
        <v>1805</v>
      </c>
      <c r="F1805" s="734">
        <v>2350</v>
      </c>
      <c r="G1805" s="689" t="s">
        <v>2893</v>
      </c>
      <c r="H1805" s="687"/>
      <c r="I1805" s="687">
        <v>-630</v>
      </c>
      <c r="J1805" s="1537" t="s">
        <v>1126</v>
      </c>
      <c r="K1805" s="1221"/>
      <c r="L1805" s="687"/>
      <c r="M1805" s="687"/>
      <c r="N1805" s="54"/>
    </row>
    <row r="1806" spans="1:14" ht="20.399999999999999">
      <c r="A1806" s="2080"/>
      <c r="B1806" s="3033" t="s">
        <v>756</v>
      </c>
      <c r="C1806" s="602" t="s">
        <v>305</v>
      </c>
      <c r="D1806" s="617" t="s">
        <v>1853</v>
      </c>
      <c r="E1806" s="639" t="s">
        <v>1805</v>
      </c>
      <c r="F1806" s="734">
        <v>2350</v>
      </c>
      <c r="G1806" s="2107" t="s">
        <v>3252</v>
      </c>
      <c r="H1806" s="2112"/>
      <c r="I1806" s="2112">
        <v>1500</v>
      </c>
      <c r="J1806" s="2103"/>
      <c r="K1806" s="2264"/>
      <c r="L1806" s="2112"/>
      <c r="M1806" s="2112"/>
      <c r="N1806" s="54"/>
    </row>
    <row r="1807" spans="1:14">
      <c r="A1807" s="622"/>
      <c r="B1807" s="3032" t="s">
        <v>756</v>
      </c>
      <c r="C1807" s="622" t="s">
        <v>305</v>
      </c>
      <c r="D1807" s="658" t="s">
        <v>1853</v>
      </c>
      <c r="E1807" s="659" t="s">
        <v>1805</v>
      </c>
      <c r="F1807" s="763">
        <v>2361</v>
      </c>
      <c r="G1807" s="739" t="s">
        <v>1426</v>
      </c>
      <c r="H1807" s="832">
        <v>630</v>
      </c>
      <c r="I1807" s="832"/>
      <c r="J1807" s="1537">
        <v>624.94000000000005</v>
      </c>
      <c r="K1807" s="1158"/>
      <c r="L1807" s="832">
        <v>3565</v>
      </c>
      <c r="M1807" s="832"/>
      <c r="N1807" s="54"/>
    </row>
    <row r="1808" spans="1:14" ht="20.399999999999999">
      <c r="A1808" s="602"/>
      <c r="B1808" s="3033" t="s">
        <v>756</v>
      </c>
      <c r="C1808" s="602" t="s">
        <v>305</v>
      </c>
      <c r="D1808" s="617" t="s">
        <v>1853</v>
      </c>
      <c r="E1808" s="639" t="s">
        <v>1805</v>
      </c>
      <c r="F1808" s="734">
        <v>2361</v>
      </c>
      <c r="G1808" s="689" t="s">
        <v>3893</v>
      </c>
      <c r="H1808" s="687"/>
      <c r="I1808" s="687">
        <v>630</v>
      </c>
      <c r="J1808" s="1537" t="s">
        <v>1126</v>
      </c>
      <c r="K1808" s="1221"/>
      <c r="L1808" s="687"/>
      <c r="M1808" s="687">
        <v>630</v>
      </c>
      <c r="N1808" s="54"/>
    </row>
    <row r="1809" spans="1:14" ht="20.399999999999999">
      <c r="A1809" s="1549"/>
      <c r="B1809" s="3033" t="s">
        <v>756</v>
      </c>
      <c r="C1809" s="602" t="s">
        <v>305</v>
      </c>
      <c r="D1809" s="617" t="s">
        <v>1853</v>
      </c>
      <c r="E1809" s="639" t="s">
        <v>1805</v>
      </c>
      <c r="F1809" s="734">
        <v>2361</v>
      </c>
      <c r="G1809" s="1583" t="s">
        <v>3888</v>
      </c>
      <c r="H1809" s="1876"/>
      <c r="I1809" s="1876"/>
      <c r="J1809" s="1619"/>
      <c r="K1809" s="1907"/>
      <c r="L1809" s="1876"/>
      <c r="M1809" s="1876">
        <v>1000</v>
      </c>
      <c r="N1809" s="1566"/>
    </row>
    <row r="1810" spans="1:14">
      <c r="A1810" s="1549"/>
      <c r="B1810" s="3033" t="s">
        <v>756</v>
      </c>
      <c r="C1810" s="602" t="s">
        <v>305</v>
      </c>
      <c r="D1810" s="617" t="s">
        <v>1853</v>
      </c>
      <c r="E1810" s="639" t="s">
        <v>1805</v>
      </c>
      <c r="F1810" s="734">
        <v>2361</v>
      </c>
      <c r="G1810" s="1583" t="s">
        <v>3889</v>
      </c>
      <c r="H1810" s="1876"/>
      <c r="I1810" s="1876"/>
      <c r="J1810" s="1619"/>
      <c r="K1810" s="1907"/>
      <c r="L1810" s="1876"/>
      <c r="M1810" s="1876">
        <v>500</v>
      </c>
      <c r="N1810" s="1566"/>
    </row>
    <row r="1811" spans="1:14" ht="22.5" customHeight="1">
      <c r="A1811" s="1549"/>
      <c r="B1811" s="3033" t="s">
        <v>756</v>
      </c>
      <c r="C1811" s="602" t="s">
        <v>305</v>
      </c>
      <c r="D1811" s="617" t="s">
        <v>1853</v>
      </c>
      <c r="E1811" s="639" t="s">
        <v>1805</v>
      </c>
      <c r="F1811" s="734">
        <v>2361</v>
      </c>
      <c r="G1811" s="1583" t="s">
        <v>3890</v>
      </c>
      <c r="H1811" s="1876"/>
      <c r="I1811" s="1876"/>
      <c r="J1811" s="1619"/>
      <c r="K1811" s="1907"/>
      <c r="L1811" s="1876"/>
      <c r="M1811" s="1876">
        <v>360</v>
      </c>
      <c r="N1811" s="49"/>
    </row>
    <row r="1812" spans="1:14">
      <c r="A1812" s="1549"/>
      <c r="B1812" s="3033" t="s">
        <v>756</v>
      </c>
      <c r="C1812" s="602" t="s">
        <v>305</v>
      </c>
      <c r="D1812" s="617" t="s">
        <v>1853</v>
      </c>
      <c r="E1812" s="639" t="s">
        <v>1805</v>
      </c>
      <c r="F1812" s="734">
        <v>2361</v>
      </c>
      <c r="G1812" s="1583" t="s">
        <v>3891</v>
      </c>
      <c r="H1812" s="1876"/>
      <c r="I1812" s="1876"/>
      <c r="J1812" s="1619"/>
      <c r="K1812" s="1907"/>
      <c r="L1812" s="1876"/>
      <c r="M1812" s="1876">
        <v>375</v>
      </c>
      <c r="N1812" s="167"/>
    </row>
    <row r="1813" spans="1:14" ht="30.6">
      <c r="A1813" s="1549"/>
      <c r="B1813" s="3033" t="s">
        <v>756</v>
      </c>
      <c r="C1813" s="602" t="s">
        <v>305</v>
      </c>
      <c r="D1813" s="617" t="s">
        <v>1853</v>
      </c>
      <c r="E1813" s="639" t="s">
        <v>1805</v>
      </c>
      <c r="F1813" s="734">
        <v>2361</v>
      </c>
      <c r="G1813" s="1583" t="s">
        <v>3892</v>
      </c>
      <c r="H1813" s="1876"/>
      <c r="I1813" s="1876"/>
      <c r="J1813" s="1619"/>
      <c r="K1813" s="1907"/>
      <c r="L1813" s="1876"/>
      <c r="M1813" s="1876">
        <v>700</v>
      </c>
      <c r="N1813" s="1131" t="s">
        <v>4395</v>
      </c>
    </row>
    <row r="1814" spans="1:14">
      <c r="A1814" s="659"/>
      <c r="B1814" s="3032" t="s">
        <v>756</v>
      </c>
      <c r="C1814" s="659" t="s">
        <v>307</v>
      </c>
      <c r="D1814" s="762" t="s">
        <v>1853</v>
      </c>
      <c r="E1814" s="659" t="s">
        <v>1805</v>
      </c>
      <c r="F1814" s="763">
        <v>2370</v>
      </c>
      <c r="G1814" s="739" t="s">
        <v>201</v>
      </c>
      <c r="H1814" s="832">
        <v>13456.400000000001</v>
      </c>
      <c r="I1814" s="832"/>
      <c r="J1814" s="1537">
        <v>11148</v>
      </c>
      <c r="K1814" s="1158"/>
      <c r="L1814" s="832">
        <v>15356.400000000001</v>
      </c>
      <c r="M1814" s="832"/>
      <c r="N1814" s="1131"/>
    </row>
    <row r="1815" spans="1:14" ht="183.6">
      <c r="A1815" s="639"/>
      <c r="B1815" s="3033" t="s">
        <v>756</v>
      </c>
      <c r="C1815" s="639" t="s">
        <v>307</v>
      </c>
      <c r="D1815" s="733" t="s">
        <v>1853</v>
      </c>
      <c r="E1815" s="639" t="s">
        <v>1805</v>
      </c>
      <c r="F1815" s="734">
        <v>2370</v>
      </c>
      <c r="G1815" s="1583" t="s">
        <v>3894</v>
      </c>
      <c r="H1815" s="1876"/>
      <c r="I1815" s="1876">
        <v>9926.4000000000015</v>
      </c>
      <c r="J1815" s="1619" t="s">
        <v>1126</v>
      </c>
      <c r="K1815" s="1907"/>
      <c r="L1815" s="1876"/>
      <c r="M1815" s="1876">
        <v>9926.4000000000015</v>
      </c>
      <c r="N1815" s="16"/>
    </row>
    <row r="1816" spans="1:14" ht="132.6">
      <c r="A1816" s="639"/>
      <c r="B1816" s="3033" t="s">
        <v>756</v>
      </c>
      <c r="C1816" s="639" t="s">
        <v>307</v>
      </c>
      <c r="D1816" s="733" t="s">
        <v>1853</v>
      </c>
      <c r="E1816" s="639" t="s">
        <v>1805</v>
      </c>
      <c r="F1816" s="734">
        <v>2370</v>
      </c>
      <c r="G1816" s="1797" t="s">
        <v>2260</v>
      </c>
      <c r="H1816" s="1876"/>
      <c r="I1816" s="1876">
        <v>3400</v>
      </c>
      <c r="J1816" s="1619" t="s">
        <v>1126</v>
      </c>
      <c r="K1816" s="1907"/>
      <c r="L1816" s="1876"/>
      <c r="M1816" s="1876">
        <v>3400</v>
      </c>
      <c r="N1816" s="168"/>
    </row>
    <row r="1817" spans="1:14" ht="40.799999999999997">
      <c r="A1817" s="639"/>
      <c r="B1817" s="3033" t="s">
        <v>756</v>
      </c>
      <c r="C1817" s="639" t="s">
        <v>307</v>
      </c>
      <c r="D1817" s="733" t="s">
        <v>1853</v>
      </c>
      <c r="E1817" s="639" t="s">
        <v>1805</v>
      </c>
      <c r="F1817" s="734">
        <v>2370</v>
      </c>
      <c r="G1817" s="1797" t="s">
        <v>2261</v>
      </c>
      <c r="H1817" s="1876"/>
      <c r="I1817" s="1876">
        <v>630</v>
      </c>
      <c r="J1817" s="1619" t="s">
        <v>1126</v>
      </c>
      <c r="K1817" s="1907"/>
      <c r="L1817" s="1876"/>
      <c r="M1817" s="1876">
        <v>630</v>
      </c>
      <c r="N1817" s="168"/>
    </row>
    <row r="1818" spans="1:14" ht="122.4">
      <c r="A1818" s="639"/>
      <c r="B1818" s="3033" t="s">
        <v>756</v>
      </c>
      <c r="C1818" s="639" t="s">
        <v>307</v>
      </c>
      <c r="D1818" s="733" t="s">
        <v>1853</v>
      </c>
      <c r="E1818" s="639" t="s">
        <v>1805</v>
      </c>
      <c r="F1818" s="734">
        <v>2370</v>
      </c>
      <c r="G1818" s="1797" t="s">
        <v>2262</v>
      </c>
      <c r="H1818" s="1876"/>
      <c r="I1818" s="1876">
        <v>1400</v>
      </c>
      <c r="J1818" s="1619" t="s">
        <v>1126</v>
      </c>
      <c r="K1818" s="1907"/>
      <c r="L1818" s="1876"/>
      <c r="M1818" s="1876">
        <v>1400</v>
      </c>
      <c r="N1818" s="168"/>
    </row>
    <row r="1819" spans="1:14" ht="20.399999999999999">
      <c r="A1819" s="639"/>
      <c r="B1819" s="3033" t="s">
        <v>756</v>
      </c>
      <c r="C1819" s="639" t="s">
        <v>307</v>
      </c>
      <c r="D1819" s="733" t="s">
        <v>1853</v>
      </c>
      <c r="E1819" s="639" t="s">
        <v>1805</v>
      </c>
      <c r="F1819" s="734">
        <v>2370</v>
      </c>
      <c r="G1819" s="769" t="s">
        <v>3207</v>
      </c>
      <c r="H1819" s="687"/>
      <c r="I1819" s="687">
        <v>-1000</v>
      </c>
      <c r="J1819" s="1537" t="s">
        <v>1126</v>
      </c>
      <c r="K1819" s="1221"/>
      <c r="L1819" s="687"/>
      <c r="M1819" s="687"/>
      <c r="N1819" s="168"/>
    </row>
    <row r="1820" spans="1:14" ht="20.399999999999999">
      <c r="A1820" s="639"/>
      <c r="B1820" s="3033" t="s">
        <v>756</v>
      </c>
      <c r="C1820" s="639" t="s">
        <v>307</v>
      </c>
      <c r="D1820" s="733" t="s">
        <v>1853</v>
      </c>
      <c r="E1820" s="639" t="s">
        <v>1805</v>
      </c>
      <c r="F1820" s="734">
        <v>2370</v>
      </c>
      <c r="G1820" s="769" t="s">
        <v>3208</v>
      </c>
      <c r="H1820" s="687"/>
      <c r="I1820" s="687">
        <v>-900</v>
      </c>
      <c r="J1820" s="1537" t="s">
        <v>1126</v>
      </c>
      <c r="K1820" s="1221"/>
      <c r="L1820" s="687"/>
      <c r="M1820" s="687"/>
      <c r="N1820" s="168"/>
    </row>
    <row r="1821" spans="1:14">
      <c r="A1821" s="622"/>
      <c r="B1821" s="3032" t="s">
        <v>312</v>
      </c>
      <c r="C1821" s="622" t="s">
        <v>306</v>
      </c>
      <c r="D1821" s="658" t="s">
        <v>1853</v>
      </c>
      <c r="E1821" s="659" t="s">
        <v>1806</v>
      </c>
      <c r="F1821" s="624">
        <v>2370</v>
      </c>
      <c r="G1821" s="625" t="s">
        <v>201</v>
      </c>
      <c r="H1821" s="686">
        <v>6809</v>
      </c>
      <c r="I1821" s="670"/>
      <c r="J1821" s="1392">
        <v>0</v>
      </c>
      <c r="K1821" s="668"/>
      <c r="L1821" s="686">
        <v>1871</v>
      </c>
      <c r="M1821" s="670"/>
      <c r="N1821" s="168"/>
    </row>
    <row r="1822" spans="1:14">
      <c r="A1822" s="602"/>
      <c r="B1822" s="3033" t="s">
        <v>312</v>
      </c>
      <c r="C1822" s="602" t="s">
        <v>306</v>
      </c>
      <c r="D1822" s="617" t="s">
        <v>1853</v>
      </c>
      <c r="E1822" s="639" t="s">
        <v>1806</v>
      </c>
      <c r="F1822" s="618">
        <v>2370</v>
      </c>
      <c r="G1822" s="604" t="s">
        <v>967</v>
      </c>
      <c r="H1822" s="680"/>
      <c r="I1822" s="680"/>
      <c r="J1822" s="1392" t="s">
        <v>1126</v>
      </c>
      <c r="K1822" s="668"/>
      <c r="L1822" s="680"/>
      <c r="M1822" s="680">
        <v>1871</v>
      </c>
      <c r="N1822" s="168"/>
    </row>
    <row r="1823" spans="1:14">
      <c r="A1823" s="602"/>
      <c r="B1823" s="3033" t="s">
        <v>312</v>
      </c>
      <c r="C1823" s="602" t="s">
        <v>306</v>
      </c>
      <c r="D1823" s="617" t="s">
        <v>1853</v>
      </c>
      <c r="E1823" s="639" t="s">
        <v>1806</v>
      </c>
      <c r="F1823" s="618">
        <v>2370</v>
      </c>
      <c r="G1823" s="604" t="s">
        <v>2886</v>
      </c>
      <c r="H1823" s="680"/>
      <c r="I1823" s="680">
        <v>6809</v>
      </c>
      <c r="J1823" s="1392" t="s">
        <v>1126</v>
      </c>
      <c r="K1823" s="668"/>
      <c r="L1823" s="680"/>
      <c r="M1823" s="680"/>
      <c r="N1823" s="168"/>
    </row>
    <row r="1824" spans="1:14" ht="20.399999999999999">
      <c r="A1824" s="602"/>
      <c r="B1824" s="3033" t="s">
        <v>312</v>
      </c>
      <c r="C1824" s="602" t="s">
        <v>306</v>
      </c>
      <c r="D1824" s="617" t="s">
        <v>1853</v>
      </c>
      <c r="E1824" s="639" t="s">
        <v>1806</v>
      </c>
      <c r="F1824" s="618">
        <v>2370</v>
      </c>
      <c r="G1824" s="604" t="s">
        <v>1745</v>
      </c>
      <c r="H1824" s="680"/>
      <c r="I1824" s="680"/>
      <c r="J1824" s="1392" t="s">
        <v>1126</v>
      </c>
      <c r="K1824" s="668"/>
      <c r="L1824" s="680"/>
      <c r="M1824" s="680"/>
      <c r="N1824" s="168"/>
    </row>
    <row r="1825" spans="1:32">
      <c r="A1825" s="622"/>
      <c r="B1825" s="3032" t="s">
        <v>756</v>
      </c>
      <c r="C1825" s="622" t="s">
        <v>305</v>
      </c>
      <c r="D1825" s="658" t="s">
        <v>1853</v>
      </c>
      <c r="E1825" s="659" t="s">
        <v>1805</v>
      </c>
      <c r="F1825" s="763">
        <v>2390</v>
      </c>
      <c r="G1825" s="739" t="s">
        <v>127</v>
      </c>
      <c r="H1825" s="832">
        <v>81</v>
      </c>
      <c r="I1825" s="832"/>
      <c r="J1825" s="1537">
        <v>81</v>
      </c>
      <c r="K1825" s="1158"/>
      <c r="L1825" s="832">
        <v>0</v>
      </c>
      <c r="M1825" s="832"/>
      <c r="N1825" s="168"/>
    </row>
    <row r="1826" spans="1:32" ht="20.399999999999999">
      <c r="A1826" s="602"/>
      <c r="B1826" s="3033" t="s">
        <v>756</v>
      </c>
      <c r="C1826" s="602" t="s">
        <v>305</v>
      </c>
      <c r="D1826" s="617" t="s">
        <v>1853</v>
      </c>
      <c r="E1826" s="639" t="s">
        <v>1805</v>
      </c>
      <c r="F1826" s="734">
        <v>2390</v>
      </c>
      <c r="G1826" s="689" t="s">
        <v>3858</v>
      </c>
      <c r="H1826" s="687"/>
      <c r="I1826" s="687">
        <v>81</v>
      </c>
      <c r="J1826" s="1537" t="s">
        <v>1126</v>
      </c>
      <c r="K1826" s="1221"/>
      <c r="L1826" s="687"/>
      <c r="M1826" s="687"/>
      <c r="N1826" s="168"/>
    </row>
    <row r="1827" spans="1:32" ht="20.399999999999999">
      <c r="A1827" s="622"/>
      <c r="B1827" s="3032" t="s">
        <v>756</v>
      </c>
      <c r="C1827" s="622" t="s">
        <v>305</v>
      </c>
      <c r="D1827" s="658" t="s">
        <v>1853</v>
      </c>
      <c r="E1827" s="659" t="s">
        <v>1805</v>
      </c>
      <c r="F1827" s="763">
        <v>2512</v>
      </c>
      <c r="G1827" s="739" t="s">
        <v>763</v>
      </c>
      <c r="H1827" s="832">
        <v>2000</v>
      </c>
      <c r="I1827" s="832"/>
      <c r="J1827" s="1537">
        <v>989</v>
      </c>
      <c r="K1827" s="1158"/>
      <c r="L1827" s="832">
        <v>1500</v>
      </c>
      <c r="M1827" s="832"/>
      <c r="N1827" s="168"/>
    </row>
    <row r="1828" spans="1:32" ht="20.399999999999999">
      <c r="A1828" s="576"/>
      <c r="B1828" s="3033" t="s">
        <v>756</v>
      </c>
      <c r="C1828" s="602" t="s">
        <v>305</v>
      </c>
      <c r="D1828" s="617" t="s">
        <v>1853</v>
      </c>
      <c r="E1828" s="639" t="s">
        <v>1805</v>
      </c>
      <c r="F1828" s="734">
        <v>2512</v>
      </c>
      <c r="G1828" s="1068" t="s">
        <v>2926</v>
      </c>
      <c r="H1828" s="1914"/>
      <c r="I1828" s="1914">
        <v>2000</v>
      </c>
      <c r="J1828" s="1537" t="s">
        <v>1126</v>
      </c>
      <c r="K1828" s="1915"/>
      <c r="L1828" s="1914"/>
      <c r="M1828" s="1914">
        <v>1500</v>
      </c>
      <c r="N1828" s="168"/>
    </row>
    <row r="1829" spans="1:32" ht="20.399999999999999">
      <c r="A1829" s="622"/>
      <c r="B1829" s="3032" t="s">
        <v>758</v>
      </c>
      <c r="C1829" s="622" t="s">
        <v>326</v>
      </c>
      <c r="D1829" s="658" t="s">
        <v>1853</v>
      </c>
      <c r="E1829" s="659" t="s">
        <v>1805</v>
      </c>
      <c r="F1829" s="763">
        <v>5120</v>
      </c>
      <c r="G1829" s="739" t="s">
        <v>572</v>
      </c>
      <c r="H1829" s="832">
        <v>825</v>
      </c>
      <c r="I1829" s="832"/>
      <c r="J1829" s="1537">
        <v>0</v>
      </c>
      <c r="K1829" s="1158"/>
      <c r="L1829" s="832">
        <v>500</v>
      </c>
      <c r="M1829" s="832"/>
      <c r="N1829" s="168"/>
    </row>
    <row r="1830" spans="1:32" ht="12" customHeight="1">
      <c r="A1830" s="811"/>
      <c r="B1830" s="3041" t="s">
        <v>758</v>
      </c>
      <c r="C1830" s="713" t="s">
        <v>326</v>
      </c>
      <c r="D1830" s="812" t="s">
        <v>1853</v>
      </c>
      <c r="E1830" s="639" t="s">
        <v>1805</v>
      </c>
      <c r="F1830" s="734">
        <v>5120</v>
      </c>
      <c r="G1830" s="1583" t="s">
        <v>3895</v>
      </c>
      <c r="H1830" s="687"/>
      <c r="I1830" s="687">
        <v>225</v>
      </c>
      <c r="J1830" s="1537" t="s">
        <v>1126</v>
      </c>
      <c r="K1830" s="1221"/>
      <c r="L1830" s="687"/>
      <c r="M1830" s="687">
        <v>500</v>
      </c>
      <c r="N1830" s="6"/>
    </row>
    <row r="1831" spans="1:32" ht="20.399999999999999">
      <c r="A1831" s="1050"/>
      <c r="B1831" s="3041" t="s">
        <v>758</v>
      </c>
      <c r="C1831" s="713" t="s">
        <v>326</v>
      </c>
      <c r="D1831" s="812" t="s">
        <v>1853</v>
      </c>
      <c r="E1831" s="639" t="s">
        <v>1805</v>
      </c>
      <c r="F1831" s="734">
        <v>5120</v>
      </c>
      <c r="G1831" s="1068" t="s">
        <v>3245</v>
      </c>
      <c r="H1831" s="1914"/>
      <c r="I1831" s="1914">
        <v>600</v>
      </c>
      <c r="J1831" s="1537"/>
      <c r="K1831" s="1915"/>
      <c r="L1831" s="1914"/>
      <c r="M1831" s="1914"/>
      <c r="N1831" s="6"/>
    </row>
    <row r="1832" spans="1:32">
      <c r="A1832" s="622"/>
      <c r="B1832" s="3032" t="s">
        <v>757</v>
      </c>
      <c r="C1832" s="622" t="s">
        <v>326</v>
      </c>
      <c r="D1832" s="658" t="s">
        <v>1853</v>
      </c>
      <c r="E1832" s="659" t="s">
        <v>1805</v>
      </c>
      <c r="F1832" s="763">
        <v>5218</v>
      </c>
      <c r="G1832" s="739" t="s">
        <v>1033</v>
      </c>
      <c r="H1832" s="832">
        <v>40063</v>
      </c>
      <c r="I1832" s="832"/>
      <c r="J1832" s="1537">
        <v>36596</v>
      </c>
      <c r="K1832" s="1158"/>
      <c r="L1832" s="832">
        <v>0</v>
      </c>
      <c r="M1832" s="832"/>
      <c r="N1832" s="6"/>
    </row>
    <row r="1833" spans="1:32" ht="20.399999999999999">
      <c r="A1833" s="602"/>
      <c r="B1833" s="3033" t="s">
        <v>757</v>
      </c>
      <c r="C1833" s="602" t="s">
        <v>326</v>
      </c>
      <c r="D1833" s="617" t="s">
        <v>1853</v>
      </c>
      <c r="E1833" s="639" t="s">
        <v>1805</v>
      </c>
      <c r="F1833" s="734">
        <v>5218</v>
      </c>
      <c r="G1833" s="689" t="s">
        <v>2704</v>
      </c>
      <c r="H1833" s="687"/>
      <c r="I1833" s="687">
        <v>57106</v>
      </c>
      <c r="J1833" s="1537" t="s">
        <v>1126</v>
      </c>
      <c r="K1833" s="1221"/>
      <c r="L1833" s="687"/>
      <c r="M1833" s="687"/>
      <c r="N1833" s="6"/>
    </row>
    <row r="1834" spans="1:32">
      <c r="A1834" s="1170"/>
      <c r="B1834" s="3033" t="s">
        <v>757</v>
      </c>
      <c r="C1834" s="602" t="s">
        <v>326</v>
      </c>
      <c r="D1834" s="617" t="s">
        <v>1853</v>
      </c>
      <c r="E1834" s="639" t="s">
        <v>1805</v>
      </c>
      <c r="F1834" s="734">
        <v>5218</v>
      </c>
      <c r="G1834" s="1236" t="s">
        <v>2805</v>
      </c>
      <c r="H1834" s="1937"/>
      <c r="I1834" s="1937">
        <v>-13288</v>
      </c>
      <c r="J1834" s="1537" t="s">
        <v>1126</v>
      </c>
      <c r="K1834" s="1938"/>
      <c r="L1834" s="1937"/>
      <c r="M1834" s="1937"/>
      <c r="N1834" s="6"/>
    </row>
    <row r="1835" spans="1:32">
      <c r="A1835" s="1170"/>
      <c r="B1835" s="3033" t="s">
        <v>757</v>
      </c>
      <c r="C1835" s="602" t="s">
        <v>326</v>
      </c>
      <c r="D1835" s="617" t="s">
        <v>1853</v>
      </c>
      <c r="E1835" s="639" t="s">
        <v>1805</v>
      </c>
      <c r="F1835" s="734">
        <v>5218</v>
      </c>
      <c r="G1835" s="1236" t="s">
        <v>2806</v>
      </c>
      <c r="H1835" s="1937"/>
      <c r="I1835" s="1937">
        <v>-3755</v>
      </c>
      <c r="J1835" s="1537" t="s">
        <v>1126</v>
      </c>
      <c r="K1835" s="1938"/>
      <c r="L1835" s="1937"/>
      <c r="M1835" s="1937"/>
      <c r="N1835" s="6"/>
    </row>
    <row r="1836" spans="1:32">
      <c r="A1836" s="622"/>
      <c r="B1836" s="3032" t="s">
        <v>758</v>
      </c>
      <c r="C1836" s="622" t="s">
        <v>326</v>
      </c>
      <c r="D1836" s="658" t="s">
        <v>1853</v>
      </c>
      <c r="E1836" s="659" t="s">
        <v>1805</v>
      </c>
      <c r="F1836" s="763">
        <v>5238</v>
      </c>
      <c r="G1836" s="739" t="s">
        <v>131</v>
      </c>
      <c r="H1836" s="832">
        <v>0</v>
      </c>
      <c r="I1836" s="832"/>
      <c r="J1836" s="1537" t="s">
        <v>1126</v>
      </c>
      <c r="K1836" s="1158"/>
      <c r="L1836" s="832">
        <v>9000</v>
      </c>
      <c r="M1836" s="832"/>
      <c r="N1836" s="6"/>
    </row>
    <row r="1837" spans="1:32">
      <c r="A1837" s="602"/>
      <c r="B1837" s="3033" t="s">
        <v>758</v>
      </c>
      <c r="C1837" s="602" t="s">
        <v>326</v>
      </c>
      <c r="D1837" s="617" t="s">
        <v>1853</v>
      </c>
      <c r="E1837" s="639" t="s">
        <v>1805</v>
      </c>
      <c r="F1837" s="734">
        <v>5238</v>
      </c>
      <c r="G1837" s="689" t="s">
        <v>3896</v>
      </c>
      <c r="H1837" s="687"/>
      <c r="I1837" s="687">
        <v>0</v>
      </c>
      <c r="J1837" s="1537" t="s">
        <v>1126</v>
      </c>
      <c r="K1837" s="1221"/>
      <c r="L1837" s="687"/>
      <c r="M1837" s="1900">
        <v>9000</v>
      </c>
      <c r="N1837" s="168"/>
    </row>
    <row r="1838" spans="1:32" ht="12" customHeight="1">
      <c r="A1838" s="622"/>
      <c r="B1838" s="3032" t="s">
        <v>757</v>
      </c>
      <c r="C1838" s="622" t="s">
        <v>326</v>
      </c>
      <c r="D1838" s="658" t="s">
        <v>1853</v>
      </c>
      <c r="E1838" s="659" t="s">
        <v>1805</v>
      </c>
      <c r="F1838" s="763">
        <v>5238</v>
      </c>
      <c r="G1838" s="739" t="s">
        <v>131</v>
      </c>
      <c r="H1838" s="832">
        <v>13288</v>
      </c>
      <c r="I1838" s="832"/>
      <c r="J1838" s="1537">
        <v>13287.98</v>
      </c>
      <c r="K1838" s="1158"/>
      <c r="L1838" s="832">
        <v>0</v>
      </c>
      <c r="M1838" s="832"/>
      <c r="N1838" s="168"/>
      <c r="O1838" s="6"/>
      <c r="P1838" s="6"/>
      <c r="Q1838" s="6"/>
      <c r="R1838" s="6"/>
      <c r="S1838" s="6"/>
      <c r="T1838" s="6"/>
      <c r="U1838" s="6"/>
      <c r="V1838" s="6"/>
      <c r="W1838" s="6"/>
      <c r="X1838" s="6"/>
      <c r="Y1838" s="6"/>
      <c r="Z1838" s="6"/>
      <c r="AA1838" s="6"/>
      <c r="AB1838" s="6"/>
      <c r="AC1838" s="6"/>
      <c r="AD1838" s="6"/>
      <c r="AE1838" s="6"/>
      <c r="AF1838" s="6"/>
    </row>
    <row r="1839" spans="1:32" ht="12" customHeight="1">
      <c r="A1839" s="1549"/>
      <c r="B1839" s="3033" t="s">
        <v>757</v>
      </c>
      <c r="C1839" s="602" t="s">
        <v>326</v>
      </c>
      <c r="D1839" s="617" t="s">
        <v>1853</v>
      </c>
      <c r="E1839" s="639" t="s">
        <v>1805</v>
      </c>
      <c r="F1839" s="734">
        <v>5238</v>
      </c>
      <c r="G1839" s="1236" t="s">
        <v>2805</v>
      </c>
      <c r="H1839" s="1937"/>
      <c r="I1839" s="1937">
        <v>13288</v>
      </c>
      <c r="J1839" s="1619"/>
      <c r="K1839" s="1907"/>
      <c r="L1839" s="1876"/>
      <c r="M1839" s="1876"/>
      <c r="N1839" s="168"/>
      <c r="O1839" s="6"/>
      <c r="P1839" s="6"/>
      <c r="Q1839" s="6"/>
      <c r="R1839" s="6"/>
      <c r="S1839" s="6"/>
      <c r="T1839" s="6"/>
      <c r="U1839" s="6"/>
      <c r="V1839" s="6"/>
      <c r="W1839" s="6"/>
      <c r="X1839" s="6"/>
      <c r="Y1839" s="6"/>
      <c r="Z1839" s="6"/>
      <c r="AA1839" s="6"/>
      <c r="AB1839" s="6"/>
      <c r="AC1839" s="6"/>
      <c r="AD1839" s="6"/>
      <c r="AE1839" s="6"/>
      <c r="AF1839" s="6"/>
    </row>
    <row r="1840" spans="1:32">
      <c r="A1840" s="622"/>
      <c r="B1840" s="3032" t="s">
        <v>758</v>
      </c>
      <c r="C1840" s="622" t="s">
        <v>309</v>
      </c>
      <c r="D1840" s="658" t="s">
        <v>1853</v>
      </c>
      <c r="E1840" s="659" t="s">
        <v>1805</v>
      </c>
      <c r="F1840" s="763">
        <v>5239</v>
      </c>
      <c r="G1840" s="739" t="s">
        <v>130</v>
      </c>
      <c r="H1840" s="832">
        <v>944</v>
      </c>
      <c r="I1840" s="832"/>
      <c r="J1840" s="1537">
        <v>943.02999999999975</v>
      </c>
      <c r="K1840" s="1158"/>
      <c r="L1840" s="832">
        <v>2155</v>
      </c>
      <c r="M1840" s="832"/>
      <c r="N1840" s="168"/>
    </row>
    <row r="1841" spans="1:32" ht="20.399999999999999">
      <c r="A1841" s="602"/>
      <c r="B1841" s="3033" t="s">
        <v>758</v>
      </c>
      <c r="C1841" s="602" t="s">
        <v>309</v>
      </c>
      <c r="D1841" s="617" t="s">
        <v>1853</v>
      </c>
      <c r="E1841" s="639" t="s">
        <v>1805</v>
      </c>
      <c r="F1841" s="734">
        <v>5239</v>
      </c>
      <c r="G1841" s="689" t="s">
        <v>3897</v>
      </c>
      <c r="H1841" s="687"/>
      <c r="I1841" s="687">
        <v>800</v>
      </c>
      <c r="J1841" s="1537" t="s">
        <v>1126</v>
      </c>
      <c r="K1841" s="1221"/>
      <c r="L1841" s="687"/>
      <c r="M1841" s="687">
        <v>1600</v>
      </c>
      <c r="N1841" s="168"/>
    </row>
    <row r="1842" spans="1:32">
      <c r="A1842" s="602"/>
      <c r="B1842" s="3033" t="s">
        <v>758</v>
      </c>
      <c r="C1842" s="602" t="s">
        <v>309</v>
      </c>
      <c r="D1842" s="617" t="s">
        <v>1853</v>
      </c>
      <c r="E1842" s="639" t="s">
        <v>1805</v>
      </c>
      <c r="F1842" s="734">
        <v>5239</v>
      </c>
      <c r="G1842" s="1583" t="s">
        <v>5101</v>
      </c>
      <c r="H1842" s="687"/>
      <c r="I1842" s="687">
        <v>600</v>
      </c>
      <c r="J1842" s="1537" t="s">
        <v>1126</v>
      </c>
      <c r="K1842" s="1221"/>
      <c r="L1842" s="687"/>
      <c r="M1842" s="1876">
        <v>555</v>
      </c>
      <c r="N1842" s="168"/>
    </row>
    <row r="1843" spans="1:32" ht="20.399999999999999">
      <c r="A1843" s="602"/>
      <c r="B1843" s="3033" t="s">
        <v>758</v>
      </c>
      <c r="C1843" s="602" t="s">
        <v>309</v>
      </c>
      <c r="D1843" s="617" t="s">
        <v>1853</v>
      </c>
      <c r="E1843" s="639" t="s">
        <v>1805</v>
      </c>
      <c r="F1843" s="734">
        <v>5239</v>
      </c>
      <c r="G1843" s="689" t="s">
        <v>3040</v>
      </c>
      <c r="H1843" s="687"/>
      <c r="I1843" s="687">
        <v>144</v>
      </c>
      <c r="J1843" s="1537" t="s">
        <v>1126</v>
      </c>
      <c r="K1843" s="1221"/>
      <c r="L1843" s="687"/>
      <c r="M1843" s="687"/>
      <c r="N1843" s="168"/>
    </row>
    <row r="1844" spans="1:32">
      <c r="A1844" s="622" t="s">
        <v>691</v>
      </c>
      <c r="B1844" s="3032" t="s">
        <v>757</v>
      </c>
      <c r="C1844" s="622" t="s">
        <v>309</v>
      </c>
      <c r="D1844" s="658" t="s">
        <v>1853</v>
      </c>
      <c r="E1844" s="1305" t="s">
        <v>1805</v>
      </c>
      <c r="F1844" s="1578">
        <v>5239</v>
      </c>
      <c r="G1844" s="1571" t="s">
        <v>130</v>
      </c>
      <c r="H1844" s="1878">
        <v>3755</v>
      </c>
      <c r="I1844" s="1878"/>
      <c r="J1844" s="1564">
        <v>3755</v>
      </c>
      <c r="K1844" s="2034"/>
      <c r="L1844" s="1878">
        <v>0</v>
      </c>
      <c r="M1844" s="1878"/>
      <c r="N1844" s="89"/>
    </row>
    <row r="1845" spans="1:32">
      <c r="A1845" s="602" t="s">
        <v>691</v>
      </c>
      <c r="B1845" s="3033" t="s">
        <v>757</v>
      </c>
      <c r="C1845" s="602" t="s">
        <v>309</v>
      </c>
      <c r="D1845" s="617" t="s">
        <v>1853</v>
      </c>
      <c r="E1845" s="1306" t="s">
        <v>1805</v>
      </c>
      <c r="F1845" s="1312">
        <v>5239</v>
      </c>
      <c r="G1845" s="1575" t="s">
        <v>2806</v>
      </c>
      <c r="H1845" s="1887"/>
      <c r="I1845" s="1887">
        <v>3755</v>
      </c>
      <c r="J1845" s="1564" t="s">
        <v>1126</v>
      </c>
      <c r="K1845" s="2035"/>
      <c r="L1845" s="1887"/>
      <c r="M1845" s="1887"/>
      <c r="N1845" s="1871"/>
    </row>
    <row r="1846" spans="1:32">
      <c r="A1846" s="622"/>
      <c r="B1846" s="3040" t="s">
        <v>1203</v>
      </c>
      <c r="C1846" s="622" t="s">
        <v>326</v>
      </c>
      <c r="D1846" s="658" t="s">
        <v>1853</v>
      </c>
      <c r="E1846" s="1305" t="s">
        <v>1805</v>
      </c>
      <c r="F1846" s="1578">
        <v>7230</v>
      </c>
      <c r="G1846" s="1571" t="s">
        <v>1024</v>
      </c>
      <c r="H1846" s="1878">
        <v>340779</v>
      </c>
      <c r="I1846" s="1878"/>
      <c r="J1846" s="1564">
        <v>123534</v>
      </c>
      <c r="K1846" s="2034"/>
      <c r="L1846" s="1878">
        <v>337000</v>
      </c>
      <c r="M1846" s="1878"/>
      <c r="N1846" s="49"/>
    </row>
    <row r="1847" spans="1:32">
      <c r="A1847" s="602"/>
      <c r="B1847" s="3033" t="s">
        <v>2427</v>
      </c>
      <c r="C1847" s="602" t="s">
        <v>326</v>
      </c>
      <c r="D1847" s="617" t="s">
        <v>1853</v>
      </c>
      <c r="E1847" s="1306" t="s">
        <v>1805</v>
      </c>
      <c r="F1847" s="618">
        <v>7230</v>
      </c>
      <c r="G1847" s="614" t="s">
        <v>422</v>
      </c>
      <c r="H1847" s="599"/>
      <c r="I1847" s="599">
        <v>128735</v>
      </c>
      <c r="J1847" s="1392" t="s">
        <v>1126</v>
      </c>
      <c r="K1847" s="606"/>
      <c r="L1847" s="598"/>
      <c r="M1847" s="1870">
        <v>131479</v>
      </c>
      <c r="N1847" s="594"/>
    </row>
    <row r="1848" spans="1:32">
      <c r="A1848" s="602"/>
      <c r="B1848" s="3033" t="s">
        <v>1203</v>
      </c>
      <c r="C1848" s="602" t="s">
        <v>326</v>
      </c>
      <c r="D1848" s="617" t="s">
        <v>1853</v>
      </c>
      <c r="E1848" s="1306" t="s">
        <v>1805</v>
      </c>
      <c r="F1848" s="1312">
        <v>7230</v>
      </c>
      <c r="G1848" s="1683" t="s">
        <v>756</v>
      </c>
      <c r="H1848" s="1563"/>
      <c r="I1848" s="1563">
        <v>178789</v>
      </c>
      <c r="J1848" s="1564" t="s">
        <v>1126</v>
      </c>
      <c r="K1848" s="1565"/>
      <c r="L1848" s="1563"/>
      <c r="M1848" s="1887">
        <v>190921</v>
      </c>
      <c r="N1848" s="49"/>
    </row>
    <row r="1849" spans="1:32">
      <c r="A1849" s="602"/>
      <c r="B1849" s="3033" t="s">
        <v>1203</v>
      </c>
      <c r="C1849" s="602" t="s">
        <v>326</v>
      </c>
      <c r="D1849" s="617" t="s">
        <v>1853</v>
      </c>
      <c r="E1849" s="1306" t="s">
        <v>1805</v>
      </c>
      <c r="F1849" s="1312">
        <v>7230</v>
      </c>
      <c r="G1849" s="1683" t="s">
        <v>758</v>
      </c>
      <c r="H1849" s="1563"/>
      <c r="I1849" s="1563">
        <v>33255</v>
      </c>
      <c r="J1849" s="1564" t="s">
        <v>1126</v>
      </c>
      <c r="K1849" s="1565"/>
      <c r="L1849" s="1563"/>
      <c r="M1849" s="1887">
        <v>14600</v>
      </c>
      <c r="N1849" s="49"/>
      <c r="O1849" s="6"/>
      <c r="P1849" s="6"/>
      <c r="Q1849" s="6"/>
      <c r="R1849" s="6"/>
      <c r="S1849" s="6"/>
      <c r="T1849" s="6"/>
      <c r="U1849" s="6"/>
      <c r="V1849" s="6"/>
      <c r="W1849" s="6"/>
      <c r="X1849" s="6"/>
      <c r="Y1849" s="6"/>
      <c r="Z1849" s="6"/>
      <c r="AA1849" s="6"/>
      <c r="AB1849" s="6"/>
      <c r="AC1849" s="6"/>
    </row>
    <row r="1850" spans="1:32">
      <c r="A1850" s="622"/>
      <c r="B1850" s="3040" t="s">
        <v>1730</v>
      </c>
      <c r="C1850" s="622" t="s">
        <v>326</v>
      </c>
      <c r="D1850" s="658" t="s">
        <v>1853</v>
      </c>
      <c r="E1850" s="779" t="s">
        <v>1805</v>
      </c>
      <c r="F1850" s="624">
        <v>7230</v>
      </c>
      <c r="G1850" s="625" t="s">
        <v>1024</v>
      </c>
      <c r="H1850" s="670">
        <v>173288</v>
      </c>
      <c r="I1850" s="670"/>
      <c r="J1850" s="1392"/>
      <c r="K1850" s="686"/>
      <c r="L1850" s="799">
        <v>250000</v>
      </c>
      <c r="M1850" s="799"/>
      <c r="N1850" s="594"/>
      <c r="O1850" s="3"/>
      <c r="P1850" s="3"/>
      <c r="Q1850" s="3"/>
      <c r="R1850" s="3"/>
      <c r="S1850" s="3"/>
      <c r="T1850" s="3"/>
      <c r="U1850" s="3"/>
      <c r="V1850" s="3"/>
      <c r="W1850" s="3"/>
      <c r="X1850" s="3"/>
      <c r="Y1850" s="3"/>
      <c r="Z1850" s="3"/>
      <c r="AA1850" s="3"/>
      <c r="AB1850" s="3"/>
      <c r="AC1850" s="3"/>
    </row>
    <row r="1851" spans="1:32">
      <c r="A1851" s="607"/>
      <c r="B1851" s="3049" t="s">
        <v>1730</v>
      </c>
      <c r="C1851" s="607" t="s">
        <v>326</v>
      </c>
      <c r="D1851" s="608" t="s">
        <v>1853</v>
      </c>
      <c r="E1851" s="875" t="s">
        <v>1805</v>
      </c>
      <c r="F1851" s="610">
        <v>7230</v>
      </c>
      <c r="G1851" s="656" t="s">
        <v>4435</v>
      </c>
      <c r="H1851" s="672"/>
      <c r="I1851" s="672"/>
      <c r="J1851" s="2384"/>
      <c r="K1851" s="672"/>
      <c r="L1851" s="2263"/>
      <c r="M1851" s="2263">
        <v>40000</v>
      </c>
      <c r="N1851" s="594"/>
      <c r="O1851" s="3"/>
      <c r="P1851" s="3"/>
      <c r="Q1851" s="3"/>
      <c r="R1851" s="3"/>
      <c r="S1851" s="3"/>
      <c r="T1851" s="3"/>
      <c r="U1851" s="3"/>
      <c r="V1851" s="3"/>
      <c r="W1851" s="3"/>
      <c r="X1851" s="3"/>
      <c r="Y1851" s="3"/>
      <c r="Z1851" s="3"/>
      <c r="AA1851" s="3"/>
      <c r="AB1851" s="3"/>
      <c r="AC1851" s="3"/>
    </row>
    <row r="1852" spans="1:32" ht="20.399999999999999">
      <c r="A1852" s="607"/>
      <c r="B1852" s="3049" t="s">
        <v>1730</v>
      </c>
      <c r="C1852" s="607" t="s">
        <v>326</v>
      </c>
      <c r="D1852" s="608" t="s">
        <v>1853</v>
      </c>
      <c r="E1852" s="875" t="s">
        <v>1805</v>
      </c>
      <c r="F1852" s="610">
        <v>7230</v>
      </c>
      <c r="G1852" s="656" t="s">
        <v>4436</v>
      </c>
      <c r="H1852" s="672"/>
      <c r="I1852" s="672"/>
      <c r="J1852" s="2384"/>
      <c r="K1852" s="672"/>
      <c r="L1852" s="2263"/>
      <c r="M1852" s="2263">
        <v>210000</v>
      </c>
      <c r="N1852" s="1873"/>
      <c r="O1852" s="6"/>
      <c r="P1852" s="6"/>
      <c r="Q1852" s="6"/>
      <c r="R1852" s="6"/>
      <c r="S1852" s="6"/>
      <c r="T1852" s="6"/>
      <c r="U1852" s="6"/>
      <c r="V1852" s="6"/>
      <c r="W1852" s="6"/>
      <c r="X1852" s="6"/>
      <c r="Y1852" s="6"/>
      <c r="Z1852" s="6"/>
      <c r="AA1852" s="6"/>
      <c r="AB1852" s="6"/>
      <c r="AC1852" s="6"/>
    </row>
    <row r="1853" spans="1:32">
      <c r="A1853" s="607"/>
      <c r="B1853" s="3049" t="s">
        <v>1730</v>
      </c>
      <c r="C1853" s="607" t="s">
        <v>326</v>
      </c>
      <c r="D1853" s="608" t="s">
        <v>1853</v>
      </c>
      <c r="E1853" s="875" t="s">
        <v>1805</v>
      </c>
      <c r="F1853" s="610">
        <v>7230</v>
      </c>
      <c r="G1853" s="656" t="s">
        <v>2431</v>
      </c>
      <c r="H1853" s="672"/>
      <c r="I1853" s="672">
        <v>45000</v>
      </c>
      <c r="J1853" s="3536">
        <v>105965</v>
      </c>
      <c r="K1853" s="672"/>
      <c r="L1853" s="2263"/>
      <c r="M1853" s="2263"/>
      <c r="N1853" s="594"/>
      <c r="O1853" s="3"/>
      <c r="P1853" s="3"/>
      <c r="Q1853" s="3"/>
      <c r="R1853" s="3"/>
      <c r="S1853" s="3"/>
      <c r="T1853" s="3"/>
      <c r="U1853" s="3"/>
      <c r="V1853" s="3"/>
      <c r="W1853" s="3"/>
      <c r="X1853" s="3"/>
      <c r="Y1853" s="3"/>
      <c r="Z1853" s="3"/>
      <c r="AA1853" s="3"/>
      <c r="AB1853" s="3"/>
      <c r="AC1853" s="3"/>
    </row>
    <row r="1854" spans="1:32">
      <c r="A1854" s="607"/>
      <c r="B1854" s="3049" t="s">
        <v>1730</v>
      </c>
      <c r="C1854" s="607" t="s">
        <v>326</v>
      </c>
      <c r="D1854" s="608" t="s">
        <v>1853</v>
      </c>
      <c r="E1854" s="875" t="s">
        <v>1805</v>
      </c>
      <c r="F1854" s="610">
        <v>7230</v>
      </c>
      <c r="G1854" s="656" t="s">
        <v>2432</v>
      </c>
      <c r="H1854" s="672"/>
      <c r="I1854" s="672">
        <v>26000</v>
      </c>
      <c r="J1854" s="3537"/>
      <c r="K1854" s="672"/>
      <c r="L1854" s="2263"/>
      <c r="M1854" s="2263"/>
      <c r="N1854" s="594"/>
      <c r="O1854" s="6"/>
      <c r="P1854" s="6"/>
      <c r="Q1854" s="6"/>
      <c r="R1854" s="6"/>
      <c r="S1854" s="6"/>
      <c r="T1854" s="6"/>
      <c r="U1854" s="6"/>
      <c r="V1854" s="6"/>
      <c r="W1854" s="6"/>
      <c r="X1854" s="6"/>
      <c r="Y1854" s="6"/>
      <c r="Z1854" s="6"/>
      <c r="AA1854" s="6"/>
      <c r="AB1854" s="6"/>
      <c r="AC1854" s="6"/>
      <c r="AD1854" s="6"/>
      <c r="AE1854" s="6"/>
      <c r="AF1854" s="6"/>
    </row>
    <row r="1855" spans="1:32">
      <c r="A1855" s="607"/>
      <c r="B1855" s="3049" t="s">
        <v>1730</v>
      </c>
      <c r="C1855" s="607" t="s">
        <v>326</v>
      </c>
      <c r="D1855" s="608" t="s">
        <v>1853</v>
      </c>
      <c r="E1855" s="875" t="s">
        <v>1805</v>
      </c>
      <c r="F1855" s="610">
        <v>7230</v>
      </c>
      <c r="G1855" s="656" t="s">
        <v>2433</v>
      </c>
      <c r="H1855" s="672"/>
      <c r="I1855" s="672">
        <v>18000</v>
      </c>
      <c r="J1855" s="3537"/>
      <c r="K1855" s="672"/>
      <c r="L1855" s="2263"/>
      <c r="M1855" s="2263"/>
      <c r="N1855" s="1873"/>
      <c r="O1855" s="6"/>
      <c r="P1855" s="6"/>
      <c r="Q1855" s="6"/>
      <c r="R1855" s="6"/>
      <c r="S1855" s="6"/>
      <c r="T1855" s="6"/>
      <c r="U1855" s="6"/>
      <c r="V1855" s="6"/>
      <c r="W1855" s="6"/>
      <c r="X1855" s="6"/>
      <c r="Y1855" s="6"/>
      <c r="Z1855" s="6"/>
      <c r="AA1855" s="6"/>
      <c r="AB1855" s="6"/>
      <c r="AC1855" s="6"/>
      <c r="AD1855" s="6"/>
      <c r="AE1855" s="6"/>
      <c r="AF1855" s="6"/>
    </row>
    <row r="1856" spans="1:32" ht="20.399999999999999">
      <c r="A1856" s="607"/>
      <c r="B1856" s="3049" t="s">
        <v>1730</v>
      </c>
      <c r="C1856" s="607" t="s">
        <v>326</v>
      </c>
      <c r="D1856" s="608" t="s">
        <v>1853</v>
      </c>
      <c r="E1856" s="875" t="s">
        <v>1805</v>
      </c>
      <c r="F1856" s="610">
        <v>7230</v>
      </c>
      <c r="G1856" s="656" t="s">
        <v>2434</v>
      </c>
      <c r="H1856" s="672"/>
      <c r="I1856" s="672">
        <v>30000</v>
      </c>
      <c r="J1856" s="3538"/>
      <c r="K1856" s="672"/>
      <c r="L1856" s="2263"/>
      <c r="M1856" s="2263"/>
      <c r="N1856" s="54"/>
      <c r="O1856" s="3"/>
      <c r="P1856" s="3"/>
      <c r="Q1856" s="3"/>
      <c r="R1856" s="3"/>
      <c r="S1856" s="3"/>
      <c r="T1856" s="3"/>
      <c r="U1856" s="3"/>
      <c r="V1856" s="3"/>
      <c r="W1856" s="3"/>
      <c r="X1856" s="3"/>
      <c r="Y1856" s="3"/>
      <c r="Z1856" s="3"/>
      <c r="AA1856" s="3"/>
      <c r="AB1856" s="3"/>
      <c r="AC1856" s="3"/>
      <c r="AD1856" s="3"/>
      <c r="AE1856" s="3"/>
      <c r="AF1856" s="3"/>
    </row>
    <row r="1857" spans="1:32">
      <c r="A1857" s="607"/>
      <c r="B1857" s="3049" t="s">
        <v>1730</v>
      </c>
      <c r="C1857" s="607" t="s">
        <v>326</v>
      </c>
      <c r="D1857" s="608" t="s">
        <v>1853</v>
      </c>
      <c r="E1857" s="875" t="s">
        <v>1805</v>
      </c>
      <c r="F1857" s="610">
        <v>7230</v>
      </c>
      <c r="G1857" s="656" t="s">
        <v>2429</v>
      </c>
      <c r="H1857" s="672"/>
      <c r="I1857" s="672">
        <v>989.5</v>
      </c>
      <c r="J1857" s="2332">
        <v>0</v>
      </c>
      <c r="K1857" s="672"/>
      <c r="L1857" s="2263"/>
      <c r="M1857" s="2263"/>
      <c r="N1857" s="54"/>
      <c r="O1857" s="3"/>
      <c r="P1857" s="3"/>
      <c r="Q1857" s="3"/>
      <c r="R1857" s="3"/>
      <c r="S1857" s="3"/>
      <c r="T1857" s="3"/>
      <c r="U1857" s="3"/>
      <c r="V1857" s="3"/>
      <c r="W1857" s="3"/>
      <c r="X1857" s="3"/>
      <c r="Y1857" s="3"/>
      <c r="Z1857" s="3"/>
      <c r="AA1857" s="3"/>
      <c r="AB1857" s="3"/>
      <c r="AC1857" s="3"/>
      <c r="AD1857" s="3"/>
      <c r="AE1857" s="3"/>
      <c r="AF1857" s="3"/>
    </row>
    <row r="1858" spans="1:32" ht="20.399999999999999">
      <c r="A1858" s="607"/>
      <c r="B1858" s="3049" t="s">
        <v>1730</v>
      </c>
      <c r="C1858" s="607" t="s">
        <v>326</v>
      </c>
      <c r="D1858" s="608" t="s">
        <v>1853</v>
      </c>
      <c r="E1858" s="875" t="s">
        <v>1805</v>
      </c>
      <c r="F1858" s="610">
        <v>7230</v>
      </c>
      <c r="G1858" s="656" t="s">
        <v>2430</v>
      </c>
      <c r="H1858" s="672"/>
      <c r="I1858" s="672">
        <v>15000</v>
      </c>
      <c r="J1858" s="2332">
        <v>0</v>
      </c>
      <c r="K1858" s="672"/>
      <c r="L1858" s="2263"/>
      <c r="M1858" s="2263"/>
      <c r="N1858" s="372"/>
      <c r="O1858" s="3"/>
      <c r="P1858" s="3"/>
      <c r="Q1858" s="3"/>
      <c r="R1858" s="3"/>
      <c r="S1858" s="3"/>
      <c r="T1858" s="3"/>
      <c r="U1858" s="3"/>
      <c r="V1858" s="3"/>
      <c r="W1858" s="3"/>
      <c r="X1858" s="3"/>
      <c r="Y1858" s="3"/>
      <c r="Z1858" s="3"/>
      <c r="AA1858" s="3"/>
      <c r="AB1858" s="3"/>
      <c r="AC1858" s="3"/>
      <c r="AD1858" s="3"/>
      <c r="AE1858" s="3"/>
      <c r="AF1858" s="3"/>
    </row>
    <row r="1859" spans="1:32" ht="20.399999999999999">
      <c r="A1859" s="607"/>
      <c r="B1859" s="3049" t="s">
        <v>1730</v>
      </c>
      <c r="C1859" s="607" t="s">
        <v>326</v>
      </c>
      <c r="D1859" s="608" t="s">
        <v>1853</v>
      </c>
      <c r="E1859" s="875" t="s">
        <v>1805</v>
      </c>
      <c r="F1859" s="610">
        <v>7230</v>
      </c>
      <c r="G1859" s="656" t="s">
        <v>4423</v>
      </c>
      <c r="H1859" s="672"/>
      <c r="I1859" s="672">
        <v>2374</v>
      </c>
      <c r="J1859" s="2332">
        <v>1025</v>
      </c>
      <c r="K1859" s="672"/>
      <c r="L1859" s="2263"/>
      <c r="M1859" s="2263"/>
      <c r="N1859" s="2399"/>
      <c r="O1859" s="3"/>
      <c r="P1859" s="3"/>
      <c r="Q1859" s="3"/>
      <c r="R1859" s="3"/>
      <c r="S1859" s="3"/>
      <c r="T1859" s="3"/>
      <c r="U1859" s="3"/>
      <c r="V1859" s="3"/>
      <c r="W1859" s="3"/>
      <c r="X1859" s="3"/>
      <c r="Y1859" s="3"/>
      <c r="Z1859" s="3"/>
      <c r="AA1859" s="3"/>
      <c r="AB1859" s="3"/>
      <c r="AC1859" s="3"/>
      <c r="AD1859" s="3"/>
      <c r="AE1859" s="3"/>
      <c r="AF1859" s="3"/>
    </row>
    <row r="1860" spans="1:32">
      <c r="A1860" s="607"/>
      <c r="B1860" s="3049" t="s">
        <v>1730</v>
      </c>
      <c r="C1860" s="607" t="s">
        <v>326</v>
      </c>
      <c r="D1860" s="608" t="s">
        <v>1853</v>
      </c>
      <c r="E1860" s="875" t="s">
        <v>1805</v>
      </c>
      <c r="F1860" s="610">
        <v>7230</v>
      </c>
      <c r="G1860" s="656" t="s">
        <v>2435</v>
      </c>
      <c r="H1860" s="672"/>
      <c r="I1860" s="672">
        <v>12000</v>
      </c>
      <c r="J1860" s="2332">
        <v>12000</v>
      </c>
      <c r="K1860" s="672"/>
      <c r="L1860" s="2263"/>
      <c r="M1860" s="2263"/>
      <c r="N1860" s="296"/>
      <c r="O1860" s="6"/>
      <c r="P1860" s="6"/>
      <c r="Q1860" s="6"/>
      <c r="R1860" s="3"/>
      <c r="S1860" s="3"/>
      <c r="T1860" s="3"/>
      <c r="U1860" s="3"/>
      <c r="V1860" s="3"/>
      <c r="W1860" s="3"/>
      <c r="X1860" s="3"/>
      <c r="Y1860" s="3"/>
      <c r="Z1860" s="3"/>
      <c r="AA1860" s="3"/>
      <c r="AB1860" s="3"/>
      <c r="AC1860" s="3"/>
      <c r="AD1860" s="3"/>
      <c r="AE1860" s="3"/>
      <c r="AF1860" s="3"/>
    </row>
    <row r="1861" spans="1:32" ht="20.399999999999999">
      <c r="A1861" s="607"/>
      <c r="B1861" s="3049" t="s">
        <v>1730</v>
      </c>
      <c r="C1861" s="607" t="s">
        <v>326</v>
      </c>
      <c r="D1861" s="608" t="s">
        <v>1853</v>
      </c>
      <c r="E1861" s="875" t="s">
        <v>1805</v>
      </c>
      <c r="F1861" s="610">
        <v>7230</v>
      </c>
      <c r="G1861" s="656" t="s">
        <v>2436</v>
      </c>
      <c r="H1861" s="672"/>
      <c r="I1861" s="672">
        <v>4000</v>
      </c>
      <c r="J1861" s="2332">
        <v>3954</v>
      </c>
      <c r="K1861" s="672"/>
      <c r="L1861" s="2263"/>
      <c r="M1861" s="2263"/>
      <c r="N1861" s="2399"/>
      <c r="O1861" s="6"/>
      <c r="P1861" s="6"/>
      <c r="Q1861" s="6"/>
      <c r="R1861" s="6"/>
      <c r="S1861" s="6"/>
      <c r="T1861" s="6"/>
      <c r="U1861" s="6"/>
      <c r="V1861" s="6"/>
      <c r="W1861" s="6"/>
      <c r="X1861" s="6"/>
      <c r="Y1861" s="6"/>
      <c r="Z1861" s="6"/>
      <c r="AA1861" s="6"/>
      <c r="AB1861" s="6"/>
      <c r="AC1861" s="6"/>
      <c r="AD1861" s="6"/>
      <c r="AE1861" s="6"/>
      <c r="AF1861" s="6"/>
    </row>
    <row r="1862" spans="1:32">
      <c r="A1862" s="607"/>
      <c r="B1862" s="3049" t="s">
        <v>1730</v>
      </c>
      <c r="C1862" s="607" t="s">
        <v>326</v>
      </c>
      <c r="D1862" s="608" t="s">
        <v>1853</v>
      </c>
      <c r="E1862" s="875" t="s">
        <v>1805</v>
      </c>
      <c r="F1862" s="610">
        <v>7230</v>
      </c>
      <c r="G1862" s="656" t="s">
        <v>2437</v>
      </c>
      <c r="H1862" s="672"/>
      <c r="I1862" s="672">
        <v>2600</v>
      </c>
      <c r="J1862" s="2332">
        <v>2530</v>
      </c>
      <c r="K1862" s="672"/>
      <c r="L1862" s="2263"/>
      <c r="M1862" s="2263"/>
      <c r="N1862" s="2399"/>
      <c r="O1862" s="6"/>
      <c r="P1862" s="6"/>
      <c r="Q1862" s="6"/>
      <c r="R1862" s="6"/>
      <c r="S1862" s="6"/>
      <c r="T1862" s="6"/>
      <c r="U1862" s="6"/>
      <c r="V1862" s="6"/>
      <c r="W1862" s="6"/>
      <c r="X1862" s="6"/>
      <c r="Y1862" s="6"/>
      <c r="Z1862" s="6"/>
      <c r="AA1862" s="6"/>
      <c r="AB1862" s="6"/>
      <c r="AC1862" s="6"/>
      <c r="AD1862" s="6"/>
      <c r="AE1862" s="6"/>
      <c r="AF1862" s="6"/>
    </row>
    <row r="1863" spans="1:32" ht="11.4" customHeight="1">
      <c r="A1863" s="607"/>
      <c r="B1863" s="3049" t="s">
        <v>1730</v>
      </c>
      <c r="C1863" s="607" t="s">
        <v>326</v>
      </c>
      <c r="D1863" s="608" t="s">
        <v>1853</v>
      </c>
      <c r="E1863" s="875" t="s">
        <v>1805</v>
      </c>
      <c r="F1863" s="610">
        <v>7230</v>
      </c>
      <c r="G1863" s="656" t="s">
        <v>3898</v>
      </c>
      <c r="H1863" s="672"/>
      <c r="I1863" s="672">
        <v>17324</v>
      </c>
      <c r="J1863" s="3536" t="s">
        <v>1126</v>
      </c>
      <c r="K1863" s="672"/>
      <c r="L1863" s="2263"/>
      <c r="M1863" s="2263"/>
      <c r="N1863" s="2399"/>
      <c r="O1863" s="6"/>
      <c r="P1863" s="6"/>
      <c r="Q1863" s="6"/>
      <c r="R1863" s="6"/>
      <c r="S1863" s="6"/>
      <c r="T1863" s="6"/>
      <c r="U1863" s="6"/>
      <c r="V1863" s="6"/>
      <c r="W1863" s="6"/>
      <c r="X1863" s="6"/>
      <c r="Y1863" s="6"/>
      <c r="Z1863" s="6"/>
      <c r="AA1863" s="6"/>
      <c r="AB1863" s="6"/>
      <c r="AC1863" s="6"/>
      <c r="AD1863" s="6"/>
      <c r="AE1863" s="6"/>
      <c r="AF1863" s="6"/>
    </row>
    <row r="1864" spans="1:32" ht="11.4" customHeight="1">
      <c r="A1864" s="1466"/>
      <c r="B1864" s="3052" t="s">
        <v>351</v>
      </c>
      <c r="C1864" s="1466"/>
      <c r="D1864" s="1472" t="s">
        <v>1853</v>
      </c>
      <c r="E1864" s="1473" t="s">
        <v>3176</v>
      </c>
      <c r="F1864" s="1467">
        <v>1119</v>
      </c>
      <c r="G1864" s="1468" t="s">
        <v>134</v>
      </c>
      <c r="H1864" s="1474">
        <v>346</v>
      </c>
      <c r="I1864" s="1474"/>
      <c r="J1864" s="3539"/>
      <c r="K1864" s="1458"/>
      <c r="L1864" s="2990">
        <v>344.99720851201556</v>
      </c>
      <c r="M1864" s="2991"/>
      <c r="N1864" s="2399"/>
      <c r="O1864" s="6"/>
      <c r="P1864" s="6"/>
      <c r="Q1864" s="6"/>
      <c r="R1864" s="6"/>
      <c r="S1864" s="6"/>
      <c r="T1864" s="6"/>
      <c r="U1864" s="6"/>
      <c r="V1864" s="6"/>
      <c r="W1864" s="6"/>
      <c r="X1864" s="6"/>
      <c r="Y1864" s="6"/>
      <c r="Z1864" s="6"/>
      <c r="AA1864" s="6"/>
      <c r="AB1864" s="6"/>
      <c r="AC1864" s="6"/>
      <c r="AD1864" s="6"/>
      <c r="AE1864" s="6"/>
      <c r="AF1864" s="6"/>
    </row>
    <row r="1865" spans="1:32" ht="11.4" customHeight="1">
      <c r="A1865" s="1393"/>
      <c r="B1865" s="3042" t="s">
        <v>351</v>
      </c>
      <c r="C1865" s="1393"/>
      <c r="D1865" s="1452" t="s">
        <v>1853</v>
      </c>
      <c r="E1865" s="1477" t="s">
        <v>3176</v>
      </c>
      <c r="F1865" s="1465">
        <v>1119</v>
      </c>
      <c r="G1865" s="1439" t="s">
        <v>422</v>
      </c>
      <c r="H1865" s="1440"/>
      <c r="I1865" s="1440">
        <v>346</v>
      </c>
      <c r="J1865" s="3539"/>
      <c r="K1865" s="1442"/>
      <c r="L1865" s="2992"/>
      <c r="M1865" s="2993">
        <v>344.99720851201556</v>
      </c>
      <c r="N1865" s="296"/>
      <c r="O1865" s="6"/>
      <c r="P1865" s="6"/>
      <c r="Q1865" s="6"/>
      <c r="R1865" s="6"/>
      <c r="S1865" s="6"/>
      <c r="T1865" s="6"/>
      <c r="U1865" s="6"/>
      <c r="V1865" s="6"/>
      <c r="W1865" s="6"/>
      <c r="X1865" s="6"/>
      <c r="Y1865" s="6"/>
      <c r="Z1865" s="6"/>
      <c r="AA1865" s="6"/>
      <c r="AB1865" s="6"/>
      <c r="AC1865" s="6"/>
      <c r="AD1865" s="6"/>
      <c r="AE1865" s="6"/>
      <c r="AF1865" s="6"/>
    </row>
    <row r="1866" spans="1:32" ht="20.399999999999999">
      <c r="A1866" s="1466"/>
      <c r="B1866" s="3052" t="s">
        <v>351</v>
      </c>
      <c r="C1866" s="1466"/>
      <c r="D1866" s="1472" t="s">
        <v>1853</v>
      </c>
      <c r="E1866" s="1473" t="s">
        <v>3176</v>
      </c>
      <c r="F1866" s="1467">
        <v>1210</v>
      </c>
      <c r="G1866" s="1468" t="s">
        <v>388</v>
      </c>
      <c r="H1866" s="1474">
        <v>81</v>
      </c>
      <c r="I1866" s="1474"/>
      <c r="J1866" s="3540"/>
      <c r="K1866" s="1458"/>
      <c r="L1866" s="2990">
        <v>82.002791487984439</v>
      </c>
      <c r="M1866" s="2994"/>
      <c r="N1866" s="296"/>
      <c r="O1866" s="6"/>
      <c r="P1866" s="6"/>
      <c r="Q1866" s="6"/>
      <c r="R1866" s="6"/>
      <c r="S1866" s="6"/>
      <c r="T1866" s="6"/>
      <c r="U1866" s="6"/>
      <c r="V1866" s="6"/>
      <c r="W1866" s="6"/>
      <c r="X1866" s="6"/>
      <c r="Y1866" s="6"/>
      <c r="Z1866" s="6"/>
      <c r="AA1866" s="6"/>
      <c r="AB1866" s="6"/>
      <c r="AC1866" s="6"/>
      <c r="AD1866" s="6"/>
      <c r="AE1866" s="6"/>
      <c r="AF1866" s="6"/>
    </row>
    <row r="1867" spans="1:32" ht="11.4" customHeight="1">
      <c r="A1867" s="1393"/>
      <c r="B1867" s="3042" t="s">
        <v>351</v>
      </c>
      <c r="C1867" s="1393"/>
      <c r="D1867" s="1452" t="s">
        <v>1853</v>
      </c>
      <c r="E1867" s="1477" t="s">
        <v>3176</v>
      </c>
      <c r="F1867" s="1465">
        <v>1210</v>
      </c>
      <c r="G1867" s="1439"/>
      <c r="H1867" s="1440"/>
      <c r="I1867" s="1440">
        <v>81</v>
      </c>
      <c r="J1867" s="2331"/>
      <c r="K1867" s="1442"/>
      <c r="L1867" s="2992"/>
      <c r="M1867" s="2989">
        <v>82.002791487984439</v>
      </c>
      <c r="N1867" s="2399"/>
      <c r="O1867" s="6"/>
      <c r="P1867" s="6"/>
      <c r="Q1867" s="6"/>
      <c r="R1867" s="6"/>
      <c r="S1867" s="6"/>
      <c r="T1867" s="6"/>
      <c r="U1867" s="6"/>
      <c r="V1867" s="6"/>
      <c r="W1867" s="6"/>
      <c r="X1867" s="6"/>
      <c r="Y1867" s="6"/>
      <c r="Z1867" s="6"/>
      <c r="AA1867" s="6"/>
      <c r="AB1867" s="6"/>
      <c r="AC1867" s="6"/>
      <c r="AD1867" s="6"/>
      <c r="AE1867" s="6"/>
      <c r="AF1867" s="6"/>
    </row>
    <row r="1868" spans="1:32" ht="11.4" customHeight="1">
      <c r="A1868" s="1466"/>
      <c r="B1868" s="3052" t="s">
        <v>351</v>
      </c>
      <c r="C1868" s="1466"/>
      <c r="D1868" s="1472" t="s">
        <v>1853</v>
      </c>
      <c r="E1868" s="1473" t="s">
        <v>3176</v>
      </c>
      <c r="F1868" s="1467">
        <v>2239</v>
      </c>
      <c r="G1868" s="1468" t="s">
        <v>993</v>
      </c>
      <c r="H1868" s="1474">
        <v>3880</v>
      </c>
      <c r="I1868" s="1474"/>
      <c r="J1868" s="2331"/>
      <c r="K1868" s="1458"/>
      <c r="L1868" s="1475">
        <v>2430</v>
      </c>
      <c r="M1868" s="1479"/>
      <c r="N1868" s="3"/>
      <c r="O1868" s="6"/>
      <c r="P1868" s="6"/>
      <c r="Q1868" s="6"/>
      <c r="R1868" s="6"/>
      <c r="S1868" s="6"/>
      <c r="T1868" s="6"/>
      <c r="U1868" s="6"/>
      <c r="V1868" s="6"/>
      <c r="W1868" s="6"/>
      <c r="X1868" s="6"/>
      <c r="Y1868" s="6"/>
      <c r="Z1868" s="6"/>
      <c r="AA1868" s="6"/>
      <c r="AB1868" s="6"/>
      <c r="AC1868" s="6"/>
      <c r="AD1868" s="6"/>
      <c r="AE1868" s="6"/>
      <c r="AF1868" s="6"/>
    </row>
    <row r="1869" spans="1:32" ht="30.6">
      <c r="A1869" s="1393"/>
      <c r="B1869" s="3042" t="s">
        <v>351</v>
      </c>
      <c r="C1869" s="1393"/>
      <c r="D1869" s="1452" t="s">
        <v>1853</v>
      </c>
      <c r="E1869" s="1477" t="s">
        <v>3176</v>
      </c>
      <c r="F1869" s="1465">
        <v>2239</v>
      </c>
      <c r="G1869" s="1470" t="s">
        <v>1287</v>
      </c>
      <c r="H1869" s="1440"/>
      <c r="I1869" s="1440">
        <v>3880</v>
      </c>
      <c r="J1869" s="2331"/>
      <c r="K1869" s="1442"/>
      <c r="L1869" s="1459"/>
      <c r="M1869" s="1478">
        <v>2430</v>
      </c>
      <c r="N1869" s="1399" t="s">
        <v>4614</v>
      </c>
      <c r="O1869" s="6"/>
      <c r="P1869" s="6"/>
      <c r="Q1869" s="6"/>
      <c r="R1869" s="6"/>
      <c r="S1869" s="6"/>
      <c r="T1869" s="6"/>
      <c r="U1869" s="6"/>
      <c r="V1869" s="6"/>
      <c r="W1869" s="6"/>
      <c r="X1869" s="6"/>
      <c r="Y1869" s="6"/>
      <c r="Z1869" s="6"/>
      <c r="AA1869" s="6"/>
      <c r="AB1869" s="6"/>
      <c r="AC1869" s="6"/>
      <c r="AD1869" s="6"/>
      <c r="AE1869" s="6"/>
      <c r="AF1869" s="6"/>
    </row>
    <row r="1870" spans="1:32" ht="20.399999999999999">
      <c r="A1870" s="1393"/>
      <c r="B1870" s="3042" t="s">
        <v>351</v>
      </c>
      <c r="C1870" s="1393"/>
      <c r="D1870" s="1452" t="s">
        <v>1853</v>
      </c>
      <c r="E1870" s="1477" t="s">
        <v>3176</v>
      </c>
      <c r="F1870" s="1465">
        <v>2239</v>
      </c>
      <c r="G1870" s="1470" t="s">
        <v>304</v>
      </c>
      <c r="H1870" s="1440"/>
      <c r="I1870" s="1440"/>
      <c r="J1870" s="2331"/>
      <c r="K1870" s="1442"/>
      <c r="L1870" s="1459"/>
      <c r="M1870" s="2989">
        <v>427</v>
      </c>
      <c r="N1870" s="1399" t="s">
        <v>4757</v>
      </c>
      <c r="O1870" s="6"/>
      <c r="P1870" s="6"/>
      <c r="Q1870" s="6"/>
      <c r="R1870" s="6"/>
      <c r="S1870" s="6"/>
      <c r="T1870" s="6"/>
      <c r="U1870" s="6"/>
      <c r="V1870" s="6"/>
      <c r="W1870" s="6"/>
      <c r="X1870" s="6"/>
      <c r="Y1870" s="6"/>
      <c r="Z1870" s="6"/>
      <c r="AA1870" s="6"/>
      <c r="AB1870" s="6"/>
      <c r="AC1870" s="6"/>
      <c r="AD1870" s="6"/>
      <c r="AE1870" s="6"/>
      <c r="AF1870" s="6"/>
    </row>
    <row r="1871" spans="1:32">
      <c r="A1871" s="1393"/>
      <c r="B1871" s="3042" t="s">
        <v>351</v>
      </c>
      <c r="C1871" s="1393"/>
      <c r="D1871" s="1452" t="s">
        <v>1853</v>
      </c>
      <c r="E1871" s="1477" t="s">
        <v>3176</v>
      </c>
      <c r="F1871" s="1465">
        <v>2239</v>
      </c>
      <c r="G1871" s="1470" t="s">
        <v>5104</v>
      </c>
      <c r="H1871" s="1440"/>
      <c r="I1871" s="1440"/>
      <c r="J1871" s="2331"/>
      <c r="K1871" s="1442"/>
      <c r="L1871" s="1459"/>
      <c r="M1871" s="2989">
        <v>-427</v>
      </c>
      <c r="N1871" s="3"/>
      <c r="O1871" s="6"/>
      <c r="P1871" s="6"/>
      <c r="Q1871" s="6"/>
      <c r="R1871" s="3"/>
      <c r="S1871" s="3"/>
      <c r="T1871" s="3"/>
      <c r="U1871" s="3"/>
      <c r="V1871" s="3"/>
      <c r="W1871" s="3"/>
      <c r="X1871" s="3"/>
      <c r="Y1871" s="3"/>
      <c r="Z1871" s="3"/>
      <c r="AA1871" s="3"/>
      <c r="AB1871" s="3"/>
      <c r="AC1871" s="3"/>
      <c r="AD1871" s="3"/>
      <c r="AE1871" s="3"/>
      <c r="AF1871" s="3"/>
    </row>
    <row r="1872" spans="1:32">
      <c r="A1872" s="622"/>
      <c r="B1872" s="3032" t="s">
        <v>756</v>
      </c>
      <c r="C1872" s="622" t="s">
        <v>305</v>
      </c>
      <c r="D1872" s="658" t="s">
        <v>1851</v>
      </c>
      <c r="E1872" s="1314" t="s">
        <v>1799</v>
      </c>
      <c r="F1872" s="624">
        <v>2222</v>
      </c>
      <c r="G1872" s="625" t="s">
        <v>145</v>
      </c>
      <c r="H1872" s="670">
        <v>2000</v>
      </c>
      <c r="I1872" s="670"/>
      <c r="J1872" s="2331">
        <v>0</v>
      </c>
      <c r="K1872" s="1052"/>
      <c r="L1872" s="1869">
        <v>2000</v>
      </c>
      <c r="M1872" s="1869"/>
      <c r="N1872" s="1399"/>
      <c r="O1872" s="6"/>
      <c r="P1872" s="6"/>
      <c r="Q1872" s="6"/>
      <c r="R1872" s="6"/>
      <c r="S1872" s="6"/>
      <c r="T1872" s="6"/>
      <c r="U1872" s="6"/>
      <c r="V1872" s="6"/>
      <c r="W1872" s="6"/>
      <c r="X1872" s="6"/>
      <c r="Y1872" s="6"/>
      <c r="Z1872" s="6"/>
      <c r="AA1872" s="6"/>
      <c r="AB1872" s="6"/>
      <c r="AC1872" s="6"/>
      <c r="AD1872" s="6"/>
      <c r="AE1872" s="6"/>
      <c r="AF1872" s="6"/>
    </row>
    <row r="1873" spans="1:32">
      <c r="A1873" s="602"/>
      <c r="B1873" s="3033" t="s">
        <v>756</v>
      </c>
      <c r="C1873" s="602" t="s">
        <v>305</v>
      </c>
      <c r="D1873" s="617" t="s">
        <v>1851</v>
      </c>
      <c r="E1873" s="1306" t="s">
        <v>1799</v>
      </c>
      <c r="F1873" s="618">
        <v>2222</v>
      </c>
      <c r="G1873" s="604" t="s">
        <v>397</v>
      </c>
      <c r="H1873" s="680"/>
      <c r="I1873" s="680">
        <v>2000</v>
      </c>
      <c r="J1873" s="2331" t="s">
        <v>1126</v>
      </c>
      <c r="K1873" s="838"/>
      <c r="L1873" s="1870"/>
      <c r="M1873" s="1870">
        <v>2000</v>
      </c>
      <c r="N1873" s="296"/>
      <c r="O1873" s="6"/>
      <c r="P1873" s="6"/>
      <c r="Q1873" s="6"/>
      <c r="R1873" s="3"/>
      <c r="S1873" s="3"/>
      <c r="T1873" s="3"/>
      <c r="U1873" s="3"/>
      <c r="V1873" s="3"/>
      <c r="W1873" s="3"/>
      <c r="X1873" s="3"/>
      <c r="Y1873" s="3"/>
      <c r="Z1873" s="3"/>
      <c r="AA1873" s="3"/>
      <c r="AB1873" s="3"/>
      <c r="AC1873" s="3"/>
      <c r="AD1873" s="3"/>
      <c r="AE1873" s="3"/>
      <c r="AF1873" s="3"/>
    </row>
    <row r="1874" spans="1:32">
      <c r="A1874" s="622"/>
      <c r="B1874" s="3032" t="s">
        <v>756</v>
      </c>
      <c r="C1874" s="622" t="s">
        <v>305</v>
      </c>
      <c r="D1874" s="658" t="s">
        <v>1851</v>
      </c>
      <c r="E1874" s="1305" t="s">
        <v>1799</v>
      </c>
      <c r="F1874" s="624">
        <v>2223</v>
      </c>
      <c r="G1874" s="625" t="s">
        <v>146</v>
      </c>
      <c r="H1874" s="670">
        <v>5900</v>
      </c>
      <c r="I1874" s="670"/>
      <c r="J1874" s="1392">
        <v>0</v>
      </c>
      <c r="K1874" s="1052"/>
      <c r="L1874" s="1869">
        <v>5900</v>
      </c>
      <c r="M1874" s="1869"/>
      <c r="N1874" s="296" t="s">
        <v>4741</v>
      </c>
      <c r="O1874" s="6"/>
      <c r="P1874" s="6"/>
      <c r="Q1874" s="6"/>
      <c r="R1874" s="3"/>
      <c r="S1874" s="3"/>
      <c r="T1874" s="3"/>
      <c r="U1874" s="3"/>
      <c r="V1874" s="3"/>
      <c r="W1874" s="3"/>
      <c r="X1874" s="3"/>
      <c r="Y1874" s="3"/>
      <c r="Z1874" s="3"/>
      <c r="AA1874" s="3"/>
      <c r="AB1874" s="3"/>
      <c r="AC1874" s="3"/>
      <c r="AD1874" s="3"/>
      <c r="AE1874" s="3"/>
      <c r="AF1874" s="3"/>
    </row>
    <row r="1875" spans="1:32">
      <c r="A1875" s="602"/>
      <c r="B1875" s="3033" t="s">
        <v>756</v>
      </c>
      <c r="C1875" s="602" t="s">
        <v>305</v>
      </c>
      <c r="D1875" s="617" t="s">
        <v>1851</v>
      </c>
      <c r="E1875" s="1306" t="s">
        <v>1799</v>
      </c>
      <c r="F1875" s="618">
        <v>2223</v>
      </c>
      <c r="G1875" s="604" t="s">
        <v>522</v>
      </c>
      <c r="H1875" s="680"/>
      <c r="I1875" s="680">
        <v>5900</v>
      </c>
      <c r="J1875" s="1392" t="s">
        <v>1126</v>
      </c>
      <c r="K1875" s="838"/>
      <c r="L1875" s="1870"/>
      <c r="M1875" s="1870">
        <v>5900</v>
      </c>
      <c r="N1875" s="296"/>
      <c r="O1875" s="6"/>
      <c r="P1875" s="6"/>
      <c r="Q1875" s="6"/>
      <c r="R1875" s="6"/>
      <c r="S1875" s="6"/>
      <c r="T1875" s="6"/>
      <c r="U1875" s="6"/>
      <c r="V1875" s="6"/>
      <c r="W1875" s="6"/>
      <c r="X1875" s="6"/>
      <c r="Y1875" s="6"/>
      <c r="Z1875" s="6"/>
      <c r="AA1875" s="6"/>
      <c r="AB1875" s="6"/>
      <c r="AC1875" s="6"/>
      <c r="AD1875" s="6"/>
      <c r="AE1875" s="6"/>
      <c r="AF1875" s="6"/>
    </row>
    <row r="1876" spans="1:32">
      <c r="A1876" s="622"/>
      <c r="B1876" s="3032" t="s">
        <v>756</v>
      </c>
      <c r="C1876" s="622" t="s">
        <v>307</v>
      </c>
      <c r="D1876" s="658" t="s">
        <v>1851</v>
      </c>
      <c r="E1876" s="1305" t="s">
        <v>1799</v>
      </c>
      <c r="F1876" s="624">
        <v>2239</v>
      </c>
      <c r="G1876" s="625" t="s">
        <v>169</v>
      </c>
      <c r="H1876" s="670">
        <v>274.1739</v>
      </c>
      <c r="I1876" s="670"/>
      <c r="J1876" s="1392">
        <v>0</v>
      </c>
      <c r="K1876" s="1052"/>
      <c r="L1876" s="1869">
        <v>274.1739</v>
      </c>
      <c r="M1876" s="1869"/>
      <c r="N1876" s="296"/>
      <c r="O1876" s="6"/>
      <c r="P1876" s="6"/>
      <c r="Q1876" s="6"/>
      <c r="R1876" s="3"/>
      <c r="S1876" s="3"/>
      <c r="T1876" s="3"/>
      <c r="U1876" s="3"/>
      <c r="V1876" s="3"/>
      <c r="W1876" s="3"/>
      <c r="X1876" s="3"/>
      <c r="Y1876" s="3"/>
      <c r="Z1876" s="3"/>
      <c r="AA1876" s="3"/>
      <c r="AB1876" s="3"/>
      <c r="AC1876" s="3"/>
      <c r="AD1876" s="3"/>
      <c r="AE1876" s="3"/>
      <c r="AF1876" s="3"/>
    </row>
    <row r="1877" spans="1:32">
      <c r="A1877" s="811"/>
      <c r="B1877" s="3041" t="s">
        <v>756</v>
      </c>
      <c r="C1877" s="713" t="s">
        <v>307</v>
      </c>
      <c r="D1877" s="812" t="s">
        <v>1851</v>
      </c>
      <c r="E1877" s="1306" t="s">
        <v>1799</v>
      </c>
      <c r="F1877" s="618">
        <v>2239</v>
      </c>
      <c r="G1877" s="604" t="s">
        <v>622</v>
      </c>
      <c r="H1877" s="680"/>
      <c r="I1877" s="680">
        <v>274.1739</v>
      </c>
      <c r="J1877" s="1392" t="s">
        <v>1126</v>
      </c>
      <c r="K1877" s="838"/>
      <c r="L1877" s="1870"/>
      <c r="M1877" s="1870">
        <v>274.1739</v>
      </c>
      <c r="N1877" s="296"/>
      <c r="O1877" s="6"/>
      <c r="P1877" s="6"/>
      <c r="Q1877" s="6"/>
      <c r="R1877" s="6"/>
      <c r="S1877" s="6"/>
      <c r="T1877" s="6"/>
      <c r="U1877" s="6"/>
      <c r="V1877" s="6"/>
      <c r="W1877" s="6"/>
      <c r="X1877" s="6"/>
      <c r="Y1877" s="6"/>
      <c r="Z1877" s="6"/>
      <c r="AA1877" s="6"/>
      <c r="AB1877" s="6"/>
      <c r="AC1877" s="6"/>
      <c r="AD1877" s="6"/>
      <c r="AE1877" s="6"/>
      <c r="AF1877" s="6"/>
    </row>
    <row r="1878" spans="1:32">
      <c r="A1878" s="622"/>
      <c r="B1878" s="3032" t="s">
        <v>756</v>
      </c>
      <c r="C1878" s="622" t="s">
        <v>307</v>
      </c>
      <c r="D1878" s="658" t="s">
        <v>1851</v>
      </c>
      <c r="E1878" s="1305" t="s">
        <v>1799</v>
      </c>
      <c r="F1878" s="624">
        <v>2247</v>
      </c>
      <c r="G1878" s="625" t="s">
        <v>439</v>
      </c>
      <c r="H1878" s="670">
        <v>38</v>
      </c>
      <c r="I1878" s="670"/>
      <c r="J1878" s="1392">
        <v>0</v>
      </c>
      <c r="K1878" s="838"/>
      <c r="L1878" s="1869">
        <v>38</v>
      </c>
      <c r="M1878" s="1869"/>
      <c r="N1878" s="296"/>
      <c r="O1878" s="6"/>
      <c r="P1878" s="6"/>
      <c r="Q1878" s="6"/>
      <c r="R1878" s="3"/>
      <c r="S1878" s="3"/>
      <c r="T1878" s="3"/>
      <c r="U1878" s="3"/>
      <c r="V1878" s="3"/>
      <c r="W1878" s="3"/>
      <c r="X1878" s="3"/>
      <c r="Y1878" s="3"/>
      <c r="Z1878" s="3"/>
      <c r="AA1878" s="3"/>
      <c r="AB1878" s="3"/>
      <c r="AC1878" s="3"/>
      <c r="AD1878" s="3"/>
      <c r="AE1878" s="3"/>
      <c r="AF1878" s="3"/>
    </row>
    <row r="1879" spans="1:32">
      <c r="A1879" s="811"/>
      <c r="B1879" s="3041" t="s">
        <v>756</v>
      </c>
      <c r="C1879" s="713" t="s">
        <v>307</v>
      </c>
      <c r="D1879" s="812" t="s">
        <v>1851</v>
      </c>
      <c r="E1879" s="1306" t="s">
        <v>1799</v>
      </c>
      <c r="F1879" s="618">
        <v>2247</v>
      </c>
      <c r="G1879" s="604" t="s">
        <v>439</v>
      </c>
      <c r="H1879" s="680"/>
      <c r="I1879" s="680">
        <v>38</v>
      </c>
      <c r="J1879" s="1392" t="s">
        <v>1126</v>
      </c>
      <c r="K1879" s="838"/>
      <c r="L1879" s="1870"/>
      <c r="M1879" s="1870">
        <v>38</v>
      </c>
      <c r="N1879" s="296"/>
      <c r="O1879" s="6"/>
      <c r="P1879" s="6"/>
      <c r="Q1879" s="6"/>
      <c r="R1879" s="6"/>
      <c r="S1879" s="6"/>
      <c r="T1879" s="6"/>
      <c r="U1879" s="6"/>
      <c r="V1879" s="6"/>
      <c r="W1879" s="6"/>
      <c r="X1879" s="6"/>
      <c r="Y1879" s="6"/>
      <c r="Z1879" s="6"/>
      <c r="AA1879" s="6"/>
      <c r="AB1879" s="6"/>
      <c r="AC1879" s="6"/>
      <c r="AD1879" s="6"/>
      <c r="AE1879" s="6"/>
      <c r="AF1879" s="6"/>
    </row>
    <row r="1880" spans="1:32" ht="11.4" customHeight="1">
      <c r="A1880" s="622"/>
      <c r="B1880" s="3032" t="s">
        <v>756</v>
      </c>
      <c r="C1880" s="622" t="s">
        <v>309</v>
      </c>
      <c r="D1880" s="658" t="s">
        <v>1851</v>
      </c>
      <c r="E1880" s="1305" t="s">
        <v>1799</v>
      </c>
      <c r="F1880" s="624">
        <v>2312</v>
      </c>
      <c r="G1880" s="625" t="s">
        <v>123</v>
      </c>
      <c r="H1880" s="670">
        <v>480</v>
      </c>
      <c r="I1880" s="670"/>
      <c r="J1880" s="1392">
        <v>0</v>
      </c>
      <c r="K1880" s="1052"/>
      <c r="L1880" s="1869">
        <v>480</v>
      </c>
      <c r="M1880" s="1869"/>
      <c r="N1880" s="54"/>
      <c r="O1880" s="6"/>
      <c r="P1880" s="6"/>
      <c r="Q1880" s="6"/>
      <c r="R1880" s="3"/>
      <c r="S1880" s="3"/>
      <c r="T1880" s="3"/>
      <c r="U1880" s="3"/>
      <c r="V1880" s="3"/>
      <c r="W1880" s="3"/>
      <c r="X1880" s="3"/>
      <c r="Y1880" s="3"/>
      <c r="Z1880" s="3"/>
      <c r="AA1880" s="3"/>
      <c r="AB1880" s="3"/>
      <c r="AC1880" s="3"/>
      <c r="AD1880" s="3"/>
      <c r="AE1880" s="3"/>
      <c r="AF1880" s="3"/>
    </row>
    <row r="1881" spans="1:32" ht="11.4" customHeight="1">
      <c r="A1881" s="602"/>
      <c r="B1881" s="3033" t="s">
        <v>756</v>
      </c>
      <c r="C1881" s="602" t="s">
        <v>309</v>
      </c>
      <c r="D1881" s="617" t="s">
        <v>1851</v>
      </c>
      <c r="E1881" s="1306" t="s">
        <v>1799</v>
      </c>
      <c r="F1881" s="618">
        <v>2312</v>
      </c>
      <c r="G1881" s="842" t="s">
        <v>521</v>
      </c>
      <c r="H1881" s="680"/>
      <c r="I1881" s="680">
        <v>480</v>
      </c>
      <c r="J1881" s="1392" t="s">
        <v>1126</v>
      </c>
      <c r="K1881" s="838"/>
      <c r="L1881" s="1870"/>
      <c r="M1881" s="1870">
        <v>480</v>
      </c>
      <c r="N1881" s="2399"/>
      <c r="O1881" s="6"/>
      <c r="P1881" s="6"/>
      <c r="Q1881" s="6"/>
      <c r="R1881" s="6"/>
      <c r="S1881" s="6"/>
      <c r="T1881" s="6"/>
      <c r="U1881" s="6"/>
      <c r="V1881" s="6"/>
      <c r="W1881" s="6"/>
      <c r="X1881" s="6"/>
      <c r="Y1881" s="6"/>
      <c r="Z1881" s="6"/>
      <c r="AA1881" s="6"/>
      <c r="AB1881" s="6"/>
      <c r="AC1881" s="6"/>
      <c r="AD1881" s="6"/>
      <c r="AE1881" s="6"/>
      <c r="AF1881" s="6"/>
    </row>
    <row r="1882" spans="1:32">
      <c r="A1882" s="622"/>
      <c r="B1882" s="3032" t="s">
        <v>756</v>
      </c>
      <c r="C1882" s="622" t="s">
        <v>305</v>
      </c>
      <c r="D1882" s="658" t="s">
        <v>1851</v>
      </c>
      <c r="E1882" s="1305" t="s">
        <v>1799</v>
      </c>
      <c r="F1882" s="624">
        <v>2321</v>
      </c>
      <c r="G1882" s="625" t="s">
        <v>182</v>
      </c>
      <c r="H1882" s="670">
        <v>8500</v>
      </c>
      <c r="I1882" s="670"/>
      <c r="J1882" s="1392">
        <v>0</v>
      </c>
      <c r="K1882" s="1052"/>
      <c r="L1882" s="1869">
        <v>8500</v>
      </c>
      <c r="M1882" s="1869"/>
      <c r="N1882" s="296"/>
      <c r="O1882" s="6"/>
      <c r="P1882" s="6"/>
      <c r="Q1882" s="6"/>
      <c r="R1882" s="3"/>
      <c r="S1882" s="3"/>
      <c r="T1882" s="3"/>
      <c r="U1882" s="3"/>
      <c r="V1882" s="3"/>
      <c r="W1882" s="3"/>
      <c r="X1882" s="3"/>
      <c r="Y1882" s="3"/>
      <c r="Z1882" s="3"/>
      <c r="AA1882" s="3"/>
      <c r="AB1882" s="3"/>
      <c r="AC1882" s="3"/>
      <c r="AD1882" s="3"/>
      <c r="AE1882" s="3"/>
      <c r="AF1882" s="3"/>
    </row>
    <row r="1883" spans="1:32">
      <c r="A1883" s="602"/>
      <c r="B1883" s="3033" t="s">
        <v>756</v>
      </c>
      <c r="C1883" s="602" t="s">
        <v>305</v>
      </c>
      <c r="D1883" s="617" t="s">
        <v>1851</v>
      </c>
      <c r="E1883" s="1306" t="s">
        <v>1799</v>
      </c>
      <c r="F1883" s="618">
        <v>2321</v>
      </c>
      <c r="G1883" s="604" t="s">
        <v>212</v>
      </c>
      <c r="H1883" s="680"/>
      <c r="I1883" s="680">
        <v>10000</v>
      </c>
      <c r="J1883" s="1392" t="s">
        <v>1126</v>
      </c>
      <c r="K1883" s="838"/>
      <c r="L1883" s="1870"/>
      <c r="M1883" s="1870">
        <v>10000</v>
      </c>
      <c r="N1883" s="1399"/>
      <c r="O1883" s="6"/>
      <c r="P1883" s="6"/>
      <c r="Q1883" s="6"/>
      <c r="R1883" s="6"/>
      <c r="S1883" s="6"/>
      <c r="T1883" s="6"/>
      <c r="U1883" s="6"/>
      <c r="V1883" s="6"/>
      <c r="W1883" s="6"/>
      <c r="X1883" s="6"/>
      <c r="Y1883" s="6"/>
      <c r="Z1883" s="6"/>
      <c r="AA1883" s="6"/>
      <c r="AB1883" s="6"/>
      <c r="AC1883" s="6"/>
      <c r="AD1883" s="6"/>
      <c r="AE1883" s="6"/>
      <c r="AF1883" s="6"/>
    </row>
    <row r="1884" spans="1:32" ht="20.399999999999999">
      <c r="A1884" s="576"/>
      <c r="B1884" s="3033" t="s">
        <v>756</v>
      </c>
      <c r="C1884" s="602" t="s">
        <v>305</v>
      </c>
      <c r="D1884" s="617" t="s">
        <v>1851</v>
      </c>
      <c r="E1884" s="1306" t="s">
        <v>1799</v>
      </c>
      <c r="F1884" s="618">
        <v>2321</v>
      </c>
      <c r="G1884" s="1044" t="s">
        <v>2936</v>
      </c>
      <c r="H1884" s="1051"/>
      <c r="I1884" s="1051">
        <v>-1500</v>
      </c>
      <c r="J1884" s="1392" t="s">
        <v>1126</v>
      </c>
      <c r="K1884" s="1053"/>
      <c r="L1884" s="1872"/>
      <c r="M1884" s="1872">
        <v>-1500</v>
      </c>
      <c r="N1884" s="1399"/>
      <c r="O1884" s="6"/>
      <c r="P1884" s="6"/>
      <c r="Q1884" s="6"/>
      <c r="R1884" s="6"/>
      <c r="S1884" s="6"/>
      <c r="T1884" s="6"/>
      <c r="U1884" s="6"/>
      <c r="V1884" s="6"/>
      <c r="W1884" s="6"/>
      <c r="X1884" s="6"/>
      <c r="Y1884" s="6"/>
      <c r="Z1884" s="6"/>
      <c r="AA1884" s="6"/>
      <c r="AB1884" s="6"/>
      <c r="AC1884" s="6"/>
      <c r="AD1884" s="6"/>
      <c r="AE1884" s="6"/>
      <c r="AF1884" s="6"/>
    </row>
    <row r="1885" spans="1:32">
      <c r="A1885" s="622"/>
      <c r="B1885" s="3032" t="s">
        <v>756</v>
      </c>
      <c r="C1885" s="622" t="s">
        <v>305</v>
      </c>
      <c r="D1885" s="658" t="s">
        <v>1851</v>
      </c>
      <c r="E1885" s="1305" t="s">
        <v>1799</v>
      </c>
      <c r="F1885" s="624">
        <v>2350</v>
      </c>
      <c r="G1885" s="625" t="s">
        <v>162</v>
      </c>
      <c r="H1885" s="670">
        <v>536</v>
      </c>
      <c r="I1885" s="670"/>
      <c r="J1885" s="1392">
        <v>0</v>
      </c>
      <c r="K1885" s="1052"/>
      <c r="L1885" s="1869">
        <v>536</v>
      </c>
      <c r="M1885" s="1869"/>
      <c r="N1885" s="1399"/>
      <c r="O1885" s="6"/>
      <c r="P1885" s="6"/>
      <c r="Q1885" s="6"/>
      <c r="R1885" s="6"/>
      <c r="S1885" s="6"/>
      <c r="T1885" s="6"/>
      <c r="U1885" s="6"/>
      <c r="V1885" s="6"/>
      <c r="W1885" s="6"/>
      <c r="X1885" s="6"/>
      <c r="Y1885" s="6"/>
      <c r="Z1885" s="6"/>
      <c r="AA1885" s="6"/>
      <c r="AB1885" s="6"/>
      <c r="AC1885" s="6"/>
      <c r="AD1885" s="6"/>
      <c r="AE1885" s="6"/>
      <c r="AF1885" s="6"/>
    </row>
    <row r="1886" spans="1:32">
      <c r="A1886" s="602"/>
      <c r="B1886" s="3033" t="s">
        <v>756</v>
      </c>
      <c r="C1886" s="602" t="s">
        <v>305</v>
      </c>
      <c r="D1886" s="617" t="s">
        <v>1851</v>
      </c>
      <c r="E1886" s="1306" t="s">
        <v>1799</v>
      </c>
      <c r="F1886" s="618">
        <v>2350</v>
      </c>
      <c r="G1886" s="604" t="s">
        <v>399</v>
      </c>
      <c r="H1886" s="680"/>
      <c r="I1886" s="680">
        <v>300</v>
      </c>
      <c r="J1886" s="1392" t="s">
        <v>1126</v>
      </c>
      <c r="K1886" s="838"/>
      <c r="L1886" s="1870"/>
      <c r="M1886" s="1870">
        <v>300</v>
      </c>
      <c r="N1886" s="1399"/>
    </row>
    <row r="1887" spans="1:32" ht="14.4">
      <c r="A1887" s="602"/>
      <c r="B1887" s="3033" t="s">
        <v>756</v>
      </c>
      <c r="C1887" s="602" t="s">
        <v>305</v>
      </c>
      <c r="D1887" s="617" t="s">
        <v>1851</v>
      </c>
      <c r="E1887" s="1306" t="s">
        <v>1799</v>
      </c>
      <c r="F1887" s="618">
        <v>2350</v>
      </c>
      <c r="G1887" s="842" t="s">
        <v>144</v>
      </c>
      <c r="H1887" s="680"/>
      <c r="I1887" s="680">
        <v>236</v>
      </c>
      <c r="J1887" s="1392" t="s">
        <v>1126</v>
      </c>
      <c r="K1887" s="838"/>
      <c r="L1887" s="1870"/>
      <c r="M1887" s="1870">
        <v>236</v>
      </c>
      <c r="N1887" s="2435"/>
    </row>
    <row r="1888" spans="1:32" ht="20.399999999999999">
      <c r="A1888" s="622"/>
      <c r="B1888" s="3032" t="s">
        <v>756</v>
      </c>
      <c r="C1888" s="622" t="s">
        <v>305</v>
      </c>
      <c r="D1888" s="658" t="s">
        <v>1851</v>
      </c>
      <c r="E1888" s="1305" t="s">
        <v>1799</v>
      </c>
      <c r="F1888" s="624">
        <v>2512</v>
      </c>
      <c r="G1888" s="625" t="s">
        <v>763</v>
      </c>
      <c r="H1888" s="670">
        <v>1500</v>
      </c>
      <c r="I1888" s="670"/>
      <c r="J1888" s="1392">
        <v>637.54999999999995</v>
      </c>
      <c r="K1888" s="1052"/>
      <c r="L1888" s="1869">
        <v>1500</v>
      </c>
      <c r="M1888" s="1869"/>
      <c r="N1888" s="3"/>
      <c r="O1888" s="6"/>
      <c r="P1888" s="6"/>
      <c r="Q1888" s="6"/>
      <c r="R1888" s="6"/>
      <c r="S1888" s="6"/>
      <c r="T1888" s="6"/>
      <c r="U1888" s="6"/>
      <c r="V1888" s="6"/>
      <c r="W1888" s="6"/>
      <c r="X1888" s="6"/>
      <c r="Y1888" s="6"/>
      <c r="Z1888" s="6"/>
      <c r="AA1888" s="6"/>
      <c r="AB1888" s="6"/>
      <c r="AC1888" s="6"/>
      <c r="AD1888" s="6"/>
      <c r="AE1888" s="6"/>
      <c r="AF1888" s="6"/>
    </row>
    <row r="1889" spans="1:32" ht="20.399999999999999" customHeight="1">
      <c r="A1889" s="602"/>
      <c r="B1889" s="3033" t="s">
        <v>756</v>
      </c>
      <c r="C1889" s="602" t="s">
        <v>305</v>
      </c>
      <c r="D1889" s="617" t="s">
        <v>1851</v>
      </c>
      <c r="E1889" s="1306" t="s">
        <v>1799</v>
      </c>
      <c r="F1889" s="618">
        <v>2512</v>
      </c>
      <c r="G1889" s="604" t="s">
        <v>2936</v>
      </c>
      <c r="H1889" s="680"/>
      <c r="I1889" s="680">
        <v>1500</v>
      </c>
      <c r="J1889" s="1392" t="s">
        <v>1126</v>
      </c>
      <c r="K1889" s="838"/>
      <c r="L1889" s="1870"/>
      <c r="M1889" s="1870">
        <v>1500</v>
      </c>
      <c r="N1889" s="429" t="s">
        <v>4617</v>
      </c>
      <c r="O1889" s="6"/>
      <c r="P1889" s="6"/>
      <c r="Q1889" s="6"/>
      <c r="R1889" s="6"/>
      <c r="S1889" s="6"/>
      <c r="T1889" s="6"/>
      <c r="U1889" s="6"/>
      <c r="V1889" s="6"/>
      <c r="W1889" s="6"/>
      <c r="X1889" s="6"/>
      <c r="Y1889" s="6"/>
      <c r="Z1889" s="6"/>
      <c r="AA1889" s="6"/>
      <c r="AB1889" s="6"/>
      <c r="AC1889" s="6"/>
      <c r="AD1889" s="6"/>
      <c r="AE1889" s="6"/>
      <c r="AF1889" s="6"/>
    </row>
    <row r="1890" spans="1:32">
      <c r="A1890" s="602"/>
      <c r="B1890" s="3033" t="s">
        <v>756</v>
      </c>
      <c r="C1890" s="602" t="s">
        <v>305</v>
      </c>
      <c r="D1890" s="617" t="s">
        <v>1851</v>
      </c>
      <c r="E1890" s="1306" t="s">
        <v>1799</v>
      </c>
      <c r="F1890" s="618">
        <v>2512</v>
      </c>
      <c r="G1890" s="842" t="s">
        <v>144</v>
      </c>
      <c r="H1890" s="680"/>
      <c r="I1890" s="680"/>
      <c r="J1890" s="1392" t="s">
        <v>1126</v>
      </c>
      <c r="K1890" s="838"/>
      <c r="L1890" s="1870"/>
      <c r="M1890" s="1870"/>
      <c r="N1890" s="296"/>
      <c r="O1890" s="6"/>
      <c r="P1890" s="6"/>
      <c r="Q1890" s="6"/>
      <c r="R1890" s="6"/>
      <c r="S1890" s="6"/>
      <c r="T1890" s="6"/>
      <c r="U1890" s="6"/>
      <c r="V1890" s="6"/>
      <c r="W1890" s="6"/>
      <c r="X1890" s="6"/>
      <c r="Y1890" s="6"/>
      <c r="Z1890" s="6"/>
      <c r="AA1890" s="6"/>
      <c r="AB1890" s="6"/>
      <c r="AC1890" s="6"/>
      <c r="AD1890" s="6"/>
      <c r="AE1890" s="6"/>
      <c r="AF1890" s="6"/>
    </row>
    <row r="1891" spans="1:32">
      <c r="A1891" s="622"/>
      <c r="B1891" s="3032" t="s">
        <v>422</v>
      </c>
      <c r="C1891" s="622" t="s">
        <v>413</v>
      </c>
      <c r="D1891" s="658" t="s">
        <v>1853</v>
      </c>
      <c r="E1891" s="681" t="s">
        <v>1809</v>
      </c>
      <c r="F1891" s="763">
        <v>1119</v>
      </c>
      <c r="G1891" s="1333" t="s">
        <v>101</v>
      </c>
      <c r="H1891" s="832">
        <v>203550.21000000002</v>
      </c>
      <c r="I1891" s="832"/>
      <c r="J1891" s="1537">
        <v>146490</v>
      </c>
      <c r="K1891" s="1158"/>
      <c r="L1891" s="832">
        <v>215301.16</v>
      </c>
      <c r="M1891" s="832"/>
      <c r="N1891" s="296"/>
      <c r="O1891" s="3"/>
      <c r="P1891" s="3"/>
      <c r="Q1891" s="3"/>
      <c r="R1891" s="3"/>
      <c r="S1891" s="3"/>
      <c r="T1891" s="3"/>
      <c r="U1891" s="3"/>
      <c r="V1891" s="3"/>
      <c r="W1891" s="3"/>
      <c r="X1891" s="3"/>
      <c r="Y1891" s="3"/>
      <c r="Z1891" s="3"/>
      <c r="AA1891" s="3"/>
      <c r="AB1891" s="3"/>
      <c r="AC1891" s="3"/>
      <c r="AD1891" s="3"/>
      <c r="AE1891" s="3"/>
      <c r="AF1891" s="3"/>
    </row>
    <row r="1892" spans="1:32">
      <c r="A1892" s="602"/>
      <c r="B1892" s="3033" t="s">
        <v>422</v>
      </c>
      <c r="C1892" s="602" t="s">
        <v>413</v>
      </c>
      <c r="D1892" s="617" t="s">
        <v>1853</v>
      </c>
      <c r="E1892" s="639" t="s">
        <v>1809</v>
      </c>
      <c r="F1892" s="734">
        <v>1119</v>
      </c>
      <c r="G1892" s="684" t="s">
        <v>422</v>
      </c>
      <c r="H1892" s="687"/>
      <c r="I1892" s="687">
        <v>189045.36000000002</v>
      </c>
      <c r="J1892" s="1537" t="s">
        <v>1126</v>
      </c>
      <c r="K1892" s="1221"/>
      <c r="L1892" s="687"/>
      <c r="M1892" s="687">
        <v>200978.16</v>
      </c>
      <c r="N1892" s="296"/>
      <c r="O1892" s="3"/>
      <c r="P1892" s="3"/>
      <c r="Q1892" s="3"/>
      <c r="R1892" s="3"/>
      <c r="S1892" s="3"/>
      <c r="T1892" s="3"/>
      <c r="U1892" s="3"/>
      <c r="V1892" s="3"/>
      <c r="W1892" s="3"/>
      <c r="X1892" s="3"/>
      <c r="Y1892" s="3"/>
      <c r="Z1892" s="3"/>
      <c r="AA1892" s="3"/>
      <c r="AB1892" s="3"/>
      <c r="AC1892" s="3"/>
      <c r="AD1892" s="3"/>
      <c r="AE1892" s="3"/>
      <c r="AF1892" s="3"/>
    </row>
    <row r="1893" spans="1:32" ht="20.399999999999999">
      <c r="A1893" s="602"/>
      <c r="B1893" s="3033" t="s">
        <v>422</v>
      </c>
      <c r="C1893" s="602" t="s">
        <v>413</v>
      </c>
      <c r="D1893" s="617" t="s">
        <v>1853</v>
      </c>
      <c r="E1893" s="639" t="s">
        <v>1809</v>
      </c>
      <c r="F1893" s="734">
        <v>1119</v>
      </c>
      <c r="G1893" s="684" t="s">
        <v>4746</v>
      </c>
      <c r="H1893" s="687"/>
      <c r="I1893" s="687">
        <v>1853.85</v>
      </c>
      <c r="J1893" s="1537" t="s">
        <v>1126</v>
      </c>
      <c r="K1893" s="1221"/>
      <c r="L1893" s="687"/>
      <c r="M1893" s="687"/>
      <c r="N1893" s="296"/>
      <c r="O1893" s="3"/>
      <c r="P1893" s="3"/>
      <c r="Q1893" s="3"/>
      <c r="R1893" s="3"/>
      <c r="S1893" s="3"/>
      <c r="T1893" s="3"/>
      <c r="U1893" s="3"/>
      <c r="V1893" s="3"/>
      <c r="W1893" s="3"/>
      <c r="X1893" s="3"/>
      <c r="Y1893" s="3"/>
      <c r="Z1893" s="3"/>
      <c r="AA1893" s="3"/>
      <c r="AB1893" s="3"/>
      <c r="AC1893" s="3"/>
      <c r="AD1893" s="3"/>
      <c r="AE1893" s="3"/>
      <c r="AF1893" s="3"/>
    </row>
    <row r="1894" spans="1:32" ht="20.399999999999999">
      <c r="A1894" s="602"/>
      <c r="B1894" s="3033" t="s">
        <v>422</v>
      </c>
      <c r="C1894" s="602" t="s">
        <v>413</v>
      </c>
      <c r="D1894" s="617" t="s">
        <v>1853</v>
      </c>
      <c r="E1894" s="639" t="s">
        <v>1809</v>
      </c>
      <c r="F1894" s="734">
        <v>1119</v>
      </c>
      <c r="G1894" s="736" t="s">
        <v>2183</v>
      </c>
      <c r="H1894" s="687"/>
      <c r="I1894" s="687">
        <v>14323</v>
      </c>
      <c r="J1894" s="1537" t="s">
        <v>1126</v>
      </c>
      <c r="K1894" s="1221"/>
      <c r="L1894" s="687"/>
      <c r="M1894" s="687">
        <v>14323</v>
      </c>
      <c r="N1894" s="2436"/>
      <c r="O1894" s="3"/>
      <c r="P1894" s="3"/>
      <c r="Q1894" s="3"/>
      <c r="R1894" s="3"/>
      <c r="S1894" s="3"/>
      <c r="T1894" s="3"/>
      <c r="U1894" s="3"/>
      <c r="V1894" s="3"/>
      <c r="W1894" s="3"/>
      <c r="X1894" s="3"/>
      <c r="Y1894" s="3"/>
      <c r="Z1894" s="3"/>
      <c r="AA1894" s="3"/>
      <c r="AB1894" s="3"/>
      <c r="AC1894" s="3"/>
      <c r="AD1894" s="3"/>
      <c r="AE1894" s="3"/>
      <c r="AF1894" s="3"/>
    </row>
    <row r="1895" spans="1:32" ht="40.799999999999997">
      <c r="A1895" s="576"/>
      <c r="B1895" s="3033" t="s">
        <v>422</v>
      </c>
      <c r="C1895" s="602" t="s">
        <v>413</v>
      </c>
      <c r="D1895" s="617" t="s">
        <v>1853</v>
      </c>
      <c r="E1895" s="639" t="s">
        <v>1809</v>
      </c>
      <c r="F1895" s="734">
        <v>1119</v>
      </c>
      <c r="G1895" s="2433" t="s">
        <v>3044</v>
      </c>
      <c r="H1895" s="1080"/>
      <c r="I1895" s="2434">
        <v>-1672</v>
      </c>
      <c r="J1895" s="1537" t="s">
        <v>1126</v>
      </c>
      <c r="K1895" s="1338"/>
      <c r="L1895" s="1080"/>
      <c r="M1895" s="2434"/>
      <c r="N1895" s="372"/>
      <c r="O1895" s="6"/>
      <c r="P1895" s="6"/>
      <c r="Q1895" s="6"/>
      <c r="R1895" s="6"/>
      <c r="S1895" s="6"/>
      <c r="T1895" s="6"/>
      <c r="U1895" s="6"/>
      <c r="V1895" s="6"/>
      <c r="W1895" s="6"/>
      <c r="X1895" s="6"/>
      <c r="Y1895" s="6"/>
      <c r="Z1895" s="6"/>
      <c r="AA1895" s="6"/>
      <c r="AB1895" s="6"/>
      <c r="AC1895" s="6"/>
      <c r="AD1895" s="6"/>
      <c r="AE1895" s="6"/>
      <c r="AF1895" s="6"/>
    </row>
    <row r="1896" spans="1:32" ht="30.6">
      <c r="A1896" s="622"/>
      <c r="B1896" s="3032" t="s">
        <v>422</v>
      </c>
      <c r="C1896" s="622" t="s">
        <v>413</v>
      </c>
      <c r="D1896" s="658" t="s">
        <v>1853</v>
      </c>
      <c r="E1896" s="659" t="s">
        <v>1809</v>
      </c>
      <c r="F1896" s="763">
        <v>1147</v>
      </c>
      <c r="G1896" s="1333" t="s">
        <v>414</v>
      </c>
      <c r="H1896" s="832">
        <v>9178.402</v>
      </c>
      <c r="I1896" s="832"/>
      <c r="J1896" s="1537">
        <v>6835</v>
      </c>
      <c r="K1896" s="1221"/>
      <c r="L1896" s="832">
        <v>14235.953000000001</v>
      </c>
      <c r="M1896" s="832"/>
      <c r="N1896" s="1397" t="s">
        <v>4627</v>
      </c>
      <c r="O1896" s="6"/>
      <c r="P1896" s="6"/>
      <c r="Q1896" s="6"/>
      <c r="R1896" s="6"/>
      <c r="S1896" s="6"/>
      <c r="T1896" s="6"/>
      <c r="U1896" s="6"/>
      <c r="V1896" s="6"/>
      <c r="W1896" s="6"/>
      <c r="X1896" s="6"/>
      <c r="Y1896" s="6"/>
      <c r="Z1896" s="6"/>
      <c r="AA1896" s="6"/>
      <c r="AB1896" s="6"/>
      <c r="AC1896" s="6"/>
      <c r="AD1896" s="6"/>
      <c r="AE1896" s="6"/>
      <c r="AF1896" s="6"/>
    </row>
    <row r="1897" spans="1:32">
      <c r="A1897" s="602"/>
      <c r="B1897" s="3033" t="s">
        <v>422</v>
      </c>
      <c r="C1897" s="602" t="s">
        <v>413</v>
      </c>
      <c r="D1897" s="617" t="s">
        <v>1853</v>
      </c>
      <c r="E1897" s="639" t="s">
        <v>1809</v>
      </c>
      <c r="F1897" s="734">
        <v>1147</v>
      </c>
      <c r="G1897" s="684" t="s">
        <v>422</v>
      </c>
      <c r="H1897" s="687"/>
      <c r="I1897" s="687">
        <v>14178.402000000002</v>
      </c>
      <c r="J1897" s="1537" t="s">
        <v>1126</v>
      </c>
      <c r="K1897" s="1221"/>
      <c r="L1897" s="687"/>
      <c r="M1897" s="687">
        <v>14235.953000000001</v>
      </c>
      <c r="N1897" s="296"/>
    </row>
    <row r="1898" spans="1:32" ht="20.399999999999999">
      <c r="A1898" s="602"/>
      <c r="B1898" s="3033" t="s">
        <v>422</v>
      </c>
      <c r="C1898" s="602" t="s">
        <v>413</v>
      </c>
      <c r="D1898" s="617" t="s">
        <v>1853</v>
      </c>
      <c r="E1898" s="639" t="s">
        <v>1809</v>
      </c>
      <c r="F1898" s="734">
        <v>1147</v>
      </c>
      <c r="G1898" s="736" t="s">
        <v>995</v>
      </c>
      <c r="H1898" s="687"/>
      <c r="I1898" s="687">
        <v>-2000</v>
      </c>
      <c r="J1898" s="1537" t="s">
        <v>1126</v>
      </c>
      <c r="K1898" s="1221"/>
      <c r="L1898" s="687"/>
      <c r="M1898" s="687"/>
      <c r="N1898" s="372"/>
    </row>
    <row r="1899" spans="1:32" ht="20.399999999999999">
      <c r="A1899" s="602"/>
      <c r="B1899" s="3033" t="s">
        <v>422</v>
      </c>
      <c r="C1899" s="602" t="s">
        <v>413</v>
      </c>
      <c r="D1899" s="617" t="s">
        <v>1853</v>
      </c>
      <c r="E1899" s="639" t="s">
        <v>1809</v>
      </c>
      <c r="F1899" s="734">
        <v>1147</v>
      </c>
      <c r="G1899" s="684" t="s">
        <v>3087</v>
      </c>
      <c r="H1899" s="687"/>
      <c r="I1899" s="687">
        <v>-3000</v>
      </c>
      <c r="J1899" s="1537" t="s">
        <v>1126</v>
      </c>
      <c r="K1899" s="1221"/>
      <c r="L1899" s="687"/>
      <c r="M1899" s="687"/>
      <c r="N1899" s="296"/>
    </row>
    <row r="1900" spans="1:32">
      <c r="A1900" s="622"/>
      <c r="B1900" s="3032" t="s">
        <v>422</v>
      </c>
      <c r="C1900" s="622" t="s">
        <v>413</v>
      </c>
      <c r="D1900" s="658" t="s">
        <v>1853</v>
      </c>
      <c r="E1900" s="659" t="s">
        <v>1809</v>
      </c>
      <c r="F1900" s="763">
        <v>1148</v>
      </c>
      <c r="G1900" s="1333" t="s">
        <v>577</v>
      </c>
      <c r="H1900" s="832">
        <v>2000</v>
      </c>
      <c r="I1900" s="832"/>
      <c r="J1900" s="1537">
        <v>5846</v>
      </c>
      <c r="K1900" s="1221"/>
      <c r="L1900" s="832">
        <v>0</v>
      </c>
      <c r="M1900" s="832"/>
      <c r="N1900" s="296"/>
    </row>
    <row r="1901" spans="1:32">
      <c r="A1901" s="602"/>
      <c r="B1901" s="3033" t="s">
        <v>422</v>
      </c>
      <c r="C1901" s="602" t="s">
        <v>413</v>
      </c>
      <c r="D1901" s="617" t="s">
        <v>1853</v>
      </c>
      <c r="E1901" s="639" t="s">
        <v>1809</v>
      </c>
      <c r="F1901" s="734">
        <v>1148</v>
      </c>
      <c r="G1901" s="684" t="s">
        <v>2184</v>
      </c>
      <c r="H1901" s="687"/>
      <c r="I1901" s="687">
        <v>0</v>
      </c>
      <c r="J1901" s="1537" t="s">
        <v>1126</v>
      </c>
      <c r="K1901" s="1221"/>
      <c r="L1901" s="687"/>
      <c r="M1901" s="687"/>
      <c r="N1901" s="367"/>
    </row>
    <row r="1902" spans="1:32" ht="22.5" customHeight="1">
      <c r="A1902" s="602"/>
      <c r="B1902" s="3033" t="s">
        <v>422</v>
      </c>
      <c r="C1902" s="602" t="s">
        <v>413</v>
      </c>
      <c r="D1902" s="617" t="s">
        <v>1853</v>
      </c>
      <c r="E1902" s="639" t="s">
        <v>1809</v>
      </c>
      <c r="F1902" s="734">
        <v>1148</v>
      </c>
      <c r="G1902" s="736" t="s">
        <v>995</v>
      </c>
      <c r="H1902" s="687"/>
      <c r="I1902" s="687">
        <v>2000</v>
      </c>
      <c r="J1902" s="1537" t="s">
        <v>1126</v>
      </c>
      <c r="K1902" s="1221"/>
      <c r="L1902" s="687"/>
      <c r="M1902" s="687"/>
      <c r="N1902" s="367" t="s">
        <v>4728</v>
      </c>
      <c r="O1902" s="6"/>
      <c r="P1902" s="6"/>
      <c r="Q1902" s="6"/>
      <c r="R1902" s="6"/>
      <c r="S1902" s="6"/>
      <c r="T1902" s="6"/>
      <c r="U1902" s="6"/>
      <c r="V1902" s="6"/>
      <c r="W1902" s="6"/>
      <c r="X1902" s="6"/>
      <c r="Y1902" s="6"/>
      <c r="Z1902" s="6"/>
      <c r="AA1902" s="6"/>
      <c r="AB1902" s="6"/>
      <c r="AC1902" s="6"/>
      <c r="AD1902" s="6"/>
      <c r="AE1902" s="6"/>
      <c r="AF1902" s="6"/>
    </row>
    <row r="1903" spans="1:32">
      <c r="A1903" s="622"/>
      <c r="B1903" s="3040" t="s">
        <v>422</v>
      </c>
      <c r="C1903" s="622" t="s">
        <v>305</v>
      </c>
      <c r="D1903" s="658" t="s">
        <v>1853</v>
      </c>
      <c r="E1903" s="659" t="s">
        <v>1809</v>
      </c>
      <c r="F1903" s="624">
        <v>1150</v>
      </c>
      <c r="G1903" s="683" t="s">
        <v>237</v>
      </c>
      <c r="H1903" s="670">
        <v>3707.7</v>
      </c>
      <c r="I1903" s="670"/>
      <c r="J1903" s="1392">
        <v>2718</v>
      </c>
      <c r="K1903" s="668"/>
      <c r="L1903" s="670">
        <v>2600</v>
      </c>
      <c r="M1903" s="670"/>
      <c r="N1903" s="367"/>
      <c r="O1903" s="6"/>
      <c r="P1903" s="6"/>
      <c r="Q1903" s="6"/>
      <c r="R1903" s="6"/>
      <c r="S1903" s="6"/>
      <c r="T1903" s="6"/>
      <c r="U1903" s="6"/>
      <c r="V1903" s="6"/>
      <c r="W1903" s="6"/>
      <c r="X1903" s="6"/>
      <c r="Y1903" s="6"/>
      <c r="Z1903" s="6"/>
      <c r="AA1903" s="6"/>
      <c r="AB1903" s="6"/>
      <c r="AC1903" s="6"/>
      <c r="AD1903" s="6"/>
      <c r="AE1903" s="6"/>
      <c r="AF1903" s="6"/>
    </row>
    <row r="1904" spans="1:32" ht="30.6">
      <c r="A1904" s="602"/>
      <c r="B1904" s="3033" t="s">
        <v>422</v>
      </c>
      <c r="C1904" s="602" t="s">
        <v>305</v>
      </c>
      <c r="D1904" s="617" t="s">
        <v>1853</v>
      </c>
      <c r="E1904" s="639" t="s">
        <v>1809</v>
      </c>
      <c r="F1904" s="664">
        <v>1150</v>
      </c>
      <c r="G1904" s="621" t="s">
        <v>2172</v>
      </c>
      <c r="H1904" s="680"/>
      <c r="I1904" s="680">
        <v>1853.85</v>
      </c>
      <c r="J1904" s="1392" t="s">
        <v>1126</v>
      </c>
      <c r="K1904" s="668"/>
      <c r="L1904" s="680"/>
      <c r="M1904" s="680">
        <v>0</v>
      </c>
      <c r="N1904" s="372"/>
      <c r="O1904" s="6"/>
      <c r="P1904" s="6"/>
      <c r="Q1904" s="6"/>
      <c r="R1904" s="6"/>
      <c r="S1904" s="6"/>
      <c r="T1904" s="6"/>
      <c r="U1904" s="6"/>
      <c r="V1904" s="6"/>
      <c r="W1904" s="6"/>
      <c r="X1904" s="6"/>
      <c r="Y1904" s="6"/>
      <c r="Z1904" s="6"/>
      <c r="AA1904" s="6"/>
      <c r="AB1904" s="6"/>
      <c r="AC1904" s="6"/>
      <c r="AD1904" s="6"/>
      <c r="AE1904" s="6"/>
      <c r="AF1904" s="6"/>
    </row>
    <row r="1905" spans="1:32" ht="20.399999999999999">
      <c r="A1905" s="602"/>
      <c r="B1905" s="3033" t="s">
        <v>422</v>
      </c>
      <c r="C1905" s="602" t="s">
        <v>305</v>
      </c>
      <c r="D1905" s="617" t="s">
        <v>1853</v>
      </c>
      <c r="E1905" s="639" t="s">
        <v>1809</v>
      </c>
      <c r="F1905" s="664">
        <v>1150</v>
      </c>
      <c r="G1905" s="621" t="s">
        <v>2578</v>
      </c>
      <c r="H1905" s="680"/>
      <c r="I1905" s="680">
        <v>1853.85</v>
      </c>
      <c r="J1905" s="1392" t="s">
        <v>1126</v>
      </c>
      <c r="K1905" s="668"/>
      <c r="L1905" s="680"/>
      <c r="M1905" s="680">
        <v>2600</v>
      </c>
      <c r="N1905" s="296"/>
      <c r="O1905" s="6"/>
      <c r="P1905" s="6"/>
      <c r="Q1905" s="6"/>
      <c r="R1905" s="6"/>
      <c r="S1905" s="6"/>
      <c r="T1905" s="6"/>
      <c r="U1905" s="6"/>
      <c r="V1905" s="6"/>
      <c r="W1905" s="6"/>
      <c r="X1905" s="6"/>
      <c r="Y1905" s="6"/>
      <c r="Z1905" s="6"/>
      <c r="AA1905" s="6"/>
      <c r="AB1905" s="6"/>
      <c r="AC1905" s="6"/>
      <c r="AD1905" s="6"/>
      <c r="AE1905" s="6"/>
      <c r="AF1905" s="6"/>
    </row>
    <row r="1906" spans="1:32" ht="20.399999999999999">
      <c r="A1906" s="622"/>
      <c r="B1906" s="3040" t="s">
        <v>351</v>
      </c>
      <c r="C1906" s="622" t="s">
        <v>305</v>
      </c>
      <c r="D1906" s="658" t="s">
        <v>1853</v>
      </c>
      <c r="E1906" s="659" t="s">
        <v>1809</v>
      </c>
      <c r="F1906" s="624">
        <v>1150</v>
      </c>
      <c r="G1906" s="683" t="s">
        <v>237</v>
      </c>
      <c r="H1906" s="670">
        <v>1500</v>
      </c>
      <c r="I1906" s="670"/>
      <c r="J1906" s="1392"/>
      <c r="K1906" s="668"/>
      <c r="L1906" s="670">
        <v>0</v>
      </c>
      <c r="M1906" s="670"/>
      <c r="N1906" s="372" t="s">
        <v>4621</v>
      </c>
      <c r="O1906" s="6"/>
      <c r="P1906" s="6"/>
      <c r="Q1906" s="6"/>
      <c r="R1906" s="6"/>
      <c r="S1906" s="6"/>
      <c r="T1906" s="6"/>
      <c r="U1906" s="6"/>
      <c r="V1906" s="6"/>
      <c r="W1906" s="6"/>
      <c r="X1906" s="6"/>
      <c r="Y1906" s="6"/>
      <c r="Z1906" s="6"/>
      <c r="AA1906" s="6"/>
      <c r="AB1906" s="6"/>
      <c r="AC1906" s="6"/>
      <c r="AD1906" s="6"/>
      <c r="AE1906" s="6"/>
      <c r="AF1906" s="6"/>
    </row>
    <row r="1907" spans="1:32" ht="30.6">
      <c r="A1907" s="602"/>
      <c r="B1907" s="3033" t="s">
        <v>351</v>
      </c>
      <c r="C1907" s="602" t="s">
        <v>305</v>
      </c>
      <c r="D1907" s="617" t="s">
        <v>1853</v>
      </c>
      <c r="E1907" s="639" t="s">
        <v>1809</v>
      </c>
      <c r="F1907" s="664">
        <v>1150</v>
      </c>
      <c r="G1907" s="621" t="s">
        <v>2811</v>
      </c>
      <c r="H1907" s="680"/>
      <c r="I1907" s="680">
        <v>1500</v>
      </c>
      <c r="J1907" s="1392" t="s">
        <v>1126</v>
      </c>
      <c r="K1907" s="668"/>
      <c r="L1907" s="680"/>
      <c r="M1907" s="680"/>
      <c r="N1907" s="372" t="s">
        <v>4622</v>
      </c>
      <c r="O1907" s="6"/>
      <c r="P1907" s="6"/>
      <c r="Q1907" s="6"/>
      <c r="R1907" s="6"/>
      <c r="S1907" s="6"/>
      <c r="T1907" s="6"/>
      <c r="U1907" s="6"/>
      <c r="V1907" s="6"/>
      <c r="W1907" s="6"/>
      <c r="X1907" s="6"/>
      <c r="Y1907" s="6"/>
      <c r="Z1907" s="6"/>
      <c r="AA1907" s="6"/>
      <c r="AB1907" s="6"/>
      <c r="AC1907" s="6"/>
      <c r="AD1907" s="6"/>
      <c r="AE1907" s="6"/>
      <c r="AF1907" s="6"/>
    </row>
    <row r="1908" spans="1:32" ht="20.399999999999999">
      <c r="A1908" s="622"/>
      <c r="B1908" s="3032" t="s">
        <v>422</v>
      </c>
      <c r="C1908" s="622" t="s">
        <v>413</v>
      </c>
      <c r="D1908" s="658" t="s">
        <v>1853</v>
      </c>
      <c r="E1908" s="659" t="s">
        <v>1809</v>
      </c>
      <c r="F1908" s="763">
        <v>1170</v>
      </c>
      <c r="G1908" s="1333" t="s">
        <v>460</v>
      </c>
      <c r="H1908" s="832">
        <v>150</v>
      </c>
      <c r="I1908" s="832"/>
      <c r="J1908" s="1537">
        <v>135</v>
      </c>
      <c r="K1908" s="1158"/>
      <c r="L1908" s="645">
        <v>150</v>
      </c>
      <c r="M1908" s="832"/>
      <c r="N1908" s="372" t="s">
        <v>4623</v>
      </c>
      <c r="O1908" s="6"/>
      <c r="P1908" s="6"/>
      <c r="Q1908" s="6"/>
      <c r="R1908" s="6"/>
      <c r="S1908" s="6"/>
      <c r="T1908" s="6"/>
      <c r="U1908" s="6"/>
      <c r="V1908" s="6"/>
      <c r="W1908" s="6"/>
      <c r="X1908" s="6"/>
      <c r="Y1908" s="6"/>
      <c r="Z1908" s="6"/>
      <c r="AA1908" s="6"/>
      <c r="AB1908" s="6"/>
      <c r="AC1908" s="6"/>
      <c r="AD1908" s="6"/>
      <c r="AE1908" s="6"/>
      <c r="AF1908" s="6"/>
    </row>
    <row r="1909" spans="1:32" ht="20.399999999999999">
      <c r="A1909" s="602"/>
      <c r="B1909" s="3033" t="s">
        <v>422</v>
      </c>
      <c r="C1909" s="602" t="s">
        <v>413</v>
      </c>
      <c r="D1909" s="617" t="s">
        <v>1853</v>
      </c>
      <c r="E1909" s="639" t="s">
        <v>1809</v>
      </c>
      <c r="F1909" s="734">
        <v>1170</v>
      </c>
      <c r="G1909" s="684" t="s">
        <v>4747</v>
      </c>
      <c r="H1909" s="687"/>
      <c r="I1909" s="687">
        <v>150</v>
      </c>
      <c r="J1909" s="1537" t="s">
        <v>1126</v>
      </c>
      <c r="K1909" s="1158"/>
      <c r="L1909" s="687"/>
      <c r="M1909" s="687">
        <v>150</v>
      </c>
      <c r="N1909" s="456" t="s">
        <v>4752</v>
      </c>
      <c r="O1909" s="6"/>
      <c r="P1909" s="6"/>
      <c r="Q1909" s="6"/>
      <c r="R1909" s="6"/>
      <c r="S1909" s="6"/>
      <c r="T1909" s="6"/>
      <c r="U1909" s="6"/>
      <c r="V1909" s="6"/>
      <c r="W1909" s="6"/>
      <c r="X1909" s="6"/>
      <c r="Y1909" s="6"/>
      <c r="Z1909" s="6"/>
      <c r="AA1909" s="6"/>
      <c r="AB1909" s="6"/>
      <c r="AC1909" s="6"/>
      <c r="AD1909" s="6"/>
      <c r="AE1909" s="6"/>
      <c r="AF1909" s="6"/>
    </row>
    <row r="1910" spans="1:32" ht="40.799999999999997">
      <c r="A1910" s="622"/>
      <c r="B1910" s="3032" t="s">
        <v>422</v>
      </c>
      <c r="C1910" s="622" t="s">
        <v>413</v>
      </c>
      <c r="D1910" s="658" t="s">
        <v>1853</v>
      </c>
      <c r="E1910" s="659" t="s">
        <v>1809</v>
      </c>
      <c r="F1910" s="763">
        <v>1210</v>
      </c>
      <c r="G1910" s="1333" t="s">
        <v>105</v>
      </c>
      <c r="H1910" s="832">
        <v>47308.711616459994</v>
      </c>
      <c r="I1910" s="832"/>
      <c r="J1910" s="1537">
        <v>39850</v>
      </c>
      <c r="K1910" s="1158"/>
      <c r="L1910" s="832">
        <v>50107.234233315008</v>
      </c>
      <c r="M1910" s="832"/>
      <c r="N1910" s="1397" t="s">
        <v>4753</v>
      </c>
      <c r="O1910" s="6"/>
      <c r="P1910" s="6"/>
      <c r="Q1910" s="6"/>
      <c r="R1910" s="6"/>
      <c r="S1910" s="6"/>
      <c r="T1910" s="6"/>
      <c r="U1910" s="6"/>
      <c r="V1910" s="6"/>
      <c r="W1910" s="6"/>
      <c r="X1910" s="6"/>
      <c r="Y1910" s="6"/>
      <c r="Z1910" s="6"/>
      <c r="AA1910" s="6"/>
      <c r="AB1910" s="6"/>
      <c r="AC1910" s="6"/>
      <c r="AD1910" s="6"/>
      <c r="AE1910" s="6"/>
      <c r="AF1910" s="6"/>
    </row>
    <row r="1911" spans="1:32">
      <c r="A1911" s="602"/>
      <c r="B1911" s="3033" t="s">
        <v>422</v>
      </c>
      <c r="C1911" s="602" t="s">
        <v>413</v>
      </c>
      <c r="D1911" s="617" t="s">
        <v>1853</v>
      </c>
      <c r="E1911" s="639" t="s">
        <v>1809</v>
      </c>
      <c r="F1911" s="734">
        <v>1210</v>
      </c>
      <c r="G1911" s="684" t="s">
        <v>422</v>
      </c>
      <c r="H1911" s="687"/>
      <c r="I1911" s="687">
        <v>47308.711616459994</v>
      </c>
      <c r="J1911" s="1537" t="s">
        <v>1126</v>
      </c>
      <c r="K1911" s="1158"/>
      <c r="L1911" s="687"/>
      <c r="M1911" s="687">
        <v>50107.234233315008</v>
      </c>
      <c r="N1911" s="2399"/>
      <c r="O1911" s="6"/>
      <c r="P1911" s="6"/>
      <c r="Q1911" s="6"/>
      <c r="R1911" s="6"/>
      <c r="S1911" s="6"/>
      <c r="T1911" s="6"/>
      <c r="U1911" s="6"/>
      <c r="V1911" s="6"/>
      <c r="W1911" s="6"/>
      <c r="X1911" s="6"/>
      <c r="Y1911" s="6"/>
      <c r="Z1911" s="6"/>
      <c r="AA1911" s="6"/>
      <c r="AB1911" s="6"/>
      <c r="AC1911" s="6"/>
      <c r="AD1911" s="6"/>
      <c r="AE1911" s="6"/>
      <c r="AF1911" s="6"/>
    </row>
    <row r="1912" spans="1:32">
      <c r="A1912" s="602"/>
      <c r="B1912" s="3033" t="s">
        <v>422</v>
      </c>
      <c r="C1912" s="602" t="s">
        <v>413</v>
      </c>
      <c r="D1912" s="617" t="s">
        <v>1853</v>
      </c>
      <c r="E1912" s="639" t="s">
        <v>1809</v>
      </c>
      <c r="F1912" s="734">
        <v>1210</v>
      </c>
      <c r="G1912" s="684" t="s">
        <v>706</v>
      </c>
      <c r="H1912" s="687"/>
      <c r="I1912" s="687"/>
      <c r="J1912" s="1537" t="s">
        <v>1126</v>
      </c>
      <c r="K1912" s="1221"/>
      <c r="L1912" s="687"/>
      <c r="M1912" s="687"/>
      <c r="N1912" s="296"/>
      <c r="O1912" s="6"/>
      <c r="P1912" s="6"/>
      <c r="Q1912" s="6"/>
      <c r="R1912" s="6"/>
      <c r="S1912" s="6"/>
      <c r="T1912" s="6"/>
      <c r="U1912" s="6"/>
      <c r="V1912" s="6"/>
      <c r="W1912" s="6"/>
      <c r="X1912" s="6"/>
      <c r="Y1912" s="6"/>
      <c r="Z1912" s="6"/>
      <c r="AA1912" s="6"/>
      <c r="AB1912" s="6"/>
      <c r="AC1912" s="6"/>
      <c r="AD1912" s="6"/>
      <c r="AE1912" s="6"/>
      <c r="AF1912" s="6"/>
    </row>
    <row r="1913" spans="1:32">
      <c r="A1913" s="622"/>
      <c r="B1913" s="3032" t="s">
        <v>422</v>
      </c>
      <c r="C1913" s="622" t="s">
        <v>413</v>
      </c>
      <c r="D1913" s="658" t="s">
        <v>1853</v>
      </c>
      <c r="E1913" s="659" t="s">
        <v>1809</v>
      </c>
      <c r="F1913" s="763">
        <v>1221</v>
      </c>
      <c r="G1913" s="1333" t="s">
        <v>238</v>
      </c>
      <c r="H1913" s="832">
        <v>13366.822190340001</v>
      </c>
      <c r="I1913" s="832"/>
      <c r="J1913" s="1537">
        <v>12855</v>
      </c>
      <c r="K1913" s="1158"/>
      <c r="L1913" s="832">
        <v>11011.312854385003</v>
      </c>
      <c r="M1913" s="832"/>
      <c r="N1913" s="296"/>
      <c r="O1913" s="6"/>
      <c r="P1913" s="6"/>
      <c r="Q1913" s="6"/>
      <c r="R1913" s="6"/>
      <c r="S1913" s="6"/>
      <c r="T1913" s="6"/>
      <c r="U1913" s="6"/>
      <c r="V1913" s="6"/>
      <c r="W1913" s="6"/>
      <c r="X1913" s="6"/>
      <c r="Y1913" s="6"/>
      <c r="Z1913" s="6"/>
      <c r="AA1913" s="6"/>
      <c r="AB1913" s="6"/>
      <c r="AC1913" s="6"/>
      <c r="AD1913" s="6"/>
      <c r="AE1913" s="6"/>
      <c r="AF1913" s="6"/>
    </row>
    <row r="1914" spans="1:32">
      <c r="A1914" s="602"/>
      <c r="B1914" s="3033" t="s">
        <v>422</v>
      </c>
      <c r="C1914" s="602" t="s">
        <v>413</v>
      </c>
      <c r="D1914" s="617" t="s">
        <v>1853</v>
      </c>
      <c r="E1914" s="639" t="s">
        <v>1809</v>
      </c>
      <c r="F1914" s="734">
        <v>1221</v>
      </c>
      <c r="G1914" s="684"/>
      <c r="H1914" s="687"/>
      <c r="I1914" s="687">
        <v>10366.822190340001</v>
      </c>
      <c r="J1914" s="1537" t="s">
        <v>1126</v>
      </c>
      <c r="K1914" s="1221"/>
      <c r="L1914" s="687"/>
      <c r="M1914" s="687">
        <v>11011.312854385003</v>
      </c>
      <c r="N1914" s="372" t="s">
        <v>4624</v>
      </c>
      <c r="O1914" s="6"/>
      <c r="P1914" s="6"/>
      <c r="Q1914" s="6"/>
      <c r="R1914" s="6"/>
      <c r="S1914" s="6"/>
      <c r="T1914" s="6"/>
      <c r="U1914" s="6"/>
      <c r="V1914" s="6"/>
      <c r="W1914" s="6"/>
      <c r="X1914" s="6"/>
      <c r="Y1914" s="6"/>
      <c r="Z1914" s="6"/>
      <c r="AA1914" s="6"/>
      <c r="AB1914" s="6"/>
      <c r="AC1914" s="6"/>
      <c r="AD1914" s="6"/>
      <c r="AE1914" s="6"/>
      <c r="AF1914" s="6"/>
    </row>
    <row r="1915" spans="1:32" ht="20.399999999999999">
      <c r="A1915" s="602"/>
      <c r="B1915" s="3033" t="s">
        <v>422</v>
      </c>
      <c r="C1915" s="602" t="s">
        <v>413</v>
      </c>
      <c r="D1915" s="617" t="s">
        <v>1853</v>
      </c>
      <c r="E1915" s="639" t="s">
        <v>1809</v>
      </c>
      <c r="F1915" s="734">
        <v>1221</v>
      </c>
      <c r="G1915" s="684" t="s">
        <v>3087</v>
      </c>
      <c r="H1915" s="687"/>
      <c r="I1915" s="687">
        <v>3000</v>
      </c>
      <c r="J1915" s="1537" t="s">
        <v>1126</v>
      </c>
      <c r="K1915" s="1221"/>
      <c r="L1915" s="687"/>
      <c r="M1915" s="687"/>
      <c r="N1915" s="116"/>
      <c r="O1915" s="6"/>
      <c r="P1915" s="6"/>
      <c r="Q1915" s="6"/>
      <c r="R1915" s="6"/>
      <c r="S1915" s="6"/>
      <c r="T1915" s="6"/>
      <c r="U1915" s="6"/>
      <c r="V1915" s="6"/>
      <c r="W1915" s="6"/>
      <c r="X1915" s="6"/>
      <c r="Y1915" s="6"/>
      <c r="Z1915" s="6"/>
      <c r="AA1915" s="6"/>
      <c r="AB1915" s="6"/>
      <c r="AC1915" s="6"/>
      <c r="AD1915" s="6"/>
      <c r="AE1915" s="6"/>
      <c r="AF1915" s="6"/>
    </row>
    <row r="1916" spans="1:32" ht="20.399999999999999">
      <c r="A1916" s="622"/>
      <c r="B1916" s="3032" t="s">
        <v>422</v>
      </c>
      <c r="C1916" s="622" t="s">
        <v>413</v>
      </c>
      <c r="D1916" s="658" t="s">
        <v>1853</v>
      </c>
      <c r="E1916" s="659" t="s">
        <v>1809</v>
      </c>
      <c r="F1916" s="763">
        <v>1227</v>
      </c>
      <c r="G1916" s="1333" t="s">
        <v>1026</v>
      </c>
      <c r="H1916" s="645">
        <v>0</v>
      </c>
      <c r="I1916" s="645"/>
      <c r="J1916" s="1537" t="s">
        <v>1126</v>
      </c>
      <c r="K1916" s="741"/>
      <c r="L1916" s="645">
        <v>0</v>
      </c>
      <c r="M1916" s="645"/>
      <c r="N1916" s="116"/>
      <c r="O1916" s="6"/>
      <c r="P1916" s="6"/>
      <c r="Q1916" s="6"/>
      <c r="R1916" s="6"/>
      <c r="S1916" s="6"/>
      <c r="T1916" s="6"/>
      <c r="U1916" s="6"/>
      <c r="V1916" s="6"/>
      <c r="W1916" s="6"/>
      <c r="X1916" s="6"/>
      <c r="Y1916" s="6"/>
      <c r="Z1916" s="6"/>
      <c r="AA1916" s="6"/>
      <c r="AB1916" s="6"/>
      <c r="AC1916" s="6"/>
      <c r="AD1916" s="6"/>
      <c r="AE1916" s="6"/>
      <c r="AF1916" s="6"/>
    </row>
    <row r="1917" spans="1:32">
      <c r="A1917" s="602"/>
      <c r="B1917" s="3033" t="s">
        <v>422</v>
      </c>
      <c r="C1917" s="602" t="s">
        <v>413</v>
      </c>
      <c r="D1917" s="617" t="s">
        <v>1853</v>
      </c>
      <c r="E1917" s="639" t="s">
        <v>1809</v>
      </c>
      <c r="F1917" s="734">
        <v>1227</v>
      </c>
      <c r="G1917" s="684" t="s">
        <v>4061</v>
      </c>
      <c r="H1917" s="640"/>
      <c r="I1917" s="640"/>
      <c r="J1917" s="1537" t="s">
        <v>1126</v>
      </c>
      <c r="K1917" s="731"/>
      <c r="L1917" s="640"/>
      <c r="M1917" s="640"/>
      <c r="N1917" s="116"/>
      <c r="O1917" s="6"/>
      <c r="P1917" s="6"/>
      <c r="Q1917" s="6"/>
      <c r="R1917" s="6"/>
      <c r="S1917" s="6"/>
      <c r="T1917" s="6"/>
      <c r="U1917" s="6"/>
      <c r="V1917" s="6"/>
      <c r="W1917" s="6"/>
      <c r="X1917" s="6"/>
      <c r="Y1917" s="6"/>
      <c r="Z1917" s="6"/>
      <c r="AA1917" s="6"/>
      <c r="AB1917" s="6"/>
      <c r="AC1917" s="6"/>
      <c r="AD1917" s="6"/>
      <c r="AE1917" s="6"/>
      <c r="AF1917" s="6"/>
    </row>
    <row r="1918" spans="1:32">
      <c r="A1918" s="622"/>
      <c r="B1918" s="3032" t="s">
        <v>756</v>
      </c>
      <c r="C1918" s="622" t="s">
        <v>413</v>
      </c>
      <c r="D1918" s="658" t="s">
        <v>1853</v>
      </c>
      <c r="E1918" s="659" t="s">
        <v>1809</v>
      </c>
      <c r="F1918" s="624">
        <v>1228</v>
      </c>
      <c r="G1918" s="683" t="s">
        <v>597</v>
      </c>
      <c r="H1918" s="628">
        <v>1200</v>
      </c>
      <c r="I1918" s="628"/>
      <c r="J1918" s="1392">
        <v>532</v>
      </c>
      <c r="K1918" s="666"/>
      <c r="L1918" s="628">
        <v>200</v>
      </c>
      <c r="M1918" s="628"/>
      <c r="N1918" s="116"/>
      <c r="O1918" s="6"/>
      <c r="P1918" s="6"/>
      <c r="Q1918" s="6"/>
      <c r="R1918" s="6"/>
      <c r="S1918" s="6"/>
      <c r="T1918" s="6"/>
      <c r="U1918" s="6"/>
      <c r="V1918" s="6"/>
      <c r="W1918" s="6"/>
      <c r="X1918" s="6"/>
      <c r="Y1918" s="6"/>
      <c r="Z1918" s="6"/>
      <c r="AA1918" s="6"/>
      <c r="AB1918" s="6"/>
      <c r="AC1918" s="6"/>
      <c r="AD1918" s="6"/>
      <c r="AE1918" s="6"/>
      <c r="AF1918" s="6"/>
    </row>
    <row r="1919" spans="1:32">
      <c r="A1919" s="602"/>
      <c r="B1919" s="3033" t="s">
        <v>756</v>
      </c>
      <c r="C1919" s="602" t="s">
        <v>413</v>
      </c>
      <c r="D1919" s="617" t="s">
        <v>1853</v>
      </c>
      <c r="E1919" s="639" t="s">
        <v>1809</v>
      </c>
      <c r="F1919" s="618">
        <v>1228</v>
      </c>
      <c r="G1919" s="621" t="s">
        <v>4062</v>
      </c>
      <c r="H1919" s="599"/>
      <c r="I1919" s="599">
        <v>1200</v>
      </c>
      <c r="J1919" s="1392" t="s">
        <v>1126</v>
      </c>
      <c r="K1919" s="606"/>
      <c r="L1919" s="599"/>
      <c r="M1919" s="599">
        <v>200</v>
      </c>
      <c r="N1919" s="6" t="s">
        <v>4592</v>
      </c>
      <c r="O1919" s="6"/>
      <c r="P1919" s="6"/>
      <c r="Q1919" s="6"/>
      <c r="R1919" s="6"/>
      <c r="S1919" s="6"/>
      <c r="T1919" s="6"/>
      <c r="U1919" s="6"/>
      <c r="V1919" s="6"/>
      <c r="W1919" s="6"/>
      <c r="X1919" s="6"/>
      <c r="Y1919" s="6"/>
      <c r="Z1919" s="6"/>
      <c r="AA1919" s="6"/>
      <c r="AB1919" s="6"/>
      <c r="AC1919" s="6"/>
      <c r="AD1919" s="6"/>
      <c r="AE1919" s="6"/>
      <c r="AF1919" s="6"/>
    </row>
    <row r="1920" spans="1:32">
      <c r="A1920" s="602"/>
      <c r="B1920" s="3033" t="s">
        <v>756</v>
      </c>
      <c r="C1920" s="602" t="s">
        <v>413</v>
      </c>
      <c r="D1920" s="617" t="s">
        <v>1853</v>
      </c>
      <c r="E1920" s="639" t="s">
        <v>1809</v>
      </c>
      <c r="F1920" s="618">
        <v>1228</v>
      </c>
      <c r="G1920" s="621" t="s">
        <v>4063</v>
      </c>
      <c r="H1920" s="599"/>
      <c r="I1920" s="599"/>
      <c r="J1920" s="1392" t="s">
        <v>1126</v>
      </c>
      <c r="K1920" s="606"/>
      <c r="L1920" s="599"/>
      <c r="M1920" s="599"/>
      <c r="N1920" s="116"/>
      <c r="O1920" s="6"/>
      <c r="P1920" s="6"/>
      <c r="Q1920" s="6"/>
      <c r="R1920" s="6"/>
      <c r="S1920" s="6"/>
      <c r="T1920" s="6"/>
      <c r="U1920" s="6"/>
      <c r="V1920" s="6"/>
      <c r="W1920" s="6"/>
      <c r="X1920" s="6"/>
      <c r="Y1920" s="6"/>
      <c r="Z1920" s="6"/>
      <c r="AA1920" s="6"/>
      <c r="AB1920" s="6"/>
      <c r="AC1920" s="6"/>
      <c r="AD1920" s="6"/>
      <c r="AE1920" s="6"/>
      <c r="AF1920" s="6"/>
    </row>
    <row r="1921" spans="1:32">
      <c r="A1921" s="2080"/>
      <c r="B1921" s="3033" t="s">
        <v>756</v>
      </c>
      <c r="C1921" s="602" t="s">
        <v>413</v>
      </c>
      <c r="D1921" s="617" t="s">
        <v>1853</v>
      </c>
      <c r="E1921" s="639" t="s">
        <v>1809</v>
      </c>
      <c r="F1921" s="618">
        <v>1228</v>
      </c>
      <c r="G1921" s="2098"/>
      <c r="H1921" s="2081"/>
      <c r="I1921" s="2081"/>
      <c r="J1921" s="2082"/>
      <c r="K1921" s="2212"/>
      <c r="L1921" s="2081"/>
      <c r="M1921" s="2081"/>
      <c r="N1921" s="116"/>
      <c r="O1921" s="6"/>
      <c r="P1921" s="6"/>
      <c r="Q1921" s="6"/>
      <c r="R1921" s="6"/>
      <c r="S1921" s="6"/>
      <c r="T1921" s="6"/>
      <c r="U1921" s="6"/>
      <c r="V1921" s="6"/>
      <c r="W1921" s="6"/>
      <c r="X1921" s="6"/>
      <c r="Y1921" s="6"/>
      <c r="Z1921" s="6"/>
      <c r="AA1921" s="6"/>
      <c r="AB1921" s="6"/>
      <c r="AC1921" s="6"/>
      <c r="AD1921" s="6"/>
      <c r="AE1921" s="6"/>
      <c r="AF1921" s="6"/>
    </row>
    <row r="1922" spans="1:32">
      <c r="A1922" s="622"/>
      <c r="B1922" s="3032" t="s">
        <v>756</v>
      </c>
      <c r="C1922" s="622" t="s">
        <v>305</v>
      </c>
      <c r="D1922" s="658" t="s">
        <v>1853</v>
      </c>
      <c r="E1922" s="659" t="s">
        <v>1809</v>
      </c>
      <c r="F1922" s="624">
        <v>2111</v>
      </c>
      <c r="G1922" s="683" t="s">
        <v>240</v>
      </c>
      <c r="H1922" s="670">
        <v>1838</v>
      </c>
      <c r="I1922" s="670"/>
      <c r="J1922" s="1392">
        <v>64</v>
      </c>
      <c r="K1922" s="686"/>
      <c r="L1922" s="628">
        <v>882</v>
      </c>
      <c r="M1922" s="670"/>
      <c r="N1922" s="562" t="s">
        <v>4625</v>
      </c>
      <c r="O1922" s="6"/>
      <c r="P1922" s="6"/>
      <c r="Q1922" s="6"/>
      <c r="R1922" s="6"/>
      <c r="S1922" s="6"/>
      <c r="T1922" s="6"/>
      <c r="U1922" s="6"/>
      <c r="V1922" s="6"/>
      <c r="W1922" s="6"/>
      <c r="X1922" s="6"/>
      <c r="Y1922" s="6"/>
      <c r="Z1922" s="6"/>
      <c r="AA1922" s="6"/>
      <c r="AB1922" s="6"/>
      <c r="AC1922" s="6"/>
      <c r="AD1922" s="6"/>
      <c r="AE1922" s="6"/>
      <c r="AF1922" s="6"/>
    </row>
    <row r="1923" spans="1:32" ht="30.6">
      <c r="A1923" s="602"/>
      <c r="B1923" s="3033" t="s">
        <v>756</v>
      </c>
      <c r="C1923" s="602" t="s">
        <v>305</v>
      </c>
      <c r="D1923" s="617" t="s">
        <v>1853</v>
      </c>
      <c r="E1923" s="639" t="s">
        <v>1809</v>
      </c>
      <c r="F1923" s="618">
        <v>2111</v>
      </c>
      <c r="G1923" s="2098" t="s">
        <v>4615</v>
      </c>
      <c r="H1923" s="680"/>
      <c r="I1923" s="680">
        <v>919</v>
      </c>
      <c r="J1923" s="1392" t="s">
        <v>1126</v>
      </c>
      <c r="K1923" s="686"/>
      <c r="L1923" s="680"/>
      <c r="M1923" s="599">
        <v>590</v>
      </c>
      <c r="N1923" s="562" t="s">
        <v>4739</v>
      </c>
      <c r="O1923" s="6"/>
      <c r="P1923" s="6"/>
      <c r="Q1923" s="6"/>
      <c r="R1923" s="6"/>
      <c r="S1923" s="6"/>
      <c r="T1923" s="6"/>
      <c r="U1923" s="6"/>
      <c r="V1923" s="6"/>
      <c r="W1923" s="6"/>
      <c r="X1923" s="6"/>
      <c r="Y1923" s="6"/>
      <c r="Z1923" s="6"/>
      <c r="AA1923" s="6"/>
      <c r="AB1923" s="6"/>
      <c r="AC1923" s="6"/>
      <c r="AD1923" s="6"/>
      <c r="AE1923" s="6"/>
      <c r="AF1923" s="6"/>
    </row>
    <row r="1924" spans="1:32" ht="20.399999999999999">
      <c r="A1924" s="602"/>
      <c r="B1924" s="3033" t="s">
        <v>756</v>
      </c>
      <c r="C1924" s="602" t="s">
        <v>305</v>
      </c>
      <c r="D1924" s="617" t="s">
        <v>1853</v>
      </c>
      <c r="E1924" s="639" t="s">
        <v>1809</v>
      </c>
      <c r="F1924" s="618">
        <v>2111</v>
      </c>
      <c r="G1924" s="2098" t="s">
        <v>4616</v>
      </c>
      <c r="H1924" s="680"/>
      <c r="I1924" s="680">
        <v>919</v>
      </c>
      <c r="J1924" s="1392" t="s">
        <v>1126</v>
      </c>
      <c r="K1924" s="686"/>
      <c r="L1924" s="680"/>
      <c r="M1924" s="599">
        <v>292</v>
      </c>
      <c r="N1924" s="562"/>
      <c r="O1924" s="6"/>
      <c r="P1924" s="6"/>
      <c r="Q1924" s="6"/>
      <c r="R1924" s="6"/>
      <c r="S1924" s="6"/>
      <c r="T1924" s="6"/>
      <c r="U1924" s="6"/>
      <c r="V1924" s="6"/>
      <c r="W1924" s="6"/>
      <c r="X1924" s="6"/>
      <c r="Y1924" s="6"/>
      <c r="Z1924" s="6"/>
      <c r="AA1924" s="6"/>
      <c r="AB1924" s="6"/>
      <c r="AC1924" s="6"/>
      <c r="AD1924" s="6"/>
      <c r="AE1924" s="6"/>
      <c r="AF1924" s="6"/>
    </row>
    <row r="1925" spans="1:32">
      <c r="A1925" s="622"/>
      <c r="B1925" s="3032" t="s">
        <v>756</v>
      </c>
      <c r="C1925" s="622" t="s">
        <v>305</v>
      </c>
      <c r="D1925" s="658" t="s">
        <v>1853</v>
      </c>
      <c r="E1925" s="659" t="s">
        <v>1809</v>
      </c>
      <c r="F1925" s="763">
        <v>2121</v>
      </c>
      <c r="G1925" s="1333" t="s">
        <v>1008</v>
      </c>
      <c r="H1925" s="832">
        <v>1595</v>
      </c>
      <c r="I1925" s="832"/>
      <c r="J1925" s="1537">
        <v>300</v>
      </c>
      <c r="K1925" s="1158"/>
      <c r="L1925" s="645">
        <v>725</v>
      </c>
      <c r="M1925" s="832"/>
      <c r="N1925" s="116"/>
      <c r="O1925" s="6"/>
      <c r="P1925" s="6"/>
      <c r="Q1925" s="6"/>
      <c r="R1925" s="6"/>
      <c r="S1925" s="6"/>
      <c r="T1925" s="6"/>
      <c r="U1925" s="6"/>
      <c r="V1925" s="6"/>
      <c r="W1925" s="6"/>
      <c r="X1925" s="6"/>
      <c r="Y1925" s="6"/>
      <c r="Z1925" s="6"/>
      <c r="AA1925" s="6"/>
      <c r="AB1925" s="6"/>
      <c r="AC1925" s="6"/>
      <c r="AD1925" s="6"/>
      <c r="AE1925" s="6"/>
      <c r="AF1925" s="6"/>
    </row>
    <row r="1926" spans="1:32" ht="20.399999999999999">
      <c r="A1926" s="602"/>
      <c r="B1926" s="3033" t="s">
        <v>756</v>
      </c>
      <c r="C1926" s="602" t="s">
        <v>305</v>
      </c>
      <c r="D1926" s="617" t="s">
        <v>1853</v>
      </c>
      <c r="E1926" s="639" t="s">
        <v>1809</v>
      </c>
      <c r="F1926" s="734">
        <v>2121</v>
      </c>
      <c r="G1926" s="2236" t="s">
        <v>2185</v>
      </c>
      <c r="H1926" s="687"/>
      <c r="I1926" s="687">
        <v>1595</v>
      </c>
      <c r="J1926" s="1537" t="s">
        <v>1126</v>
      </c>
      <c r="K1926" s="1158"/>
      <c r="L1926" s="687"/>
      <c r="M1926" s="640">
        <v>725</v>
      </c>
      <c r="N1926" s="116"/>
      <c r="O1926" s="6"/>
      <c r="P1926" s="6"/>
      <c r="Q1926" s="6"/>
      <c r="R1926" s="6"/>
      <c r="S1926" s="6"/>
      <c r="T1926" s="6"/>
      <c r="U1926" s="6"/>
      <c r="V1926" s="6"/>
      <c r="W1926" s="6"/>
      <c r="X1926" s="6"/>
      <c r="Y1926" s="6"/>
      <c r="Z1926" s="6"/>
      <c r="AA1926" s="6"/>
      <c r="AB1926" s="6"/>
      <c r="AC1926" s="6"/>
      <c r="AD1926" s="6"/>
      <c r="AE1926" s="6"/>
      <c r="AF1926" s="6"/>
    </row>
    <row r="1927" spans="1:32">
      <c r="A1927" s="602"/>
      <c r="B1927" s="3033" t="s">
        <v>756</v>
      </c>
      <c r="C1927" s="602" t="s">
        <v>305</v>
      </c>
      <c r="D1927" s="617" t="s">
        <v>1853</v>
      </c>
      <c r="E1927" s="639" t="s">
        <v>1809</v>
      </c>
      <c r="F1927" s="734">
        <v>2121</v>
      </c>
      <c r="G1927" s="684"/>
      <c r="H1927" s="687"/>
      <c r="I1927" s="687"/>
      <c r="J1927" s="1537" t="s">
        <v>1126</v>
      </c>
      <c r="K1927" s="1158"/>
      <c r="L1927" s="687"/>
      <c r="M1927" s="640"/>
      <c r="N1927" s="6"/>
      <c r="O1927" s="6"/>
      <c r="P1927" s="6"/>
      <c r="Q1927" s="6"/>
      <c r="R1927" s="6"/>
      <c r="S1927" s="6"/>
      <c r="T1927" s="6"/>
      <c r="U1927" s="6"/>
      <c r="V1927" s="6"/>
      <c r="W1927" s="6"/>
      <c r="X1927" s="6"/>
      <c r="Y1927" s="6"/>
      <c r="Z1927" s="6"/>
      <c r="AA1927" s="6"/>
      <c r="AB1927" s="6"/>
      <c r="AC1927" s="6"/>
      <c r="AD1927" s="6"/>
      <c r="AE1927" s="6"/>
      <c r="AF1927" s="6"/>
    </row>
    <row r="1928" spans="1:32">
      <c r="A1928" s="622"/>
      <c r="B1928" s="3032" t="s">
        <v>756</v>
      </c>
      <c r="C1928" s="622" t="s">
        <v>307</v>
      </c>
      <c r="D1928" s="658" t="s">
        <v>1853</v>
      </c>
      <c r="E1928" s="659" t="s">
        <v>1809</v>
      </c>
      <c r="F1928" s="763">
        <v>2210</v>
      </c>
      <c r="G1928" s="1333" t="s">
        <v>557</v>
      </c>
      <c r="H1928" s="645">
        <v>1200</v>
      </c>
      <c r="I1928" s="645"/>
      <c r="J1928" s="1537">
        <v>855</v>
      </c>
      <c r="K1928" s="741"/>
      <c r="L1928" s="645">
        <v>1200</v>
      </c>
      <c r="M1928" s="645"/>
      <c r="N1928" s="6"/>
      <c r="O1928" s="6"/>
      <c r="P1928" s="6"/>
      <c r="Q1928" s="6"/>
      <c r="R1928" s="6"/>
      <c r="S1928" s="6"/>
      <c r="T1928" s="6"/>
      <c r="U1928" s="6"/>
      <c r="V1928" s="6"/>
      <c r="W1928" s="6"/>
      <c r="X1928" s="6"/>
      <c r="Y1928" s="6"/>
      <c r="Z1928" s="6"/>
      <c r="AA1928" s="6"/>
      <c r="AB1928" s="6"/>
      <c r="AC1928" s="6"/>
      <c r="AD1928" s="6"/>
      <c r="AE1928" s="6"/>
      <c r="AF1928" s="6"/>
    </row>
    <row r="1929" spans="1:32">
      <c r="A1929" s="602"/>
      <c r="B1929" s="3033" t="s">
        <v>756</v>
      </c>
      <c r="C1929" s="602" t="s">
        <v>307</v>
      </c>
      <c r="D1929" s="617" t="s">
        <v>1853</v>
      </c>
      <c r="E1929" s="639" t="s">
        <v>1809</v>
      </c>
      <c r="F1929" s="734">
        <v>2210</v>
      </c>
      <c r="G1929" s="684" t="s">
        <v>1517</v>
      </c>
      <c r="H1929" s="640"/>
      <c r="I1929" s="640">
        <v>1200</v>
      </c>
      <c r="J1929" s="1537" t="s">
        <v>1126</v>
      </c>
      <c r="K1929" s="731"/>
      <c r="L1929" s="640"/>
      <c r="M1929" s="2594">
        <v>1200</v>
      </c>
      <c r="N1929" s="6"/>
      <c r="O1929" s="6"/>
      <c r="P1929" s="6"/>
      <c r="Q1929" s="6"/>
      <c r="R1929" s="6"/>
      <c r="S1929" s="6"/>
      <c r="T1929" s="6"/>
      <c r="U1929" s="6"/>
      <c r="V1929" s="6"/>
      <c r="W1929" s="6"/>
      <c r="X1929" s="6"/>
      <c r="Y1929" s="6"/>
      <c r="Z1929" s="6"/>
      <c r="AA1929" s="6"/>
      <c r="AB1929" s="6"/>
      <c r="AC1929" s="6"/>
      <c r="AD1929" s="6"/>
      <c r="AE1929" s="6"/>
      <c r="AF1929" s="6"/>
    </row>
    <row r="1930" spans="1:32">
      <c r="A1930" s="622" t="s">
        <v>673</v>
      </c>
      <c r="B1930" s="3032" t="s">
        <v>756</v>
      </c>
      <c r="C1930" s="622" t="s">
        <v>305</v>
      </c>
      <c r="D1930" s="658" t="s">
        <v>1853</v>
      </c>
      <c r="E1930" s="659" t="s">
        <v>1809</v>
      </c>
      <c r="F1930" s="763">
        <v>2231</v>
      </c>
      <c r="G1930" s="1333" t="s">
        <v>1668</v>
      </c>
      <c r="H1930" s="645">
        <v>0</v>
      </c>
      <c r="I1930" s="645"/>
      <c r="J1930" s="1537" t="s">
        <v>1126</v>
      </c>
      <c r="K1930" s="741"/>
      <c r="L1930" s="645">
        <v>600</v>
      </c>
      <c r="M1930" s="645"/>
      <c r="N1930" s="562"/>
      <c r="O1930" s="6"/>
      <c r="P1930" s="6"/>
      <c r="Q1930" s="6"/>
      <c r="R1930" s="6"/>
      <c r="S1930" s="6"/>
      <c r="T1930" s="6"/>
      <c r="U1930" s="6"/>
      <c r="V1930" s="6"/>
      <c r="W1930" s="6"/>
      <c r="X1930" s="6"/>
      <c r="Y1930" s="6"/>
      <c r="Z1930" s="6"/>
      <c r="AA1930" s="6"/>
      <c r="AB1930" s="6"/>
      <c r="AC1930" s="6"/>
      <c r="AD1930" s="6"/>
      <c r="AE1930" s="6"/>
      <c r="AF1930" s="6"/>
    </row>
    <row r="1931" spans="1:32">
      <c r="A1931" s="602"/>
      <c r="B1931" s="3033" t="s">
        <v>756</v>
      </c>
      <c r="C1931" s="602" t="s">
        <v>305</v>
      </c>
      <c r="D1931" s="617" t="s">
        <v>1853</v>
      </c>
      <c r="E1931" s="639" t="s">
        <v>1809</v>
      </c>
      <c r="F1931" s="734">
        <v>2231</v>
      </c>
      <c r="G1931" s="2236" t="s">
        <v>2191</v>
      </c>
      <c r="H1931" s="640"/>
      <c r="I1931" s="640"/>
      <c r="J1931" s="1537" t="s">
        <v>1126</v>
      </c>
      <c r="K1931" s="731"/>
      <c r="L1931" s="640"/>
      <c r="M1931" s="640">
        <v>600</v>
      </c>
      <c r="N1931" s="296"/>
      <c r="O1931" s="6"/>
      <c r="P1931" s="6"/>
      <c r="Q1931" s="6"/>
      <c r="R1931" s="6"/>
      <c r="S1931" s="6"/>
      <c r="T1931" s="6"/>
      <c r="U1931" s="6"/>
      <c r="V1931" s="6"/>
      <c r="W1931" s="6"/>
      <c r="X1931" s="6"/>
      <c r="Y1931" s="6"/>
      <c r="Z1931" s="6"/>
      <c r="AA1931" s="6"/>
      <c r="AB1931" s="6"/>
      <c r="AC1931" s="6"/>
      <c r="AD1931" s="6"/>
      <c r="AE1931" s="6"/>
      <c r="AF1931" s="6"/>
    </row>
    <row r="1932" spans="1:32">
      <c r="A1932" s="602"/>
      <c r="B1932" s="3033" t="s">
        <v>756</v>
      </c>
      <c r="C1932" s="602" t="s">
        <v>305</v>
      </c>
      <c r="D1932" s="617" t="s">
        <v>1853</v>
      </c>
      <c r="E1932" s="639" t="s">
        <v>1809</v>
      </c>
      <c r="F1932" s="734">
        <v>2231</v>
      </c>
      <c r="G1932" s="2236"/>
      <c r="H1932" s="640"/>
      <c r="I1932" s="640"/>
      <c r="J1932" s="1537" t="s">
        <v>1126</v>
      </c>
      <c r="K1932" s="731"/>
      <c r="L1932" s="640"/>
      <c r="M1932" s="640"/>
      <c r="N1932" s="296"/>
      <c r="O1932" s="6"/>
      <c r="P1932" s="6"/>
      <c r="Q1932" s="6"/>
      <c r="R1932" s="6"/>
      <c r="S1932" s="6"/>
      <c r="T1932" s="6"/>
      <c r="U1932" s="6"/>
      <c r="V1932" s="6"/>
      <c r="W1932" s="6"/>
      <c r="X1932" s="6"/>
      <c r="Y1932" s="6"/>
      <c r="Z1932" s="6"/>
      <c r="AA1932" s="6"/>
      <c r="AB1932" s="6"/>
      <c r="AC1932" s="6"/>
      <c r="AD1932" s="6"/>
      <c r="AE1932" s="6"/>
      <c r="AF1932" s="6"/>
    </row>
    <row r="1933" spans="1:32">
      <c r="A1933" s="622" t="s">
        <v>673</v>
      </c>
      <c r="B1933" s="3032" t="s">
        <v>756</v>
      </c>
      <c r="C1933" s="622" t="s">
        <v>305</v>
      </c>
      <c r="D1933" s="658" t="s">
        <v>1853</v>
      </c>
      <c r="E1933" s="659" t="s">
        <v>1809</v>
      </c>
      <c r="F1933" s="763">
        <v>2233</v>
      </c>
      <c r="G1933" s="1333" t="s">
        <v>137</v>
      </c>
      <c r="H1933" s="645">
        <v>0</v>
      </c>
      <c r="I1933" s="645"/>
      <c r="J1933" s="1537" t="s">
        <v>1126</v>
      </c>
      <c r="K1933" s="741"/>
      <c r="L1933" s="645">
        <v>2300</v>
      </c>
      <c r="M1933" s="645"/>
      <c r="N1933" s="296"/>
      <c r="O1933" s="6"/>
      <c r="P1933" s="6"/>
      <c r="Q1933" s="6"/>
      <c r="R1933" s="6"/>
      <c r="S1933" s="6"/>
      <c r="T1933" s="6"/>
      <c r="U1933" s="6"/>
      <c r="V1933" s="6"/>
      <c r="W1933" s="6"/>
      <c r="X1933" s="6"/>
      <c r="Y1933" s="6"/>
      <c r="Z1933" s="6"/>
      <c r="AA1933" s="6"/>
      <c r="AB1933" s="6"/>
      <c r="AC1933" s="6"/>
      <c r="AD1933" s="6"/>
      <c r="AE1933" s="6"/>
      <c r="AF1933" s="6"/>
    </row>
    <row r="1934" spans="1:32" ht="20.399999999999999">
      <c r="A1934" s="602"/>
      <c r="B1934" s="3033" t="s">
        <v>756</v>
      </c>
      <c r="C1934" s="602" t="s">
        <v>305</v>
      </c>
      <c r="D1934" s="617" t="s">
        <v>1853</v>
      </c>
      <c r="E1934" s="639" t="s">
        <v>1809</v>
      </c>
      <c r="F1934" s="734">
        <v>2233</v>
      </c>
      <c r="G1934" s="2236" t="s">
        <v>4618</v>
      </c>
      <c r="H1934" s="640"/>
      <c r="I1934" s="640"/>
      <c r="J1934" s="1537" t="s">
        <v>1126</v>
      </c>
      <c r="K1934" s="731"/>
      <c r="L1934" s="640"/>
      <c r="M1934" s="640">
        <v>700</v>
      </c>
      <c r="N1934" s="296"/>
      <c r="O1934" s="6"/>
      <c r="P1934" s="6"/>
      <c r="Q1934" s="6"/>
      <c r="R1934" s="6"/>
      <c r="S1934" s="6"/>
      <c r="T1934" s="6"/>
      <c r="U1934" s="6"/>
      <c r="V1934" s="6"/>
      <c r="W1934" s="6"/>
      <c r="X1934" s="6"/>
      <c r="Y1934" s="6"/>
      <c r="Z1934" s="6"/>
      <c r="AA1934" s="6"/>
      <c r="AB1934" s="6"/>
      <c r="AC1934" s="6"/>
      <c r="AD1934" s="6"/>
      <c r="AE1934" s="6"/>
      <c r="AF1934" s="6"/>
    </row>
    <row r="1935" spans="1:32" ht="20.399999999999999">
      <c r="A1935" s="602"/>
      <c r="B1935" s="3033" t="s">
        <v>756</v>
      </c>
      <c r="C1935" s="602" t="s">
        <v>305</v>
      </c>
      <c r="D1935" s="617" t="s">
        <v>1853</v>
      </c>
      <c r="E1935" s="639" t="s">
        <v>1809</v>
      </c>
      <c r="F1935" s="734">
        <v>2233</v>
      </c>
      <c r="G1935" s="2236" t="s">
        <v>4619</v>
      </c>
      <c r="H1935" s="640"/>
      <c r="I1935" s="640"/>
      <c r="J1935" s="1537" t="s">
        <v>1126</v>
      </c>
      <c r="K1935" s="731"/>
      <c r="L1935" s="640"/>
      <c r="M1935" s="640">
        <v>1600</v>
      </c>
      <c r="N1935" s="296"/>
      <c r="O1935" s="6"/>
      <c r="P1935" s="6"/>
      <c r="Q1935" s="6"/>
      <c r="R1935" s="6"/>
      <c r="S1935" s="6"/>
      <c r="T1935" s="6"/>
      <c r="U1935" s="6"/>
      <c r="V1935" s="6"/>
      <c r="W1935" s="6"/>
      <c r="X1935" s="6"/>
      <c r="Y1935" s="6"/>
      <c r="Z1935" s="6"/>
      <c r="AA1935" s="6"/>
      <c r="AB1935" s="6"/>
      <c r="AC1935" s="6"/>
      <c r="AD1935" s="6"/>
      <c r="AE1935" s="6"/>
      <c r="AF1935" s="6"/>
    </row>
    <row r="1936" spans="1:32">
      <c r="A1936" s="622"/>
      <c r="B1936" s="3032" t="s">
        <v>756</v>
      </c>
      <c r="C1936" s="622" t="s">
        <v>355</v>
      </c>
      <c r="D1936" s="658" t="s">
        <v>1853</v>
      </c>
      <c r="E1936" s="659" t="s">
        <v>1809</v>
      </c>
      <c r="F1936" s="624">
        <v>2233</v>
      </c>
      <c r="G1936" s="683" t="s">
        <v>137</v>
      </c>
      <c r="H1936" s="628">
        <v>20500</v>
      </c>
      <c r="I1936" s="628"/>
      <c r="J1936" s="1392">
        <v>20726</v>
      </c>
      <c r="K1936" s="629"/>
      <c r="L1936" s="628">
        <v>30699</v>
      </c>
      <c r="M1936" s="628"/>
      <c r="N1936" s="296"/>
      <c r="O1936" s="6"/>
      <c r="P1936" s="6"/>
      <c r="Q1936" s="6"/>
      <c r="R1936" s="6"/>
      <c r="S1936" s="6"/>
      <c r="T1936" s="6"/>
      <c r="U1936" s="6"/>
      <c r="V1936" s="6"/>
      <c r="W1936" s="6"/>
      <c r="X1936" s="6"/>
      <c r="Y1936" s="6"/>
      <c r="Z1936" s="6"/>
      <c r="AA1936" s="6"/>
      <c r="AB1936" s="6"/>
      <c r="AC1936" s="6"/>
      <c r="AD1936" s="6"/>
      <c r="AE1936" s="6"/>
      <c r="AF1936" s="6"/>
    </row>
    <row r="1937" spans="1:32" ht="20.399999999999999">
      <c r="A1937" s="602"/>
      <c r="B1937" s="3033" t="s">
        <v>756</v>
      </c>
      <c r="C1937" s="602" t="s">
        <v>355</v>
      </c>
      <c r="D1937" s="617" t="s">
        <v>1853</v>
      </c>
      <c r="E1937" s="639" t="s">
        <v>1809</v>
      </c>
      <c r="F1937" s="618">
        <v>2233</v>
      </c>
      <c r="G1937" s="2098" t="s">
        <v>2186</v>
      </c>
      <c r="H1937" s="599"/>
      <c r="I1937" s="599">
        <v>20000</v>
      </c>
      <c r="J1937" s="1392" t="s">
        <v>1126</v>
      </c>
      <c r="K1937" s="600"/>
      <c r="L1937" s="599"/>
      <c r="M1937" s="2595">
        <v>30199</v>
      </c>
      <c r="N1937" s="708" t="s">
        <v>4742</v>
      </c>
      <c r="O1937" s="6"/>
      <c r="P1937" s="6"/>
      <c r="Q1937" s="6"/>
      <c r="R1937" s="6"/>
      <c r="S1937" s="6"/>
      <c r="T1937" s="6"/>
      <c r="U1937" s="6"/>
      <c r="V1937" s="6"/>
      <c r="W1937" s="6"/>
      <c r="X1937" s="6"/>
      <c r="Y1937" s="6"/>
      <c r="Z1937" s="6"/>
      <c r="AA1937" s="6"/>
      <c r="AB1937" s="6"/>
      <c r="AC1937" s="6"/>
      <c r="AD1937" s="6"/>
      <c r="AE1937" s="6"/>
      <c r="AF1937" s="6"/>
    </row>
    <row r="1938" spans="1:32" ht="30.6">
      <c r="A1938" s="602"/>
      <c r="B1938" s="3033" t="s">
        <v>756</v>
      </c>
      <c r="C1938" s="602" t="s">
        <v>355</v>
      </c>
      <c r="D1938" s="617" t="s">
        <v>1853</v>
      </c>
      <c r="E1938" s="639" t="s">
        <v>1809</v>
      </c>
      <c r="F1938" s="618">
        <v>2233</v>
      </c>
      <c r="G1938" s="2098" t="s">
        <v>2187</v>
      </c>
      <c r="H1938" s="599"/>
      <c r="I1938" s="599">
        <v>500</v>
      </c>
      <c r="J1938" s="1392" t="s">
        <v>1126</v>
      </c>
      <c r="K1938" s="600"/>
      <c r="L1938" s="599"/>
      <c r="M1938" s="599">
        <v>500</v>
      </c>
      <c r="N1938" s="1935"/>
      <c r="O1938" s="6"/>
      <c r="P1938" s="6"/>
      <c r="Q1938" s="6"/>
      <c r="R1938" s="6"/>
      <c r="S1938" s="6"/>
      <c r="T1938" s="6"/>
      <c r="U1938" s="6"/>
      <c r="V1938" s="6"/>
      <c r="W1938" s="6"/>
      <c r="X1938" s="6"/>
      <c r="Y1938" s="6"/>
      <c r="Z1938" s="6"/>
      <c r="AA1938" s="6"/>
      <c r="AB1938" s="6"/>
      <c r="AC1938" s="6"/>
      <c r="AD1938" s="6"/>
      <c r="AE1938" s="6"/>
      <c r="AF1938" s="6"/>
    </row>
    <row r="1939" spans="1:32" ht="20.399999999999999">
      <c r="A1939" s="622"/>
      <c r="B1939" s="3032" t="s">
        <v>757</v>
      </c>
      <c r="C1939" s="622" t="s">
        <v>355</v>
      </c>
      <c r="D1939" s="658" t="s">
        <v>1853</v>
      </c>
      <c r="E1939" s="659" t="s">
        <v>1809</v>
      </c>
      <c r="F1939" s="624">
        <v>2233</v>
      </c>
      <c r="G1939" s="683" t="s">
        <v>137</v>
      </c>
      <c r="H1939" s="628"/>
      <c r="I1939" s="628"/>
      <c r="J1939" s="1392"/>
      <c r="K1939" s="629"/>
      <c r="L1939" s="628">
        <v>6000</v>
      </c>
      <c r="M1939" s="628"/>
      <c r="N1939" s="372" t="s">
        <v>4629</v>
      </c>
      <c r="O1939" s="6"/>
      <c r="P1939" s="6"/>
      <c r="Q1939" s="6"/>
      <c r="R1939" s="6"/>
      <c r="S1939" s="6"/>
      <c r="T1939" s="6"/>
      <c r="U1939" s="6"/>
      <c r="V1939" s="6"/>
      <c r="W1939" s="6"/>
      <c r="X1939" s="6"/>
      <c r="Y1939" s="6"/>
      <c r="Z1939" s="6"/>
      <c r="AA1939" s="6"/>
      <c r="AB1939" s="6"/>
      <c r="AC1939" s="6"/>
      <c r="AD1939" s="6"/>
      <c r="AE1939" s="6"/>
      <c r="AF1939" s="6"/>
    </row>
    <row r="1940" spans="1:32" ht="20.399999999999999">
      <c r="A1940" s="602"/>
      <c r="B1940" s="3033" t="s">
        <v>757</v>
      </c>
      <c r="C1940" s="602" t="s">
        <v>355</v>
      </c>
      <c r="D1940" s="617" t="s">
        <v>1853</v>
      </c>
      <c r="E1940" s="639" t="s">
        <v>1809</v>
      </c>
      <c r="F1940" s="618">
        <v>2233</v>
      </c>
      <c r="G1940" s="2098" t="s">
        <v>5124</v>
      </c>
      <c r="H1940" s="599"/>
      <c r="I1940" s="599"/>
      <c r="J1940" s="1392"/>
      <c r="K1940" s="600"/>
      <c r="L1940" s="599"/>
      <c r="M1940" s="2595">
        <v>6000</v>
      </c>
      <c r="N1940" s="6" t="s">
        <v>4754</v>
      </c>
      <c r="O1940" s="6"/>
      <c r="P1940" s="6"/>
      <c r="Q1940" s="6"/>
      <c r="R1940" s="6"/>
      <c r="S1940" s="6"/>
      <c r="T1940" s="6"/>
      <c r="U1940" s="6"/>
      <c r="V1940" s="6"/>
      <c r="W1940" s="6"/>
      <c r="X1940" s="6"/>
      <c r="Y1940" s="6"/>
      <c r="Z1940" s="6"/>
      <c r="AA1940" s="6"/>
      <c r="AB1940" s="6"/>
      <c r="AC1940" s="6"/>
      <c r="AD1940" s="6"/>
      <c r="AE1940" s="6"/>
      <c r="AF1940" s="6"/>
    </row>
    <row r="1941" spans="1:32" ht="20.399999999999999">
      <c r="A1941" s="622"/>
      <c r="B1941" s="3032" t="s">
        <v>756</v>
      </c>
      <c r="C1941" s="622" t="s">
        <v>355</v>
      </c>
      <c r="D1941" s="658" t="s">
        <v>1853</v>
      </c>
      <c r="E1941" s="659" t="s">
        <v>1809</v>
      </c>
      <c r="F1941" s="763">
        <v>2234</v>
      </c>
      <c r="G1941" s="1333" t="s">
        <v>1866</v>
      </c>
      <c r="H1941" s="645">
        <v>225</v>
      </c>
      <c r="I1941" s="645"/>
      <c r="J1941" s="1537">
        <v>0</v>
      </c>
      <c r="K1941" s="741"/>
      <c r="L1941" s="645">
        <v>135</v>
      </c>
      <c r="M1941" s="645"/>
      <c r="N1941" s="296" t="s">
        <v>4743</v>
      </c>
      <c r="O1941" s="6"/>
      <c r="P1941" s="6"/>
      <c r="Q1941" s="6"/>
      <c r="R1941" s="6"/>
      <c r="S1941" s="6"/>
      <c r="T1941" s="6"/>
      <c r="U1941" s="6"/>
      <c r="V1941" s="6"/>
      <c r="W1941" s="6"/>
      <c r="X1941" s="6"/>
      <c r="Y1941" s="6"/>
      <c r="Z1941" s="6"/>
      <c r="AA1941" s="6"/>
      <c r="AB1941" s="6"/>
      <c r="AC1941" s="6"/>
      <c r="AD1941" s="6"/>
      <c r="AE1941" s="6"/>
      <c r="AF1941" s="6"/>
    </row>
    <row r="1942" spans="1:32" ht="20.399999999999999">
      <c r="A1942" s="602"/>
      <c r="B1942" s="3033" t="s">
        <v>756</v>
      </c>
      <c r="C1942" s="602" t="s">
        <v>355</v>
      </c>
      <c r="D1942" s="617" t="s">
        <v>1853</v>
      </c>
      <c r="E1942" s="639" t="s">
        <v>1809</v>
      </c>
      <c r="F1942" s="734">
        <v>2234</v>
      </c>
      <c r="G1942" s="2236" t="s">
        <v>4620</v>
      </c>
      <c r="H1942" s="640"/>
      <c r="I1942" s="640">
        <v>225</v>
      </c>
      <c r="J1942" s="1537" t="s">
        <v>1126</v>
      </c>
      <c r="K1942" s="731"/>
      <c r="L1942" s="640"/>
      <c r="M1942" s="640">
        <v>135</v>
      </c>
      <c r="N1942" s="116"/>
      <c r="O1942" s="6"/>
      <c r="P1942" s="6"/>
      <c r="Q1942" s="6"/>
      <c r="R1942" s="6"/>
      <c r="S1942" s="6"/>
      <c r="T1942" s="6"/>
      <c r="U1942" s="6"/>
      <c r="V1942" s="6"/>
      <c r="W1942" s="6"/>
      <c r="X1942" s="6"/>
      <c r="Y1942" s="6"/>
      <c r="Z1942" s="6"/>
      <c r="AA1942" s="6"/>
      <c r="AB1942" s="6"/>
      <c r="AC1942" s="6"/>
      <c r="AD1942" s="6"/>
      <c r="AE1942" s="6"/>
      <c r="AF1942" s="6"/>
    </row>
    <row r="1943" spans="1:32" ht="20.399999999999999">
      <c r="A1943" s="622"/>
      <c r="B1943" s="3032" t="s">
        <v>756</v>
      </c>
      <c r="C1943" s="622" t="s">
        <v>355</v>
      </c>
      <c r="D1943" s="658" t="s">
        <v>1853</v>
      </c>
      <c r="E1943" s="659" t="s">
        <v>1809</v>
      </c>
      <c r="F1943" s="763">
        <v>2235</v>
      </c>
      <c r="G1943" s="1333" t="s">
        <v>913</v>
      </c>
      <c r="H1943" s="645">
        <v>5053</v>
      </c>
      <c r="I1943" s="645"/>
      <c r="J1943" s="1537">
        <v>898</v>
      </c>
      <c r="K1943" s="741"/>
      <c r="L1943" s="645">
        <v>2860</v>
      </c>
      <c r="M1943" s="645"/>
      <c r="N1943" s="594" t="s">
        <v>4744</v>
      </c>
      <c r="O1943" s="6"/>
      <c r="P1943" s="6"/>
      <c r="Q1943" s="6"/>
      <c r="R1943" s="6"/>
      <c r="S1943" s="6"/>
      <c r="T1943" s="6"/>
      <c r="U1943" s="6"/>
      <c r="V1943" s="6"/>
      <c r="W1943" s="6"/>
      <c r="X1943" s="6"/>
      <c r="Y1943" s="6"/>
      <c r="Z1943" s="6"/>
      <c r="AA1943" s="6"/>
      <c r="AB1943" s="6"/>
      <c r="AC1943" s="6"/>
      <c r="AD1943" s="6"/>
      <c r="AE1943" s="6"/>
      <c r="AF1943" s="6"/>
    </row>
    <row r="1944" spans="1:32" ht="30.6">
      <c r="A1944" s="602"/>
      <c r="B1944" s="3033" t="s">
        <v>756</v>
      </c>
      <c r="C1944" s="602" t="s">
        <v>355</v>
      </c>
      <c r="D1944" s="617" t="s">
        <v>1853</v>
      </c>
      <c r="E1944" s="639" t="s">
        <v>1809</v>
      </c>
      <c r="F1944" s="734">
        <v>2235</v>
      </c>
      <c r="G1944" s="2236" t="s">
        <v>2188</v>
      </c>
      <c r="H1944" s="640"/>
      <c r="I1944" s="640">
        <v>660</v>
      </c>
      <c r="J1944" s="1537"/>
      <c r="K1944" s="731"/>
      <c r="L1944" s="640"/>
      <c r="M1944" s="640">
        <v>660</v>
      </c>
      <c r="N1944" s="594" t="s">
        <v>4745</v>
      </c>
      <c r="O1944" s="6"/>
      <c r="P1944" s="6"/>
      <c r="Q1944" s="6"/>
      <c r="R1944" s="6"/>
      <c r="S1944" s="6"/>
      <c r="T1944" s="6"/>
      <c r="U1944" s="6"/>
      <c r="V1944" s="6"/>
      <c r="W1944" s="6"/>
      <c r="X1944" s="6"/>
      <c r="Y1944" s="6"/>
      <c r="Z1944" s="6"/>
      <c r="AA1944" s="6"/>
      <c r="AB1944" s="6"/>
      <c r="AC1944" s="6"/>
      <c r="AD1944" s="6"/>
      <c r="AE1944" s="6"/>
      <c r="AF1944" s="6"/>
    </row>
    <row r="1945" spans="1:32" ht="30.6">
      <c r="A1945" s="602" t="s">
        <v>882</v>
      </c>
      <c r="B1945" s="3033" t="s">
        <v>756</v>
      </c>
      <c r="C1945" s="602" t="s">
        <v>355</v>
      </c>
      <c r="D1945" s="617" t="s">
        <v>1853</v>
      </c>
      <c r="E1945" s="639" t="s">
        <v>1809</v>
      </c>
      <c r="F1945" s="734">
        <v>2235</v>
      </c>
      <c r="G1945" s="2236" t="s">
        <v>2189</v>
      </c>
      <c r="H1945" s="640"/>
      <c r="I1945" s="640">
        <v>1000</v>
      </c>
      <c r="J1945" s="1537" t="s">
        <v>1126</v>
      </c>
      <c r="K1945" s="731"/>
      <c r="L1945" s="640"/>
      <c r="M1945" s="640">
        <v>2200</v>
      </c>
      <c r="N1945" s="116" t="s">
        <v>4630</v>
      </c>
      <c r="O1945" s="6"/>
      <c r="P1945" s="6"/>
      <c r="Q1945" s="6"/>
      <c r="R1945" s="6"/>
      <c r="S1945" s="6"/>
      <c r="T1945" s="6"/>
      <c r="U1945" s="6"/>
      <c r="V1945" s="6"/>
      <c r="W1945" s="6"/>
      <c r="X1945" s="6"/>
      <c r="Y1945" s="6"/>
      <c r="Z1945" s="6"/>
      <c r="AA1945" s="6"/>
      <c r="AB1945" s="6"/>
      <c r="AC1945" s="6"/>
      <c r="AD1945" s="6"/>
      <c r="AE1945" s="6"/>
      <c r="AF1945" s="6"/>
    </row>
    <row r="1946" spans="1:32" ht="20.399999999999999">
      <c r="A1946" s="602" t="s">
        <v>883</v>
      </c>
      <c r="B1946" s="3033" t="s">
        <v>756</v>
      </c>
      <c r="C1946" s="602" t="s">
        <v>355</v>
      </c>
      <c r="D1946" s="617" t="s">
        <v>1853</v>
      </c>
      <c r="E1946" s="639" t="s">
        <v>1809</v>
      </c>
      <c r="F1946" s="734">
        <v>2235</v>
      </c>
      <c r="G1946" s="2236" t="s">
        <v>2190</v>
      </c>
      <c r="H1946" s="640"/>
      <c r="I1946" s="640">
        <v>800</v>
      </c>
      <c r="J1946" s="1537" t="s">
        <v>1126</v>
      </c>
      <c r="K1946" s="731"/>
      <c r="L1946" s="640"/>
      <c r="M1946" s="2594">
        <v>0</v>
      </c>
      <c r="N1946" s="594"/>
      <c r="O1946" s="6"/>
      <c r="P1946" s="6"/>
      <c r="Q1946" s="6"/>
      <c r="R1946" s="6"/>
      <c r="S1946" s="6"/>
      <c r="T1946" s="6"/>
      <c r="U1946" s="6"/>
      <c r="V1946" s="6"/>
      <c r="W1946" s="6"/>
      <c r="X1946" s="6"/>
      <c r="Y1946" s="6"/>
      <c r="Z1946" s="6"/>
      <c r="AA1946" s="6"/>
      <c r="AB1946" s="6"/>
      <c r="AC1946" s="6"/>
      <c r="AD1946" s="6"/>
      <c r="AE1946" s="6"/>
      <c r="AF1946" s="6"/>
    </row>
    <row r="1947" spans="1:32">
      <c r="A1947" s="602" t="s">
        <v>883</v>
      </c>
      <c r="B1947" s="3033" t="s">
        <v>756</v>
      </c>
      <c r="C1947" s="602" t="s">
        <v>355</v>
      </c>
      <c r="D1947" s="617" t="s">
        <v>1853</v>
      </c>
      <c r="E1947" s="639" t="s">
        <v>1809</v>
      </c>
      <c r="F1947" s="734">
        <v>2235</v>
      </c>
      <c r="G1947" s="2236" t="s">
        <v>2191</v>
      </c>
      <c r="H1947" s="640"/>
      <c r="I1947" s="640">
        <v>400</v>
      </c>
      <c r="J1947" s="1537" t="s">
        <v>1126</v>
      </c>
      <c r="K1947" s="731"/>
      <c r="L1947" s="640"/>
      <c r="M1947" s="2596">
        <v>0</v>
      </c>
      <c r="N1947" s="594" t="s">
        <v>4631</v>
      </c>
      <c r="O1947" s="6"/>
      <c r="P1947" s="6"/>
      <c r="Q1947" s="6"/>
      <c r="R1947" s="6"/>
      <c r="S1947" s="6"/>
      <c r="T1947" s="6"/>
      <c r="U1947" s="6"/>
      <c r="V1947" s="6"/>
      <c r="W1947" s="6"/>
      <c r="X1947" s="6"/>
      <c r="Y1947" s="6"/>
      <c r="Z1947" s="6"/>
      <c r="AA1947" s="6"/>
      <c r="AB1947" s="6"/>
      <c r="AC1947" s="6"/>
      <c r="AD1947" s="6"/>
      <c r="AE1947" s="6"/>
      <c r="AF1947" s="6"/>
    </row>
    <row r="1948" spans="1:32" ht="30.6">
      <c r="A1948" s="602"/>
      <c r="B1948" s="3033" t="s">
        <v>756</v>
      </c>
      <c r="C1948" s="602" t="s">
        <v>355</v>
      </c>
      <c r="D1948" s="617" t="s">
        <v>1853</v>
      </c>
      <c r="E1948" s="639" t="s">
        <v>1809</v>
      </c>
      <c r="F1948" s="734">
        <v>2235</v>
      </c>
      <c r="G1948" s="2437" t="s">
        <v>3046</v>
      </c>
      <c r="H1948" s="687"/>
      <c r="I1948" s="687">
        <v>2193</v>
      </c>
      <c r="J1948" s="1537" t="s">
        <v>1126</v>
      </c>
      <c r="K1948" s="1221"/>
      <c r="L1948" s="687"/>
      <c r="M1948" s="687"/>
      <c r="N1948" s="372" t="s">
        <v>4633</v>
      </c>
      <c r="O1948" s="6"/>
      <c r="P1948" s="6"/>
      <c r="Q1948" s="6"/>
      <c r="R1948" s="6"/>
      <c r="S1948" s="6"/>
      <c r="T1948" s="6"/>
      <c r="U1948" s="6"/>
      <c r="V1948" s="6"/>
      <c r="W1948" s="6"/>
      <c r="X1948" s="6"/>
      <c r="Y1948" s="6"/>
      <c r="Z1948" s="6"/>
      <c r="AA1948" s="6"/>
      <c r="AB1948" s="6"/>
      <c r="AC1948" s="6"/>
      <c r="AD1948" s="6"/>
      <c r="AE1948" s="6"/>
      <c r="AF1948" s="6"/>
    </row>
    <row r="1949" spans="1:32" ht="30.6">
      <c r="A1949" s="622"/>
      <c r="B1949" s="3032" t="s">
        <v>756</v>
      </c>
      <c r="C1949" s="622" t="s">
        <v>307</v>
      </c>
      <c r="D1949" s="658" t="s">
        <v>1853</v>
      </c>
      <c r="E1949" s="659" t="s">
        <v>1809</v>
      </c>
      <c r="F1949" s="765">
        <v>2239</v>
      </c>
      <c r="G1949" s="1333" t="s">
        <v>139</v>
      </c>
      <c r="H1949" s="645">
        <v>940</v>
      </c>
      <c r="I1949" s="645"/>
      <c r="J1949" s="1537"/>
      <c r="K1949" s="741"/>
      <c r="L1949" s="645">
        <v>440</v>
      </c>
      <c r="M1949" s="645"/>
      <c r="N1949" s="372" t="s">
        <v>2200</v>
      </c>
      <c r="O1949" s="6"/>
      <c r="P1949" s="6"/>
      <c r="Q1949" s="6"/>
      <c r="R1949" s="6"/>
      <c r="S1949" s="6"/>
      <c r="T1949" s="6"/>
      <c r="U1949" s="6"/>
      <c r="V1949" s="6"/>
      <c r="W1949" s="6"/>
      <c r="X1949" s="6"/>
      <c r="Y1949" s="6"/>
      <c r="Z1949" s="6"/>
      <c r="AA1949" s="6"/>
      <c r="AB1949" s="6"/>
      <c r="AC1949" s="6"/>
      <c r="AD1949" s="6"/>
      <c r="AE1949" s="6"/>
      <c r="AF1949" s="6"/>
    </row>
    <row r="1950" spans="1:32" ht="20.399999999999999">
      <c r="A1950" s="602"/>
      <c r="B1950" s="3033" t="s">
        <v>756</v>
      </c>
      <c r="C1950" s="602" t="s">
        <v>307</v>
      </c>
      <c r="D1950" s="617" t="s">
        <v>1853</v>
      </c>
      <c r="E1950" s="639" t="s">
        <v>1809</v>
      </c>
      <c r="F1950" s="734">
        <v>2239</v>
      </c>
      <c r="G1950" s="684" t="s">
        <v>1518</v>
      </c>
      <c r="H1950" s="640"/>
      <c r="I1950" s="654">
        <v>440</v>
      </c>
      <c r="J1950" s="1537" t="s">
        <v>1126</v>
      </c>
      <c r="K1950" s="731"/>
      <c r="L1950" s="640"/>
      <c r="M1950" s="654">
        <v>440</v>
      </c>
      <c r="N1950" s="296"/>
      <c r="O1950" s="6"/>
      <c r="P1950" s="6"/>
      <c r="Q1950" s="6"/>
      <c r="R1950" s="6"/>
      <c r="S1950" s="6"/>
      <c r="T1950" s="6"/>
      <c r="U1950" s="6"/>
      <c r="V1950" s="6"/>
      <c r="W1950" s="6"/>
      <c r="X1950" s="6"/>
      <c r="Y1950" s="6"/>
      <c r="Z1950" s="6"/>
      <c r="AA1950" s="6"/>
      <c r="AB1950" s="6"/>
      <c r="AC1950" s="6"/>
      <c r="AD1950" s="6"/>
      <c r="AE1950" s="6"/>
      <c r="AF1950" s="6"/>
    </row>
    <row r="1951" spans="1:32" ht="22.5" customHeight="1">
      <c r="A1951" s="602"/>
      <c r="B1951" s="3033" t="s">
        <v>756</v>
      </c>
      <c r="C1951" s="602" t="s">
        <v>307</v>
      </c>
      <c r="D1951" s="617" t="s">
        <v>1853</v>
      </c>
      <c r="E1951" s="639" t="s">
        <v>1809</v>
      </c>
      <c r="F1951" s="734">
        <v>2239</v>
      </c>
      <c r="G1951" s="684" t="s">
        <v>1519</v>
      </c>
      <c r="H1951" s="640"/>
      <c r="I1951" s="640">
        <v>500</v>
      </c>
      <c r="J1951" s="1537" t="s">
        <v>1126</v>
      </c>
      <c r="K1951" s="731"/>
      <c r="L1951" s="640"/>
      <c r="M1951" s="640"/>
      <c r="N1951" s="296"/>
      <c r="O1951" s="6"/>
      <c r="P1951" s="6"/>
      <c r="Q1951" s="6"/>
      <c r="R1951" s="6"/>
      <c r="S1951" s="6"/>
      <c r="T1951" s="6"/>
      <c r="U1951" s="6"/>
      <c r="V1951" s="6"/>
      <c r="W1951" s="6"/>
      <c r="X1951" s="6"/>
      <c r="Y1951" s="6"/>
      <c r="Z1951" s="6"/>
      <c r="AA1951" s="6"/>
      <c r="AB1951" s="6"/>
      <c r="AC1951" s="6"/>
      <c r="AD1951" s="6"/>
      <c r="AE1951" s="6"/>
      <c r="AF1951" s="6"/>
    </row>
    <row r="1952" spans="1:32">
      <c r="A1952" s="622" t="s">
        <v>673</v>
      </c>
      <c r="B1952" s="3040" t="s">
        <v>757</v>
      </c>
      <c r="C1952" s="622" t="s">
        <v>355</v>
      </c>
      <c r="D1952" s="658" t="s">
        <v>1853</v>
      </c>
      <c r="E1952" s="659" t="s">
        <v>1809</v>
      </c>
      <c r="F1952" s="633">
        <v>2239</v>
      </c>
      <c r="G1952" s="683" t="s">
        <v>139</v>
      </c>
      <c r="H1952" s="628">
        <v>76890</v>
      </c>
      <c r="I1952" s="628"/>
      <c r="J1952" s="1392">
        <v>64155</v>
      </c>
      <c r="K1952" s="629"/>
      <c r="L1952" s="645">
        <v>84470</v>
      </c>
      <c r="M1952" s="645"/>
      <c r="N1952" s="372"/>
      <c r="O1952" s="6"/>
      <c r="P1952" s="6"/>
      <c r="Q1952" s="6"/>
      <c r="R1952" s="6"/>
      <c r="S1952" s="6"/>
      <c r="T1952" s="6"/>
      <c r="U1952" s="6"/>
      <c r="V1952" s="6"/>
      <c r="W1952" s="6"/>
      <c r="X1952" s="6"/>
      <c r="Y1952" s="6"/>
      <c r="Z1952" s="6"/>
      <c r="AA1952" s="6"/>
      <c r="AB1952" s="6"/>
      <c r="AC1952" s="6"/>
      <c r="AD1952" s="6"/>
      <c r="AE1952" s="6"/>
      <c r="AF1952" s="6"/>
    </row>
    <row r="1953" spans="1:32" ht="20.399999999999999">
      <c r="A1953" s="602" t="s">
        <v>449</v>
      </c>
      <c r="B1953" s="3033" t="s">
        <v>757</v>
      </c>
      <c r="C1953" s="602" t="s">
        <v>305</v>
      </c>
      <c r="D1953" s="617" t="s">
        <v>1853</v>
      </c>
      <c r="E1953" s="639" t="s">
        <v>1809</v>
      </c>
      <c r="F1953" s="618">
        <v>2239</v>
      </c>
      <c r="G1953" s="621" t="s">
        <v>4748</v>
      </c>
      <c r="H1953" s="599"/>
      <c r="I1953" s="665">
        <v>23000</v>
      </c>
      <c r="J1953" s="1392" t="s">
        <v>1126</v>
      </c>
      <c r="K1953" s="600"/>
      <c r="L1953" s="640"/>
      <c r="M1953" s="654">
        <v>23000</v>
      </c>
      <c r="N1953" s="296"/>
      <c r="O1953" s="6"/>
      <c r="P1953" s="6"/>
      <c r="Q1953" s="6"/>
      <c r="R1953" s="6"/>
      <c r="S1953" s="6"/>
      <c r="T1953" s="6"/>
      <c r="U1953" s="6"/>
      <c r="V1953" s="6"/>
      <c r="W1953" s="6"/>
      <c r="X1953" s="6"/>
      <c r="Y1953" s="6"/>
      <c r="Z1953" s="6"/>
      <c r="AA1953" s="6"/>
      <c r="AB1953" s="6"/>
      <c r="AC1953" s="6"/>
      <c r="AD1953" s="6"/>
      <c r="AE1953" s="6"/>
      <c r="AF1953" s="6"/>
    </row>
    <row r="1954" spans="1:32" ht="30.6">
      <c r="A1954" s="602" t="s">
        <v>449</v>
      </c>
      <c r="B1954" s="3033" t="s">
        <v>757</v>
      </c>
      <c r="C1954" s="602" t="s">
        <v>305</v>
      </c>
      <c r="D1954" s="617" t="s">
        <v>1853</v>
      </c>
      <c r="E1954" s="639" t="s">
        <v>1809</v>
      </c>
      <c r="F1954" s="618">
        <v>2239</v>
      </c>
      <c r="G1954" s="621" t="s">
        <v>4749</v>
      </c>
      <c r="H1954" s="599"/>
      <c r="I1954" s="665">
        <v>2720</v>
      </c>
      <c r="J1954" s="1392" t="s">
        <v>1126</v>
      </c>
      <c r="K1954" s="600"/>
      <c r="L1954" s="640"/>
      <c r="M1954" s="654">
        <v>2320</v>
      </c>
      <c r="N1954" s="372"/>
      <c r="O1954" s="6"/>
      <c r="P1954" s="6"/>
      <c r="Q1954" s="6"/>
      <c r="R1954" s="6"/>
      <c r="S1954" s="6"/>
      <c r="T1954" s="6"/>
      <c r="U1954" s="6"/>
      <c r="V1954" s="6"/>
      <c r="W1954" s="6"/>
      <c r="X1954" s="6"/>
      <c r="Y1954" s="6"/>
      <c r="Z1954" s="6"/>
      <c r="AA1954" s="6"/>
      <c r="AB1954" s="6"/>
      <c r="AC1954" s="6"/>
      <c r="AD1954" s="6"/>
      <c r="AE1954" s="6"/>
      <c r="AF1954" s="6"/>
    </row>
    <row r="1955" spans="1:32" ht="30.6">
      <c r="A1955" s="576"/>
      <c r="B1955" s="3033" t="s">
        <v>757</v>
      </c>
      <c r="C1955" s="602" t="s">
        <v>305</v>
      </c>
      <c r="D1955" s="617" t="s">
        <v>1853</v>
      </c>
      <c r="E1955" s="639" t="s">
        <v>1809</v>
      </c>
      <c r="F1955" s="618">
        <v>2239</v>
      </c>
      <c r="G1955" s="1069" t="s">
        <v>3043</v>
      </c>
      <c r="H1955" s="1045"/>
      <c r="I1955" s="1061">
        <v>-7962</v>
      </c>
      <c r="J1955" s="1392" t="s">
        <v>1126</v>
      </c>
      <c r="K1955" s="585"/>
      <c r="L1955" s="1080"/>
      <c r="M1955" s="2434"/>
      <c r="N1955" s="296"/>
      <c r="O1955" s="6"/>
      <c r="P1955" s="6"/>
      <c r="Q1955" s="6"/>
      <c r="R1955" s="6"/>
      <c r="S1955" s="6"/>
      <c r="T1955" s="6"/>
      <c r="U1955" s="6"/>
      <c r="V1955" s="6"/>
      <c r="W1955" s="6"/>
      <c r="X1955" s="6"/>
      <c r="Y1955" s="6"/>
      <c r="Z1955" s="6"/>
      <c r="AA1955" s="6"/>
      <c r="AB1955" s="6"/>
      <c r="AC1955" s="6"/>
      <c r="AD1955" s="6"/>
      <c r="AE1955" s="6"/>
      <c r="AF1955" s="6"/>
    </row>
    <row r="1956" spans="1:32" ht="30.6">
      <c r="A1956" s="576"/>
      <c r="B1956" s="3033" t="s">
        <v>757</v>
      </c>
      <c r="C1956" s="602" t="s">
        <v>305</v>
      </c>
      <c r="D1956" s="617" t="s">
        <v>1853</v>
      </c>
      <c r="E1956" s="639" t="s">
        <v>1809</v>
      </c>
      <c r="F1956" s="618">
        <v>2239</v>
      </c>
      <c r="G1956" s="1069" t="s">
        <v>3043</v>
      </c>
      <c r="H1956" s="1045"/>
      <c r="I1956" s="1061">
        <v>7962</v>
      </c>
      <c r="J1956" s="1392" t="s">
        <v>1126</v>
      </c>
      <c r="K1956" s="585"/>
      <c r="L1956" s="1080"/>
      <c r="M1956" s="2434"/>
      <c r="N1956" s="2597" t="s">
        <v>2564</v>
      </c>
      <c r="O1956" s="6"/>
      <c r="P1956" s="6"/>
      <c r="Q1956" s="6"/>
      <c r="R1956" s="6"/>
      <c r="S1956" s="6"/>
      <c r="T1956" s="6"/>
      <c r="U1956" s="6"/>
      <c r="V1956" s="6"/>
      <c r="W1956" s="6"/>
      <c r="X1956" s="6"/>
      <c r="Y1956" s="6"/>
      <c r="Z1956" s="6"/>
      <c r="AA1956" s="6"/>
      <c r="AB1956" s="6"/>
      <c r="AC1956" s="6"/>
      <c r="AD1956" s="6"/>
      <c r="AE1956" s="6"/>
      <c r="AF1956" s="6"/>
    </row>
    <row r="1957" spans="1:32" ht="40.799999999999997">
      <c r="A1957" s="576"/>
      <c r="B1957" s="3033" t="s">
        <v>757</v>
      </c>
      <c r="C1957" s="602" t="s">
        <v>305</v>
      </c>
      <c r="D1957" s="617" t="s">
        <v>1853</v>
      </c>
      <c r="E1957" s="639" t="s">
        <v>1809</v>
      </c>
      <c r="F1957" s="618">
        <v>2239</v>
      </c>
      <c r="G1957" s="1069" t="s">
        <v>3044</v>
      </c>
      <c r="H1957" s="1045"/>
      <c r="I1957" s="1061">
        <v>1672</v>
      </c>
      <c r="J1957" s="1392" t="s">
        <v>1126</v>
      </c>
      <c r="K1957" s="585"/>
      <c r="L1957" s="1080"/>
      <c r="M1957" s="2434"/>
      <c r="N1957" s="372"/>
      <c r="O1957" s="6"/>
      <c r="P1957" s="6"/>
      <c r="Q1957" s="6"/>
      <c r="R1957" s="6"/>
      <c r="S1957" s="6"/>
      <c r="T1957" s="6"/>
      <c r="U1957" s="6"/>
      <c r="V1957" s="6"/>
      <c r="W1957" s="6"/>
      <c r="X1957" s="6"/>
      <c r="Y1957" s="6"/>
      <c r="Z1957" s="6"/>
      <c r="AA1957" s="6"/>
      <c r="AB1957" s="6"/>
      <c r="AC1957" s="6"/>
      <c r="AD1957" s="6"/>
      <c r="AE1957" s="6"/>
      <c r="AF1957" s="6"/>
    </row>
    <row r="1958" spans="1:32">
      <c r="A1958" s="602" t="s">
        <v>448</v>
      </c>
      <c r="B1958" s="3033" t="s">
        <v>757</v>
      </c>
      <c r="C1958" s="602" t="s">
        <v>355</v>
      </c>
      <c r="D1958" s="617" t="s">
        <v>1853</v>
      </c>
      <c r="E1958" s="639" t="s">
        <v>1809</v>
      </c>
      <c r="F1958" s="618">
        <v>2239</v>
      </c>
      <c r="G1958" s="621" t="s">
        <v>2174</v>
      </c>
      <c r="H1958" s="599"/>
      <c r="I1958" s="665">
        <v>39400</v>
      </c>
      <c r="J1958" s="1392" t="s">
        <v>1126</v>
      </c>
      <c r="K1958" s="600"/>
      <c r="L1958" s="640"/>
      <c r="M1958" s="654">
        <v>39800</v>
      </c>
      <c r="N1958" s="296"/>
      <c r="O1958" s="6"/>
      <c r="P1958" s="6"/>
      <c r="Q1958" s="6"/>
      <c r="R1958" s="6"/>
      <c r="S1958" s="6"/>
      <c r="T1958" s="6"/>
      <c r="U1958" s="6"/>
      <c r="V1958" s="6"/>
      <c r="W1958" s="6"/>
      <c r="X1958" s="6"/>
      <c r="Y1958" s="6"/>
      <c r="Z1958" s="6"/>
      <c r="AA1958" s="6"/>
      <c r="AB1958" s="6"/>
      <c r="AC1958" s="6"/>
      <c r="AD1958" s="6"/>
      <c r="AE1958" s="6"/>
      <c r="AF1958" s="6"/>
    </row>
    <row r="1959" spans="1:32" ht="30.6">
      <c r="A1959" s="2080"/>
      <c r="B1959" s="3033" t="s">
        <v>757</v>
      </c>
      <c r="C1959" s="602" t="s">
        <v>355</v>
      </c>
      <c r="D1959" s="617" t="s">
        <v>1853</v>
      </c>
      <c r="E1959" s="639" t="s">
        <v>1809</v>
      </c>
      <c r="F1959" s="618">
        <v>2239</v>
      </c>
      <c r="G1959" s="2098" t="s">
        <v>4756</v>
      </c>
      <c r="H1959" s="2081"/>
      <c r="I1959" s="2441"/>
      <c r="J1959" s="2082"/>
      <c r="K1959" s="2097"/>
      <c r="L1959" s="2100"/>
      <c r="M1959" s="2592">
        <v>11200</v>
      </c>
      <c r="N1959" s="296"/>
      <c r="O1959" s="6"/>
      <c r="P1959" s="6"/>
      <c r="Q1959" s="6"/>
      <c r="R1959" s="6"/>
      <c r="S1959" s="6"/>
      <c r="T1959" s="6"/>
      <c r="U1959" s="6"/>
      <c r="V1959" s="6"/>
      <c r="W1959" s="6"/>
      <c r="X1959" s="6"/>
      <c r="Y1959" s="6"/>
      <c r="Z1959" s="6"/>
      <c r="AA1959" s="6"/>
      <c r="AB1959" s="6"/>
      <c r="AC1959" s="6"/>
      <c r="AD1959" s="6"/>
      <c r="AE1959" s="6"/>
      <c r="AF1959" s="6"/>
    </row>
    <row r="1960" spans="1:32">
      <c r="A1960" s="2080"/>
      <c r="B1960" s="3033" t="s">
        <v>757</v>
      </c>
      <c r="C1960" s="602" t="s">
        <v>355</v>
      </c>
      <c r="D1960" s="617" t="s">
        <v>1853</v>
      </c>
      <c r="E1960" s="639" t="s">
        <v>1809</v>
      </c>
      <c r="F1960" s="618">
        <v>2239</v>
      </c>
      <c r="G1960" s="2587" t="s">
        <v>4738</v>
      </c>
      <c r="H1960" s="2081"/>
      <c r="I1960" s="2441"/>
      <c r="J1960" s="2082"/>
      <c r="K1960" s="2097"/>
      <c r="L1960" s="2100"/>
      <c r="M1960" s="2592">
        <v>6150</v>
      </c>
      <c r="N1960" s="296"/>
      <c r="O1960" s="6"/>
      <c r="P1960" s="6"/>
      <c r="Q1960" s="6"/>
      <c r="R1960" s="6"/>
      <c r="S1960" s="6"/>
      <c r="T1960" s="6"/>
      <c r="U1960" s="6"/>
      <c r="V1960" s="6"/>
      <c r="W1960" s="6"/>
      <c r="X1960" s="6"/>
      <c r="Y1960" s="6"/>
      <c r="Z1960" s="6"/>
      <c r="AA1960" s="6"/>
      <c r="AB1960" s="6"/>
      <c r="AC1960" s="6"/>
      <c r="AD1960" s="6"/>
      <c r="AE1960" s="6"/>
      <c r="AF1960" s="6"/>
    </row>
    <row r="1961" spans="1:32" ht="22.5" customHeight="1">
      <c r="A1961" s="2588"/>
      <c r="B1961" s="3033" t="s">
        <v>757</v>
      </c>
      <c r="C1961" s="602" t="s">
        <v>355</v>
      </c>
      <c r="D1961" s="617" t="s">
        <v>1853</v>
      </c>
      <c r="E1961" s="639" t="s">
        <v>1809</v>
      </c>
      <c r="F1961" s="618">
        <v>2239</v>
      </c>
      <c r="G1961" s="2587" t="s">
        <v>4740</v>
      </c>
      <c r="H1961" s="2515"/>
      <c r="I1961" s="2589"/>
      <c r="J1961" s="2516"/>
      <c r="K1961" s="2517"/>
      <c r="L1961" s="2524"/>
      <c r="M1961" s="2593">
        <v>2000</v>
      </c>
      <c r="N1961" s="296"/>
      <c r="O1961" s="6"/>
      <c r="P1961" s="6"/>
      <c r="Q1961" s="6"/>
      <c r="R1961" s="6"/>
      <c r="S1961" s="6"/>
      <c r="T1961" s="6"/>
      <c r="U1961" s="6"/>
      <c r="V1961" s="6"/>
      <c r="W1961" s="6"/>
      <c r="X1961" s="6"/>
      <c r="Y1961" s="6"/>
      <c r="Z1961" s="6"/>
      <c r="AA1961" s="6"/>
      <c r="AB1961" s="6"/>
      <c r="AC1961" s="6"/>
      <c r="AD1961" s="6"/>
      <c r="AE1961" s="6"/>
      <c r="AF1961" s="6"/>
    </row>
    <row r="1962" spans="1:32" ht="20.399999999999999">
      <c r="A1962" s="602" t="s">
        <v>449</v>
      </c>
      <c r="B1962" s="3033" t="s">
        <v>757</v>
      </c>
      <c r="C1962" s="602" t="s">
        <v>355</v>
      </c>
      <c r="D1962" s="617" t="s">
        <v>1853</v>
      </c>
      <c r="E1962" s="639" t="s">
        <v>1809</v>
      </c>
      <c r="F1962" s="618">
        <v>2239</v>
      </c>
      <c r="G1962" s="621" t="s">
        <v>2907</v>
      </c>
      <c r="H1962" s="599"/>
      <c r="I1962" s="665">
        <v>4455</v>
      </c>
      <c r="J1962" s="1392" t="s">
        <v>1126</v>
      </c>
      <c r="K1962" s="600"/>
      <c r="L1962" s="640"/>
      <c r="M1962" s="654"/>
      <c r="N1962" s="350" t="s">
        <v>4755</v>
      </c>
      <c r="O1962" s="6"/>
      <c r="P1962" s="6"/>
      <c r="Q1962" s="6"/>
      <c r="R1962" s="6"/>
      <c r="S1962" s="6"/>
      <c r="T1962" s="6"/>
      <c r="U1962" s="6"/>
      <c r="V1962" s="6"/>
      <c r="W1962" s="6"/>
      <c r="X1962" s="6"/>
      <c r="Y1962" s="6"/>
      <c r="Z1962" s="6"/>
      <c r="AA1962" s="6"/>
      <c r="AB1962" s="6"/>
      <c r="AC1962" s="6"/>
      <c r="AD1962" s="6"/>
      <c r="AE1962" s="6"/>
      <c r="AF1962" s="6"/>
    </row>
    <row r="1963" spans="1:32" ht="40.799999999999997">
      <c r="A1963" s="602" t="s">
        <v>883</v>
      </c>
      <c r="B1963" s="3033" t="s">
        <v>757</v>
      </c>
      <c r="C1963" s="602" t="s">
        <v>355</v>
      </c>
      <c r="D1963" s="617" t="s">
        <v>1853</v>
      </c>
      <c r="E1963" s="639" t="s">
        <v>1809</v>
      </c>
      <c r="F1963" s="618">
        <v>2239</v>
      </c>
      <c r="G1963" s="621" t="s">
        <v>2980</v>
      </c>
      <c r="H1963" s="599"/>
      <c r="I1963" s="665">
        <v>5643</v>
      </c>
      <c r="J1963" s="1392" t="s">
        <v>1126</v>
      </c>
      <c r="K1963" s="600"/>
      <c r="L1963" s="640"/>
      <c r="M1963" s="654"/>
      <c r="N1963" s="296"/>
      <c r="O1963" s="6"/>
      <c r="P1963" s="6"/>
      <c r="Q1963" s="6"/>
      <c r="R1963" s="6"/>
      <c r="S1963" s="6"/>
      <c r="T1963" s="6"/>
      <c r="U1963" s="6"/>
      <c r="V1963" s="6"/>
      <c r="W1963" s="6"/>
      <c r="X1963" s="6"/>
      <c r="Y1963" s="6"/>
      <c r="Z1963" s="6"/>
      <c r="AA1963" s="6"/>
      <c r="AB1963" s="6"/>
      <c r="AC1963" s="6"/>
      <c r="AD1963" s="6"/>
      <c r="AE1963" s="6"/>
      <c r="AF1963" s="6"/>
    </row>
    <row r="1964" spans="1:32">
      <c r="A1964" s="622"/>
      <c r="B1964" s="3032" t="s">
        <v>756</v>
      </c>
      <c r="C1964" s="622" t="s">
        <v>307</v>
      </c>
      <c r="D1964" s="658" t="s">
        <v>1853</v>
      </c>
      <c r="E1964" s="659" t="s">
        <v>1809</v>
      </c>
      <c r="F1964" s="633">
        <v>2247</v>
      </c>
      <c r="G1964" s="683" t="s">
        <v>153</v>
      </c>
      <c r="H1964" s="628">
        <v>2200</v>
      </c>
      <c r="I1964" s="628"/>
      <c r="J1964" s="1392">
        <v>1350</v>
      </c>
      <c r="K1964" s="629"/>
      <c r="L1964" s="628">
        <v>2200</v>
      </c>
      <c r="M1964" s="628"/>
      <c r="N1964" s="296"/>
      <c r="O1964" s="6"/>
      <c r="P1964" s="6"/>
      <c r="Q1964" s="6"/>
      <c r="R1964" s="6"/>
      <c r="S1964" s="6"/>
      <c r="T1964" s="6"/>
      <c r="U1964" s="6"/>
      <c r="V1964" s="6"/>
      <c r="W1964" s="6"/>
      <c r="X1964" s="6"/>
      <c r="Y1964" s="6"/>
      <c r="Z1964" s="6"/>
      <c r="AA1964" s="6"/>
      <c r="AB1964" s="6"/>
      <c r="AC1964" s="6"/>
      <c r="AD1964" s="6"/>
      <c r="AE1964" s="6"/>
      <c r="AF1964" s="6"/>
    </row>
    <row r="1965" spans="1:32">
      <c r="A1965" s="602"/>
      <c r="B1965" s="3033" t="s">
        <v>756</v>
      </c>
      <c r="C1965" s="602" t="s">
        <v>307</v>
      </c>
      <c r="D1965" s="617" t="s">
        <v>1853</v>
      </c>
      <c r="E1965" s="639" t="s">
        <v>1809</v>
      </c>
      <c r="F1965" s="618">
        <v>2247</v>
      </c>
      <c r="G1965" s="621" t="s">
        <v>2615</v>
      </c>
      <c r="H1965" s="599"/>
      <c r="I1965" s="665">
        <v>2200</v>
      </c>
      <c r="J1965" s="1392" t="s">
        <v>1126</v>
      </c>
      <c r="K1965" s="600"/>
      <c r="L1965" s="599"/>
      <c r="M1965" s="665">
        <v>2200</v>
      </c>
      <c r="N1965" s="296"/>
      <c r="O1965" s="6"/>
      <c r="P1965" s="6"/>
      <c r="Q1965" s="6"/>
      <c r="R1965" s="6"/>
      <c r="S1965" s="6"/>
      <c r="T1965" s="6"/>
      <c r="U1965" s="6"/>
      <c r="V1965" s="6"/>
      <c r="W1965" s="6"/>
      <c r="X1965" s="6"/>
      <c r="Y1965" s="6"/>
      <c r="Z1965" s="6"/>
      <c r="AA1965" s="6"/>
      <c r="AB1965" s="6"/>
      <c r="AC1965" s="6"/>
      <c r="AD1965" s="6"/>
      <c r="AE1965" s="6"/>
      <c r="AF1965" s="6"/>
    </row>
    <row r="1966" spans="1:32">
      <c r="A1966" s="622"/>
      <c r="B1966" s="3032" t="s">
        <v>757</v>
      </c>
      <c r="C1966" s="622" t="s">
        <v>307</v>
      </c>
      <c r="D1966" s="658" t="s">
        <v>1853</v>
      </c>
      <c r="E1966" s="659" t="s">
        <v>1809</v>
      </c>
      <c r="F1966" s="633">
        <v>2250</v>
      </c>
      <c r="G1966" s="683" t="s">
        <v>762</v>
      </c>
      <c r="H1966" s="628"/>
      <c r="I1966" s="628"/>
      <c r="J1966" s="1392"/>
      <c r="K1966" s="629"/>
      <c r="L1966" s="645">
        <v>3921</v>
      </c>
      <c r="M1966" s="645"/>
      <c r="N1966" s="296"/>
      <c r="O1966" s="6"/>
      <c r="P1966" s="6"/>
      <c r="Q1966" s="6"/>
      <c r="R1966" s="6"/>
      <c r="S1966" s="6"/>
      <c r="T1966" s="6"/>
      <c r="U1966" s="6"/>
      <c r="V1966" s="6"/>
      <c r="W1966" s="6"/>
      <c r="X1966" s="6"/>
      <c r="Y1966" s="6"/>
      <c r="Z1966" s="6"/>
      <c r="AA1966" s="6"/>
      <c r="AB1966" s="6"/>
      <c r="AC1966" s="6"/>
      <c r="AD1966" s="6"/>
      <c r="AE1966" s="6"/>
      <c r="AF1966" s="6"/>
    </row>
    <row r="1967" spans="1:32" ht="20.399999999999999">
      <c r="A1967" s="602"/>
      <c r="B1967" s="3033" t="s">
        <v>757</v>
      </c>
      <c r="C1967" s="602" t="s">
        <v>307</v>
      </c>
      <c r="D1967" s="617" t="s">
        <v>1853</v>
      </c>
      <c r="E1967" s="639" t="s">
        <v>1809</v>
      </c>
      <c r="F1967" s="618">
        <v>2250</v>
      </c>
      <c r="G1967" s="621" t="s">
        <v>4626</v>
      </c>
      <c r="H1967" s="599"/>
      <c r="I1967" s="665"/>
      <c r="J1967" s="1392"/>
      <c r="K1967" s="600"/>
      <c r="L1967" s="640"/>
      <c r="M1967" s="654">
        <v>3921</v>
      </c>
      <c r="N1967" s="296"/>
      <c r="O1967" s="6"/>
      <c r="P1967" s="6"/>
      <c r="Q1967" s="6"/>
      <c r="R1967" s="6"/>
      <c r="S1967" s="6"/>
      <c r="T1967" s="6"/>
      <c r="U1967" s="6"/>
      <c r="V1967" s="6"/>
      <c r="W1967" s="6"/>
      <c r="X1967" s="6"/>
      <c r="Y1967" s="6"/>
      <c r="Z1967" s="6"/>
      <c r="AA1967" s="6"/>
      <c r="AB1967" s="6"/>
      <c r="AC1967" s="6"/>
      <c r="AD1967" s="6"/>
      <c r="AE1967" s="6"/>
      <c r="AF1967" s="6"/>
    </row>
    <row r="1968" spans="1:32">
      <c r="A1968" s="622"/>
      <c r="B1968" s="3032" t="s">
        <v>351</v>
      </c>
      <c r="C1968" s="622" t="s">
        <v>307</v>
      </c>
      <c r="D1968" s="658" t="s">
        <v>1853</v>
      </c>
      <c r="E1968" s="659" t="s">
        <v>1809</v>
      </c>
      <c r="F1968" s="765">
        <v>2261</v>
      </c>
      <c r="G1968" s="1333" t="s">
        <v>191</v>
      </c>
      <c r="H1968" s="645"/>
      <c r="I1968" s="645"/>
      <c r="J1968" s="1537" t="s">
        <v>1126</v>
      </c>
      <c r="K1968" s="741"/>
      <c r="L1968" s="645"/>
      <c r="M1968" s="645"/>
      <c r="N1968" s="296"/>
      <c r="O1968" s="6"/>
      <c r="P1968" s="6"/>
      <c r="Q1968" s="6"/>
      <c r="R1968" s="6"/>
      <c r="S1968" s="6"/>
      <c r="T1968" s="6"/>
      <c r="U1968" s="6"/>
      <c r="V1968" s="6"/>
      <c r="W1968" s="6"/>
      <c r="X1968" s="6"/>
      <c r="Y1968" s="6"/>
      <c r="Z1968" s="6"/>
      <c r="AA1968" s="6"/>
      <c r="AB1968" s="6"/>
      <c r="AC1968" s="6"/>
      <c r="AD1968" s="6"/>
      <c r="AE1968" s="6"/>
      <c r="AF1968" s="6"/>
    </row>
    <row r="1969" spans="1:32">
      <c r="A1969" s="602"/>
      <c r="B1969" s="3033" t="s">
        <v>351</v>
      </c>
      <c r="C1969" s="602" t="s">
        <v>307</v>
      </c>
      <c r="D1969" s="617" t="s">
        <v>1853</v>
      </c>
      <c r="E1969" s="639" t="s">
        <v>1809</v>
      </c>
      <c r="F1969" s="734">
        <v>2261</v>
      </c>
      <c r="G1969" s="684" t="s">
        <v>2563</v>
      </c>
      <c r="H1969" s="640"/>
      <c r="I1969" s="654"/>
      <c r="J1969" s="1537" t="s">
        <v>1126</v>
      </c>
      <c r="K1969" s="731"/>
      <c r="L1969" s="640"/>
      <c r="M1969" s="654"/>
      <c r="N1969" s="1130"/>
      <c r="O1969" s="6"/>
      <c r="P1969" s="6"/>
      <c r="Q1969" s="6"/>
      <c r="R1969" s="6"/>
      <c r="S1969" s="6"/>
      <c r="T1969" s="6"/>
      <c r="U1969" s="6"/>
      <c r="V1969" s="6"/>
      <c r="W1969" s="6"/>
      <c r="X1969" s="6"/>
      <c r="Y1969" s="6"/>
      <c r="Z1969" s="6"/>
      <c r="AA1969" s="6"/>
      <c r="AB1969" s="6"/>
      <c r="AC1969" s="6"/>
      <c r="AD1969" s="6"/>
      <c r="AE1969" s="6"/>
      <c r="AF1969" s="6"/>
    </row>
    <row r="1970" spans="1:32" ht="12">
      <c r="A1970" s="622"/>
      <c r="B1970" s="3032" t="s">
        <v>756</v>
      </c>
      <c r="C1970" s="622" t="s">
        <v>305</v>
      </c>
      <c r="D1970" s="658" t="s">
        <v>1853</v>
      </c>
      <c r="E1970" s="659" t="s">
        <v>1809</v>
      </c>
      <c r="F1970" s="763">
        <v>2311</v>
      </c>
      <c r="G1970" s="1333" t="s">
        <v>252</v>
      </c>
      <c r="H1970" s="645">
        <v>700</v>
      </c>
      <c r="I1970" s="645"/>
      <c r="J1970" s="1537">
        <v>442</v>
      </c>
      <c r="K1970" s="741"/>
      <c r="L1970" s="645">
        <v>700</v>
      </c>
      <c r="M1970" s="645"/>
      <c r="N1970" s="2095" t="s">
        <v>4054</v>
      </c>
      <c r="O1970" s="6"/>
      <c r="P1970" s="6"/>
      <c r="Q1970" s="6"/>
      <c r="R1970" s="6"/>
      <c r="S1970" s="6"/>
      <c r="T1970" s="6"/>
      <c r="U1970" s="6"/>
      <c r="V1970" s="6"/>
      <c r="W1970" s="6"/>
      <c r="X1970" s="6"/>
      <c r="Y1970" s="6"/>
      <c r="Z1970" s="6"/>
      <c r="AA1970" s="6"/>
      <c r="AB1970" s="6"/>
      <c r="AC1970" s="6"/>
      <c r="AD1970" s="6"/>
      <c r="AE1970" s="6"/>
      <c r="AF1970" s="6"/>
    </row>
    <row r="1971" spans="1:32">
      <c r="A1971" s="602"/>
      <c r="B1971" s="3033" t="s">
        <v>756</v>
      </c>
      <c r="C1971" s="602" t="s">
        <v>305</v>
      </c>
      <c r="D1971" s="617" t="s">
        <v>1853</v>
      </c>
      <c r="E1971" s="639" t="s">
        <v>1809</v>
      </c>
      <c r="F1971" s="734">
        <v>2311</v>
      </c>
      <c r="G1971" s="684" t="s">
        <v>252</v>
      </c>
      <c r="H1971" s="687"/>
      <c r="I1971" s="687">
        <v>300</v>
      </c>
      <c r="J1971" s="1537" t="s">
        <v>1126</v>
      </c>
      <c r="K1971" s="731"/>
      <c r="L1971" s="640"/>
      <c r="M1971" s="640">
        <v>300</v>
      </c>
      <c r="N1971" s="2096" t="s">
        <v>4055</v>
      </c>
      <c r="O1971" s="6"/>
      <c r="P1971" s="6"/>
      <c r="Q1971" s="6"/>
      <c r="R1971" s="6"/>
      <c r="S1971" s="6"/>
      <c r="T1971" s="6"/>
      <c r="U1971" s="6"/>
      <c r="V1971" s="6"/>
      <c r="W1971" s="6"/>
      <c r="X1971" s="6"/>
      <c r="Y1971" s="6"/>
      <c r="Z1971" s="6"/>
      <c r="AA1971" s="6"/>
      <c r="AB1971" s="6"/>
      <c r="AC1971" s="6"/>
      <c r="AD1971" s="6"/>
      <c r="AE1971" s="6"/>
      <c r="AF1971" s="6"/>
    </row>
    <row r="1972" spans="1:32" ht="11.4" customHeight="1">
      <c r="A1972" s="602"/>
      <c r="B1972" s="3033" t="s">
        <v>756</v>
      </c>
      <c r="C1972" s="602" t="s">
        <v>305</v>
      </c>
      <c r="D1972" s="617" t="s">
        <v>1853</v>
      </c>
      <c r="E1972" s="639" t="s">
        <v>1809</v>
      </c>
      <c r="F1972" s="734">
        <v>2311</v>
      </c>
      <c r="G1972" s="684" t="s">
        <v>2192</v>
      </c>
      <c r="H1972" s="687"/>
      <c r="I1972" s="687">
        <v>400</v>
      </c>
      <c r="J1972" s="1537" t="s">
        <v>1126</v>
      </c>
      <c r="K1972" s="731"/>
      <c r="L1972" s="640"/>
      <c r="M1972" s="640">
        <v>400</v>
      </c>
      <c r="N1972" s="2096" t="s">
        <v>4056</v>
      </c>
      <c r="O1972" s="6"/>
      <c r="P1972" s="6"/>
      <c r="Q1972" s="6"/>
      <c r="R1972" s="6"/>
      <c r="S1972" s="6"/>
      <c r="T1972" s="6"/>
      <c r="U1972" s="6"/>
      <c r="V1972" s="6"/>
      <c r="W1972" s="6"/>
      <c r="X1972" s="6"/>
      <c r="Y1972" s="6"/>
      <c r="Z1972" s="6"/>
      <c r="AA1972" s="6"/>
      <c r="AB1972" s="6"/>
      <c r="AC1972" s="6"/>
      <c r="AD1972" s="6"/>
      <c r="AE1972" s="6"/>
      <c r="AF1972" s="6"/>
    </row>
    <row r="1973" spans="1:32" ht="11.4" customHeight="1">
      <c r="A1973" s="622"/>
      <c r="B1973" s="3032" t="s">
        <v>756</v>
      </c>
      <c r="C1973" s="622" t="s">
        <v>305</v>
      </c>
      <c r="D1973" s="658" t="s">
        <v>1853</v>
      </c>
      <c r="E1973" s="659" t="s">
        <v>1809</v>
      </c>
      <c r="F1973" s="763">
        <v>2312</v>
      </c>
      <c r="G1973" s="1333" t="s">
        <v>123</v>
      </c>
      <c r="H1973" s="645">
        <v>2498</v>
      </c>
      <c r="I1973" s="645"/>
      <c r="J1973" s="1537">
        <v>2076</v>
      </c>
      <c r="K1973" s="741"/>
      <c r="L1973" s="645">
        <v>3315</v>
      </c>
      <c r="M1973" s="645"/>
      <c r="N1973" s="2096" t="s">
        <v>4057</v>
      </c>
      <c r="O1973" s="6"/>
      <c r="P1973" s="6"/>
      <c r="Q1973" s="6"/>
      <c r="R1973" s="6"/>
      <c r="S1973" s="6"/>
      <c r="T1973" s="6"/>
      <c r="U1973" s="6"/>
      <c r="V1973" s="6"/>
      <c r="W1973" s="6"/>
      <c r="X1973" s="6"/>
      <c r="Y1973" s="6"/>
      <c r="Z1973" s="6"/>
      <c r="AA1973" s="6"/>
      <c r="AB1973" s="6"/>
      <c r="AC1973" s="6"/>
      <c r="AD1973" s="6"/>
      <c r="AE1973" s="6"/>
      <c r="AF1973" s="6"/>
    </row>
    <row r="1974" spans="1:32" ht="12" customHeight="1">
      <c r="A1974" s="602"/>
      <c r="B1974" s="3033" t="s">
        <v>756</v>
      </c>
      <c r="C1974" s="602" t="s">
        <v>305</v>
      </c>
      <c r="D1974" s="617" t="s">
        <v>1853</v>
      </c>
      <c r="E1974" s="639" t="s">
        <v>1809</v>
      </c>
      <c r="F1974" s="734">
        <v>2312</v>
      </c>
      <c r="G1974" s="736" t="s">
        <v>2193</v>
      </c>
      <c r="H1974" s="640"/>
      <c r="I1974" s="640">
        <v>200</v>
      </c>
      <c r="J1974" s="1537" t="s">
        <v>1126</v>
      </c>
      <c r="K1974" s="731"/>
      <c r="L1974" s="640"/>
      <c r="M1974" s="2524">
        <v>800</v>
      </c>
      <c r="N1974" s="360" t="s">
        <v>4058</v>
      </c>
      <c r="O1974" s="6"/>
      <c r="P1974" s="6"/>
      <c r="Q1974" s="6"/>
      <c r="R1974" s="6"/>
      <c r="S1974" s="6"/>
      <c r="T1974" s="6"/>
      <c r="U1974" s="6"/>
      <c r="V1974" s="6"/>
      <c r="W1974" s="6"/>
      <c r="X1974" s="6"/>
      <c r="Y1974" s="6"/>
      <c r="Z1974" s="6"/>
      <c r="AA1974" s="6"/>
      <c r="AB1974" s="6"/>
      <c r="AC1974" s="6"/>
      <c r="AD1974" s="6"/>
      <c r="AE1974" s="6"/>
      <c r="AF1974" s="6"/>
    </row>
    <row r="1975" spans="1:32" ht="11.4" customHeight="1">
      <c r="A1975" s="576"/>
      <c r="B1975" s="3033" t="s">
        <v>756</v>
      </c>
      <c r="C1975" s="602" t="s">
        <v>305</v>
      </c>
      <c r="D1975" s="617" t="s">
        <v>1853</v>
      </c>
      <c r="E1975" s="639" t="s">
        <v>1809</v>
      </c>
      <c r="F1975" s="734">
        <v>2312</v>
      </c>
      <c r="G1975" s="2438" t="s">
        <v>2894</v>
      </c>
      <c r="H1975" s="1080"/>
      <c r="I1975" s="1080">
        <v>100</v>
      </c>
      <c r="J1975" s="1537" t="s">
        <v>1126</v>
      </c>
      <c r="K1975" s="1338"/>
      <c r="L1975" s="1080"/>
      <c r="M1975" s="1080"/>
      <c r="N1975" s="361" t="s">
        <v>4059</v>
      </c>
      <c r="O1975" s="6"/>
      <c r="P1975" s="6"/>
      <c r="Q1975" s="6"/>
      <c r="R1975" s="6"/>
      <c r="S1975" s="6"/>
      <c r="T1975" s="6"/>
      <c r="U1975" s="6"/>
      <c r="V1975" s="6"/>
      <c r="W1975" s="6"/>
      <c r="X1975" s="6"/>
      <c r="Y1975" s="6"/>
      <c r="Z1975" s="6"/>
      <c r="AA1975" s="6"/>
      <c r="AB1975" s="6"/>
      <c r="AC1975" s="6"/>
      <c r="AD1975" s="6"/>
      <c r="AE1975" s="6"/>
      <c r="AF1975" s="6"/>
    </row>
    <row r="1976" spans="1:32" ht="20.399999999999999">
      <c r="A1976" s="602"/>
      <c r="B1976" s="3033" t="s">
        <v>756</v>
      </c>
      <c r="C1976" s="602" t="s">
        <v>305</v>
      </c>
      <c r="D1976" s="617" t="s">
        <v>1853</v>
      </c>
      <c r="E1976" s="639" t="s">
        <v>1809</v>
      </c>
      <c r="F1976" s="734">
        <v>2312</v>
      </c>
      <c r="G1976" s="736" t="s">
        <v>4750</v>
      </c>
      <c r="H1976" s="640"/>
      <c r="I1976" s="654">
        <v>1943</v>
      </c>
      <c r="J1976" s="1537" t="s">
        <v>1126</v>
      </c>
      <c r="K1976" s="731"/>
      <c r="L1976" s="640"/>
      <c r="M1976" s="640">
        <v>975</v>
      </c>
      <c r="N1976" s="361" t="s">
        <v>4060</v>
      </c>
      <c r="O1976" s="6"/>
      <c r="P1976" s="6"/>
      <c r="Q1976" s="6"/>
      <c r="R1976" s="6"/>
      <c r="S1976" s="6"/>
      <c r="T1976" s="6"/>
      <c r="U1976" s="6"/>
      <c r="V1976" s="6"/>
      <c r="W1976" s="6"/>
      <c r="X1976" s="6"/>
      <c r="Y1976" s="6"/>
      <c r="Z1976" s="6"/>
      <c r="AA1976" s="6"/>
      <c r="AB1976" s="6"/>
      <c r="AC1976" s="6"/>
      <c r="AD1976" s="6"/>
      <c r="AE1976" s="6"/>
      <c r="AF1976" s="6"/>
    </row>
    <row r="1977" spans="1:32" ht="11.4" customHeight="1">
      <c r="A1977" s="602"/>
      <c r="B1977" s="3033" t="s">
        <v>756</v>
      </c>
      <c r="C1977" s="602" t="s">
        <v>305</v>
      </c>
      <c r="D1977" s="617" t="s">
        <v>1853</v>
      </c>
      <c r="E1977" s="639" t="s">
        <v>1809</v>
      </c>
      <c r="F1977" s="734">
        <v>2312</v>
      </c>
      <c r="G1977" s="736" t="s">
        <v>4751</v>
      </c>
      <c r="H1977" s="640"/>
      <c r="I1977" s="654">
        <v>255</v>
      </c>
      <c r="J1977" s="1537" t="s">
        <v>1126</v>
      </c>
      <c r="K1977" s="731"/>
      <c r="L1977" s="640"/>
      <c r="M1977" s="2591">
        <v>360</v>
      </c>
      <c r="N1977" s="1130"/>
      <c r="O1977" s="6"/>
      <c r="P1977" s="6"/>
      <c r="Q1977" s="6"/>
      <c r="R1977" s="6"/>
      <c r="S1977" s="6"/>
      <c r="T1977" s="6"/>
      <c r="U1977" s="6"/>
      <c r="V1977" s="6"/>
      <c r="W1977" s="6"/>
      <c r="X1977" s="6"/>
      <c r="Y1977" s="6"/>
      <c r="Z1977" s="6"/>
      <c r="AA1977" s="6"/>
      <c r="AB1977" s="6"/>
      <c r="AC1977" s="6"/>
      <c r="AD1977" s="6"/>
      <c r="AE1977" s="6"/>
      <c r="AF1977" s="6"/>
    </row>
    <row r="1978" spans="1:32" ht="11.4" customHeight="1">
      <c r="A1978" s="576"/>
      <c r="B1978" s="3033" t="s">
        <v>756</v>
      </c>
      <c r="C1978" s="602" t="s">
        <v>305</v>
      </c>
      <c r="D1978" s="617" t="s">
        <v>1853</v>
      </c>
      <c r="E1978" s="639" t="s">
        <v>1809</v>
      </c>
      <c r="F1978" s="734">
        <v>2312</v>
      </c>
      <c r="G1978" s="2438" t="s">
        <v>4634</v>
      </c>
      <c r="H1978" s="1080"/>
      <c r="I1978" s="2434"/>
      <c r="J1978" s="1537" t="s">
        <v>1126</v>
      </c>
      <c r="K1978" s="1338"/>
      <c r="L1978" s="1080"/>
      <c r="M1978" s="2524">
        <v>1180</v>
      </c>
      <c r="N1978" s="1130"/>
      <c r="O1978" s="6"/>
      <c r="P1978" s="6"/>
      <c r="Q1978" s="6"/>
      <c r="R1978" s="6"/>
      <c r="S1978" s="6"/>
      <c r="T1978" s="6"/>
      <c r="U1978" s="6"/>
      <c r="V1978" s="6"/>
      <c r="W1978" s="6"/>
      <c r="X1978" s="6"/>
      <c r="Y1978" s="6"/>
      <c r="Z1978" s="6"/>
      <c r="AA1978" s="6"/>
      <c r="AB1978" s="6"/>
      <c r="AC1978" s="6"/>
      <c r="AD1978" s="6"/>
      <c r="AE1978" s="6"/>
      <c r="AF1978" s="6"/>
    </row>
    <row r="1979" spans="1:32" ht="11.4" customHeight="1">
      <c r="A1979" s="622"/>
      <c r="B1979" s="3032" t="s">
        <v>756</v>
      </c>
      <c r="C1979" s="622" t="s">
        <v>305</v>
      </c>
      <c r="D1979" s="658" t="s">
        <v>1853</v>
      </c>
      <c r="E1979" s="659" t="s">
        <v>1809</v>
      </c>
      <c r="F1979" s="763">
        <v>2314</v>
      </c>
      <c r="G1979" s="1333" t="s">
        <v>1427</v>
      </c>
      <c r="H1979" s="645">
        <v>14266</v>
      </c>
      <c r="I1979" s="645"/>
      <c r="J1979" s="1537">
        <v>7483</v>
      </c>
      <c r="K1979" s="731"/>
      <c r="L1979" s="645">
        <v>15125</v>
      </c>
      <c r="M1979" s="645"/>
      <c r="N1979" s="1130"/>
      <c r="O1979" s="6"/>
      <c r="P1979" s="6"/>
      <c r="Q1979" s="6"/>
      <c r="R1979" s="6"/>
      <c r="S1979" s="6"/>
      <c r="T1979" s="6"/>
      <c r="U1979" s="6"/>
      <c r="V1979" s="6"/>
      <c r="W1979" s="6"/>
      <c r="X1979" s="6"/>
      <c r="Y1979" s="6"/>
      <c r="Z1979" s="6"/>
      <c r="AA1979" s="6"/>
      <c r="AB1979" s="6"/>
      <c r="AC1979" s="6"/>
      <c r="AD1979" s="6"/>
      <c r="AE1979" s="6"/>
      <c r="AF1979" s="6"/>
    </row>
    <row r="1980" spans="1:32">
      <c r="A1980" s="602"/>
      <c r="B1980" s="3033" t="s">
        <v>756</v>
      </c>
      <c r="C1980" s="602" t="s">
        <v>305</v>
      </c>
      <c r="D1980" s="617" t="s">
        <v>1853</v>
      </c>
      <c r="E1980" s="639" t="s">
        <v>1809</v>
      </c>
      <c r="F1980" s="618">
        <v>2314</v>
      </c>
      <c r="G1980" s="2236" t="s">
        <v>2194</v>
      </c>
      <c r="H1980" s="599"/>
      <c r="I1980" s="599">
        <v>6250</v>
      </c>
      <c r="J1980" s="1392" t="s">
        <v>1126</v>
      </c>
      <c r="K1980" s="600"/>
      <c r="L1980" s="598"/>
      <c r="M1980" s="2515">
        <v>7575</v>
      </c>
      <c r="N1980" s="1130"/>
      <c r="O1980" s="6"/>
      <c r="P1980" s="6"/>
      <c r="Q1980" s="6"/>
      <c r="R1980" s="6"/>
      <c r="S1980" s="6"/>
      <c r="T1980" s="6"/>
      <c r="U1980" s="6"/>
      <c r="V1980" s="6"/>
      <c r="W1980" s="6"/>
      <c r="X1980" s="6"/>
      <c r="Y1980" s="6"/>
      <c r="Z1980" s="6"/>
      <c r="AA1980" s="6"/>
      <c r="AB1980" s="6"/>
      <c r="AC1980" s="6"/>
      <c r="AD1980" s="6"/>
      <c r="AE1980" s="6"/>
      <c r="AF1980" s="6"/>
    </row>
    <row r="1981" spans="1:32" ht="11.4" customHeight="1">
      <c r="A1981" s="602"/>
      <c r="B1981" s="3033" t="s">
        <v>756</v>
      </c>
      <c r="C1981" s="602" t="s">
        <v>305</v>
      </c>
      <c r="D1981" s="617" t="s">
        <v>1853</v>
      </c>
      <c r="E1981" s="639" t="s">
        <v>1809</v>
      </c>
      <c r="F1981" s="618">
        <v>2314</v>
      </c>
      <c r="G1981" s="621" t="s">
        <v>2195</v>
      </c>
      <c r="H1981" s="599"/>
      <c r="I1981" s="599">
        <v>480</v>
      </c>
      <c r="J1981" s="1392" t="s">
        <v>1126</v>
      </c>
      <c r="K1981" s="600"/>
      <c r="L1981" s="598"/>
      <c r="M1981" s="2515">
        <v>1090</v>
      </c>
      <c r="N1981" s="1130"/>
      <c r="O1981" s="6"/>
      <c r="P1981" s="6"/>
      <c r="Q1981" s="6"/>
      <c r="R1981" s="6"/>
      <c r="S1981" s="6"/>
      <c r="T1981" s="6"/>
      <c r="U1981" s="6"/>
      <c r="V1981" s="6"/>
      <c r="W1981" s="6"/>
      <c r="X1981" s="6"/>
      <c r="Y1981" s="6"/>
      <c r="Z1981" s="6"/>
      <c r="AA1981" s="6"/>
      <c r="AB1981" s="6"/>
      <c r="AC1981" s="6"/>
      <c r="AD1981" s="6"/>
      <c r="AE1981" s="6"/>
      <c r="AF1981" s="6"/>
    </row>
    <row r="1982" spans="1:32" ht="20.399999999999999">
      <c r="A1982" s="602"/>
      <c r="B1982" s="3033" t="s">
        <v>756</v>
      </c>
      <c r="C1982" s="602" t="s">
        <v>305</v>
      </c>
      <c r="D1982" s="617" t="s">
        <v>1853</v>
      </c>
      <c r="E1982" s="639" t="s">
        <v>1809</v>
      </c>
      <c r="F1982" s="618">
        <v>2314</v>
      </c>
      <c r="G1982" s="2098" t="s">
        <v>2196</v>
      </c>
      <c r="H1982" s="599"/>
      <c r="I1982" s="599">
        <v>480</v>
      </c>
      <c r="J1982" s="1392" t="s">
        <v>1126</v>
      </c>
      <c r="K1982" s="600"/>
      <c r="L1982" s="598"/>
      <c r="M1982" s="599">
        <v>560</v>
      </c>
      <c r="N1982" s="1130"/>
      <c r="O1982" s="6"/>
      <c r="P1982" s="6"/>
      <c r="Q1982" s="6"/>
      <c r="R1982" s="6"/>
      <c r="S1982" s="6"/>
      <c r="T1982" s="6"/>
      <c r="U1982" s="6"/>
      <c r="V1982" s="6"/>
      <c r="W1982" s="6"/>
      <c r="X1982" s="6"/>
      <c r="Y1982" s="6"/>
      <c r="Z1982" s="6"/>
      <c r="AA1982" s="6"/>
      <c r="AB1982" s="6"/>
      <c r="AC1982" s="6"/>
      <c r="AD1982" s="6"/>
      <c r="AE1982" s="6"/>
      <c r="AF1982" s="6"/>
    </row>
    <row r="1983" spans="1:32" ht="11.4" customHeight="1">
      <c r="A1983" s="602" t="s">
        <v>882</v>
      </c>
      <c r="B1983" s="3033" t="s">
        <v>756</v>
      </c>
      <c r="C1983" s="602" t="s">
        <v>305</v>
      </c>
      <c r="D1983" s="617" t="s">
        <v>1853</v>
      </c>
      <c r="E1983" s="639" t="s">
        <v>1809</v>
      </c>
      <c r="F1983" s="618">
        <v>2314</v>
      </c>
      <c r="G1983" s="621" t="s">
        <v>2197</v>
      </c>
      <c r="H1983" s="599"/>
      <c r="I1983" s="599">
        <v>5000</v>
      </c>
      <c r="J1983" s="1392" t="s">
        <v>1126</v>
      </c>
      <c r="K1983" s="600"/>
      <c r="L1983" s="598"/>
      <c r="M1983" s="599">
        <v>3800</v>
      </c>
      <c r="N1983" s="1130"/>
      <c r="O1983" s="6"/>
      <c r="P1983" s="6"/>
      <c r="Q1983" s="6"/>
      <c r="R1983" s="6"/>
      <c r="S1983" s="6"/>
      <c r="T1983" s="6"/>
      <c r="U1983" s="6"/>
      <c r="V1983" s="6"/>
      <c r="W1983" s="6"/>
      <c r="X1983" s="6"/>
      <c r="Y1983" s="6"/>
      <c r="Z1983" s="6"/>
      <c r="AA1983" s="6"/>
      <c r="AB1983" s="6"/>
      <c r="AC1983" s="6"/>
      <c r="AD1983" s="6"/>
      <c r="AE1983" s="6"/>
      <c r="AF1983" s="6"/>
    </row>
    <row r="1984" spans="1:32" ht="11.4" customHeight="1">
      <c r="A1984" s="602" t="s">
        <v>883</v>
      </c>
      <c r="B1984" s="3033" t="s">
        <v>756</v>
      </c>
      <c r="C1984" s="602" t="s">
        <v>305</v>
      </c>
      <c r="D1984" s="617" t="s">
        <v>1853</v>
      </c>
      <c r="E1984" s="639" t="s">
        <v>1809</v>
      </c>
      <c r="F1984" s="734">
        <v>2314</v>
      </c>
      <c r="G1984" s="684" t="s">
        <v>4632</v>
      </c>
      <c r="H1984" s="640"/>
      <c r="I1984" s="640">
        <v>200</v>
      </c>
      <c r="J1984" s="1537" t="s">
        <v>1126</v>
      </c>
      <c r="K1984" s="731"/>
      <c r="L1984" s="640"/>
      <c r="M1984" s="640">
        <v>500</v>
      </c>
      <c r="N1984" s="1130"/>
      <c r="O1984" s="6"/>
      <c r="P1984" s="6"/>
      <c r="Q1984" s="6"/>
      <c r="R1984" s="6"/>
      <c r="S1984" s="6"/>
      <c r="T1984" s="6"/>
      <c r="U1984" s="6"/>
      <c r="V1984" s="6"/>
      <c r="W1984" s="6"/>
      <c r="X1984" s="6"/>
      <c r="Y1984" s="6"/>
      <c r="Z1984" s="6"/>
      <c r="AA1984" s="6"/>
      <c r="AB1984" s="6"/>
      <c r="AC1984" s="6"/>
      <c r="AD1984" s="6"/>
      <c r="AE1984" s="6"/>
      <c r="AF1984" s="6"/>
    </row>
    <row r="1985" spans="1:32" ht="20.399999999999999">
      <c r="A1985" s="602"/>
      <c r="B1985" s="3033" t="s">
        <v>756</v>
      </c>
      <c r="C1985" s="602" t="s">
        <v>305</v>
      </c>
      <c r="D1985" s="617" t="s">
        <v>1853</v>
      </c>
      <c r="E1985" s="639" t="s">
        <v>1809</v>
      </c>
      <c r="F1985" s="734">
        <v>2314</v>
      </c>
      <c r="G1985" s="684" t="s">
        <v>2198</v>
      </c>
      <c r="H1985" s="640"/>
      <c r="I1985" s="640">
        <v>600</v>
      </c>
      <c r="J1985" s="1537" t="s">
        <v>1126</v>
      </c>
      <c r="K1985" s="731"/>
      <c r="L1985" s="640"/>
      <c r="M1985" s="640">
        <v>700</v>
      </c>
      <c r="N1985" s="1130"/>
      <c r="O1985" s="6"/>
      <c r="P1985" s="6"/>
      <c r="Q1985" s="6"/>
      <c r="R1985" s="6"/>
      <c r="S1985" s="6"/>
      <c r="T1985" s="6"/>
      <c r="U1985" s="6"/>
      <c r="V1985" s="6"/>
      <c r="W1985" s="6"/>
      <c r="X1985" s="6"/>
      <c r="Y1985" s="6"/>
      <c r="Z1985" s="6"/>
      <c r="AA1985" s="6"/>
      <c r="AB1985" s="6"/>
      <c r="AC1985" s="6"/>
      <c r="AD1985" s="6"/>
      <c r="AE1985" s="6"/>
      <c r="AF1985" s="6"/>
    </row>
    <row r="1986" spans="1:32" ht="20.399999999999999">
      <c r="A1986" s="602" t="s">
        <v>883</v>
      </c>
      <c r="B1986" s="3033" t="s">
        <v>756</v>
      </c>
      <c r="C1986" s="602" t="s">
        <v>305</v>
      </c>
      <c r="D1986" s="617" t="s">
        <v>1853</v>
      </c>
      <c r="E1986" s="639" t="s">
        <v>1809</v>
      </c>
      <c r="F1986" s="734">
        <v>2314</v>
      </c>
      <c r="G1986" s="684" t="s">
        <v>2199</v>
      </c>
      <c r="H1986" s="640"/>
      <c r="I1986" s="640">
        <v>600</v>
      </c>
      <c r="J1986" s="1537" t="s">
        <v>1126</v>
      </c>
      <c r="K1986" s="731"/>
      <c r="L1986" s="640"/>
      <c r="M1986" s="640">
        <v>600</v>
      </c>
      <c r="N1986" s="1130"/>
      <c r="O1986" s="6"/>
      <c r="P1986" s="6"/>
      <c r="Q1986" s="6"/>
      <c r="R1986" s="6"/>
      <c r="S1986" s="6"/>
      <c r="T1986" s="6"/>
      <c r="U1986" s="6"/>
      <c r="V1986" s="6"/>
      <c r="W1986" s="6"/>
      <c r="X1986" s="6"/>
      <c r="Y1986" s="6"/>
      <c r="Z1986" s="6"/>
      <c r="AA1986" s="6"/>
      <c r="AB1986" s="6"/>
      <c r="AC1986" s="6"/>
      <c r="AD1986" s="6"/>
      <c r="AE1986" s="6"/>
      <c r="AF1986" s="6"/>
    </row>
    <row r="1987" spans="1:32" ht="20.399999999999999">
      <c r="A1987" s="602"/>
      <c r="B1987" s="3033" t="s">
        <v>756</v>
      </c>
      <c r="C1987" s="602" t="s">
        <v>305</v>
      </c>
      <c r="D1987" s="617" t="s">
        <v>1853</v>
      </c>
      <c r="E1987" s="639" t="s">
        <v>1809</v>
      </c>
      <c r="F1987" s="734">
        <v>2314</v>
      </c>
      <c r="G1987" s="684" t="s">
        <v>1149</v>
      </c>
      <c r="H1987" s="640"/>
      <c r="I1987" s="640">
        <v>300</v>
      </c>
      <c r="J1987" s="1537" t="s">
        <v>1126</v>
      </c>
      <c r="K1987" s="731"/>
      <c r="L1987" s="640"/>
      <c r="M1987" s="640">
        <v>300</v>
      </c>
      <c r="N1987" s="1130"/>
      <c r="O1987" s="6"/>
      <c r="P1987" s="6"/>
      <c r="Q1987" s="6"/>
      <c r="R1987" s="6"/>
      <c r="S1987" s="6"/>
      <c r="T1987" s="6"/>
      <c r="U1987" s="6"/>
      <c r="V1987" s="6"/>
      <c r="W1987" s="6"/>
      <c r="X1987" s="6"/>
      <c r="Y1987" s="6"/>
      <c r="Z1987" s="6"/>
      <c r="AA1987" s="6"/>
      <c r="AB1987" s="6"/>
      <c r="AC1987" s="6"/>
      <c r="AD1987" s="6"/>
      <c r="AE1987" s="6"/>
      <c r="AF1987" s="6"/>
    </row>
    <row r="1988" spans="1:32" ht="20.399999999999999">
      <c r="A1988" s="602"/>
      <c r="B1988" s="3033" t="s">
        <v>756</v>
      </c>
      <c r="C1988" s="602" t="s">
        <v>305</v>
      </c>
      <c r="D1988" s="617" t="s">
        <v>1853</v>
      </c>
      <c r="E1988" s="639" t="s">
        <v>1809</v>
      </c>
      <c r="F1988" s="734">
        <v>2314</v>
      </c>
      <c r="G1988" s="684" t="s">
        <v>2202</v>
      </c>
      <c r="H1988" s="640"/>
      <c r="I1988" s="640">
        <v>500</v>
      </c>
      <c r="J1988" s="1537" t="s">
        <v>1126</v>
      </c>
      <c r="K1988" s="731"/>
      <c r="L1988" s="640"/>
      <c r="M1988" s="640"/>
      <c r="N1988" s="1130"/>
      <c r="O1988" s="6"/>
      <c r="P1988" s="6"/>
      <c r="Q1988" s="6"/>
      <c r="R1988" s="6"/>
      <c r="S1988" s="6"/>
      <c r="T1988" s="6"/>
      <c r="U1988" s="6"/>
      <c r="V1988" s="6"/>
      <c r="W1988" s="6"/>
      <c r="X1988" s="6"/>
      <c r="Y1988" s="6"/>
      <c r="Z1988" s="6"/>
      <c r="AA1988" s="6"/>
      <c r="AB1988" s="6"/>
      <c r="AC1988" s="6"/>
      <c r="AD1988" s="6"/>
      <c r="AE1988" s="6"/>
      <c r="AF1988" s="6"/>
    </row>
    <row r="1989" spans="1:32" ht="20.399999999999999">
      <c r="A1989" s="602"/>
      <c r="B1989" s="3033" t="s">
        <v>756</v>
      </c>
      <c r="C1989" s="602" t="s">
        <v>305</v>
      </c>
      <c r="D1989" s="617" t="s">
        <v>1853</v>
      </c>
      <c r="E1989" s="639" t="s">
        <v>1809</v>
      </c>
      <c r="F1989" s="734">
        <v>2314</v>
      </c>
      <c r="G1989" s="684" t="s">
        <v>2203</v>
      </c>
      <c r="H1989" s="640"/>
      <c r="I1989" s="640">
        <v>647</v>
      </c>
      <c r="J1989" s="1537" t="s">
        <v>1126</v>
      </c>
      <c r="K1989" s="731"/>
      <c r="L1989" s="640"/>
      <c r="M1989" s="640"/>
      <c r="N1989" s="1130"/>
      <c r="O1989" s="6"/>
      <c r="P1989" s="6"/>
      <c r="Q1989" s="6"/>
      <c r="R1989" s="3"/>
      <c r="S1989" s="3"/>
      <c r="T1989" s="3"/>
      <c r="U1989" s="3"/>
      <c r="V1989" s="3"/>
      <c r="W1989" s="3"/>
      <c r="X1989" s="3"/>
      <c r="Y1989" s="3"/>
      <c r="Z1989" s="3"/>
      <c r="AA1989" s="3"/>
      <c r="AB1989" s="3"/>
      <c r="AC1989" s="3"/>
      <c r="AD1989" s="3"/>
      <c r="AE1989" s="3"/>
      <c r="AF1989" s="3"/>
    </row>
    <row r="1990" spans="1:32" ht="20.399999999999999">
      <c r="A1990" s="1170"/>
      <c r="B1990" s="3033" t="s">
        <v>756</v>
      </c>
      <c r="C1990" s="602" t="s">
        <v>305</v>
      </c>
      <c r="D1990" s="617" t="s">
        <v>1853</v>
      </c>
      <c r="E1990" s="639" t="s">
        <v>1809</v>
      </c>
      <c r="F1990" s="734">
        <v>2314</v>
      </c>
      <c r="G1990" s="2439" t="s">
        <v>2807</v>
      </c>
      <c r="H1990" s="1172"/>
      <c r="I1990" s="1172">
        <v>-161</v>
      </c>
      <c r="J1990" s="1537" t="s">
        <v>1126</v>
      </c>
      <c r="K1990" s="1235"/>
      <c r="L1990" s="1172"/>
      <c r="M1990" s="1172"/>
      <c r="N1990" s="1130"/>
      <c r="O1990" s="6"/>
      <c r="P1990" s="6"/>
      <c r="Q1990" s="6"/>
      <c r="R1990" s="6"/>
      <c r="S1990" s="6"/>
      <c r="T1990" s="6"/>
      <c r="U1990" s="6"/>
      <c r="V1990" s="6"/>
      <c r="W1990" s="6"/>
      <c r="X1990" s="6"/>
      <c r="Y1990" s="6"/>
      <c r="Z1990" s="6"/>
      <c r="AA1990" s="6"/>
      <c r="AB1990" s="6"/>
      <c r="AC1990" s="6"/>
      <c r="AD1990" s="6"/>
      <c r="AE1990" s="6"/>
      <c r="AF1990" s="6"/>
    </row>
    <row r="1991" spans="1:32" ht="20.399999999999999">
      <c r="A1991" s="602"/>
      <c r="B1991" s="3033" t="s">
        <v>756</v>
      </c>
      <c r="C1991" s="602" t="s">
        <v>305</v>
      </c>
      <c r="D1991" s="617" t="s">
        <v>1853</v>
      </c>
      <c r="E1991" s="639" t="s">
        <v>1809</v>
      </c>
      <c r="F1991" s="734">
        <v>2314</v>
      </c>
      <c r="G1991" s="2438" t="s">
        <v>2894</v>
      </c>
      <c r="H1991" s="640"/>
      <c r="I1991" s="640">
        <v>-100</v>
      </c>
      <c r="J1991" s="1537" t="s">
        <v>1126</v>
      </c>
      <c r="K1991" s="731"/>
      <c r="L1991" s="640"/>
      <c r="M1991" s="640"/>
      <c r="N1991" s="1130"/>
      <c r="O1991" s="6"/>
      <c r="P1991" s="6"/>
      <c r="Q1991" s="6"/>
      <c r="R1991" s="3"/>
      <c r="S1991" s="3"/>
      <c r="T1991" s="3"/>
      <c r="U1991" s="3"/>
      <c r="V1991" s="3"/>
      <c r="W1991" s="3"/>
      <c r="X1991" s="3"/>
      <c r="Y1991" s="3"/>
      <c r="Z1991" s="3"/>
      <c r="AA1991" s="3"/>
      <c r="AB1991" s="3"/>
      <c r="AC1991" s="3"/>
      <c r="AD1991" s="3"/>
      <c r="AE1991" s="3"/>
      <c r="AF1991" s="3"/>
    </row>
    <row r="1992" spans="1:32" ht="20.399999999999999">
      <c r="A1992" s="602"/>
      <c r="B1992" s="3033" t="s">
        <v>756</v>
      </c>
      <c r="C1992" s="602" t="s">
        <v>305</v>
      </c>
      <c r="D1992" s="617" t="s">
        <v>1853</v>
      </c>
      <c r="E1992" s="639" t="s">
        <v>1809</v>
      </c>
      <c r="F1992" s="734">
        <v>2314</v>
      </c>
      <c r="G1992" s="736" t="s">
        <v>3045</v>
      </c>
      <c r="H1992" s="640"/>
      <c r="I1992" s="654">
        <v>-530</v>
      </c>
      <c r="J1992" s="1537" t="s">
        <v>1126</v>
      </c>
      <c r="K1992" s="731"/>
      <c r="L1992" s="640"/>
      <c r="M1992" s="640"/>
      <c r="N1992" s="1130"/>
      <c r="O1992" s="6"/>
      <c r="P1992" s="6"/>
      <c r="Q1992" s="6"/>
      <c r="R1992" s="3"/>
      <c r="S1992" s="3"/>
      <c r="T1992" s="3"/>
      <c r="U1992" s="3"/>
      <c r="V1992" s="3"/>
      <c r="W1992" s="3"/>
      <c r="X1992" s="3"/>
      <c r="Y1992" s="3"/>
      <c r="Z1992" s="3"/>
      <c r="AA1992" s="3"/>
      <c r="AB1992" s="3"/>
      <c r="AC1992" s="3"/>
      <c r="AD1992" s="3"/>
      <c r="AE1992" s="3"/>
      <c r="AF1992" s="3"/>
    </row>
    <row r="1993" spans="1:32">
      <c r="A1993" s="622"/>
      <c r="B1993" s="3032" t="s">
        <v>756</v>
      </c>
      <c r="C1993" s="622" t="s">
        <v>305</v>
      </c>
      <c r="D1993" s="658" t="s">
        <v>1853</v>
      </c>
      <c r="E1993" s="659" t="s">
        <v>1809</v>
      </c>
      <c r="F1993" s="763">
        <v>2322</v>
      </c>
      <c r="G1993" s="1333" t="s">
        <v>183</v>
      </c>
      <c r="H1993" s="645">
        <v>3036.6</v>
      </c>
      <c r="I1993" s="645"/>
      <c r="J1993" s="1537">
        <v>873</v>
      </c>
      <c r="K1993" s="731"/>
      <c r="L1993" s="645">
        <v>3036.6</v>
      </c>
      <c r="M1993" s="645"/>
      <c r="N1993" s="1130"/>
      <c r="O1993" s="6"/>
      <c r="P1993" s="6"/>
      <c r="Q1993" s="6"/>
      <c r="R1993" s="6"/>
      <c r="S1993" s="6"/>
      <c r="T1993" s="6"/>
      <c r="U1993" s="6"/>
      <c r="V1993" s="6"/>
      <c r="W1993" s="6"/>
      <c r="X1993" s="6"/>
      <c r="Y1993" s="6"/>
      <c r="Z1993" s="6"/>
      <c r="AA1993" s="6"/>
      <c r="AB1993" s="6"/>
      <c r="AC1993" s="6"/>
      <c r="AD1993" s="6"/>
      <c r="AE1993" s="6"/>
      <c r="AF1993" s="6"/>
    </row>
    <row r="1994" spans="1:32">
      <c r="A1994" s="602"/>
      <c r="B1994" s="3033" t="s">
        <v>756</v>
      </c>
      <c r="C1994" s="602" t="s">
        <v>305</v>
      </c>
      <c r="D1994" s="617" t="s">
        <v>1853</v>
      </c>
      <c r="E1994" s="639" t="s">
        <v>1809</v>
      </c>
      <c r="F1994" s="734">
        <v>2322</v>
      </c>
      <c r="G1994" s="684" t="s">
        <v>2201</v>
      </c>
      <c r="H1994" s="687"/>
      <c r="I1994" s="687">
        <v>3036.6</v>
      </c>
      <c r="J1994" s="1537" t="s">
        <v>1126</v>
      </c>
      <c r="K1994" s="731"/>
      <c r="L1994" s="640"/>
      <c r="M1994" s="640">
        <v>3036.6</v>
      </c>
      <c r="N1994" s="1130"/>
      <c r="O1994" s="6"/>
      <c r="P1994" s="6"/>
      <c r="Q1994" s="6"/>
      <c r="R1994" s="3"/>
      <c r="S1994" s="3"/>
      <c r="T1994" s="3"/>
      <c r="U1994" s="3"/>
      <c r="V1994" s="3"/>
      <c r="W1994" s="3"/>
      <c r="X1994" s="3"/>
      <c r="Y1994" s="3"/>
      <c r="Z1994" s="3"/>
      <c r="AA1994" s="3"/>
      <c r="AB1994" s="3"/>
      <c r="AC1994" s="3"/>
      <c r="AD1994" s="3"/>
      <c r="AE1994" s="3"/>
      <c r="AF1994" s="3"/>
    </row>
    <row r="1995" spans="1:32">
      <c r="A1995" s="622"/>
      <c r="B1995" s="3032" t="s">
        <v>312</v>
      </c>
      <c r="C1995" s="622" t="s">
        <v>305</v>
      </c>
      <c r="D1995" s="762" t="s">
        <v>1853</v>
      </c>
      <c r="E1995" s="659" t="s">
        <v>1809</v>
      </c>
      <c r="F1995" s="763">
        <v>2370</v>
      </c>
      <c r="G1995" s="1333" t="s">
        <v>126</v>
      </c>
      <c r="H1995" s="645">
        <v>35</v>
      </c>
      <c r="I1995" s="645"/>
      <c r="J1995" s="1537" t="s">
        <v>1126</v>
      </c>
      <c r="K1995" s="731"/>
      <c r="L1995" s="645">
        <v>508.91477542591633</v>
      </c>
      <c r="M1995" s="645"/>
      <c r="N1995" s="1130"/>
      <c r="O1995" s="6"/>
      <c r="P1995" s="6"/>
      <c r="Q1995" s="6"/>
      <c r="R1995" s="6"/>
      <c r="S1995" s="6"/>
      <c r="T1995" s="6"/>
      <c r="U1995" s="6"/>
      <c r="V1995" s="6"/>
      <c r="W1995" s="6"/>
      <c r="X1995" s="6"/>
      <c r="Y1995" s="6"/>
      <c r="Z1995" s="6"/>
      <c r="AA1995" s="6"/>
      <c r="AB1995" s="6"/>
      <c r="AC1995" s="6"/>
      <c r="AD1995" s="6"/>
      <c r="AE1995" s="6"/>
      <c r="AF1995" s="6"/>
    </row>
    <row r="1996" spans="1:32" ht="20.399999999999999">
      <c r="A1996" s="602"/>
      <c r="B1996" s="3033" t="s">
        <v>312</v>
      </c>
      <c r="C1996" s="602" t="s">
        <v>305</v>
      </c>
      <c r="D1996" s="733" t="s">
        <v>1853</v>
      </c>
      <c r="E1996" s="639" t="s">
        <v>1809</v>
      </c>
      <c r="F1996" s="734">
        <v>2370</v>
      </c>
      <c r="G1996" s="684" t="s">
        <v>5210</v>
      </c>
      <c r="H1996" s="640"/>
      <c r="I1996" s="640"/>
      <c r="J1996" s="1537" t="s">
        <v>1126</v>
      </c>
      <c r="K1996" s="731"/>
      <c r="L1996" s="640"/>
      <c r="M1996" s="640">
        <v>462.90587506453278</v>
      </c>
      <c r="N1996" s="1130"/>
      <c r="O1996" s="6"/>
      <c r="P1996" s="6"/>
      <c r="Q1996" s="6"/>
      <c r="R1996" s="3"/>
      <c r="S1996" s="3"/>
      <c r="T1996" s="3"/>
      <c r="U1996" s="3"/>
      <c r="V1996" s="3"/>
      <c r="W1996" s="3"/>
      <c r="X1996" s="3"/>
      <c r="Y1996" s="3"/>
      <c r="Z1996" s="3"/>
      <c r="AA1996" s="3"/>
      <c r="AB1996" s="3"/>
      <c r="AC1996" s="3"/>
      <c r="AD1996" s="3"/>
      <c r="AE1996" s="3"/>
      <c r="AF1996" s="3"/>
    </row>
    <row r="1997" spans="1:32" ht="20.399999999999999">
      <c r="A1997" s="602"/>
      <c r="B1997" s="3033" t="s">
        <v>312</v>
      </c>
      <c r="C1997" s="602" t="s">
        <v>305</v>
      </c>
      <c r="D1997" s="733" t="s">
        <v>1853</v>
      </c>
      <c r="E1997" s="639" t="s">
        <v>1809</v>
      </c>
      <c r="F1997" s="734">
        <v>2370</v>
      </c>
      <c r="G1997" s="684" t="s">
        <v>5211</v>
      </c>
      <c r="H1997" s="640"/>
      <c r="I1997" s="640">
        <v>28</v>
      </c>
      <c r="J1997" s="1537" t="s">
        <v>1126</v>
      </c>
      <c r="K1997" s="731"/>
      <c r="L1997" s="640"/>
      <c r="M1997" s="640">
        <v>36.619328859060403</v>
      </c>
      <c r="N1997" s="1130"/>
      <c r="O1997" s="6"/>
      <c r="P1997" s="6"/>
      <c r="Q1997" s="6"/>
      <c r="R1997" s="6"/>
      <c r="S1997" s="6"/>
      <c r="T1997" s="6"/>
      <c r="U1997" s="6"/>
      <c r="V1997" s="6"/>
      <c r="W1997" s="6"/>
      <c r="X1997" s="6"/>
      <c r="Y1997" s="6"/>
      <c r="Z1997" s="6"/>
      <c r="AA1997" s="6"/>
      <c r="AB1997" s="6"/>
      <c r="AC1997" s="6"/>
      <c r="AD1997" s="6"/>
      <c r="AE1997" s="6"/>
      <c r="AF1997" s="6"/>
    </row>
    <row r="1998" spans="1:32" ht="20.399999999999999">
      <c r="A1998" s="602"/>
      <c r="B1998" s="3033" t="s">
        <v>312</v>
      </c>
      <c r="C1998" s="602" t="s">
        <v>305</v>
      </c>
      <c r="D1998" s="733" t="s">
        <v>1853</v>
      </c>
      <c r="E1998" s="639" t="s">
        <v>1809</v>
      </c>
      <c r="F1998" s="734">
        <v>2370</v>
      </c>
      <c r="G1998" s="684" t="s">
        <v>5212</v>
      </c>
      <c r="H1998" s="640"/>
      <c r="I1998" s="640">
        <v>7</v>
      </c>
      <c r="J1998" s="1537" t="s">
        <v>1126</v>
      </c>
      <c r="K1998" s="731"/>
      <c r="L1998" s="640"/>
      <c r="M1998" s="640">
        <v>9.3895715023231787</v>
      </c>
      <c r="N1998" s="1130"/>
      <c r="O1998" s="6"/>
      <c r="P1998" s="6"/>
      <c r="Q1998" s="6"/>
      <c r="R1998" s="3"/>
      <c r="S1998" s="3"/>
      <c r="T1998" s="3"/>
      <c r="U1998" s="3"/>
      <c r="V1998" s="3"/>
      <c r="W1998" s="3"/>
      <c r="X1998" s="3"/>
      <c r="Y1998" s="3"/>
      <c r="Z1998" s="3"/>
      <c r="AA1998" s="3"/>
      <c r="AB1998" s="3"/>
      <c r="AC1998" s="3"/>
      <c r="AD1998" s="3"/>
      <c r="AE1998" s="3"/>
      <c r="AF1998" s="3"/>
    </row>
    <row r="1999" spans="1:32">
      <c r="A1999" s="622"/>
      <c r="B1999" s="3032" t="s">
        <v>756</v>
      </c>
      <c r="C1999" s="622" t="s">
        <v>305</v>
      </c>
      <c r="D1999" s="762" t="s">
        <v>1853</v>
      </c>
      <c r="E1999" s="659" t="s">
        <v>1809</v>
      </c>
      <c r="F1999" s="763">
        <v>2390</v>
      </c>
      <c r="G1999" s="1333" t="s">
        <v>127</v>
      </c>
      <c r="H1999" s="645">
        <v>691</v>
      </c>
      <c r="I1999" s="645"/>
      <c r="J1999" s="1537">
        <v>627.24</v>
      </c>
      <c r="K1999" s="731"/>
      <c r="L1999" s="645">
        <v>476</v>
      </c>
      <c r="M1999" s="645"/>
      <c r="N1999" s="1130"/>
      <c r="O1999" s="6"/>
      <c r="P1999" s="6"/>
      <c r="Q1999" s="6"/>
      <c r="R1999" s="6"/>
      <c r="S1999" s="6"/>
      <c r="T1999" s="6"/>
      <c r="U1999" s="6"/>
      <c r="V1999" s="6"/>
      <c r="W1999" s="6"/>
      <c r="X1999" s="6"/>
      <c r="Y1999" s="6"/>
      <c r="Z1999" s="6"/>
      <c r="AA1999" s="6"/>
      <c r="AB1999" s="6"/>
      <c r="AC1999" s="6"/>
      <c r="AD1999" s="6"/>
      <c r="AE1999" s="6"/>
      <c r="AF1999" s="6"/>
    </row>
    <row r="2000" spans="1:32" ht="20.399999999999999">
      <c r="A2000" s="602"/>
      <c r="B2000" s="3033" t="s">
        <v>756</v>
      </c>
      <c r="C2000" s="602" t="s">
        <v>305</v>
      </c>
      <c r="D2000" s="733" t="s">
        <v>1853</v>
      </c>
      <c r="E2000" s="639" t="s">
        <v>1809</v>
      </c>
      <c r="F2000" s="734">
        <v>2390</v>
      </c>
      <c r="G2000" s="2590" t="s">
        <v>4628</v>
      </c>
      <c r="H2000" s="640"/>
      <c r="I2000" s="640">
        <v>530</v>
      </c>
      <c r="J2000" s="1537" t="s">
        <v>1126</v>
      </c>
      <c r="K2000" s="731"/>
      <c r="L2000" s="640"/>
      <c r="M2000" s="2598">
        <v>476</v>
      </c>
      <c r="N2000" s="1130"/>
      <c r="O2000" s="6"/>
      <c r="P2000" s="6"/>
      <c r="Q2000" s="6"/>
      <c r="R2000" s="3"/>
      <c r="S2000" s="3"/>
      <c r="T2000" s="3"/>
      <c r="U2000" s="3"/>
      <c r="V2000" s="3"/>
      <c r="W2000" s="3"/>
      <c r="X2000" s="3"/>
      <c r="Y2000" s="3"/>
      <c r="Z2000" s="3"/>
      <c r="AA2000" s="3"/>
      <c r="AB2000" s="3"/>
      <c r="AC2000" s="3"/>
      <c r="AD2000" s="3"/>
      <c r="AE2000" s="3"/>
      <c r="AF2000" s="3"/>
    </row>
    <row r="2001" spans="1:32" ht="20.399999999999999">
      <c r="A2001" s="602"/>
      <c r="B2001" s="3033" t="s">
        <v>756</v>
      </c>
      <c r="C2001" s="602" t="s">
        <v>305</v>
      </c>
      <c r="D2001" s="733" t="s">
        <v>1853</v>
      </c>
      <c r="E2001" s="639" t="s">
        <v>1809</v>
      </c>
      <c r="F2001" s="734">
        <v>2390</v>
      </c>
      <c r="G2001" s="2439" t="s">
        <v>2807</v>
      </c>
      <c r="H2001" s="640"/>
      <c r="I2001" s="640">
        <v>161</v>
      </c>
      <c r="J2001" s="1537" t="s">
        <v>1126</v>
      </c>
      <c r="K2001" s="731"/>
      <c r="L2001" s="640"/>
      <c r="M2001" s="640"/>
      <c r="N2001" s="350" t="s">
        <v>4593</v>
      </c>
      <c r="O2001" s="6"/>
      <c r="P2001" s="6"/>
      <c r="Q2001" s="6"/>
      <c r="R2001" s="6"/>
      <c r="S2001" s="6"/>
      <c r="T2001" s="6"/>
      <c r="U2001" s="6"/>
      <c r="V2001" s="6"/>
      <c r="W2001" s="6"/>
      <c r="X2001" s="6"/>
      <c r="Y2001" s="6"/>
      <c r="Z2001" s="6"/>
      <c r="AA2001" s="6"/>
      <c r="AB2001" s="6"/>
      <c r="AC2001" s="6"/>
      <c r="AD2001" s="6"/>
      <c r="AE2001" s="6"/>
      <c r="AF2001" s="6"/>
    </row>
    <row r="2002" spans="1:32" ht="20.399999999999999">
      <c r="A2002" s="622"/>
      <c r="B2002" s="3040" t="s">
        <v>757</v>
      </c>
      <c r="C2002" s="622" t="s">
        <v>355</v>
      </c>
      <c r="D2002" s="658" t="s">
        <v>1853</v>
      </c>
      <c r="E2002" s="659" t="s">
        <v>1809</v>
      </c>
      <c r="F2002" s="763">
        <v>3263</v>
      </c>
      <c r="G2002" s="1333" t="s">
        <v>179</v>
      </c>
      <c r="H2002" s="645">
        <v>2000</v>
      </c>
      <c r="I2002" s="645"/>
      <c r="J2002" s="1537">
        <v>0</v>
      </c>
      <c r="K2002" s="731"/>
      <c r="L2002" s="645">
        <v>2000</v>
      </c>
      <c r="M2002" s="645"/>
      <c r="N2002" s="562" t="s">
        <v>4052</v>
      </c>
      <c r="O2002" s="178"/>
      <c r="P2002" s="178"/>
      <c r="Q2002" s="178"/>
      <c r="R2002" s="178"/>
      <c r="S2002" s="178"/>
      <c r="T2002" s="178"/>
      <c r="U2002" s="178"/>
      <c r="V2002" s="178"/>
      <c r="W2002" s="178"/>
      <c r="X2002" s="178"/>
      <c r="Y2002" s="178"/>
      <c r="Z2002" s="178"/>
      <c r="AA2002" s="178"/>
      <c r="AB2002" s="178"/>
      <c r="AC2002" s="178"/>
      <c r="AD2002" s="178"/>
      <c r="AE2002" s="178"/>
      <c r="AF2002" s="178"/>
    </row>
    <row r="2003" spans="1:32" ht="20.399999999999999">
      <c r="A2003" s="602" t="s">
        <v>450</v>
      </c>
      <c r="B2003" s="3033" t="s">
        <v>757</v>
      </c>
      <c r="C2003" s="602" t="s">
        <v>355</v>
      </c>
      <c r="D2003" s="617" t="s">
        <v>1853</v>
      </c>
      <c r="E2003" s="639" t="s">
        <v>1809</v>
      </c>
      <c r="F2003" s="734">
        <v>3263</v>
      </c>
      <c r="G2003" s="736" t="s">
        <v>1214</v>
      </c>
      <c r="H2003" s="640"/>
      <c r="I2003" s="654">
        <v>3000</v>
      </c>
      <c r="J2003" s="1537" t="s">
        <v>1126</v>
      </c>
      <c r="K2003" s="731"/>
      <c r="L2003" s="640"/>
      <c r="M2003" s="640">
        <v>2000</v>
      </c>
      <c r="N2003" s="1130"/>
      <c r="O2003" s="178"/>
      <c r="P2003" s="178"/>
      <c r="Q2003" s="178"/>
      <c r="R2003" s="178"/>
      <c r="S2003" s="178"/>
      <c r="T2003" s="178"/>
      <c r="U2003" s="178"/>
      <c r="V2003" s="178"/>
      <c r="W2003" s="178"/>
      <c r="X2003" s="178"/>
      <c r="Y2003" s="178"/>
      <c r="Z2003" s="178"/>
      <c r="AA2003" s="178"/>
      <c r="AB2003" s="178"/>
      <c r="AC2003" s="178"/>
      <c r="AD2003" s="178"/>
      <c r="AE2003" s="178"/>
      <c r="AF2003" s="178"/>
    </row>
    <row r="2004" spans="1:32" ht="30.6">
      <c r="A2004" s="576"/>
      <c r="B2004" s="3033" t="s">
        <v>757</v>
      </c>
      <c r="C2004" s="602" t="s">
        <v>355</v>
      </c>
      <c r="D2004" s="617" t="s">
        <v>1853</v>
      </c>
      <c r="E2004" s="639" t="s">
        <v>1809</v>
      </c>
      <c r="F2004" s="734">
        <v>3263</v>
      </c>
      <c r="G2004" s="2438" t="s">
        <v>3068</v>
      </c>
      <c r="H2004" s="1080"/>
      <c r="I2004" s="2434">
        <v>-1000</v>
      </c>
      <c r="J2004" s="1537" t="s">
        <v>1126</v>
      </c>
      <c r="K2004" s="1338"/>
      <c r="L2004" s="1080"/>
      <c r="M2004" s="1080"/>
      <c r="N2004" s="1130"/>
      <c r="O2004" s="178"/>
      <c r="P2004" s="178"/>
      <c r="Q2004" s="178"/>
      <c r="R2004" s="178"/>
      <c r="S2004" s="178"/>
      <c r="T2004" s="178"/>
      <c r="U2004" s="178"/>
      <c r="V2004" s="178"/>
      <c r="W2004" s="178"/>
      <c r="X2004" s="178"/>
      <c r="Y2004" s="178"/>
      <c r="Z2004" s="178"/>
      <c r="AA2004" s="178"/>
      <c r="AB2004" s="178"/>
      <c r="AC2004" s="178"/>
      <c r="AD2004" s="178"/>
      <c r="AE2004" s="178"/>
      <c r="AF2004" s="178"/>
    </row>
    <row r="2005" spans="1:32">
      <c r="A2005" s="622"/>
      <c r="B2005" s="3032" t="s">
        <v>758</v>
      </c>
      <c r="C2005" s="622" t="s">
        <v>309</v>
      </c>
      <c r="D2005" s="658" t="s">
        <v>1853</v>
      </c>
      <c r="E2005" s="659" t="s">
        <v>1809</v>
      </c>
      <c r="F2005" s="763">
        <v>5238</v>
      </c>
      <c r="G2005" s="1333" t="s">
        <v>131</v>
      </c>
      <c r="H2005" s="645">
        <v>0</v>
      </c>
      <c r="I2005" s="645"/>
      <c r="J2005" s="1537" t="s">
        <v>1126</v>
      </c>
      <c r="K2005" s="731"/>
      <c r="L2005" s="645">
        <v>0</v>
      </c>
      <c r="M2005" s="645"/>
      <c r="N2005" s="1130"/>
      <c r="O2005" s="178"/>
      <c r="P2005" s="178"/>
      <c r="Q2005" s="178"/>
      <c r="R2005" s="178"/>
      <c r="S2005" s="178"/>
      <c r="T2005" s="178"/>
      <c r="U2005" s="178"/>
      <c r="V2005" s="178"/>
      <c r="W2005" s="178"/>
      <c r="X2005" s="178"/>
      <c r="Y2005" s="178"/>
      <c r="Z2005" s="178"/>
      <c r="AA2005" s="178"/>
      <c r="AB2005" s="178"/>
      <c r="AC2005" s="178"/>
      <c r="AD2005" s="178"/>
      <c r="AE2005" s="178"/>
      <c r="AF2005" s="178"/>
    </row>
    <row r="2006" spans="1:32">
      <c r="A2006" s="602"/>
      <c r="B2006" s="3033" t="s">
        <v>758</v>
      </c>
      <c r="C2006" s="602" t="s">
        <v>309</v>
      </c>
      <c r="D2006" s="617" t="s">
        <v>1853</v>
      </c>
      <c r="E2006" s="639" t="s">
        <v>1809</v>
      </c>
      <c r="F2006" s="734">
        <v>5238</v>
      </c>
      <c r="G2006" s="736"/>
      <c r="H2006" s="640"/>
      <c r="I2006" s="654"/>
      <c r="J2006" s="1537" t="s">
        <v>1126</v>
      </c>
      <c r="K2006" s="731"/>
      <c r="L2006" s="640"/>
      <c r="M2006" s="640"/>
      <c r="N2006" s="1130"/>
      <c r="O2006" s="178"/>
      <c r="P2006" s="178"/>
      <c r="Q2006" s="178"/>
      <c r="R2006" s="178"/>
      <c r="S2006" s="178"/>
      <c r="T2006" s="178"/>
      <c r="U2006" s="178"/>
      <c r="V2006" s="178"/>
      <c r="W2006" s="178"/>
      <c r="X2006" s="178"/>
      <c r="Y2006" s="178"/>
      <c r="Z2006" s="178"/>
      <c r="AA2006" s="178"/>
      <c r="AB2006" s="178"/>
      <c r="AC2006" s="178"/>
      <c r="AD2006" s="178"/>
      <c r="AE2006" s="178"/>
      <c r="AF2006" s="178"/>
    </row>
    <row r="2007" spans="1:32" ht="20.399999999999999">
      <c r="A2007" s="622"/>
      <c r="B2007" s="3032" t="s">
        <v>351</v>
      </c>
      <c r="C2007" s="622" t="s">
        <v>309</v>
      </c>
      <c r="D2007" s="658" t="s">
        <v>1853</v>
      </c>
      <c r="E2007" s="659" t="s">
        <v>1809</v>
      </c>
      <c r="F2007" s="763">
        <v>7460</v>
      </c>
      <c r="G2007" s="1333" t="s">
        <v>1773</v>
      </c>
      <c r="H2007" s="645">
        <v>0</v>
      </c>
      <c r="I2007" s="645"/>
      <c r="J2007" s="1537" t="s">
        <v>1126</v>
      </c>
      <c r="K2007" s="731"/>
      <c r="L2007" s="645">
        <v>2193</v>
      </c>
      <c r="M2007" s="645"/>
      <c r="N2007" s="1130"/>
      <c r="O2007" s="178"/>
      <c r="P2007" s="178"/>
      <c r="Q2007" s="178"/>
      <c r="R2007" s="178"/>
      <c r="S2007" s="178"/>
      <c r="T2007" s="178"/>
      <c r="U2007" s="178"/>
      <c r="V2007" s="178"/>
      <c r="W2007" s="178"/>
      <c r="X2007" s="178"/>
      <c r="Y2007" s="178"/>
      <c r="Z2007" s="178"/>
      <c r="AA2007" s="178"/>
      <c r="AB2007" s="178"/>
      <c r="AC2007" s="178"/>
      <c r="AD2007" s="178"/>
      <c r="AE2007" s="178"/>
      <c r="AF2007" s="178"/>
    </row>
    <row r="2008" spans="1:32" ht="11.4" customHeight="1">
      <c r="A2008" s="602"/>
      <c r="B2008" s="3033" t="s">
        <v>351</v>
      </c>
      <c r="C2008" s="602" t="s">
        <v>309</v>
      </c>
      <c r="D2008" s="617" t="s">
        <v>1853</v>
      </c>
      <c r="E2008" s="639" t="s">
        <v>1809</v>
      </c>
      <c r="F2008" s="734">
        <v>7460</v>
      </c>
      <c r="G2008" s="736" t="s">
        <v>5111</v>
      </c>
      <c r="H2008" s="640"/>
      <c r="I2008" s="654"/>
      <c r="J2008" s="1537" t="s">
        <v>1126</v>
      </c>
      <c r="K2008" s="731"/>
      <c r="L2008" s="640"/>
      <c r="M2008" s="640">
        <v>2193</v>
      </c>
      <c r="N2008" s="1130"/>
      <c r="O2008" s="178"/>
      <c r="P2008" s="178"/>
      <c r="Q2008" s="178"/>
      <c r="R2008" s="178"/>
      <c r="S2008" s="178"/>
      <c r="T2008" s="178"/>
      <c r="U2008" s="178"/>
      <c r="V2008" s="178"/>
      <c r="W2008" s="178"/>
      <c r="X2008" s="178"/>
      <c r="Y2008" s="178"/>
      <c r="Z2008" s="178"/>
      <c r="AA2008" s="178"/>
      <c r="AB2008" s="178"/>
      <c r="AC2008" s="178"/>
      <c r="AD2008" s="178"/>
      <c r="AE2008" s="178"/>
      <c r="AF2008" s="178"/>
    </row>
    <row r="2009" spans="1:32">
      <c r="A2009" s="622"/>
      <c r="B2009" s="3040" t="s">
        <v>757</v>
      </c>
      <c r="C2009" s="622" t="s">
        <v>355</v>
      </c>
      <c r="D2009" s="658" t="s">
        <v>1853</v>
      </c>
      <c r="E2009" s="1305" t="s">
        <v>1810</v>
      </c>
      <c r="F2009" s="1578">
        <v>1119</v>
      </c>
      <c r="G2009" s="1571" t="s">
        <v>134</v>
      </c>
      <c r="H2009" s="1572">
        <v>56641</v>
      </c>
      <c r="I2009" s="1572"/>
      <c r="J2009" s="1564">
        <v>53170</v>
      </c>
      <c r="K2009" s="1565"/>
      <c r="L2009" s="1572">
        <v>76570.515413868416</v>
      </c>
      <c r="M2009" s="1572"/>
      <c r="N2009" s="1130"/>
      <c r="O2009" s="4"/>
      <c r="P2009" s="4"/>
      <c r="Q2009" s="4"/>
      <c r="R2009" s="4"/>
      <c r="S2009" s="4"/>
      <c r="T2009" s="4"/>
      <c r="U2009" s="4"/>
      <c r="V2009" s="4"/>
      <c r="W2009" s="4"/>
      <c r="X2009" s="4"/>
      <c r="Y2009" s="4"/>
      <c r="Z2009" s="4"/>
      <c r="AA2009" s="4"/>
      <c r="AB2009" s="4"/>
      <c r="AC2009" s="4"/>
      <c r="AD2009" s="4"/>
      <c r="AE2009" s="4"/>
      <c r="AF2009" s="4"/>
    </row>
    <row r="2010" spans="1:32" ht="11.4" customHeight="1">
      <c r="A2010" s="602"/>
      <c r="B2010" s="3033" t="s">
        <v>757</v>
      </c>
      <c r="C2010" s="602" t="s">
        <v>355</v>
      </c>
      <c r="D2010" s="617" t="s">
        <v>1853</v>
      </c>
      <c r="E2010" s="1306" t="s">
        <v>1810</v>
      </c>
      <c r="F2010" s="1312">
        <v>1119</v>
      </c>
      <c r="G2010" s="757" t="s">
        <v>4042</v>
      </c>
      <c r="H2010" s="1563"/>
      <c r="I2010" s="2076">
        <v>58821</v>
      </c>
      <c r="J2010" s="1564" t="s">
        <v>1126</v>
      </c>
      <c r="K2010" s="1565"/>
      <c r="L2010" s="1563"/>
      <c r="M2010" s="2916">
        <v>44130</v>
      </c>
      <c r="N2010" s="1130"/>
      <c r="O2010" s="178"/>
      <c r="P2010" s="178"/>
      <c r="Q2010" s="178"/>
      <c r="R2010" s="178"/>
      <c r="S2010" s="178"/>
      <c r="T2010" s="178"/>
      <c r="U2010" s="178"/>
      <c r="V2010" s="178"/>
      <c r="W2010" s="178"/>
      <c r="X2010" s="178"/>
      <c r="Y2010" s="178"/>
      <c r="Z2010" s="178"/>
      <c r="AA2010" s="178"/>
      <c r="AB2010" s="178"/>
      <c r="AC2010" s="178"/>
      <c r="AD2010" s="178"/>
      <c r="AE2010" s="178"/>
      <c r="AF2010" s="178"/>
    </row>
    <row r="2011" spans="1:32" ht="20.399999999999999">
      <c r="A2011" s="602"/>
      <c r="B2011" s="3033" t="s">
        <v>757</v>
      </c>
      <c r="C2011" s="602" t="s">
        <v>355</v>
      </c>
      <c r="D2011" s="617" t="s">
        <v>1853</v>
      </c>
      <c r="E2011" s="1306" t="s">
        <v>1810</v>
      </c>
      <c r="F2011" s="1312">
        <v>1119</v>
      </c>
      <c r="G2011" s="757" t="s">
        <v>4043</v>
      </c>
      <c r="H2011" s="1563"/>
      <c r="I2011" s="2076">
        <v>23532</v>
      </c>
      <c r="J2011" s="1564" t="s">
        <v>1126</v>
      </c>
      <c r="K2011" s="1565"/>
      <c r="L2011" s="1563"/>
      <c r="M2011" s="2916">
        <v>30420</v>
      </c>
      <c r="N2011" s="1130"/>
      <c r="O2011" s="178"/>
      <c r="P2011" s="178"/>
      <c r="Q2011" s="178"/>
      <c r="R2011" s="178"/>
      <c r="S2011" s="178"/>
      <c r="T2011" s="178"/>
      <c r="U2011" s="178"/>
      <c r="V2011" s="178"/>
      <c r="W2011" s="178"/>
      <c r="X2011" s="178"/>
      <c r="Y2011" s="178"/>
      <c r="Z2011" s="178"/>
      <c r="AA2011" s="178"/>
      <c r="AB2011" s="178"/>
      <c r="AC2011" s="178"/>
      <c r="AD2011" s="178"/>
      <c r="AE2011" s="178"/>
      <c r="AF2011" s="178"/>
    </row>
    <row r="2012" spans="1:32" ht="20.399999999999999">
      <c r="A2012" s="602"/>
      <c r="B2012" s="3033" t="s">
        <v>757</v>
      </c>
      <c r="C2012" s="602" t="s">
        <v>355</v>
      </c>
      <c r="D2012" s="617" t="s">
        <v>1853</v>
      </c>
      <c r="E2012" s="1306" t="s">
        <v>1810</v>
      </c>
      <c r="F2012" s="1312">
        <v>1119</v>
      </c>
      <c r="G2012" s="757" t="s">
        <v>4044</v>
      </c>
      <c r="H2012" s="1563"/>
      <c r="I2012" s="2076">
        <v>-2000</v>
      </c>
      <c r="J2012" s="1564" t="s">
        <v>1126</v>
      </c>
      <c r="K2012" s="1565"/>
      <c r="L2012" s="1563"/>
      <c r="M2012" s="2347">
        <v>26263</v>
      </c>
      <c r="N2012" s="1130"/>
      <c r="O2012" s="4"/>
      <c r="P2012" s="4"/>
      <c r="Q2012" s="4"/>
      <c r="R2012" s="4"/>
      <c r="S2012" s="4"/>
      <c r="T2012" s="4"/>
      <c r="U2012" s="4"/>
      <c r="V2012" s="4"/>
      <c r="W2012" s="4"/>
      <c r="X2012" s="4"/>
      <c r="Y2012" s="4"/>
      <c r="Z2012" s="4"/>
      <c r="AA2012" s="4"/>
      <c r="AB2012" s="4"/>
      <c r="AC2012" s="4"/>
      <c r="AD2012" s="4"/>
      <c r="AE2012" s="4"/>
      <c r="AF2012" s="4"/>
    </row>
    <row r="2013" spans="1:32" ht="20.399999999999999">
      <c r="A2013" s="1393"/>
      <c r="B2013" s="3042" t="s">
        <v>757</v>
      </c>
      <c r="C2013" s="1393" t="s">
        <v>355</v>
      </c>
      <c r="D2013" s="1452" t="s">
        <v>1853</v>
      </c>
      <c r="E2013" s="1450" t="s">
        <v>1810</v>
      </c>
      <c r="F2013" s="2022">
        <v>1119</v>
      </c>
      <c r="G2013" s="1996" t="s">
        <v>2994</v>
      </c>
      <c r="H2013" s="1685"/>
      <c r="I2013" s="2093">
        <v>-2000</v>
      </c>
      <c r="J2013" s="1685"/>
      <c r="K2013" s="1687"/>
      <c r="L2013" s="1685"/>
      <c r="M2013" s="2345">
        <v>-5000</v>
      </c>
      <c r="N2013" s="1130"/>
      <c r="O2013" s="4"/>
      <c r="P2013" s="4"/>
      <c r="Q2013" s="4"/>
      <c r="R2013" s="4"/>
      <c r="S2013" s="4"/>
      <c r="T2013" s="4"/>
      <c r="U2013" s="4"/>
      <c r="V2013" s="4"/>
      <c r="W2013" s="4"/>
      <c r="X2013" s="4"/>
      <c r="Y2013" s="4"/>
      <c r="Z2013" s="4"/>
      <c r="AA2013" s="4"/>
      <c r="AB2013" s="4"/>
      <c r="AC2013" s="4"/>
      <c r="AD2013" s="4"/>
      <c r="AE2013" s="4"/>
      <c r="AF2013" s="4"/>
    </row>
    <row r="2014" spans="1:32" ht="20.399999999999999">
      <c r="A2014" s="576"/>
      <c r="B2014" s="3033" t="s">
        <v>757</v>
      </c>
      <c r="C2014" s="602" t="s">
        <v>355</v>
      </c>
      <c r="D2014" s="617" t="s">
        <v>1853</v>
      </c>
      <c r="E2014" s="1306" t="s">
        <v>1810</v>
      </c>
      <c r="F2014" s="1312">
        <v>1119</v>
      </c>
      <c r="G2014" s="757" t="s">
        <v>5063</v>
      </c>
      <c r="H2014" s="1593"/>
      <c r="I2014" s="2078">
        <v>-16094</v>
      </c>
      <c r="J2014" s="1564" t="s">
        <v>1126</v>
      </c>
      <c r="K2014" s="1832"/>
      <c r="L2014" s="1593"/>
      <c r="M2014" s="2916">
        <v>-8423.2276074116035</v>
      </c>
      <c r="N2014" s="1130"/>
      <c r="O2014" s="4"/>
      <c r="P2014" s="4"/>
      <c r="Q2014" s="4"/>
      <c r="R2014" s="4"/>
      <c r="S2014" s="4"/>
      <c r="T2014" s="4"/>
      <c r="U2014" s="4"/>
      <c r="V2014" s="4"/>
      <c r="W2014" s="4"/>
      <c r="X2014" s="4"/>
      <c r="Y2014" s="4"/>
      <c r="Z2014" s="4"/>
      <c r="AA2014" s="4"/>
      <c r="AB2014" s="4"/>
      <c r="AC2014" s="4"/>
      <c r="AD2014" s="4"/>
      <c r="AE2014" s="4"/>
      <c r="AF2014" s="4"/>
    </row>
    <row r="2015" spans="1:32" ht="20.399999999999999">
      <c r="A2015" s="2588"/>
      <c r="B2015" s="3033" t="s">
        <v>757</v>
      </c>
      <c r="C2015" s="602" t="s">
        <v>355</v>
      </c>
      <c r="D2015" s="617" t="s">
        <v>1853</v>
      </c>
      <c r="E2015" s="1306" t="s">
        <v>1810</v>
      </c>
      <c r="F2015" s="1312">
        <v>1119</v>
      </c>
      <c r="G2015" s="757" t="s">
        <v>5064</v>
      </c>
      <c r="H2015" s="2620"/>
      <c r="I2015" s="2917"/>
      <c r="J2015" s="2918"/>
      <c r="K2015" s="2919"/>
      <c r="L2015" s="2620"/>
      <c r="M2015" s="2916">
        <v>-5806.3581195889637</v>
      </c>
      <c r="N2015" s="1130"/>
      <c r="O2015" s="178"/>
      <c r="P2015" s="178"/>
      <c r="Q2015" s="178"/>
      <c r="R2015" s="178"/>
      <c r="S2015" s="178"/>
      <c r="T2015" s="178"/>
      <c r="U2015" s="178"/>
      <c r="V2015" s="178"/>
      <c r="W2015" s="178"/>
      <c r="X2015" s="178"/>
      <c r="Y2015" s="178"/>
      <c r="Z2015" s="178"/>
      <c r="AA2015" s="178"/>
      <c r="AB2015" s="178"/>
      <c r="AC2015" s="178"/>
      <c r="AD2015" s="178"/>
      <c r="AE2015" s="178"/>
      <c r="AF2015" s="178"/>
    </row>
    <row r="2016" spans="1:32" ht="20.399999999999999">
      <c r="A2016" s="576"/>
      <c r="B2016" s="3033" t="s">
        <v>757</v>
      </c>
      <c r="C2016" s="602" t="s">
        <v>355</v>
      </c>
      <c r="D2016" s="617" t="s">
        <v>1853</v>
      </c>
      <c r="E2016" s="1306" t="s">
        <v>1810</v>
      </c>
      <c r="F2016" s="1312">
        <v>1119</v>
      </c>
      <c r="G2016" s="757" t="s">
        <v>5065</v>
      </c>
      <c r="H2016" s="1593"/>
      <c r="I2016" s="2078">
        <v>-2289</v>
      </c>
      <c r="J2016" s="1564" t="s">
        <v>1126</v>
      </c>
      <c r="K2016" s="1832"/>
      <c r="L2016" s="1593"/>
      <c r="M2016" s="2347">
        <v>-5012.8988591309981</v>
      </c>
      <c r="N2016" s="1130"/>
      <c r="O2016" s="178"/>
      <c r="P2016" s="178"/>
      <c r="Q2016" s="178"/>
      <c r="R2016" s="178"/>
      <c r="S2016" s="178"/>
      <c r="T2016" s="178"/>
      <c r="U2016" s="178"/>
      <c r="V2016" s="178"/>
      <c r="W2016" s="178"/>
      <c r="X2016" s="178"/>
      <c r="Y2016" s="178"/>
      <c r="Z2016" s="178"/>
      <c r="AA2016" s="178"/>
      <c r="AB2016" s="178"/>
      <c r="AC2016" s="178"/>
      <c r="AD2016" s="178"/>
      <c r="AE2016" s="178"/>
      <c r="AF2016" s="178"/>
    </row>
    <row r="2017" spans="1:32" ht="20.399999999999999">
      <c r="A2017" s="1393"/>
      <c r="B2017" s="3042" t="s">
        <v>757</v>
      </c>
      <c r="C2017" s="1393" t="s">
        <v>355</v>
      </c>
      <c r="D2017" s="1452" t="s">
        <v>1853</v>
      </c>
      <c r="E2017" s="1450" t="s">
        <v>1810</v>
      </c>
      <c r="F2017" s="2022">
        <v>1119</v>
      </c>
      <c r="G2017" s="1996" t="s">
        <v>3214</v>
      </c>
      <c r="H2017" s="1685"/>
      <c r="I2017" s="2093">
        <v>-3329</v>
      </c>
      <c r="J2017" s="1685"/>
      <c r="K2017" s="1687"/>
      <c r="L2017" s="1685"/>
      <c r="M2017" s="2344"/>
      <c r="N2017" s="1130"/>
      <c r="O2017" s="178"/>
      <c r="P2017" s="178"/>
      <c r="Q2017" s="178"/>
      <c r="R2017" s="178"/>
      <c r="S2017" s="178"/>
      <c r="T2017" s="178"/>
      <c r="U2017" s="178"/>
      <c r="V2017" s="178"/>
      <c r="W2017" s="178"/>
      <c r="X2017" s="178"/>
      <c r="Y2017" s="178"/>
      <c r="Z2017" s="178"/>
      <c r="AA2017" s="178"/>
      <c r="AB2017" s="178"/>
      <c r="AC2017" s="178"/>
      <c r="AD2017" s="178"/>
      <c r="AE2017" s="178"/>
      <c r="AF2017" s="178"/>
    </row>
    <row r="2018" spans="1:32">
      <c r="A2018" s="622"/>
      <c r="B2018" s="3040" t="s">
        <v>757</v>
      </c>
      <c r="C2018" s="622" t="s">
        <v>355</v>
      </c>
      <c r="D2018" s="658" t="s">
        <v>1853</v>
      </c>
      <c r="E2018" s="1305" t="s">
        <v>1810</v>
      </c>
      <c r="F2018" s="1578">
        <v>1147</v>
      </c>
      <c r="G2018" s="1571" t="s">
        <v>414</v>
      </c>
      <c r="H2018" s="1572">
        <v>5000</v>
      </c>
      <c r="I2018" s="1572"/>
      <c r="J2018" s="1564">
        <v>4202</v>
      </c>
      <c r="K2018" s="1565"/>
      <c r="L2018" s="1572">
        <v>5000</v>
      </c>
      <c r="M2018" s="645"/>
      <c r="N2018" s="1130"/>
      <c r="O2018" s="178"/>
      <c r="P2018" s="178"/>
      <c r="Q2018" s="178"/>
      <c r="R2018" s="178"/>
      <c r="S2018" s="178"/>
      <c r="T2018" s="178"/>
      <c r="U2018" s="178"/>
      <c r="V2018" s="178"/>
      <c r="W2018" s="178"/>
      <c r="X2018" s="178"/>
      <c r="Y2018" s="178"/>
      <c r="Z2018" s="178"/>
      <c r="AA2018" s="178"/>
      <c r="AB2018" s="178"/>
      <c r="AC2018" s="178"/>
      <c r="AD2018" s="178"/>
      <c r="AE2018" s="178"/>
      <c r="AF2018" s="178"/>
    </row>
    <row r="2019" spans="1:32" ht="20.399999999999999">
      <c r="A2019" s="602"/>
      <c r="B2019" s="3033" t="s">
        <v>757</v>
      </c>
      <c r="C2019" s="602" t="s">
        <v>355</v>
      </c>
      <c r="D2019" s="617" t="s">
        <v>1853</v>
      </c>
      <c r="E2019" s="1306" t="s">
        <v>1810</v>
      </c>
      <c r="F2019" s="1312">
        <v>1147</v>
      </c>
      <c r="G2019" s="757" t="s">
        <v>2994</v>
      </c>
      <c r="H2019" s="1563"/>
      <c r="I2019" s="2076">
        <v>2000</v>
      </c>
      <c r="J2019" s="1564" t="s">
        <v>1126</v>
      </c>
      <c r="K2019" s="1565"/>
      <c r="L2019" s="1563"/>
      <c r="M2019" s="1669">
        <v>5000</v>
      </c>
      <c r="N2019" s="1130"/>
      <c r="O2019" s="178"/>
      <c r="P2019" s="178"/>
      <c r="Q2019" s="178"/>
      <c r="R2019" s="178"/>
      <c r="S2019" s="178"/>
      <c r="T2019" s="178"/>
      <c r="U2019" s="178"/>
      <c r="V2019" s="178"/>
      <c r="W2019" s="178"/>
      <c r="X2019" s="178"/>
      <c r="Y2019" s="178"/>
      <c r="Z2019" s="178"/>
      <c r="AA2019" s="178"/>
      <c r="AB2019" s="178"/>
      <c r="AC2019" s="178"/>
      <c r="AD2019" s="178"/>
      <c r="AE2019" s="178"/>
      <c r="AF2019" s="178"/>
    </row>
    <row r="2020" spans="1:32" ht="20.399999999999999">
      <c r="A2020" s="1393"/>
      <c r="B2020" s="3042" t="s">
        <v>757</v>
      </c>
      <c r="C2020" s="1393" t="s">
        <v>355</v>
      </c>
      <c r="D2020" s="1452" t="s">
        <v>1853</v>
      </c>
      <c r="E2020" s="1450" t="s">
        <v>1810</v>
      </c>
      <c r="F2020" s="1312">
        <v>1147</v>
      </c>
      <c r="G2020" s="1996" t="s">
        <v>2994</v>
      </c>
      <c r="H2020" s="1685"/>
      <c r="I2020" s="2093">
        <v>3000</v>
      </c>
      <c r="J2020" s="1685"/>
      <c r="K2020" s="1687"/>
      <c r="L2020" s="1685"/>
      <c r="M2020" s="2344"/>
      <c r="N2020" s="296"/>
      <c r="O2020" s="178"/>
      <c r="P2020" s="178"/>
      <c r="Q2020" s="178"/>
      <c r="R2020" s="178"/>
      <c r="S2020" s="178"/>
      <c r="T2020" s="178"/>
      <c r="U2020" s="178"/>
      <c r="V2020" s="178"/>
      <c r="W2020" s="178"/>
      <c r="X2020" s="178"/>
      <c r="Y2020" s="178"/>
      <c r="Z2020" s="178"/>
      <c r="AA2020" s="178"/>
      <c r="AB2020" s="178"/>
      <c r="AC2020" s="178"/>
      <c r="AD2020" s="178"/>
      <c r="AE2020" s="178"/>
      <c r="AF2020" s="178"/>
    </row>
    <row r="2021" spans="1:32" ht="20.399999999999999">
      <c r="A2021" s="622"/>
      <c r="B2021" s="3040" t="s">
        <v>757</v>
      </c>
      <c r="C2021" s="622" t="s">
        <v>355</v>
      </c>
      <c r="D2021" s="658" t="s">
        <v>1853</v>
      </c>
      <c r="E2021" s="1305" t="s">
        <v>1810</v>
      </c>
      <c r="F2021" s="1578">
        <v>1210</v>
      </c>
      <c r="G2021" s="1571" t="s">
        <v>388</v>
      </c>
      <c r="H2021" s="1572">
        <v>13094</v>
      </c>
      <c r="I2021" s="1572"/>
      <c r="J2021" s="1564">
        <v>11480</v>
      </c>
      <c r="K2021" s="1565"/>
      <c r="L2021" s="1572">
        <v>14229.585727000567</v>
      </c>
      <c r="M2021" s="645"/>
      <c r="N2021" s="296"/>
      <c r="O2021" s="178"/>
      <c r="P2021" s="178"/>
      <c r="Q2021" s="178"/>
      <c r="R2021" s="178"/>
      <c r="S2021" s="178"/>
      <c r="T2021" s="178"/>
      <c r="U2021" s="178"/>
      <c r="V2021" s="178"/>
      <c r="W2021" s="178"/>
      <c r="X2021" s="178"/>
      <c r="Y2021" s="178"/>
      <c r="Z2021" s="178"/>
      <c r="AA2021" s="178"/>
      <c r="AB2021" s="178"/>
      <c r="AC2021" s="178"/>
      <c r="AD2021" s="178"/>
      <c r="AE2021" s="178"/>
      <c r="AF2021" s="178"/>
    </row>
    <row r="2022" spans="1:32" ht="20.399999999999999">
      <c r="A2022" s="602"/>
      <c r="B2022" s="3033" t="s">
        <v>757</v>
      </c>
      <c r="C2022" s="602" t="s">
        <v>355</v>
      </c>
      <c r="D2022" s="617" t="s">
        <v>1853</v>
      </c>
      <c r="E2022" s="1306" t="s">
        <v>1810</v>
      </c>
      <c r="F2022" s="1312">
        <v>1210</v>
      </c>
      <c r="G2022" s="757" t="s">
        <v>5063</v>
      </c>
      <c r="H2022" s="1563"/>
      <c r="I2022" s="2076">
        <v>8094</v>
      </c>
      <c r="J2022" s="1564" t="s">
        <v>1126</v>
      </c>
      <c r="K2022" s="1565"/>
      <c r="L2022" s="1563"/>
      <c r="M2022" s="2346">
        <v>8423.2276074116035</v>
      </c>
      <c r="N2022" s="116" t="s">
        <v>1520</v>
      </c>
      <c r="O2022" s="178"/>
      <c r="P2022" s="178"/>
      <c r="Q2022" s="178"/>
      <c r="R2022" s="178"/>
      <c r="S2022" s="178"/>
      <c r="T2022" s="178"/>
      <c r="U2022" s="178"/>
      <c r="V2022" s="178"/>
      <c r="W2022" s="178"/>
      <c r="X2022" s="178"/>
      <c r="Y2022" s="178"/>
      <c r="Z2022" s="178"/>
      <c r="AA2022" s="178"/>
      <c r="AB2022" s="178"/>
      <c r="AC2022" s="178"/>
      <c r="AD2022" s="178"/>
      <c r="AE2022" s="178"/>
      <c r="AF2022" s="178"/>
    </row>
    <row r="2023" spans="1:32" ht="20.399999999999999">
      <c r="A2023" s="602"/>
      <c r="B2023" s="3033" t="s">
        <v>757</v>
      </c>
      <c r="C2023" s="602" t="s">
        <v>355</v>
      </c>
      <c r="D2023" s="617" t="s">
        <v>1853</v>
      </c>
      <c r="E2023" s="1306" t="s">
        <v>1810</v>
      </c>
      <c r="F2023" s="1312">
        <v>1210</v>
      </c>
      <c r="G2023" s="757" t="s">
        <v>5064</v>
      </c>
      <c r="H2023" s="1563"/>
      <c r="I2023" s="2076">
        <v>5000</v>
      </c>
      <c r="J2023" s="1564" t="s">
        <v>1126</v>
      </c>
      <c r="K2023" s="1565"/>
      <c r="L2023" s="1563"/>
      <c r="M2023" s="2346">
        <v>5806.3581195889637</v>
      </c>
      <c r="N2023" s="116"/>
      <c r="O2023" s="178"/>
      <c r="P2023" s="178"/>
      <c r="Q2023" s="178"/>
      <c r="R2023" s="178"/>
      <c r="S2023" s="178"/>
      <c r="T2023" s="178"/>
      <c r="U2023" s="178"/>
      <c r="V2023" s="178"/>
      <c r="W2023" s="178"/>
      <c r="X2023" s="178"/>
      <c r="Y2023" s="178"/>
      <c r="Z2023" s="178"/>
      <c r="AA2023" s="178"/>
      <c r="AB2023" s="178"/>
      <c r="AC2023" s="178"/>
      <c r="AD2023" s="178"/>
      <c r="AE2023" s="178"/>
      <c r="AF2023" s="178"/>
    </row>
    <row r="2024" spans="1:32" ht="30.6">
      <c r="A2024" s="622"/>
      <c r="B2024" s="3040" t="s">
        <v>757</v>
      </c>
      <c r="C2024" s="622" t="s">
        <v>355</v>
      </c>
      <c r="D2024" s="658" t="s">
        <v>1853</v>
      </c>
      <c r="E2024" s="1305" t="s">
        <v>1810</v>
      </c>
      <c r="F2024" s="1578">
        <v>1221</v>
      </c>
      <c r="G2024" s="1571" t="s">
        <v>142</v>
      </c>
      <c r="H2024" s="1572">
        <v>4289</v>
      </c>
      <c r="I2024" s="1572"/>
      <c r="J2024" s="1564">
        <v>4289</v>
      </c>
      <c r="K2024" s="1565"/>
      <c r="L2024" s="1572">
        <v>5012.8988591309981</v>
      </c>
      <c r="M2024" s="645"/>
      <c r="N2024" s="116"/>
      <c r="O2024" s="178"/>
      <c r="P2024" s="178"/>
      <c r="Q2024" s="178"/>
      <c r="R2024" s="178"/>
      <c r="S2024" s="178"/>
      <c r="T2024" s="178"/>
      <c r="U2024" s="178"/>
      <c r="V2024" s="178"/>
      <c r="W2024" s="178"/>
      <c r="X2024" s="178"/>
      <c r="Y2024" s="178"/>
      <c r="Z2024" s="178"/>
      <c r="AA2024" s="178"/>
      <c r="AB2024" s="178"/>
      <c r="AC2024" s="178"/>
      <c r="AD2024" s="178"/>
      <c r="AE2024" s="178"/>
      <c r="AF2024" s="178"/>
    </row>
    <row r="2025" spans="1:32" ht="20.399999999999999">
      <c r="A2025" s="602"/>
      <c r="B2025" s="3033" t="s">
        <v>757</v>
      </c>
      <c r="C2025" s="602" t="s">
        <v>355</v>
      </c>
      <c r="D2025" s="617" t="s">
        <v>1853</v>
      </c>
      <c r="E2025" s="1306" t="s">
        <v>1810</v>
      </c>
      <c r="F2025" s="1312">
        <v>1221</v>
      </c>
      <c r="G2025" s="757" t="s">
        <v>5065</v>
      </c>
      <c r="H2025" s="1563"/>
      <c r="I2025" s="2076">
        <v>4289</v>
      </c>
      <c r="J2025" s="1564" t="s">
        <v>1126</v>
      </c>
      <c r="K2025" s="1565"/>
      <c r="L2025" s="1563"/>
      <c r="M2025" s="2348">
        <v>5012.8988591309981</v>
      </c>
      <c r="N2025" s="116"/>
      <c r="O2025" s="178"/>
      <c r="P2025" s="178"/>
      <c r="Q2025" s="178"/>
      <c r="R2025" s="178"/>
      <c r="S2025" s="178"/>
      <c r="T2025" s="178"/>
      <c r="U2025" s="178"/>
      <c r="V2025" s="178"/>
      <c r="W2025" s="178"/>
      <c r="X2025" s="178"/>
      <c r="Y2025" s="178"/>
      <c r="Z2025" s="178"/>
      <c r="AA2025" s="178"/>
      <c r="AB2025" s="178"/>
      <c r="AC2025" s="178"/>
      <c r="AD2025" s="178"/>
      <c r="AE2025" s="178"/>
      <c r="AF2025" s="178"/>
    </row>
    <row r="2026" spans="1:32" ht="20.399999999999999">
      <c r="A2026" s="622"/>
      <c r="B2026" s="3040" t="s">
        <v>757</v>
      </c>
      <c r="C2026" s="622" t="s">
        <v>355</v>
      </c>
      <c r="D2026" s="658" t="s">
        <v>1853</v>
      </c>
      <c r="E2026" s="1305" t="s">
        <v>1810</v>
      </c>
      <c r="F2026" s="1578">
        <v>2112</v>
      </c>
      <c r="G2026" s="1571" t="s">
        <v>1014</v>
      </c>
      <c r="H2026" s="1572">
        <v>120</v>
      </c>
      <c r="I2026" s="1572"/>
      <c r="J2026" s="1564">
        <v>120</v>
      </c>
      <c r="K2026" s="1565"/>
      <c r="L2026" s="1572">
        <v>0</v>
      </c>
      <c r="M2026" s="1572"/>
      <c r="N2026" s="116"/>
      <c r="O2026" s="178"/>
      <c r="P2026" s="178"/>
      <c r="Q2026" s="178"/>
      <c r="R2026" s="178"/>
      <c r="S2026" s="178"/>
      <c r="T2026" s="178"/>
      <c r="U2026" s="178"/>
      <c r="V2026" s="178"/>
      <c r="W2026" s="178"/>
      <c r="X2026" s="178"/>
      <c r="Y2026" s="178"/>
      <c r="Z2026" s="178"/>
      <c r="AA2026" s="178"/>
      <c r="AB2026" s="178"/>
      <c r="AC2026" s="178"/>
      <c r="AD2026" s="178"/>
      <c r="AE2026" s="178"/>
      <c r="AF2026" s="178"/>
    </row>
    <row r="2027" spans="1:32" ht="20.399999999999999">
      <c r="A2027" s="602"/>
      <c r="B2027" s="3033" t="s">
        <v>757</v>
      </c>
      <c r="C2027" s="602" t="s">
        <v>355</v>
      </c>
      <c r="D2027" s="617" t="s">
        <v>1853</v>
      </c>
      <c r="E2027" s="1306" t="s">
        <v>1810</v>
      </c>
      <c r="F2027" s="1312">
        <v>2112</v>
      </c>
      <c r="G2027" s="2077" t="s">
        <v>3091</v>
      </c>
      <c r="H2027" s="1563"/>
      <c r="I2027" s="2076">
        <v>120</v>
      </c>
      <c r="J2027" s="1564" t="s">
        <v>1126</v>
      </c>
      <c r="K2027" s="1565"/>
      <c r="L2027" s="1563"/>
      <c r="M2027" s="2076"/>
      <c r="N2027" s="116"/>
      <c r="O2027" s="178"/>
      <c r="P2027" s="178"/>
      <c r="Q2027" s="178"/>
      <c r="R2027" s="178"/>
      <c r="S2027" s="178"/>
      <c r="T2027" s="178"/>
      <c r="U2027" s="178"/>
      <c r="V2027" s="178"/>
      <c r="W2027" s="178"/>
      <c r="X2027" s="178"/>
      <c r="Y2027" s="178"/>
      <c r="Z2027" s="178"/>
      <c r="AA2027" s="178"/>
      <c r="AB2027" s="178"/>
      <c r="AC2027" s="178"/>
      <c r="AD2027" s="178"/>
      <c r="AE2027" s="178"/>
      <c r="AF2027" s="178"/>
    </row>
    <row r="2028" spans="1:32">
      <c r="A2028" s="622"/>
      <c r="B2028" s="3040" t="s">
        <v>756</v>
      </c>
      <c r="C2028" s="622" t="s">
        <v>355</v>
      </c>
      <c r="D2028" s="658" t="s">
        <v>1853</v>
      </c>
      <c r="E2028" s="1305" t="s">
        <v>1810</v>
      </c>
      <c r="F2028" s="1578">
        <v>2210</v>
      </c>
      <c r="G2028" s="1571" t="s">
        <v>716</v>
      </c>
      <c r="H2028" s="1572"/>
      <c r="I2028" s="1572"/>
      <c r="J2028" s="1564"/>
      <c r="K2028" s="1565"/>
      <c r="L2028" s="1572">
        <v>583</v>
      </c>
      <c r="M2028" s="1572"/>
      <c r="N2028" s="116"/>
      <c r="O2028" s="178"/>
      <c r="P2028" s="178"/>
      <c r="Q2028" s="178"/>
      <c r="R2028" s="178"/>
      <c r="S2028" s="178"/>
      <c r="T2028" s="178"/>
      <c r="U2028" s="178"/>
      <c r="V2028" s="178"/>
      <c r="W2028" s="178"/>
      <c r="X2028" s="178"/>
      <c r="Y2028" s="178"/>
      <c r="Z2028" s="178"/>
      <c r="AA2028" s="178"/>
      <c r="AB2028" s="178"/>
      <c r="AC2028" s="178"/>
      <c r="AD2028" s="178"/>
      <c r="AE2028" s="178"/>
      <c r="AF2028" s="178"/>
    </row>
    <row r="2029" spans="1:32">
      <c r="A2029" s="602"/>
      <c r="B2029" s="3033" t="s">
        <v>756</v>
      </c>
      <c r="C2029" s="602" t="s">
        <v>355</v>
      </c>
      <c r="D2029" s="617" t="s">
        <v>1853</v>
      </c>
      <c r="E2029" s="1306" t="s">
        <v>1810</v>
      </c>
      <c r="F2029" s="1312">
        <v>2210</v>
      </c>
      <c r="G2029" s="3019" t="s">
        <v>5107</v>
      </c>
      <c r="H2029" s="1563"/>
      <c r="I2029" s="2076"/>
      <c r="J2029" s="1564"/>
      <c r="K2029" s="1565"/>
      <c r="L2029" s="1563"/>
      <c r="M2029" s="2076">
        <v>583</v>
      </c>
      <c r="N2029" s="116"/>
      <c r="O2029" s="178"/>
      <c r="P2029" s="178"/>
      <c r="Q2029" s="178"/>
      <c r="R2029" s="178"/>
      <c r="S2029" s="178"/>
      <c r="T2029" s="178"/>
      <c r="U2029" s="178"/>
      <c r="V2029" s="178"/>
      <c r="W2029" s="178"/>
      <c r="X2029" s="178"/>
      <c r="Y2029" s="178"/>
      <c r="Z2029" s="178"/>
      <c r="AA2029" s="178"/>
      <c r="AB2029" s="178"/>
      <c r="AC2029" s="178"/>
      <c r="AD2029" s="178"/>
      <c r="AE2029" s="178"/>
      <c r="AF2029" s="178"/>
    </row>
    <row r="2030" spans="1:32">
      <c r="A2030" s="622"/>
      <c r="B2030" s="3040" t="s">
        <v>756</v>
      </c>
      <c r="C2030" s="622" t="s">
        <v>307</v>
      </c>
      <c r="D2030" s="658" t="s">
        <v>1853</v>
      </c>
      <c r="E2030" s="1305" t="s">
        <v>1810</v>
      </c>
      <c r="F2030" s="1578">
        <v>2233</v>
      </c>
      <c r="G2030" s="1571" t="s">
        <v>137</v>
      </c>
      <c r="H2030" s="1572">
        <v>1090</v>
      </c>
      <c r="I2030" s="1572"/>
      <c r="J2030" s="1564">
        <v>497</v>
      </c>
      <c r="K2030" s="1565"/>
      <c r="L2030" s="1572">
        <v>1540</v>
      </c>
      <c r="M2030" s="1572"/>
      <c r="N2030" s="116"/>
      <c r="O2030" s="178"/>
      <c r="P2030" s="178"/>
      <c r="Q2030" s="178"/>
      <c r="R2030" s="178"/>
      <c r="S2030" s="178"/>
      <c r="T2030" s="178"/>
      <c r="U2030" s="178"/>
      <c r="V2030" s="178"/>
      <c r="W2030" s="178"/>
      <c r="X2030" s="178"/>
      <c r="Y2030" s="178"/>
      <c r="Z2030" s="178"/>
      <c r="AA2030" s="178"/>
      <c r="AB2030" s="178"/>
      <c r="AC2030" s="178"/>
      <c r="AD2030" s="178"/>
      <c r="AE2030" s="178"/>
      <c r="AF2030" s="178"/>
    </row>
    <row r="2031" spans="1:32" ht="40.799999999999997">
      <c r="A2031" s="602"/>
      <c r="B2031" s="3033" t="s">
        <v>756</v>
      </c>
      <c r="C2031" s="602" t="s">
        <v>307</v>
      </c>
      <c r="D2031" s="617" t="s">
        <v>1853</v>
      </c>
      <c r="E2031" s="1306" t="s">
        <v>1810</v>
      </c>
      <c r="F2031" s="1312">
        <v>2233</v>
      </c>
      <c r="G2031" s="2075" t="s">
        <v>4049</v>
      </c>
      <c r="H2031" s="1563"/>
      <c r="I2031" s="2076">
        <v>1210</v>
      </c>
      <c r="J2031" s="1564" t="s">
        <v>1126</v>
      </c>
      <c r="K2031" s="1565"/>
      <c r="L2031" s="1563"/>
      <c r="M2031" s="2076">
        <v>1540</v>
      </c>
      <c r="N2031" s="562" t="s">
        <v>4040</v>
      </c>
      <c r="O2031" s="178"/>
      <c r="P2031" s="178"/>
      <c r="Q2031" s="178"/>
      <c r="R2031" s="178"/>
      <c r="S2031" s="178"/>
      <c r="T2031" s="178"/>
      <c r="U2031" s="178"/>
      <c r="V2031" s="178"/>
      <c r="W2031" s="178"/>
      <c r="X2031" s="178"/>
      <c r="Y2031" s="178"/>
      <c r="Z2031" s="178"/>
      <c r="AA2031" s="178"/>
      <c r="AB2031" s="178"/>
      <c r="AC2031" s="178"/>
      <c r="AD2031" s="178"/>
      <c r="AE2031" s="178"/>
      <c r="AF2031" s="178"/>
    </row>
    <row r="2032" spans="1:32" ht="20.399999999999999">
      <c r="A2032" s="576"/>
      <c r="B2032" s="3033" t="s">
        <v>756</v>
      </c>
      <c r="C2032" s="602" t="s">
        <v>307</v>
      </c>
      <c r="D2032" s="617" t="s">
        <v>1853</v>
      </c>
      <c r="E2032" s="1306" t="s">
        <v>1810</v>
      </c>
      <c r="F2032" s="1312">
        <v>2233</v>
      </c>
      <c r="G2032" s="2077" t="s">
        <v>3091</v>
      </c>
      <c r="H2032" s="1593"/>
      <c r="I2032" s="2078">
        <v>-120</v>
      </c>
      <c r="J2032" s="1564" t="s">
        <v>1126</v>
      </c>
      <c r="K2032" s="1832"/>
      <c r="L2032" s="1593"/>
      <c r="M2032" s="2078"/>
      <c r="N2032" s="116"/>
      <c r="O2032" s="4"/>
      <c r="P2032" s="4"/>
      <c r="Q2032" s="4"/>
      <c r="R2032" s="4"/>
      <c r="S2032" s="4"/>
      <c r="T2032" s="4"/>
      <c r="U2032" s="4"/>
      <c r="V2032" s="4"/>
      <c r="W2032" s="4"/>
      <c r="X2032" s="4"/>
      <c r="Y2032" s="4"/>
      <c r="Z2032" s="4"/>
      <c r="AA2032" s="4"/>
      <c r="AB2032" s="4"/>
      <c r="AC2032" s="4"/>
      <c r="AD2032" s="4"/>
      <c r="AE2032" s="4"/>
      <c r="AF2032" s="4"/>
    </row>
    <row r="2033" spans="1:32">
      <c r="A2033" s="622"/>
      <c r="B2033" s="3040" t="s">
        <v>756</v>
      </c>
      <c r="C2033" s="622" t="s">
        <v>307</v>
      </c>
      <c r="D2033" s="658" t="s">
        <v>1853</v>
      </c>
      <c r="E2033" s="1305" t="s">
        <v>1810</v>
      </c>
      <c r="F2033" s="1578">
        <v>2235</v>
      </c>
      <c r="G2033" s="1571" t="s">
        <v>913</v>
      </c>
      <c r="H2033" s="1572">
        <v>303</v>
      </c>
      <c r="I2033" s="1572"/>
      <c r="J2033" s="1564">
        <v>302.5</v>
      </c>
      <c r="K2033" s="1565"/>
      <c r="L2033" s="1572">
        <v>0</v>
      </c>
      <c r="M2033" s="1572"/>
      <c r="N2033" s="116"/>
      <c r="O2033" s="178"/>
      <c r="P2033" s="178"/>
      <c r="Q2033" s="178"/>
      <c r="R2033" s="178"/>
      <c r="S2033" s="178"/>
      <c r="T2033" s="178"/>
      <c r="U2033" s="178"/>
      <c r="V2033" s="178"/>
      <c r="W2033" s="178"/>
      <c r="X2033" s="178"/>
      <c r="Y2033" s="178"/>
      <c r="Z2033" s="178"/>
      <c r="AA2033" s="178"/>
      <c r="AB2033" s="178"/>
      <c r="AC2033" s="178"/>
      <c r="AD2033" s="178"/>
      <c r="AE2033" s="178"/>
      <c r="AF2033" s="178"/>
    </row>
    <row r="2034" spans="1:32" ht="20.399999999999999">
      <c r="A2034" s="602"/>
      <c r="B2034" s="3033" t="s">
        <v>756</v>
      </c>
      <c r="C2034" s="602" t="s">
        <v>307</v>
      </c>
      <c r="D2034" s="617" t="s">
        <v>1853</v>
      </c>
      <c r="E2034" s="1306" t="s">
        <v>1810</v>
      </c>
      <c r="F2034" s="1312">
        <v>2235</v>
      </c>
      <c r="G2034" s="2079" t="s">
        <v>3001</v>
      </c>
      <c r="H2034" s="1563"/>
      <c r="I2034" s="2076">
        <v>303</v>
      </c>
      <c r="J2034" s="1564" t="s">
        <v>1126</v>
      </c>
      <c r="K2034" s="1565"/>
      <c r="L2034" s="1563"/>
      <c r="M2034" s="2076"/>
      <c r="N2034" s="116"/>
      <c r="O2034" s="4"/>
      <c r="P2034" s="4"/>
      <c r="Q2034" s="4"/>
      <c r="R2034" s="4"/>
      <c r="S2034" s="4"/>
      <c r="T2034" s="4"/>
      <c r="U2034" s="4"/>
      <c r="V2034" s="4"/>
      <c r="W2034" s="4"/>
      <c r="X2034" s="4"/>
      <c r="Y2034" s="4"/>
      <c r="Z2034" s="4"/>
      <c r="AA2034" s="4"/>
      <c r="AB2034" s="4"/>
      <c r="AC2034" s="4"/>
      <c r="AD2034" s="4"/>
      <c r="AE2034" s="4"/>
      <c r="AF2034" s="4"/>
    </row>
    <row r="2035" spans="1:32">
      <c r="A2035" s="622"/>
      <c r="B2035" s="3040" t="s">
        <v>756</v>
      </c>
      <c r="C2035" s="622" t="s">
        <v>307</v>
      </c>
      <c r="D2035" s="658" t="s">
        <v>1853</v>
      </c>
      <c r="E2035" s="1305" t="s">
        <v>1810</v>
      </c>
      <c r="F2035" s="1578">
        <v>2239</v>
      </c>
      <c r="G2035" s="1571" t="s">
        <v>993</v>
      </c>
      <c r="H2035" s="1572">
        <v>2814</v>
      </c>
      <c r="I2035" s="1572"/>
      <c r="J2035" s="1564">
        <v>2027</v>
      </c>
      <c r="K2035" s="1565"/>
      <c r="L2035" s="1572">
        <v>4810</v>
      </c>
      <c r="M2035" s="1572"/>
      <c r="N2035" s="116"/>
      <c r="O2035" s="178"/>
      <c r="P2035" s="178"/>
      <c r="Q2035" s="178"/>
      <c r="R2035" s="178"/>
      <c r="S2035" s="178"/>
      <c r="T2035" s="178"/>
      <c r="U2035" s="178"/>
      <c r="V2035" s="178"/>
      <c r="W2035" s="178"/>
      <c r="X2035" s="178"/>
      <c r="Y2035" s="178"/>
      <c r="Z2035" s="178"/>
      <c r="AA2035" s="178"/>
      <c r="AB2035" s="178"/>
      <c r="AC2035" s="178"/>
      <c r="AD2035" s="178"/>
      <c r="AE2035" s="178"/>
      <c r="AF2035" s="178"/>
    </row>
    <row r="2036" spans="1:32" ht="40.799999999999997">
      <c r="A2036" s="602" t="s">
        <v>1146</v>
      </c>
      <c r="B2036" s="3033" t="s">
        <v>756</v>
      </c>
      <c r="C2036" s="602" t="s">
        <v>307</v>
      </c>
      <c r="D2036" s="617" t="s">
        <v>1853</v>
      </c>
      <c r="E2036" s="1306" t="s">
        <v>1810</v>
      </c>
      <c r="F2036" s="1312">
        <v>2239</v>
      </c>
      <c r="G2036" s="2084" t="s">
        <v>4048</v>
      </c>
      <c r="H2036" s="1563"/>
      <c r="I2036" s="2076">
        <v>3000</v>
      </c>
      <c r="J2036" s="1564" t="s">
        <v>1126</v>
      </c>
      <c r="K2036" s="1565"/>
      <c r="L2036" s="1563"/>
      <c r="M2036" s="2076">
        <v>3400</v>
      </c>
      <c r="N2036" s="116"/>
      <c r="O2036" s="4"/>
      <c r="P2036" s="4"/>
      <c r="Q2036" s="4"/>
      <c r="R2036" s="4"/>
      <c r="S2036" s="4"/>
      <c r="T2036" s="4"/>
      <c r="U2036" s="4"/>
      <c r="V2036" s="4"/>
      <c r="W2036" s="4"/>
      <c r="X2036" s="4"/>
      <c r="Y2036" s="4"/>
      <c r="Z2036" s="4"/>
      <c r="AA2036" s="4"/>
      <c r="AB2036" s="4"/>
      <c r="AC2036" s="4"/>
      <c r="AD2036" s="4"/>
      <c r="AE2036" s="4"/>
      <c r="AF2036" s="4"/>
    </row>
    <row r="2037" spans="1:32" ht="20.399999999999999">
      <c r="A2037" s="602" t="s">
        <v>1146</v>
      </c>
      <c r="B2037" s="3033" t="s">
        <v>756</v>
      </c>
      <c r="C2037" s="602" t="s">
        <v>307</v>
      </c>
      <c r="D2037" s="617" t="s">
        <v>1853</v>
      </c>
      <c r="E2037" s="1306" t="s">
        <v>1810</v>
      </c>
      <c r="F2037" s="1312">
        <v>2239</v>
      </c>
      <c r="G2037" s="2079" t="s">
        <v>3001</v>
      </c>
      <c r="H2037" s="1593"/>
      <c r="I2037" s="2078">
        <v>-303</v>
      </c>
      <c r="J2037" s="1564" t="s">
        <v>1126</v>
      </c>
      <c r="K2037" s="1832"/>
      <c r="L2037" s="1593"/>
      <c r="M2037" s="2078"/>
      <c r="N2037" s="116"/>
      <c r="O2037" s="178"/>
      <c r="P2037" s="178"/>
      <c r="Q2037" s="178"/>
      <c r="R2037" s="178"/>
      <c r="S2037" s="178"/>
      <c r="T2037" s="178"/>
      <c r="U2037" s="178"/>
      <c r="V2037" s="178"/>
      <c r="W2037" s="178"/>
      <c r="X2037" s="178"/>
      <c r="Y2037" s="178"/>
      <c r="Z2037" s="178"/>
      <c r="AA2037" s="178"/>
      <c r="AB2037" s="178"/>
      <c r="AC2037" s="178"/>
      <c r="AD2037" s="178"/>
      <c r="AE2037" s="178"/>
      <c r="AF2037" s="178"/>
    </row>
    <row r="2038" spans="1:32" ht="40.799999999999997">
      <c r="A2038" s="602" t="s">
        <v>1147</v>
      </c>
      <c r="B2038" s="3033" t="s">
        <v>756</v>
      </c>
      <c r="C2038" s="602" t="s">
        <v>307</v>
      </c>
      <c r="D2038" s="617" t="s">
        <v>1853</v>
      </c>
      <c r="E2038" s="1306" t="s">
        <v>1810</v>
      </c>
      <c r="F2038" s="1312">
        <v>2239</v>
      </c>
      <c r="G2038" s="2075" t="s">
        <v>4049</v>
      </c>
      <c r="H2038" s="1563"/>
      <c r="I2038" s="2076">
        <v>200</v>
      </c>
      <c r="J2038" s="1564" t="s">
        <v>1126</v>
      </c>
      <c r="K2038" s="1565"/>
      <c r="L2038" s="1563"/>
      <c r="M2038" s="2076">
        <v>300</v>
      </c>
      <c r="N2038" s="116"/>
      <c r="O2038" s="178"/>
      <c r="P2038" s="178"/>
      <c r="Q2038" s="178"/>
      <c r="R2038" s="178"/>
      <c r="S2038" s="178"/>
      <c r="T2038" s="178"/>
      <c r="U2038" s="178"/>
      <c r="V2038" s="178"/>
      <c r="W2038" s="178"/>
      <c r="X2038" s="178"/>
      <c r="Y2038" s="178"/>
      <c r="Z2038" s="178"/>
      <c r="AA2038" s="178"/>
      <c r="AB2038" s="178"/>
      <c r="AC2038" s="178"/>
      <c r="AD2038" s="178"/>
      <c r="AE2038" s="178"/>
      <c r="AF2038" s="178"/>
    </row>
    <row r="2039" spans="1:32" ht="20.399999999999999">
      <c r="A2039" s="602" t="s">
        <v>884</v>
      </c>
      <c r="B2039" s="3033" t="s">
        <v>756</v>
      </c>
      <c r="C2039" s="602" t="s">
        <v>307</v>
      </c>
      <c r="D2039" s="617" t="s">
        <v>1853</v>
      </c>
      <c r="E2039" s="1306" t="s">
        <v>1810</v>
      </c>
      <c r="F2039" s="1312">
        <v>2239</v>
      </c>
      <c r="G2039" s="2075" t="s">
        <v>4046</v>
      </c>
      <c r="H2039" s="1563"/>
      <c r="I2039" s="2076">
        <v>510</v>
      </c>
      <c r="J2039" s="1564" t="s">
        <v>1126</v>
      </c>
      <c r="K2039" s="1565"/>
      <c r="L2039" s="1563"/>
      <c r="M2039" s="2076">
        <v>1000</v>
      </c>
      <c r="N2039" s="116"/>
      <c r="O2039" s="178"/>
      <c r="P2039" s="178"/>
      <c r="Q2039" s="178"/>
      <c r="R2039" s="178"/>
      <c r="S2039" s="178"/>
      <c r="T2039" s="178"/>
      <c r="U2039" s="178"/>
      <c r="V2039" s="178"/>
      <c r="W2039" s="178"/>
      <c r="X2039" s="178"/>
      <c r="Y2039" s="178"/>
      <c r="Z2039" s="178"/>
      <c r="AA2039" s="178"/>
      <c r="AB2039" s="178"/>
      <c r="AC2039" s="178"/>
      <c r="AD2039" s="178"/>
      <c r="AE2039" s="178"/>
      <c r="AF2039" s="178"/>
    </row>
    <row r="2040" spans="1:32" ht="40.799999999999997">
      <c r="A2040" s="2080"/>
      <c r="B2040" s="3033" t="s">
        <v>756</v>
      </c>
      <c r="C2040" s="602" t="s">
        <v>307</v>
      </c>
      <c r="D2040" s="617" t="s">
        <v>1853</v>
      </c>
      <c r="E2040" s="1306" t="s">
        <v>1810</v>
      </c>
      <c r="F2040" s="1312">
        <v>2239</v>
      </c>
      <c r="G2040" s="2089" t="s">
        <v>4051</v>
      </c>
      <c r="H2040" s="2085"/>
      <c r="I2040" s="2086"/>
      <c r="J2040" s="2087"/>
      <c r="K2040" s="2088"/>
      <c r="L2040" s="2085"/>
      <c r="M2040" s="2086">
        <v>110</v>
      </c>
      <c r="N2040" s="116"/>
      <c r="O2040" s="178"/>
      <c r="P2040" s="178"/>
      <c r="Q2040" s="178"/>
      <c r="R2040" s="178"/>
      <c r="S2040" s="178"/>
      <c r="T2040" s="178"/>
      <c r="U2040" s="178"/>
      <c r="V2040" s="178"/>
      <c r="W2040" s="178"/>
      <c r="X2040" s="178"/>
      <c r="Y2040" s="178"/>
      <c r="Z2040" s="178"/>
      <c r="AA2040" s="178"/>
      <c r="AB2040" s="178"/>
      <c r="AC2040" s="178"/>
      <c r="AD2040" s="178"/>
      <c r="AE2040" s="178"/>
      <c r="AF2040" s="178"/>
    </row>
    <row r="2041" spans="1:32" ht="20.399999999999999">
      <c r="A2041" s="602" t="s">
        <v>1148</v>
      </c>
      <c r="B2041" s="3033" t="s">
        <v>756</v>
      </c>
      <c r="C2041" s="602" t="s">
        <v>307</v>
      </c>
      <c r="D2041" s="617" t="s">
        <v>1853</v>
      </c>
      <c r="E2041" s="1306" t="s">
        <v>1810</v>
      </c>
      <c r="F2041" s="1312">
        <v>2239</v>
      </c>
      <c r="G2041" s="1683" t="s">
        <v>3213</v>
      </c>
      <c r="H2041" s="1563"/>
      <c r="I2041" s="2076">
        <v>-593</v>
      </c>
      <c r="J2041" s="1564" t="s">
        <v>1126</v>
      </c>
      <c r="K2041" s="1565"/>
      <c r="L2041" s="1563"/>
      <c r="M2041" s="2076"/>
      <c r="N2041" s="116"/>
      <c r="O2041" s="178"/>
      <c r="P2041" s="178"/>
      <c r="Q2041" s="178"/>
      <c r="R2041" s="178"/>
      <c r="S2041" s="178"/>
      <c r="T2041" s="178"/>
      <c r="U2041" s="178"/>
      <c r="V2041" s="178"/>
      <c r="W2041" s="178"/>
      <c r="X2041" s="178"/>
      <c r="Y2041" s="178"/>
      <c r="Z2041" s="178"/>
      <c r="AA2041" s="178"/>
      <c r="AB2041" s="178"/>
      <c r="AC2041" s="178"/>
      <c r="AD2041" s="178"/>
      <c r="AE2041" s="178"/>
      <c r="AF2041" s="178"/>
    </row>
    <row r="2042" spans="1:32">
      <c r="A2042" s="622" t="s">
        <v>450</v>
      </c>
      <c r="B2042" s="3040" t="s">
        <v>757</v>
      </c>
      <c r="C2042" s="622" t="s">
        <v>355</v>
      </c>
      <c r="D2042" s="658" t="s">
        <v>1853</v>
      </c>
      <c r="E2042" s="1305" t="s">
        <v>1810</v>
      </c>
      <c r="F2042" s="1578">
        <v>2239</v>
      </c>
      <c r="G2042" s="1571" t="s">
        <v>993</v>
      </c>
      <c r="H2042" s="1572">
        <v>6134</v>
      </c>
      <c r="I2042" s="1572"/>
      <c r="J2042" s="1564"/>
      <c r="K2042" s="1565"/>
      <c r="L2042" s="1572">
        <v>13634.02</v>
      </c>
      <c r="M2042" s="1572"/>
      <c r="N2042" s="116"/>
      <c r="O2042" s="178"/>
      <c r="P2042" s="178"/>
      <c r="Q2042" s="178"/>
      <c r="R2042" s="178"/>
      <c r="S2042" s="178"/>
      <c r="T2042" s="178"/>
      <c r="U2042" s="178"/>
      <c r="V2042" s="178"/>
      <c r="W2042" s="178"/>
      <c r="X2042" s="178"/>
      <c r="Y2042" s="178"/>
      <c r="Z2042" s="178"/>
      <c r="AA2042" s="178"/>
      <c r="AB2042" s="178"/>
      <c r="AC2042" s="178"/>
      <c r="AD2042" s="178"/>
      <c r="AE2042" s="178"/>
      <c r="AF2042" s="178"/>
    </row>
    <row r="2043" spans="1:32" ht="20.399999999999999">
      <c r="A2043" s="602" t="s">
        <v>450</v>
      </c>
      <c r="B2043" s="3033" t="s">
        <v>757</v>
      </c>
      <c r="C2043" s="602" t="s">
        <v>355</v>
      </c>
      <c r="D2043" s="617" t="s">
        <v>1853</v>
      </c>
      <c r="E2043" s="1306" t="s">
        <v>1810</v>
      </c>
      <c r="F2043" s="1312">
        <v>2239</v>
      </c>
      <c r="G2043" s="757" t="s">
        <v>2204</v>
      </c>
      <c r="H2043" s="1563"/>
      <c r="I2043" s="2076">
        <v>4000</v>
      </c>
      <c r="J2043" s="1564" t="s">
        <v>1126</v>
      </c>
      <c r="K2043" s="1565"/>
      <c r="L2043" s="1563"/>
      <c r="M2043" s="2076">
        <v>4000</v>
      </c>
      <c r="N2043" s="116"/>
    </row>
    <row r="2044" spans="1:32" ht="30.6">
      <c r="A2044" s="576"/>
      <c r="B2044" s="3033" t="s">
        <v>757</v>
      </c>
      <c r="C2044" s="602" t="s">
        <v>355</v>
      </c>
      <c r="D2044" s="617" t="s">
        <v>1853</v>
      </c>
      <c r="E2044" s="1306" t="s">
        <v>1810</v>
      </c>
      <c r="F2044" s="1312">
        <v>2239</v>
      </c>
      <c r="G2044" s="1069" t="s">
        <v>3043</v>
      </c>
      <c r="H2044" s="1045"/>
      <c r="I2044" s="1061"/>
      <c r="J2044" s="1392" t="s">
        <v>1126</v>
      </c>
      <c r="K2044" s="585"/>
      <c r="L2044" s="1030"/>
      <c r="M2044" s="3020">
        <v>9634.02</v>
      </c>
      <c r="N2044" s="116"/>
      <c r="O2044" s="178"/>
      <c r="P2044" s="178"/>
      <c r="Q2044" s="178"/>
      <c r="R2044" s="178"/>
      <c r="S2044" s="178"/>
      <c r="T2044" s="178"/>
      <c r="U2044" s="178"/>
      <c r="V2044" s="178"/>
      <c r="W2044" s="178"/>
      <c r="X2044" s="178"/>
      <c r="Y2044" s="178"/>
      <c r="Z2044" s="178"/>
      <c r="AA2044" s="178"/>
      <c r="AB2044" s="178"/>
      <c r="AC2044" s="178"/>
      <c r="AD2044" s="178"/>
      <c r="AE2044" s="178"/>
      <c r="AF2044" s="178"/>
    </row>
    <row r="2045" spans="1:32">
      <c r="A2045" s="2080"/>
      <c r="B2045" s="3033" t="s">
        <v>757</v>
      </c>
      <c r="C2045" s="602" t="s">
        <v>355</v>
      </c>
      <c r="D2045" s="617" t="s">
        <v>1853</v>
      </c>
      <c r="E2045" s="1306" t="s">
        <v>1810</v>
      </c>
      <c r="F2045" s="1312">
        <v>2239</v>
      </c>
      <c r="G2045" s="2090" t="s">
        <v>4047</v>
      </c>
      <c r="H2045" s="2085"/>
      <c r="I2045" s="2086"/>
      <c r="J2045" s="2087"/>
      <c r="K2045" s="2088"/>
      <c r="L2045" s="2085"/>
      <c r="M2045" s="2086">
        <v>0</v>
      </c>
      <c r="N2045" s="116"/>
      <c r="O2045" s="178"/>
      <c r="P2045" s="178"/>
      <c r="Q2045" s="178"/>
      <c r="R2045" s="178"/>
      <c r="S2045" s="178"/>
      <c r="T2045" s="178"/>
      <c r="U2045" s="178"/>
      <c r="V2045" s="178"/>
      <c r="W2045" s="178"/>
      <c r="X2045" s="178"/>
      <c r="Y2045" s="178"/>
      <c r="Z2045" s="178"/>
      <c r="AA2045" s="178"/>
      <c r="AB2045" s="178"/>
      <c r="AC2045" s="178"/>
      <c r="AD2045" s="178"/>
      <c r="AE2045" s="178"/>
      <c r="AF2045" s="178"/>
    </row>
    <row r="2046" spans="1:32" ht="20.399999999999999">
      <c r="A2046" s="602" t="s">
        <v>450</v>
      </c>
      <c r="B2046" s="3033" t="s">
        <v>757</v>
      </c>
      <c r="C2046" s="602" t="s">
        <v>355</v>
      </c>
      <c r="D2046" s="617" t="s">
        <v>1853</v>
      </c>
      <c r="E2046" s="1306" t="s">
        <v>1810</v>
      </c>
      <c r="F2046" s="1312">
        <v>2239</v>
      </c>
      <c r="G2046" s="757" t="s">
        <v>2205</v>
      </c>
      <c r="H2046" s="1563"/>
      <c r="I2046" s="2076">
        <v>2134</v>
      </c>
      <c r="J2046" s="1564" t="s">
        <v>1126</v>
      </c>
      <c r="K2046" s="1565"/>
      <c r="L2046" s="1563"/>
      <c r="M2046" s="2076"/>
      <c r="N2046" s="116"/>
      <c r="O2046" s="178"/>
      <c r="P2046" s="178"/>
      <c r="Q2046" s="178"/>
      <c r="R2046" s="178"/>
      <c r="S2046" s="178"/>
      <c r="T2046" s="178"/>
      <c r="U2046" s="178"/>
      <c r="V2046" s="178"/>
      <c r="W2046" s="178"/>
      <c r="X2046" s="178"/>
      <c r="Y2046" s="178"/>
      <c r="Z2046" s="178"/>
      <c r="AA2046" s="178"/>
      <c r="AB2046" s="178"/>
      <c r="AC2046" s="178"/>
      <c r="AD2046" s="178"/>
      <c r="AE2046" s="178"/>
      <c r="AF2046" s="178"/>
    </row>
    <row r="2047" spans="1:32">
      <c r="A2047" s="622"/>
      <c r="B2047" s="3040" t="s">
        <v>756</v>
      </c>
      <c r="C2047" s="622" t="s">
        <v>307</v>
      </c>
      <c r="D2047" s="658" t="s">
        <v>1853</v>
      </c>
      <c r="E2047" s="1305" t="s">
        <v>1810</v>
      </c>
      <c r="F2047" s="1578">
        <v>2264</v>
      </c>
      <c r="G2047" s="1571" t="s">
        <v>1280</v>
      </c>
      <c r="H2047" s="1572">
        <v>593</v>
      </c>
      <c r="I2047" s="1572"/>
      <c r="J2047" s="1564">
        <v>593</v>
      </c>
      <c r="K2047" s="1565"/>
      <c r="L2047" s="1572">
        <v>0</v>
      </c>
      <c r="M2047" s="1572"/>
      <c r="N2047" s="116"/>
      <c r="O2047" s="178"/>
      <c r="P2047" s="178"/>
      <c r="Q2047" s="178"/>
      <c r="R2047" s="178"/>
      <c r="S2047" s="178"/>
      <c r="T2047" s="178"/>
      <c r="U2047" s="178"/>
      <c r="V2047" s="178"/>
      <c r="W2047" s="178"/>
      <c r="X2047" s="178"/>
      <c r="Y2047" s="178"/>
      <c r="Z2047" s="178"/>
      <c r="AA2047" s="178"/>
      <c r="AB2047" s="178"/>
      <c r="AC2047" s="178"/>
      <c r="AD2047" s="178"/>
      <c r="AE2047" s="178"/>
      <c r="AF2047" s="178"/>
    </row>
    <row r="2048" spans="1:32" ht="20.399999999999999">
      <c r="A2048" s="602" t="s">
        <v>1146</v>
      </c>
      <c r="B2048" s="3033" t="s">
        <v>756</v>
      </c>
      <c r="C2048" s="602" t="s">
        <v>307</v>
      </c>
      <c r="D2048" s="617" t="s">
        <v>1853</v>
      </c>
      <c r="E2048" s="1306" t="s">
        <v>1810</v>
      </c>
      <c r="F2048" s="1312">
        <v>2264</v>
      </c>
      <c r="G2048" s="1855" t="s">
        <v>3213</v>
      </c>
      <c r="H2048" s="1563"/>
      <c r="I2048" s="2076">
        <v>593</v>
      </c>
      <c r="J2048" s="1564" t="s">
        <v>1126</v>
      </c>
      <c r="K2048" s="1565"/>
      <c r="L2048" s="1563"/>
      <c r="M2048" s="2076"/>
      <c r="N2048" s="116"/>
      <c r="O2048" s="178"/>
      <c r="P2048" s="178"/>
      <c r="Q2048" s="178"/>
      <c r="R2048" s="178"/>
      <c r="S2048" s="178"/>
      <c r="T2048" s="178"/>
      <c r="U2048" s="178"/>
      <c r="V2048" s="178"/>
      <c r="W2048" s="178"/>
      <c r="X2048" s="178"/>
      <c r="Y2048" s="178"/>
      <c r="Z2048" s="178"/>
      <c r="AA2048" s="178"/>
      <c r="AB2048" s="178"/>
      <c r="AC2048" s="178"/>
      <c r="AD2048" s="178"/>
      <c r="AE2048" s="178"/>
      <c r="AF2048" s="178"/>
    </row>
    <row r="2049" spans="1:32">
      <c r="A2049" s="622"/>
      <c r="B2049" s="3040" t="s">
        <v>756</v>
      </c>
      <c r="C2049" s="622" t="s">
        <v>307</v>
      </c>
      <c r="D2049" s="658" t="s">
        <v>1853</v>
      </c>
      <c r="E2049" s="1305" t="s">
        <v>1810</v>
      </c>
      <c r="F2049" s="1578">
        <v>2311</v>
      </c>
      <c r="G2049" s="1571" t="s">
        <v>252</v>
      </c>
      <c r="H2049" s="1572">
        <v>431</v>
      </c>
      <c r="I2049" s="1572"/>
      <c r="J2049" s="1564">
        <v>0</v>
      </c>
      <c r="K2049" s="1565"/>
      <c r="L2049" s="1572">
        <v>600</v>
      </c>
      <c r="M2049" s="1572"/>
      <c r="N2049" s="116"/>
      <c r="O2049" s="178"/>
      <c r="P2049" s="178"/>
      <c r="Q2049" s="178"/>
      <c r="R2049" s="178"/>
      <c r="S2049" s="178"/>
      <c r="T2049" s="178"/>
      <c r="U2049" s="178"/>
      <c r="V2049" s="178"/>
      <c r="W2049" s="178"/>
      <c r="X2049" s="178"/>
      <c r="Y2049" s="178"/>
      <c r="Z2049" s="178"/>
      <c r="AA2049" s="178"/>
      <c r="AB2049" s="178"/>
      <c r="AC2049" s="178"/>
      <c r="AD2049" s="178"/>
      <c r="AE2049" s="178"/>
      <c r="AF2049" s="178"/>
    </row>
    <row r="2050" spans="1:32" ht="33.75" customHeight="1">
      <c r="A2050" s="602"/>
      <c r="B2050" s="3033" t="s">
        <v>756</v>
      </c>
      <c r="C2050" s="602" t="s">
        <v>307</v>
      </c>
      <c r="D2050" s="617" t="s">
        <v>1853</v>
      </c>
      <c r="E2050" s="1306" t="s">
        <v>1810</v>
      </c>
      <c r="F2050" s="1312">
        <v>2311</v>
      </c>
      <c r="G2050" s="2084" t="s">
        <v>4048</v>
      </c>
      <c r="H2050" s="1563"/>
      <c r="I2050" s="2076">
        <v>431</v>
      </c>
      <c r="J2050" s="1564" t="s">
        <v>1126</v>
      </c>
      <c r="K2050" s="1565"/>
      <c r="L2050" s="1563"/>
      <c r="M2050" s="2076">
        <v>600</v>
      </c>
      <c r="N2050" s="116"/>
      <c r="O2050" s="4"/>
      <c r="P2050" s="4"/>
      <c r="Q2050" s="4"/>
      <c r="R2050" s="4"/>
      <c r="S2050" s="4"/>
      <c r="T2050" s="4"/>
      <c r="U2050" s="4"/>
      <c r="V2050" s="4"/>
      <c r="W2050" s="4"/>
      <c r="X2050" s="4"/>
      <c r="Y2050" s="4"/>
      <c r="Z2050" s="4"/>
      <c r="AA2050" s="4"/>
      <c r="AB2050" s="4"/>
      <c r="AC2050" s="4"/>
      <c r="AD2050" s="4"/>
      <c r="AE2050" s="4"/>
      <c r="AF2050" s="4"/>
    </row>
    <row r="2051" spans="1:32" ht="45" customHeight="1">
      <c r="A2051" s="622"/>
      <c r="B2051" s="3040" t="s">
        <v>756</v>
      </c>
      <c r="C2051" s="622" t="s">
        <v>307</v>
      </c>
      <c r="D2051" s="658" t="s">
        <v>1853</v>
      </c>
      <c r="E2051" s="1305" t="s">
        <v>1810</v>
      </c>
      <c r="F2051" s="1578">
        <v>2312</v>
      </c>
      <c r="G2051" s="1571" t="s">
        <v>199</v>
      </c>
      <c r="H2051" s="1572">
        <v>1120</v>
      </c>
      <c r="I2051" s="1572"/>
      <c r="J2051" s="1564">
        <v>19</v>
      </c>
      <c r="K2051" s="1565"/>
      <c r="L2051" s="1572">
        <v>1180</v>
      </c>
      <c r="M2051" s="1572"/>
      <c r="N2051" s="116"/>
      <c r="O2051" s="4"/>
      <c r="P2051" s="4"/>
      <c r="Q2051" s="4"/>
      <c r="R2051" s="4"/>
      <c r="S2051" s="4"/>
      <c r="T2051" s="4"/>
      <c r="U2051" s="4"/>
      <c r="V2051" s="4"/>
      <c r="W2051" s="4"/>
      <c r="X2051" s="4"/>
      <c r="Y2051" s="4"/>
      <c r="Z2051" s="4"/>
      <c r="AA2051" s="4"/>
      <c r="AB2051" s="4"/>
      <c r="AC2051" s="4"/>
      <c r="AD2051" s="4"/>
      <c r="AE2051" s="4"/>
      <c r="AF2051" s="4"/>
    </row>
    <row r="2052" spans="1:32" ht="40.799999999999997">
      <c r="A2052" s="602"/>
      <c r="B2052" s="3033" t="s">
        <v>756</v>
      </c>
      <c r="C2052" s="602" t="s">
        <v>307</v>
      </c>
      <c r="D2052" s="617" t="s">
        <v>1853</v>
      </c>
      <c r="E2052" s="1306" t="s">
        <v>1810</v>
      </c>
      <c r="F2052" s="1312">
        <v>2312</v>
      </c>
      <c r="G2052" s="2089" t="s">
        <v>4051</v>
      </c>
      <c r="H2052" s="1563"/>
      <c r="I2052" s="2076">
        <v>1120</v>
      </c>
      <c r="J2052" s="1564" t="s">
        <v>1126</v>
      </c>
      <c r="K2052" s="1565"/>
      <c r="L2052" s="1563"/>
      <c r="M2052" s="2076">
        <v>1180</v>
      </c>
      <c r="N2052" s="116"/>
      <c r="O2052" s="4"/>
      <c r="P2052" s="4"/>
      <c r="Q2052" s="4"/>
      <c r="R2052" s="4"/>
      <c r="S2052" s="4"/>
      <c r="T2052" s="4"/>
      <c r="U2052" s="4"/>
      <c r="V2052" s="4"/>
      <c r="W2052" s="4"/>
      <c r="X2052" s="4"/>
      <c r="Y2052" s="4"/>
      <c r="Z2052" s="4"/>
      <c r="AA2052" s="4"/>
      <c r="AB2052" s="4"/>
      <c r="AC2052" s="4"/>
      <c r="AD2052" s="4"/>
      <c r="AE2052" s="4"/>
      <c r="AF2052" s="4"/>
    </row>
    <row r="2053" spans="1:32" ht="20.399999999999999">
      <c r="A2053" s="622"/>
      <c r="B2053" s="3040" t="s">
        <v>756</v>
      </c>
      <c r="C2053" s="622" t="s">
        <v>307</v>
      </c>
      <c r="D2053" s="658" t="s">
        <v>1853</v>
      </c>
      <c r="E2053" s="1305" t="s">
        <v>1810</v>
      </c>
      <c r="F2053" s="1578">
        <v>2314</v>
      </c>
      <c r="G2053" s="1571" t="s">
        <v>1427</v>
      </c>
      <c r="H2053" s="1572">
        <v>3795</v>
      </c>
      <c r="I2053" s="1572"/>
      <c r="J2053" s="1564">
        <v>1328</v>
      </c>
      <c r="K2053" s="1565"/>
      <c r="L2053" s="1572">
        <v>5335</v>
      </c>
      <c r="M2053" s="1572"/>
      <c r="N2053" s="116"/>
      <c r="O2053" s="4"/>
      <c r="P2053" s="4"/>
      <c r="Q2053" s="4"/>
      <c r="R2053" s="4"/>
      <c r="S2053" s="4"/>
      <c r="T2053" s="4"/>
      <c r="U2053" s="4"/>
      <c r="V2053" s="4"/>
      <c r="W2053" s="4"/>
      <c r="X2053" s="4"/>
      <c r="Y2053" s="4"/>
      <c r="Z2053" s="4"/>
      <c r="AA2053" s="4"/>
      <c r="AB2053" s="4"/>
      <c r="AC2053" s="4"/>
      <c r="AD2053" s="4"/>
      <c r="AE2053" s="4"/>
      <c r="AF2053" s="4"/>
    </row>
    <row r="2054" spans="1:32" ht="40.799999999999997">
      <c r="A2054" s="602"/>
      <c r="B2054" s="3033" t="s">
        <v>756</v>
      </c>
      <c r="C2054" s="602" t="s">
        <v>307</v>
      </c>
      <c r="D2054" s="617" t="s">
        <v>1853</v>
      </c>
      <c r="E2054" s="1306" t="s">
        <v>1810</v>
      </c>
      <c r="F2054" s="1312">
        <v>2314</v>
      </c>
      <c r="G2054" s="2084" t="s">
        <v>4048</v>
      </c>
      <c r="H2054" s="1563"/>
      <c r="I2054" s="2076">
        <v>2665</v>
      </c>
      <c r="J2054" s="1564" t="s">
        <v>1126</v>
      </c>
      <c r="K2054" s="1565"/>
      <c r="L2054" s="1563"/>
      <c r="M2054" s="2076">
        <v>2435</v>
      </c>
      <c r="N2054" s="116"/>
      <c r="O2054" s="4"/>
      <c r="P2054" s="4"/>
      <c r="Q2054" s="4"/>
      <c r="R2054" s="4"/>
      <c r="S2054" s="4"/>
      <c r="T2054" s="4"/>
      <c r="U2054" s="4"/>
      <c r="V2054" s="4"/>
      <c r="W2054" s="4"/>
      <c r="X2054" s="4"/>
      <c r="Y2054" s="4"/>
      <c r="Z2054" s="4"/>
      <c r="AA2054" s="4"/>
      <c r="AB2054" s="4"/>
      <c r="AC2054" s="4"/>
      <c r="AD2054" s="4"/>
      <c r="AE2054" s="4"/>
      <c r="AF2054" s="4"/>
    </row>
    <row r="2055" spans="1:32" ht="20.399999999999999">
      <c r="A2055" s="602"/>
      <c r="B2055" s="3033" t="s">
        <v>756</v>
      </c>
      <c r="C2055" s="602" t="s">
        <v>307</v>
      </c>
      <c r="D2055" s="617" t="s">
        <v>1853</v>
      </c>
      <c r="E2055" s="1306" t="s">
        <v>1810</v>
      </c>
      <c r="F2055" s="1312">
        <v>2314</v>
      </c>
      <c r="G2055" s="2075" t="s">
        <v>2182</v>
      </c>
      <c r="H2055" s="1563"/>
      <c r="I2055" s="2076">
        <v>880</v>
      </c>
      <c r="J2055" s="1564" t="s">
        <v>1126</v>
      </c>
      <c r="K2055" s="1565"/>
      <c r="L2055" s="1563"/>
      <c r="M2055" s="2076">
        <v>1210</v>
      </c>
      <c r="N2055" s="116"/>
      <c r="O2055" s="4"/>
      <c r="P2055" s="4"/>
      <c r="Q2055" s="4"/>
      <c r="R2055" s="4"/>
      <c r="S2055" s="4"/>
      <c r="T2055" s="4"/>
      <c r="U2055" s="4"/>
      <c r="V2055" s="4"/>
      <c r="W2055" s="4"/>
      <c r="X2055" s="4"/>
      <c r="Y2055" s="4"/>
      <c r="Z2055" s="4"/>
      <c r="AA2055" s="4"/>
      <c r="AB2055" s="4"/>
      <c r="AC2055" s="4"/>
      <c r="AD2055" s="4"/>
      <c r="AE2055" s="4"/>
      <c r="AF2055" s="4"/>
    </row>
    <row r="2056" spans="1:32">
      <c r="A2056" s="2080"/>
      <c r="B2056" s="3033" t="s">
        <v>756</v>
      </c>
      <c r="C2056" s="602" t="s">
        <v>307</v>
      </c>
      <c r="D2056" s="617" t="s">
        <v>1853</v>
      </c>
      <c r="E2056" s="1306" t="s">
        <v>1810</v>
      </c>
      <c r="F2056" s="1312">
        <v>2314</v>
      </c>
      <c r="G2056" s="2075" t="s">
        <v>4045</v>
      </c>
      <c r="H2056" s="2085"/>
      <c r="I2056" s="2086"/>
      <c r="J2056" s="2087"/>
      <c r="K2056" s="2088"/>
      <c r="L2056" s="2085"/>
      <c r="M2056" s="2086">
        <v>820</v>
      </c>
      <c r="N2056" s="116"/>
      <c r="O2056" s="178"/>
      <c r="P2056" s="178"/>
      <c r="Q2056" s="178"/>
      <c r="R2056" s="178"/>
      <c r="S2056" s="178"/>
      <c r="T2056" s="178"/>
      <c r="U2056" s="178"/>
      <c r="V2056" s="178"/>
      <c r="W2056" s="178"/>
      <c r="X2056" s="178"/>
      <c r="Y2056" s="178"/>
      <c r="Z2056" s="178"/>
      <c r="AA2056" s="178"/>
      <c r="AB2056" s="178"/>
      <c r="AC2056" s="178"/>
      <c r="AD2056" s="178"/>
      <c r="AE2056" s="178"/>
      <c r="AF2056" s="178"/>
    </row>
    <row r="2057" spans="1:32" ht="20.399999999999999">
      <c r="A2057" s="602"/>
      <c r="B2057" s="3033" t="s">
        <v>756</v>
      </c>
      <c r="C2057" s="602" t="s">
        <v>307</v>
      </c>
      <c r="D2057" s="617" t="s">
        <v>1853</v>
      </c>
      <c r="E2057" s="1306" t="s">
        <v>1810</v>
      </c>
      <c r="F2057" s="1312">
        <v>2314</v>
      </c>
      <c r="G2057" s="1683" t="s">
        <v>4050</v>
      </c>
      <c r="H2057" s="1563"/>
      <c r="I2057" s="2076">
        <v>150</v>
      </c>
      <c r="J2057" s="1564" t="s">
        <v>1126</v>
      </c>
      <c r="K2057" s="1565"/>
      <c r="L2057" s="1563"/>
      <c r="M2057" s="2076">
        <v>350</v>
      </c>
      <c r="N2057" s="116"/>
      <c r="O2057" s="4"/>
      <c r="P2057" s="4"/>
      <c r="Q2057" s="4"/>
      <c r="R2057" s="4"/>
      <c r="S2057" s="4"/>
      <c r="T2057" s="4"/>
      <c r="U2057" s="4"/>
      <c r="V2057" s="4"/>
      <c r="W2057" s="4"/>
      <c r="X2057" s="4"/>
      <c r="Y2057" s="4"/>
      <c r="Z2057" s="4"/>
      <c r="AA2057" s="4"/>
      <c r="AB2057" s="4"/>
      <c r="AC2057" s="4"/>
      <c r="AD2057" s="4"/>
      <c r="AE2057" s="4"/>
      <c r="AF2057" s="4"/>
    </row>
    <row r="2058" spans="1:32" ht="40.799999999999997">
      <c r="A2058" s="602"/>
      <c r="B2058" s="3033" t="s">
        <v>756</v>
      </c>
      <c r="C2058" s="602" t="s">
        <v>307</v>
      </c>
      <c r="D2058" s="617" t="s">
        <v>1853</v>
      </c>
      <c r="E2058" s="1306" t="s">
        <v>1810</v>
      </c>
      <c r="F2058" s="1312">
        <v>2314</v>
      </c>
      <c r="G2058" s="2090" t="s">
        <v>4051</v>
      </c>
      <c r="H2058" s="1563"/>
      <c r="I2058" s="2076">
        <v>300</v>
      </c>
      <c r="J2058" s="1564" t="s">
        <v>1126</v>
      </c>
      <c r="K2058" s="1565"/>
      <c r="L2058" s="1563"/>
      <c r="M2058" s="2076">
        <v>520</v>
      </c>
      <c r="N2058" s="116"/>
      <c r="O2058" s="178"/>
      <c r="P2058" s="178"/>
      <c r="Q2058" s="178"/>
      <c r="R2058" s="178"/>
      <c r="S2058" s="178"/>
      <c r="T2058" s="178"/>
      <c r="U2058" s="178"/>
      <c r="V2058" s="178"/>
      <c r="W2058" s="178"/>
      <c r="X2058" s="178"/>
      <c r="Y2058" s="178"/>
      <c r="Z2058" s="178"/>
      <c r="AA2058" s="178"/>
      <c r="AB2058" s="178"/>
      <c r="AC2058" s="178"/>
      <c r="AD2058" s="178"/>
      <c r="AE2058" s="178"/>
      <c r="AF2058" s="178"/>
    </row>
    <row r="2059" spans="1:32" ht="20.399999999999999">
      <c r="A2059" s="1549"/>
      <c r="B2059" s="3033" t="s">
        <v>756</v>
      </c>
      <c r="C2059" s="602" t="s">
        <v>307</v>
      </c>
      <c r="D2059" s="617" t="s">
        <v>1853</v>
      </c>
      <c r="E2059" s="1306" t="s">
        <v>1810</v>
      </c>
      <c r="F2059" s="1312">
        <v>2314</v>
      </c>
      <c r="G2059" s="2091" t="s">
        <v>4041</v>
      </c>
      <c r="H2059" s="1580"/>
      <c r="I2059" s="2092">
        <v>-200</v>
      </c>
      <c r="J2059" s="1581"/>
      <c r="K2059" s="1582"/>
      <c r="L2059" s="1580"/>
      <c r="M2059" s="2092"/>
      <c r="N2059" s="116"/>
      <c r="O2059" s="4"/>
      <c r="P2059" s="4"/>
      <c r="Q2059" s="4"/>
      <c r="R2059" s="4"/>
      <c r="S2059" s="4"/>
      <c r="T2059" s="4"/>
      <c r="U2059" s="4"/>
      <c r="V2059" s="4"/>
      <c r="W2059" s="4"/>
      <c r="X2059" s="4"/>
      <c r="Y2059" s="4"/>
      <c r="Z2059" s="4"/>
      <c r="AA2059" s="4"/>
      <c r="AB2059" s="4"/>
      <c r="AC2059" s="4"/>
      <c r="AD2059" s="4"/>
      <c r="AE2059" s="4"/>
      <c r="AF2059" s="4"/>
    </row>
    <row r="2060" spans="1:32">
      <c r="A2060" s="622"/>
      <c r="B2060" s="3040" t="s">
        <v>756</v>
      </c>
      <c r="C2060" s="622" t="s">
        <v>307</v>
      </c>
      <c r="D2060" s="658" t="s">
        <v>1853</v>
      </c>
      <c r="E2060" s="1305" t="s">
        <v>1810</v>
      </c>
      <c r="F2060" s="1578">
        <v>2350</v>
      </c>
      <c r="G2060" s="1571" t="s">
        <v>1015</v>
      </c>
      <c r="H2060" s="1572">
        <v>360</v>
      </c>
      <c r="I2060" s="1572"/>
      <c r="J2060" s="1564">
        <v>267</v>
      </c>
      <c r="K2060" s="1565"/>
      <c r="L2060" s="1572">
        <v>655</v>
      </c>
      <c r="M2060" s="1572"/>
      <c r="N2060" s="116"/>
      <c r="O2060" s="178"/>
      <c r="P2060" s="178"/>
      <c r="Q2060" s="178"/>
      <c r="R2060" s="178"/>
      <c r="S2060" s="178"/>
      <c r="T2060" s="178"/>
      <c r="U2060" s="178"/>
      <c r="V2060" s="178"/>
      <c r="W2060" s="178"/>
      <c r="X2060" s="178"/>
      <c r="Y2060" s="178"/>
      <c r="Z2060" s="178"/>
      <c r="AA2060" s="178"/>
      <c r="AB2060" s="178"/>
      <c r="AC2060" s="178"/>
    </row>
    <row r="2061" spans="1:32" ht="40.799999999999997">
      <c r="A2061" s="602"/>
      <c r="B2061" s="3033" t="s">
        <v>756</v>
      </c>
      <c r="C2061" s="602" t="s">
        <v>307</v>
      </c>
      <c r="D2061" s="617" t="s">
        <v>1853</v>
      </c>
      <c r="E2061" s="1306" t="s">
        <v>1810</v>
      </c>
      <c r="F2061" s="1312">
        <v>2350</v>
      </c>
      <c r="G2061" s="2090" t="s">
        <v>4051</v>
      </c>
      <c r="H2061" s="1563"/>
      <c r="I2061" s="2076">
        <v>160</v>
      </c>
      <c r="J2061" s="1564" t="s">
        <v>1126</v>
      </c>
      <c r="K2061" s="1565"/>
      <c r="L2061" s="1563"/>
      <c r="M2061" s="2076">
        <v>655</v>
      </c>
      <c r="N2061" s="116"/>
      <c r="O2061" s="4"/>
      <c r="P2061" s="4"/>
      <c r="Q2061" s="4"/>
      <c r="R2061" s="4"/>
      <c r="S2061" s="4"/>
      <c r="T2061" s="4"/>
      <c r="U2061" s="4"/>
      <c r="V2061" s="4"/>
      <c r="W2061" s="4"/>
      <c r="X2061" s="4"/>
      <c r="Y2061" s="4"/>
      <c r="Z2061" s="4"/>
      <c r="AA2061" s="4"/>
      <c r="AB2061" s="4"/>
      <c r="AC2061" s="4"/>
      <c r="AD2061" s="4"/>
      <c r="AE2061" s="4"/>
      <c r="AF2061" s="4"/>
    </row>
    <row r="2062" spans="1:32" ht="20.399999999999999">
      <c r="A2062" s="1549"/>
      <c r="B2062" s="3033" t="s">
        <v>756</v>
      </c>
      <c r="C2062" s="602" t="s">
        <v>307</v>
      </c>
      <c r="D2062" s="617" t="s">
        <v>1853</v>
      </c>
      <c r="E2062" s="1306" t="s">
        <v>1810</v>
      </c>
      <c r="F2062" s="1312">
        <v>2350</v>
      </c>
      <c r="G2062" s="2091" t="s">
        <v>4041</v>
      </c>
      <c r="H2062" s="1580"/>
      <c r="I2062" s="2092">
        <v>200</v>
      </c>
      <c r="J2062" s="1581"/>
      <c r="K2062" s="1582"/>
      <c r="L2062" s="1580"/>
      <c r="M2062" s="2092"/>
      <c r="N2062" s="116"/>
      <c r="O2062" s="178"/>
      <c r="P2062" s="178"/>
      <c r="Q2062" s="178"/>
      <c r="R2062" s="178"/>
      <c r="S2062" s="178"/>
      <c r="T2062" s="178"/>
      <c r="U2062" s="178"/>
      <c r="V2062" s="178"/>
      <c r="W2062" s="178"/>
      <c r="X2062" s="178"/>
      <c r="Y2062" s="178"/>
      <c r="Z2062" s="178"/>
      <c r="AA2062" s="178"/>
      <c r="AB2062" s="178"/>
      <c r="AC2062" s="178"/>
      <c r="AD2062" s="178"/>
      <c r="AE2062" s="178"/>
      <c r="AF2062" s="178"/>
    </row>
    <row r="2063" spans="1:32">
      <c r="A2063" s="622"/>
      <c r="B2063" s="3040" t="s">
        <v>757</v>
      </c>
      <c r="C2063" s="622" t="s">
        <v>307</v>
      </c>
      <c r="D2063" s="658" t="s">
        <v>1853</v>
      </c>
      <c r="E2063" s="659" t="s">
        <v>1810</v>
      </c>
      <c r="F2063" s="763">
        <v>5238</v>
      </c>
      <c r="G2063" s="739" t="s">
        <v>131</v>
      </c>
      <c r="H2063" s="645">
        <v>3329</v>
      </c>
      <c r="I2063" s="645"/>
      <c r="J2063" s="1537">
        <v>3329</v>
      </c>
      <c r="K2063" s="731"/>
      <c r="L2063" s="645">
        <v>2800</v>
      </c>
      <c r="M2063" s="645"/>
      <c r="N2063" s="116"/>
      <c r="O2063" s="178"/>
      <c r="P2063" s="178"/>
      <c r="Q2063" s="178"/>
      <c r="R2063" s="178"/>
      <c r="S2063" s="178"/>
      <c r="T2063" s="178"/>
      <c r="U2063" s="178"/>
      <c r="V2063" s="178"/>
      <c r="W2063" s="178"/>
      <c r="X2063" s="178"/>
      <c r="Y2063" s="178"/>
      <c r="Z2063" s="178"/>
      <c r="AA2063" s="178"/>
      <c r="AB2063" s="178"/>
      <c r="AC2063" s="178"/>
      <c r="AD2063" s="178"/>
      <c r="AE2063" s="178"/>
      <c r="AF2063" s="178"/>
    </row>
    <row r="2064" spans="1:32" ht="20.399999999999999">
      <c r="A2064" s="602"/>
      <c r="B2064" s="3033" t="s">
        <v>757</v>
      </c>
      <c r="C2064" s="602" t="s">
        <v>307</v>
      </c>
      <c r="D2064" s="617" t="s">
        <v>1853</v>
      </c>
      <c r="E2064" s="639" t="s">
        <v>1810</v>
      </c>
      <c r="F2064" s="734">
        <v>5238</v>
      </c>
      <c r="G2064" s="2094" t="s">
        <v>4053</v>
      </c>
      <c r="H2064" s="640"/>
      <c r="I2064" s="654">
        <v>3329</v>
      </c>
      <c r="J2064" s="1537" t="s">
        <v>1126</v>
      </c>
      <c r="K2064" s="731"/>
      <c r="L2064" s="640"/>
      <c r="M2064" s="654">
        <v>2800</v>
      </c>
      <c r="N2064" s="116"/>
      <c r="O2064" s="178"/>
      <c r="P2064" s="178"/>
      <c r="Q2064" s="178"/>
      <c r="R2064" s="178"/>
      <c r="S2064" s="178"/>
      <c r="T2064" s="178"/>
      <c r="U2064" s="178"/>
      <c r="V2064" s="178"/>
      <c r="W2064" s="178"/>
      <c r="X2064" s="178"/>
      <c r="Y2064" s="178"/>
      <c r="Z2064" s="178"/>
      <c r="AA2064" s="178"/>
      <c r="AB2064" s="178"/>
      <c r="AC2064" s="178"/>
      <c r="AD2064" s="178"/>
      <c r="AE2064" s="178"/>
      <c r="AF2064" s="178"/>
    </row>
    <row r="2065" spans="1:32">
      <c r="A2065" s="622"/>
      <c r="B2065" s="3032" t="s">
        <v>351</v>
      </c>
      <c r="C2065" s="622" t="s">
        <v>308</v>
      </c>
      <c r="D2065" s="658" t="s">
        <v>1853</v>
      </c>
      <c r="E2065" s="775" t="s">
        <v>1811</v>
      </c>
      <c r="F2065" s="624">
        <v>1119</v>
      </c>
      <c r="G2065" s="625" t="s">
        <v>761</v>
      </c>
      <c r="H2065" s="628">
        <v>0</v>
      </c>
      <c r="I2065" s="628"/>
      <c r="J2065" s="1392" t="s">
        <v>1126</v>
      </c>
      <c r="K2065" s="606"/>
      <c r="L2065" s="626">
        <v>0</v>
      </c>
      <c r="M2065" s="626"/>
      <c r="N2065" s="116"/>
      <c r="O2065" s="178"/>
      <c r="P2065" s="178"/>
      <c r="Q2065" s="178"/>
      <c r="R2065" s="178"/>
      <c r="S2065" s="178"/>
      <c r="T2065" s="178"/>
      <c r="U2065" s="178"/>
      <c r="V2065" s="178"/>
      <c r="W2065" s="178"/>
      <c r="X2065" s="178"/>
      <c r="Y2065" s="178"/>
      <c r="Z2065" s="178"/>
      <c r="AA2065" s="178"/>
      <c r="AB2065" s="178"/>
      <c r="AC2065" s="178"/>
      <c r="AD2065" s="178"/>
      <c r="AE2065" s="178"/>
      <c r="AF2065" s="178"/>
    </row>
    <row r="2066" spans="1:32" ht="30.6">
      <c r="A2066" s="602"/>
      <c r="B2066" s="3033" t="s">
        <v>351</v>
      </c>
      <c r="C2066" s="602" t="s">
        <v>308</v>
      </c>
      <c r="D2066" s="617" t="s">
        <v>1853</v>
      </c>
      <c r="E2066" s="778" t="s">
        <v>1811</v>
      </c>
      <c r="F2066" s="618">
        <v>1119</v>
      </c>
      <c r="G2066" s="604" t="s">
        <v>2765</v>
      </c>
      <c r="H2066" s="599"/>
      <c r="I2066" s="665"/>
      <c r="J2066" s="1392" t="s">
        <v>1126</v>
      </c>
      <c r="K2066" s="606"/>
      <c r="L2066" s="598"/>
      <c r="M2066" s="634"/>
      <c r="N2066" s="116"/>
      <c r="O2066" s="178"/>
      <c r="P2066" s="178"/>
      <c r="Q2066" s="178"/>
      <c r="R2066" s="178"/>
      <c r="S2066" s="178"/>
      <c r="T2066" s="178"/>
      <c r="U2066" s="178"/>
      <c r="V2066" s="178"/>
      <c r="W2066" s="178"/>
      <c r="X2066" s="178"/>
      <c r="Y2066" s="178"/>
      <c r="Z2066" s="178"/>
      <c r="AA2066" s="178"/>
      <c r="AB2066" s="178"/>
      <c r="AC2066" s="178"/>
      <c r="AD2066" s="178"/>
      <c r="AE2066" s="178"/>
      <c r="AF2066" s="178"/>
    </row>
    <row r="2067" spans="1:32">
      <c r="A2067" s="602"/>
      <c r="B2067" s="3033" t="s">
        <v>351</v>
      </c>
      <c r="C2067" s="602" t="s">
        <v>308</v>
      </c>
      <c r="D2067" s="617" t="s">
        <v>1853</v>
      </c>
      <c r="E2067" s="778" t="s">
        <v>1811</v>
      </c>
      <c r="F2067" s="618">
        <v>1119</v>
      </c>
      <c r="G2067" s="604" t="s">
        <v>1732</v>
      </c>
      <c r="H2067" s="599"/>
      <c r="I2067" s="665"/>
      <c r="J2067" s="1392" t="s">
        <v>1126</v>
      </c>
      <c r="K2067" s="606"/>
      <c r="L2067" s="598"/>
      <c r="M2067" s="634"/>
      <c r="N2067" s="116"/>
      <c r="O2067" s="178"/>
      <c r="P2067" s="178"/>
      <c r="Q2067" s="178"/>
      <c r="R2067" s="178"/>
      <c r="S2067" s="178"/>
      <c r="T2067" s="178"/>
      <c r="U2067" s="178"/>
      <c r="V2067" s="178"/>
      <c r="W2067" s="178"/>
      <c r="X2067" s="178"/>
      <c r="Y2067" s="178"/>
      <c r="Z2067" s="178"/>
      <c r="AA2067" s="178"/>
      <c r="AB2067" s="178"/>
      <c r="AC2067" s="178"/>
      <c r="AD2067" s="178"/>
      <c r="AE2067" s="178"/>
      <c r="AF2067" s="178"/>
    </row>
    <row r="2068" spans="1:32">
      <c r="A2068" s="622"/>
      <c r="B2068" s="3032" t="s">
        <v>351</v>
      </c>
      <c r="C2068" s="622" t="s">
        <v>308</v>
      </c>
      <c r="D2068" s="658" t="s">
        <v>1853</v>
      </c>
      <c r="E2068" s="779" t="s">
        <v>1811</v>
      </c>
      <c r="F2068" s="624">
        <v>1210</v>
      </c>
      <c r="G2068" s="625" t="s">
        <v>784</v>
      </c>
      <c r="H2068" s="628"/>
      <c r="I2068" s="628"/>
      <c r="J2068" s="1392" t="s">
        <v>1126</v>
      </c>
      <c r="K2068" s="606"/>
      <c r="L2068" s="626"/>
      <c r="M2068" s="626"/>
      <c r="N2068" s="116"/>
      <c r="O2068" s="178"/>
      <c r="P2068" s="178"/>
      <c r="Q2068" s="178"/>
      <c r="R2068" s="178"/>
      <c r="S2068" s="178"/>
      <c r="T2068" s="178"/>
      <c r="U2068" s="178"/>
      <c r="V2068" s="178"/>
      <c r="W2068" s="178"/>
      <c r="X2068" s="178"/>
      <c r="Y2068" s="178"/>
      <c r="Z2068" s="178"/>
      <c r="AA2068" s="178"/>
      <c r="AB2068" s="178"/>
      <c r="AC2068" s="178"/>
      <c r="AD2068" s="178"/>
      <c r="AE2068" s="178"/>
      <c r="AF2068" s="178"/>
    </row>
    <row r="2069" spans="1:32" ht="20.399999999999999">
      <c r="A2069" s="602"/>
      <c r="B2069" s="3033" t="s">
        <v>351</v>
      </c>
      <c r="C2069" s="602" t="s">
        <v>308</v>
      </c>
      <c r="D2069" s="617" t="s">
        <v>1853</v>
      </c>
      <c r="E2069" s="778" t="s">
        <v>1811</v>
      </c>
      <c r="F2069" s="618">
        <v>1210</v>
      </c>
      <c r="G2069" s="604" t="s">
        <v>783</v>
      </c>
      <c r="H2069" s="599"/>
      <c r="I2069" s="665"/>
      <c r="J2069" s="1392" t="s">
        <v>1126</v>
      </c>
      <c r="K2069" s="606"/>
      <c r="L2069" s="598"/>
      <c r="M2069" s="634"/>
      <c r="N2069" s="116"/>
      <c r="O2069" s="178"/>
      <c r="P2069" s="178"/>
      <c r="Q2069" s="178"/>
      <c r="R2069" s="178"/>
      <c r="S2069" s="178"/>
      <c r="T2069" s="178"/>
      <c r="U2069" s="178"/>
      <c r="V2069" s="178"/>
      <c r="W2069" s="178"/>
      <c r="X2069" s="178"/>
      <c r="Y2069" s="178"/>
      <c r="Z2069" s="178"/>
      <c r="AA2069" s="178"/>
      <c r="AB2069" s="178"/>
      <c r="AC2069" s="178"/>
      <c r="AD2069" s="178"/>
      <c r="AE2069" s="178"/>
      <c r="AF2069" s="178"/>
    </row>
    <row r="2070" spans="1:32" ht="20.399999999999999">
      <c r="A2070" s="622"/>
      <c r="B2070" s="3032" t="s">
        <v>351</v>
      </c>
      <c r="C2070" s="622" t="s">
        <v>308</v>
      </c>
      <c r="D2070" s="658" t="s">
        <v>1853</v>
      </c>
      <c r="E2070" s="779" t="s">
        <v>1811</v>
      </c>
      <c r="F2070" s="624">
        <v>1221</v>
      </c>
      <c r="G2070" s="625" t="s">
        <v>785</v>
      </c>
      <c r="H2070" s="628"/>
      <c r="I2070" s="628"/>
      <c r="J2070" s="1392" t="s">
        <v>1126</v>
      </c>
      <c r="K2070" s="606"/>
      <c r="L2070" s="626"/>
      <c r="M2070" s="626"/>
      <c r="N2070" s="116"/>
      <c r="O2070" s="178"/>
      <c r="P2070" s="178"/>
      <c r="Q2070" s="178"/>
      <c r="R2070" s="178"/>
      <c r="S2070" s="178"/>
      <c r="T2070" s="178"/>
      <c r="U2070" s="178"/>
      <c r="V2070" s="178"/>
      <c r="W2070" s="178"/>
      <c r="X2070" s="178"/>
      <c r="Y2070" s="178"/>
      <c r="Z2070" s="178"/>
      <c r="AA2070" s="178"/>
      <c r="AB2070" s="178"/>
      <c r="AC2070" s="178"/>
      <c r="AD2070" s="178"/>
      <c r="AE2070" s="178"/>
      <c r="AF2070" s="178"/>
    </row>
    <row r="2071" spans="1:32" ht="20.399999999999999">
      <c r="A2071" s="602"/>
      <c r="B2071" s="3033" t="s">
        <v>351</v>
      </c>
      <c r="C2071" s="602" t="s">
        <v>308</v>
      </c>
      <c r="D2071" s="617" t="s">
        <v>1853</v>
      </c>
      <c r="E2071" s="778" t="s">
        <v>1811</v>
      </c>
      <c r="F2071" s="618">
        <v>1221</v>
      </c>
      <c r="G2071" s="604" t="s">
        <v>783</v>
      </c>
      <c r="H2071" s="599"/>
      <c r="I2071" s="665"/>
      <c r="J2071" s="1392" t="s">
        <v>1126</v>
      </c>
      <c r="K2071" s="606"/>
      <c r="L2071" s="598"/>
      <c r="M2071" s="634"/>
      <c r="N2071" s="116"/>
      <c r="O2071" s="178"/>
      <c r="P2071" s="178"/>
      <c r="Q2071" s="178"/>
      <c r="R2071" s="178"/>
      <c r="S2071" s="178"/>
      <c r="T2071" s="178"/>
      <c r="U2071" s="178"/>
      <c r="V2071" s="178"/>
      <c r="W2071" s="178"/>
      <c r="X2071" s="178"/>
      <c r="Y2071" s="178"/>
      <c r="Z2071" s="178"/>
      <c r="AA2071" s="178"/>
      <c r="AB2071" s="178"/>
      <c r="AC2071" s="178"/>
      <c r="AD2071" s="178"/>
      <c r="AE2071" s="178"/>
      <c r="AF2071" s="178"/>
    </row>
    <row r="2072" spans="1:32" ht="30.6">
      <c r="A2072" s="622"/>
      <c r="B2072" s="3032" t="s">
        <v>351</v>
      </c>
      <c r="C2072" s="622" t="s">
        <v>308</v>
      </c>
      <c r="D2072" s="658" t="s">
        <v>1853</v>
      </c>
      <c r="E2072" s="779" t="s">
        <v>1811</v>
      </c>
      <c r="F2072" s="624">
        <v>2239</v>
      </c>
      <c r="G2072" s="625" t="s">
        <v>114</v>
      </c>
      <c r="H2072" s="628"/>
      <c r="I2072" s="628"/>
      <c r="J2072" s="1392" t="s">
        <v>1126</v>
      </c>
      <c r="K2072" s="606"/>
      <c r="L2072" s="626"/>
      <c r="M2072" s="626"/>
      <c r="N2072" s="6"/>
      <c r="O2072" s="178"/>
      <c r="P2072" s="178"/>
      <c r="Q2072" s="178"/>
      <c r="R2072" s="178"/>
      <c r="S2072" s="178"/>
      <c r="T2072" s="178"/>
      <c r="U2072" s="178"/>
      <c r="V2072" s="178"/>
      <c r="W2072" s="178"/>
      <c r="X2072" s="178"/>
      <c r="Y2072" s="178"/>
      <c r="Z2072" s="178"/>
      <c r="AA2072" s="178"/>
      <c r="AB2072" s="178"/>
      <c r="AC2072" s="178"/>
      <c r="AD2072" s="178"/>
      <c r="AE2072" s="178"/>
    </row>
    <row r="2073" spans="1:32" ht="20.399999999999999">
      <c r="A2073" s="602"/>
      <c r="B2073" s="3033" t="s">
        <v>351</v>
      </c>
      <c r="C2073" s="602" t="s">
        <v>308</v>
      </c>
      <c r="D2073" s="617" t="s">
        <v>1853</v>
      </c>
      <c r="E2073" s="778" t="s">
        <v>1811</v>
      </c>
      <c r="F2073" s="618">
        <v>2239</v>
      </c>
      <c r="G2073" s="604" t="s">
        <v>783</v>
      </c>
      <c r="H2073" s="599"/>
      <c r="I2073" s="665"/>
      <c r="J2073" s="1392" t="s">
        <v>1126</v>
      </c>
      <c r="K2073" s="606"/>
      <c r="L2073" s="598"/>
      <c r="M2073" s="634"/>
      <c r="N2073" s="116"/>
      <c r="O2073" s="178"/>
      <c r="P2073" s="178"/>
      <c r="Q2073" s="178"/>
      <c r="R2073" s="178"/>
      <c r="S2073" s="178"/>
      <c r="T2073" s="178"/>
      <c r="U2073" s="178"/>
      <c r="V2073" s="178"/>
      <c r="W2073" s="178"/>
      <c r="X2073" s="178"/>
      <c r="Y2073" s="178"/>
      <c r="Z2073" s="178"/>
      <c r="AA2073" s="178"/>
      <c r="AB2073" s="178"/>
      <c r="AC2073" s="178"/>
      <c r="AD2073" s="178"/>
      <c r="AE2073" s="178"/>
    </row>
    <row r="2074" spans="1:32">
      <c r="A2074" s="622"/>
      <c r="B2074" s="3032" t="s">
        <v>351</v>
      </c>
      <c r="C2074" s="622" t="s">
        <v>308</v>
      </c>
      <c r="D2074" s="658" t="s">
        <v>1853</v>
      </c>
      <c r="E2074" s="681" t="s">
        <v>2825</v>
      </c>
      <c r="F2074" s="624">
        <v>1147</v>
      </c>
      <c r="G2074" s="625" t="s">
        <v>414</v>
      </c>
      <c r="H2074" s="628">
        <v>2600</v>
      </c>
      <c r="I2074" s="628"/>
      <c r="J2074" s="1392">
        <v>1273.27</v>
      </c>
      <c r="K2074" s="606"/>
      <c r="L2074" s="628">
        <v>1214.0004280281576</v>
      </c>
      <c r="M2074" s="628"/>
      <c r="N2074" s="116"/>
      <c r="O2074" s="178"/>
      <c r="P2074" s="178"/>
      <c r="Q2074" s="178"/>
      <c r="R2074" s="178"/>
      <c r="S2074" s="178"/>
      <c r="T2074" s="178"/>
      <c r="U2074" s="178"/>
      <c r="V2074" s="178"/>
      <c r="W2074" s="178"/>
      <c r="X2074" s="178"/>
      <c r="Y2074" s="178"/>
      <c r="Z2074" s="178"/>
      <c r="AA2074" s="178"/>
      <c r="AB2074" s="178"/>
      <c r="AC2074" s="178"/>
      <c r="AD2074" s="178"/>
      <c r="AE2074" s="178"/>
    </row>
    <row r="2075" spans="1:32" ht="20.399999999999999">
      <c r="A2075" s="602"/>
      <c r="B2075" s="3033" t="s">
        <v>351</v>
      </c>
      <c r="C2075" s="602" t="s">
        <v>308</v>
      </c>
      <c r="D2075" s="617" t="s">
        <v>1853</v>
      </c>
      <c r="E2075" s="639" t="s">
        <v>2825</v>
      </c>
      <c r="F2075" s="618">
        <v>1147</v>
      </c>
      <c r="G2075" s="604" t="s">
        <v>2895</v>
      </c>
      <c r="H2075" s="599"/>
      <c r="I2075" s="665">
        <v>600</v>
      </c>
      <c r="J2075" s="1392" t="s">
        <v>1126</v>
      </c>
      <c r="K2075" s="606"/>
      <c r="L2075" s="599"/>
      <c r="M2075" s="3021">
        <v>1214.0004280281576</v>
      </c>
      <c r="N2075" s="116"/>
      <c r="O2075" s="178"/>
      <c r="P2075" s="178"/>
      <c r="Q2075" s="178"/>
      <c r="R2075" s="178"/>
      <c r="S2075" s="178"/>
      <c r="T2075" s="178"/>
      <c r="U2075" s="178"/>
      <c r="V2075" s="178"/>
      <c r="W2075" s="178"/>
      <c r="X2075" s="178"/>
      <c r="Y2075" s="178"/>
      <c r="Z2075" s="178"/>
      <c r="AA2075" s="178"/>
      <c r="AB2075" s="178"/>
      <c r="AC2075" s="178"/>
      <c r="AD2075" s="178"/>
      <c r="AE2075" s="178"/>
      <c r="AF2075" s="178"/>
    </row>
    <row r="2076" spans="1:32" ht="20.399999999999999">
      <c r="A2076" s="602"/>
      <c r="B2076" s="3033" t="s">
        <v>351</v>
      </c>
      <c r="C2076" s="602" t="s">
        <v>308</v>
      </c>
      <c r="D2076" s="617" t="s">
        <v>1853</v>
      </c>
      <c r="E2076" s="639" t="s">
        <v>2825</v>
      </c>
      <c r="F2076" s="618">
        <v>1147</v>
      </c>
      <c r="G2076" s="604" t="s">
        <v>3002</v>
      </c>
      <c r="H2076" s="599"/>
      <c r="I2076" s="665">
        <v>1000</v>
      </c>
      <c r="J2076" s="1392" t="s">
        <v>1126</v>
      </c>
      <c r="K2076" s="606"/>
      <c r="L2076" s="599"/>
      <c r="M2076" s="665"/>
      <c r="N2076" s="116"/>
      <c r="O2076" s="178"/>
      <c r="P2076" s="178"/>
      <c r="Q2076" s="178"/>
      <c r="R2076" s="178"/>
      <c r="S2076" s="178"/>
      <c r="T2076" s="178"/>
      <c r="U2076" s="178"/>
      <c r="V2076" s="178"/>
      <c r="W2076" s="178"/>
      <c r="X2076" s="178"/>
      <c r="Y2076" s="178"/>
      <c r="Z2076" s="178"/>
      <c r="AA2076" s="178"/>
      <c r="AB2076" s="178"/>
      <c r="AC2076" s="178"/>
      <c r="AD2076" s="178"/>
      <c r="AE2076" s="178"/>
    </row>
    <row r="2077" spans="1:32" ht="20.399999999999999">
      <c r="A2077" s="602"/>
      <c r="B2077" s="3033" t="s">
        <v>351</v>
      </c>
      <c r="C2077" s="602" t="s">
        <v>308</v>
      </c>
      <c r="D2077" s="617" t="s">
        <v>1853</v>
      </c>
      <c r="E2077" s="639" t="s">
        <v>2825</v>
      </c>
      <c r="F2077" s="618">
        <v>1147</v>
      </c>
      <c r="G2077" s="604" t="s">
        <v>3002</v>
      </c>
      <c r="H2077" s="599"/>
      <c r="I2077" s="665">
        <v>1000</v>
      </c>
      <c r="J2077" s="1392" t="s">
        <v>1126</v>
      </c>
      <c r="K2077" s="606"/>
      <c r="L2077" s="599"/>
      <c r="M2077" s="665"/>
      <c r="N2077" s="116"/>
      <c r="O2077" s="178"/>
      <c r="P2077" s="178"/>
      <c r="Q2077" s="178"/>
      <c r="R2077" s="178"/>
      <c r="S2077" s="178"/>
      <c r="T2077" s="178"/>
      <c r="U2077" s="178"/>
      <c r="V2077" s="178"/>
      <c r="W2077" s="178"/>
      <c r="X2077" s="178"/>
      <c r="Y2077" s="178"/>
      <c r="Z2077" s="178"/>
      <c r="AA2077" s="178"/>
      <c r="AB2077" s="178"/>
      <c r="AC2077" s="178"/>
      <c r="AD2077" s="178"/>
      <c r="AE2077" s="178"/>
      <c r="AF2077" s="178"/>
    </row>
    <row r="2078" spans="1:32" ht="51">
      <c r="A2078" s="622"/>
      <c r="B2078" s="3032" t="s">
        <v>351</v>
      </c>
      <c r="C2078" s="622" t="s">
        <v>308</v>
      </c>
      <c r="D2078" s="658" t="s">
        <v>1853</v>
      </c>
      <c r="E2078" s="681" t="s">
        <v>2825</v>
      </c>
      <c r="F2078" s="624">
        <v>1150</v>
      </c>
      <c r="G2078" s="625" t="s">
        <v>1012</v>
      </c>
      <c r="H2078" s="628">
        <v>3411</v>
      </c>
      <c r="I2078" s="628"/>
      <c r="J2078" s="1392">
        <v>350</v>
      </c>
      <c r="K2078" s="606"/>
      <c r="L2078" s="628">
        <v>0</v>
      </c>
      <c r="M2078" s="628"/>
      <c r="N2078" s="116"/>
      <c r="O2078" s="178"/>
      <c r="P2078" s="178"/>
      <c r="Q2078" s="178"/>
      <c r="R2078" s="178"/>
      <c r="S2078" s="178"/>
      <c r="T2078" s="178"/>
      <c r="U2078" s="178"/>
      <c r="V2078" s="178"/>
      <c r="W2078" s="178"/>
      <c r="X2078" s="178"/>
      <c r="Y2078" s="178"/>
      <c r="Z2078" s="178"/>
      <c r="AA2078" s="178"/>
      <c r="AB2078" s="178"/>
      <c r="AC2078" s="178"/>
      <c r="AD2078" s="178"/>
      <c r="AE2078" s="178"/>
      <c r="AF2078" s="178"/>
    </row>
    <row r="2079" spans="1:32">
      <c r="A2079" s="602"/>
      <c r="B2079" s="3033" t="s">
        <v>351</v>
      </c>
      <c r="C2079" s="602" t="s">
        <v>308</v>
      </c>
      <c r="D2079" s="617" t="s">
        <v>1853</v>
      </c>
      <c r="E2079" s="639" t="s">
        <v>2825</v>
      </c>
      <c r="F2079" s="618">
        <v>1150</v>
      </c>
      <c r="G2079" s="604" t="s">
        <v>2826</v>
      </c>
      <c r="H2079" s="599"/>
      <c r="I2079" s="665">
        <v>4289</v>
      </c>
      <c r="J2079" s="1392" t="s">
        <v>1126</v>
      </c>
      <c r="K2079" s="606"/>
      <c r="L2079" s="599"/>
      <c r="M2079" s="665"/>
      <c r="N2079" s="116"/>
      <c r="O2079" s="178"/>
      <c r="P2079" s="178"/>
      <c r="Q2079" s="178"/>
      <c r="R2079" s="178"/>
      <c r="S2079" s="178"/>
      <c r="T2079" s="178"/>
      <c r="U2079" s="178"/>
      <c r="V2079" s="178"/>
      <c r="W2079" s="178"/>
      <c r="X2079" s="178"/>
      <c r="Y2079" s="178"/>
      <c r="Z2079" s="178"/>
      <c r="AA2079" s="178"/>
      <c r="AB2079" s="178"/>
      <c r="AC2079" s="178"/>
      <c r="AD2079" s="178"/>
      <c r="AE2079" s="178"/>
      <c r="AF2079" s="178"/>
    </row>
    <row r="2080" spans="1:32" ht="20.399999999999999">
      <c r="A2080" s="602"/>
      <c r="B2080" s="3033" t="s">
        <v>351</v>
      </c>
      <c r="C2080" s="602" t="s">
        <v>308</v>
      </c>
      <c r="D2080" s="617" t="s">
        <v>1853</v>
      </c>
      <c r="E2080" s="639" t="s">
        <v>2825</v>
      </c>
      <c r="F2080" s="618">
        <v>1150</v>
      </c>
      <c r="G2080" s="604" t="s">
        <v>2827</v>
      </c>
      <c r="H2080" s="599"/>
      <c r="I2080" s="665">
        <v>1144</v>
      </c>
      <c r="J2080" s="1392" t="s">
        <v>1126</v>
      </c>
      <c r="K2080" s="606"/>
      <c r="L2080" s="599"/>
      <c r="M2080" s="665"/>
      <c r="N2080" s="116"/>
      <c r="O2080" s="178"/>
      <c r="P2080" s="178"/>
      <c r="Q2080" s="178"/>
      <c r="R2080" s="178"/>
      <c r="S2080" s="178"/>
      <c r="T2080" s="178"/>
      <c r="U2080" s="178"/>
      <c r="V2080" s="178"/>
      <c r="W2080" s="178"/>
      <c r="X2080" s="178"/>
      <c r="Y2080" s="178"/>
      <c r="Z2080" s="178"/>
      <c r="AA2080" s="178"/>
      <c r="AB2080" s="178"/>
      <c r="AC2080" s="178"/>
      <c r="AD2080" s="178"/>
      <c r="AE2080" s="178"/>
      <c r="AF2080" s="178"/>
    </row>
    <row r="2081" spans="1:32" ht="20.399999999999999">
      <c r="A2081" s="602"/>
      <c r="B2081" s="3033" t="s">
        <v>351</v>
      </c>
      <c r="C2081" s="602" t="s">
        <v>308</v>
      </c>
      <c r="D2081" s="617" t="s">
        <v>1853</v>
      </c>
      <c r="E2081" s="639" t="s">
        <v>2825</v>
      </c>
      <c r="F2081" s="618">
        <v>1150</v>
      </c>
      <c r="G2081" s="604" t="s">
        <v>2828</v>
      </c>
      <c r="H2081" s="599"/>
      <c r="I2081" s="665">
        <v>858</v>
      </c>
      <c r="J2081" s="1392" t="s">
        <v>1126</v>
      </c>
      <c r="K2081" s="606"/>
      <c r="L2081" s="599"/>
      <c r="M2081" s="665"/>
      <c r="N2081" s="116"/>
      <c r="O2081" s="178"/>
      <c r="P2081" s="178"/>
      <c r="Q2081" s="178"/>
      <c r="R2081" s="178"/>
      <c r="S2081" s="178"/>
      <c r="T2081" s="178"/>
      <c r="U2081" s="178"/>
      <c r="V2081" s="178"/>
      <c r="W2081" s="178"/>
      <c r="X2081" s="178"/>
      <c r="Y2081" s="178"/>
      <c r="Z2081" s="178"/>
      <c r="AA2081" s="178"/>
      <c r="AB2081" s="178"/>
      <c r="AC2081" s="178"/>
      <c r="AD2081" s="178"/>
      <c r="AE2081" s="178"/>
      <c r="AF2081" s="178"/>
    </row>
    <row r="2082" spans="1:32" ht="20.399999999999999">
      <c r="A2082" s="602"/>
      <c r="B2082" s="3033" t="s">
        <v>351</v>
      </c>
      <c r="C2082" s="602" t="s">
        <v>308</v>
      </c>
      <c r="D2082" s="617" t="s">
        <v>1853</v>
      </c>
      <c r="E2082" s="639" t="s">
        <v>2825</v>
      </c>
      <c r="F2082" s="618">
        <v>1150</v>
      </c>
      <c r="G2082" s="604" t="s">
        <v>2895</v>
      </c>
      <c r="H2082" s="599"/>
      <c r="I2082" s="665">
        <v>-600</v>
      </c>
      <c r="J2082" s="1392" t="s">
        <v>1126</v>
      </c>
      <c r="K2082" s="606"/>
      <c r="L2082" s="599"/>
      <c r="M2082" s="665"/>
      <c r="N2082" s="116"/>
      <c r="O2082" s="178"/>
      <c r="P2082" s="178"/>
      <c r="Q2082" s="178"/>
      <c r="R2082" s="178"/>
      <c r="S2082" s="178"/>
      <c r="T2082" s="178"/>
      <c r="U2082" s="178"/>
      <c r="V2082" s="178"/>
      <c r="W2082" s="178"/>
      <c r="X2082" s="178"/>
      <c r="Y2082" s="178"/>
      <c r="Z2082" s="178"/>
      <c r="AA2082" s="178"/>
      <c r="AB2082" s="178"/>
      <c r="AC2082" s="178"/>
      <c r="AD2082" s="178"/>
      <c r="AE2082" s="178"/>
      <c r="AF2082" s="178"/>
    </row>
    <row r="2083" spans="1:32" ht="20.399999999999999">
      <c r="A2083" s="602"/>
      <c r="B2083" s="3033" t="s">
        <v>351</v>
      </c>
      <c r="C2083" s="602" t="s">
        <v>308</v>
      </c>
      <c r="D2083" s="617" t="s">
        <v>1853</v>
      </c>
      <c r="E2083" s="639" t="s">
        <v>2825</v>
      </c>
      <c r="F2083" s="618">
        <v>1150</v>
      </c>
      <c r="G2083" s="604" t="s">
        <v>2896</v>
      </c>
      <c r="H2083" s="599"/>
      <c r="I2083" s="665">
        <v>-140</v>
      </c>
      <c r="J2083" s="1392" t="s">
        <v>1126</v>
      </c>
      <c r="K2083" s="606"/>
      <c r="L2083" s="599"/>
      <c r="M2083" s="665"/>
      <c r="N2083" s="48"/>
      <c r="O2083" s="178"/>
      <c r="P2083" s="178"/>
      <c r="Q2083" s="178"/>
      <c r="R2083" s="178"/>
      <c r="S2083" s="178"/>
      <c r="T2083" s="178"/>
      <c r="U2083" s="178"/>
      <c r="V2083" s="178"/>
      <c r="W2083" s="178"/>
      <c r="X2083" s="178"/>
      <c r="Y2083" s="178"/>
      <c r="Z2083" s="178"/>
      <c r="AA2083" s="178"/>
      <c r="AB2083" s="178"/>
      <c r="AC2083" s="178"/>
      <c r="AD2083" s="178"/>
      <c r="AE2083" s="178"/>
      <c r="AF2083" s="178"/>
    </row>
    <row r="2084" spans="1:32" ht="20.399999999999999">
      <c r="A2084" s="602"/>
      <c r="B2084" s="3033" t="s">
        <v>351</v>
      </c>
      <c r="C2084" s="602" t="s">
        <v>308</v>
      </c>
      <c r="D2084" s="617" t="s">
        <v>1853</v>
      </c>
      <c r="E2084" s="639" t="s">
        <v>2825</v>
      </c>
      <c r="F2084" s="618">
        <v>1150</v>
      </c>
      <c r="G2084" s="604" t="s">
        <v>3002</v>
      </c>
      <c r="H2084" s="599"/>
      <c r="I2084" s="665">
        <v>-1000</v>
      </c>
      <c r="J2084" s="1392" t="s">
        <v>1126</v>
      </c>
      <c r="K2084" s="606"/>
      <c r="L2084" s="599"/>
      <c r="M2084" s="665"/>
      <c r="N2084" s="167"/>
      <c r="O2084" s="178"/>
      <c r="P2084" s="178"/>
      <c r="Q2084" s="178"/>
      <c r="R2084" s="178"/>
      <c r="S2084" s="178"/>
      <c r="T2084" s="178"/>
      <c r="U2084" s="178"/>
      <c r="V2084" s="178"/>
      <c r="W2084" s="178"/>
      <c r="X2084" s="178"/>
      <c r="Y2084" s="178"/>
      <c r="Z2084" s="178"/>
      <c r="AA2084" s="178"/>
      <c r="AB2084" s="178"/>
      <c r="AC2084" s="178"/>
      <c r="AD2084" s="178"/>
      <c r="AE2084" s="178"/>
      <c r="AF2084" s="178"/>
    </row>
    <row r="2085" spans="1:32" ht="20.399999999999999">
      <c r="A2085" s="602"/>
      <c r="B2085" s="3033" t="s">
        <v>351</v>
      </c>
      <c r="C2085" s="602" t="s">
        <v>308</v>
      </c>
      <c r="D2085" s="617" t="s">
        <v>1853</v>
      </c>
      <c r="E2085" s="639" t="s">
        <v>2825</v>
      </c>
      <c r="F2085" s="618">
        <v>1150</v>
      </c>
      <c r="G2085" s="604" t="s">
        <v>3002</v>
      </c>
      <c r="H2085" s="599"/>
      <c r="I2085" s="665">
        <v>-1000</v>
      </c>
      <c r="J2085" s="1392" t="s">
        <v>1126</v>
      </c>
      <c r="K2085" s="606"/>
      <c r="L2085" s="599"/>
      <c r="M2085" s="665"/>
      <c r="N2085" s="48"/>
      <c r="O2085" s="178"/>
      <c r="P2085" s="178"/>
      <c r="Q2085" s="178"/>
      <c r="R2085" s="178"/>
      <c r="S2085" s="178"/>
      <c r="T2085" s="178"/>
      <c r="U2085" s="178"/>
      <c r="V2085" s="178"/>
      <c r="W2085" s="178"/>
      <c r="X2085" s="178"/>
      <c r="Y2085" s="178"/>
      <c r="Z2085" s="178"/>
      <c r="AA2085" s="178"/>
      <c r="AB2085" s="178"/>
      <c r="AC2085" s="178"/>
      <c r="AD2085" s="178"/>
      <c r="AE2085" s="178"/>
      <c r="AF2085" s="178"/>
    </row>
    <row r="2086" spans="1:32" ht="20.399999999999999">
      <c r="A2086" s="602"/>
      <c r="B2086" s="3033" t="s">
        <v>351</v>
      </c>
      <c r="C2086" s="602" t="s">
        <v>308</v>
      </c>
      <c r="D2086" s="617" t="s">
        <v>1853</v>
      </c>
      <c r="E2086" s="639" t="s">
        <v>2825</v>
      </c>
      <c r="F2086" s="618">
        <v>1150</v>
      </c>
      <c r="G2086" s="604" t="s">
        <v>2896</v>
      </c>
      <c r="H2086" s="599"/>
      <c r="I2086" s="665">
        <v>-140</v>
      </c>
      <c r="J2086" s="1392" t="s">
        <v>1126</v>
      </c>
      <c r="K2086" s="606"/>
      <c r="L2086" s="599"/>
      <c r="M2086" s="665"/>
      <c r="N2086" s="167"/>
      <c r="O2086" s="178"/>
      <c r="P2086" s="178"/>
      <c r="Q2086" s="178"/>
      <c r="R2086" s="178"/>
      <c r="S2086" s="178"/>
      <c r="T2086" s="178"/>
      <c r="U2086" s="178"/>
      <c r="V2086" s="178"/>
      <c r="W2086" s="178"/>
      <c r="X2086" s="178"/>
      <c r="Y2086" s="178"/>
      <c r="Z2086" s="178"/>
      <c r="AA2086" s="178"/>
      <c r="AB2086" s="178"/>
      <c r="AC2086" s="178"/>
      <c r="AD2086" s="178"/>
      <c r="AE2086" s="178"/>
      <c r="AF2086" s="178"/>
    </row>
    <row r="2087" spans="1:32" ht="20.399999999999999">
      <c r="A2087" s="622"/>
      <c r="B2087" s="3032" t="s">
        <v>351</v>
      </c>
      <c r="C2087" s="622" t="s">
        <v>308</v>
      </c>
      <c r="D2087" s="658" t="s">
        <v>1853</v>
      </c>
      <c r="E2087" s="681" t="s">
        <v>2825</v>
      </c>
      <c r="F2087" s="624">
        <v>1210</v>
      </c>
      <c r="G2087" s="625" t="s">
        <v>388</v>
      </c>
      <c r="H2087" s="628">
        <v>140</v>
      </c>
      <c r="I2087" s="628"/>
      <c r="J2087" s="1392">
        <v>249.28</v>
      </c>
      <c r="K2087" s="606"/>
      <c r="L2087" s="628">
        <v>285.99957197184244</v>
      </c>
      <c r="M2087" s="628"/>
      <c r="N2087" s="10"/>
      <c r="O2087" s="178"/>
      <c r="P2087" s="178"/>
      <c r="Q2087" s="178"/>
      <c r="R2087" s="178"/>
      <c r="S2087" s="178"/>
      <c r="T2087" s="178"/>
      <c r="U2087" s="178"/>
      <c r="V2087" s="178"/>
      <c r="W2087" s="178"/>
      <c r="X2087" s="178"/>
      <c r="Y2087" s="178"/>
      <c r="Z2087" s="178"/>
      <c r="AA2087" s="178"/>
      <c r="AB2087" s="178"/>
      <c r="AC2087" s="178"/>
      <c r="AD2087" s="178"/>
      <c r="AE2087" s="178"/>
      <c r="AF2087" s="178"/>
    </row>
    <row r="2088" spans="1:32" ht="20.399999999999999">
      <c r="A2088" s="602"/>
      <c r="B2088" s="3033" t="s">
        <v>351</v>
      </c>
      <c r="C2088" s="602" t="s">
        <v>308</v>
      </c>
      <c r="D2088" s="617" t="s">
        <v>1853</v>
      </c>
      <c r="E2088" s="639" t="s">
        <v>2825</v>
      </c>
      <c r="F2088" s="618">
        <v>1210</v>
      </c>
      <c r="G2088" s="604" t="s">
        <v>2896</v>
      </c>
      <c r="H2088" s="599"/>
      <c r="I2088" s="665">
        <v>140</v>
      </c>
      <c r="J2088" s="1392" t="s">
        <v>1126</v>
      </c>
      <c r="K2088" s="606"/>
      <c r="L2088" s="599"/>
      <c r="M2088" s="665">
        <v>285.99957197184244</v>
      </c>
      <c r="N2088" s="167"/>
      <c r="O2088" s="178"/>
      <c r="P2088" s="178"/>
      <c r="Q2088" s="178"/>
      <c r="R2088" s="178"/>
      <c r="S2088" s="178"/>
      <c r="T2088" s="178"/>
      <c r="U2088" s="178"/>
      <c r="V2088" s="178"/>
      <c r="W2088" s="178"/>
      <c r="X2088" s="178"/>
      <c r="Y2088" s="178"/>
      <c r="Z2088" s="178"/>
      <c r="AA2088" s="178"/>
      <c r="AB2088" s="178"/>
      <c r="AC2088" s="178"/>
      <c r="AD2088" s="178"/>
      <c r="AE2088" s="178"/>
      <c r="AF2088" s="178"/>
    </row>
    <row r="2089" spans="1:32" ht="30.6">
      <c r="A2089" s="622"/>
      <c r="B2089" s="3032" t="s">
        <v>351</v>
      </c>
      <c r="C2089" s="622" t="s">
        <v>308</v>
      </c>
      <c r="D2089" s="658" t="s">
        <v>1853</v>
      </c>
      <c r="E2089" s="659" t="s">
        <v>2825</v>
      </c>
      <c r="F2089" s="624">
        <v>2239</v>
      </c>
      <c r="G2089" s="625" t="s">
        <v>114</v>
      </c>
      <c r="H2089" s="628">
        <v>10131</v>
      </c>
      <c r="I2089" s="628"/>
      <c r="J2089" s="1392">
        <v>1195.19</v>
      </c>
      <c r="K2089" s="606"/>
      <c r="L2089" s="628">
        <v>6483</v>
      </c>
      <c r="M2089" s="628"/>
      <c r="N2089" s="10"/>
      <c r="O2089" s="178"/>
      <c r="P2089" s="178"/>
      <c r="Q2089" s="178"/>
      <c r="R2089" s="178"/>
      <c r="S2089" s="178"/>
      <c r="T2089" s="178"/>
      <c r="U2089" s="178"/>
      <c r="V2089" s="178"/>
      <c r="W2089" s="178"/>
      <c r="X2089" s="178"/>
      <c r="Y2089" s="178"/>
      <c r="Z2089" s="178"/>
      <c r="AA2089" s="178"/>
      <c r="AB2089" s="178"/>
      <c r="AC2089" s="178"/>
      <c r="AD2089" s="178"/>
      <c r="AE2089" s="178"/>
      <c r="AF2089" s="178"/>
    </row>
    <row r="2090" spans="1:32">
      <c r="A2090" s="602"/>
      <c r="B2090" s="3033" t="s">
        <v>351</v>
      </c>
      <c r="C2090" s="602" t="s">
        <v>308</v>
      </c>
      <c r="D2090" s="617" t="s">
        <v>1853</v>
      </c>
      <c r="E2090" s="639" t="s">
        <v>2825</v>
      </c>
      <c r="F2090" s="618">
        <v>2239</v>
      </c>
      <c r="G2090" s="604" t="s">
        <v>2829</v>
      </c>
      <c r="H2090" s="599"/>
      <c r="I2090" s="665">
        <v>572</v>
      </c>
      <c r="J2090" s="1392" t="s">
        <v>1126</v>
      </c>
      <c r="K2090" s="606"/>
      <c r="L2090" s="599"/>
      <c r="M2090" s="665"/>
      <c r="N2090" s="167"/>
      <c r="O2090" s="191"/>
      <c r="P2090" s="191"/>
      <c r="Q2090" s="191"/>
      <c r="R2090" s="191"/>
      <c r="S2090" s="191"/>
      <c r="T2090" s="191"/>
      <c r="U2090" s="191"/>
      <c r="V2090" s="191"/>
      <c r="W2090" s="191"/>
      <c r="X2090" s="191"/>
      <c r="Y2090" s="191"/>
      <c r="Z2090" s="191"/>
      <c r="AA2090" s="191"/>
      <c r="AB2090" s="191"/>
      <c r="AC2090" s="191"/>
      <c r="AD2090" s="191"/>
      <c r="AE2090" s="191"/>
      <c r="AF2090" s="191"/>
    </row>
    <row r="2091" spans="1:32">
      <c r="A2091" s="602"/>
      <c r="B2091" s="3033" t="s">
        <v>351</v>
      </c>
      <c r="C2091" s="602" t="s">
        <v>308</v>
      </c>
      <c r="D2091" s="617" t="s">
        <v>1853</v>
      </c>
      <c r="E2091" s="639" t="s">
        <v>2825</v>
      </c>
      <c r="F2091" s="618">
        <v>2239</v>
      </c>
      <c r="G2091" s="604" t="s">
        <v>2830</v>
      </c>
      <c r="H2091" s="599"/>
      <c r="I2091" s="665">
        <v>357</v>
      </c>
      <c r="J2091" s="1392" t="s">
        <v>1126</v>
      </c>
      <c r="K2091" s="606"/>
      <c r="L2091" s="599"/>
      <c r="M2091" s="665"/>
      <c r="N2091" s="10"/>
      <c r="O2091" s="191"/>
      <c r="P2091" s="191"/>
      <c r="Q2091" s="191"/>
      <c r="R2091" s="191"/>
      <c r="S2091" s="191"/>
      <c r="T2091" s="191"/>
      <c r="U2091" s="191"/>
      <c r="V2091" s="191"/>
      <c r="W2091" s="191"/>
      <c r="X2091" s="191"/>
      <c r="Y2091" s="191"/>
      <c r="Z2091" s="191"/>
      <c r="AA2091" s="191"/>
      <c r="AB2091" s="191"/>
      <c r="AC2091" s="191"/>
      <c r="AD2091" s="191"/>
      <c r="AE2091" s="191"/>
      <c r="AF2091" s="191"/>
    </row>
    <row r="2092" spans="1:32" ht="20.399999999999999" customHeight="1">
      <c r="A2092" s="602"/>
      <c r="B2092" s="3033" t="s">
        <v>351</v>
      </c>
      <c r="C2092" s="602" t="s">
        <v>308</v>
      </c>
      <c r="D2092" s="617" t="s">
        <v>1853</v>
      </c>
      <c r="E2092" s="639" t="s">
        <v>2825</v>
      </c>
      <c r="F2092" s="618">
        <v>2239</v>
      </c>
      <c r="G2092" s="604" t="s">
        <v>2831</v>
      </c>
      <c r="H2092" s="599"/>
      <c r="I2092" s="665">
        <v>953</v>
      </c>
      <c r="J2092" s="1392" t="s">
        <v>1126</v>
      </c>
      <c r="K2092" s="606"/>
      <c r="L2092" s="599"/>
      <c r="M2092" s="665"/>
      <c r="N2092" s="167"/>
      <c r="O2092" s="178"/>
      <c r="P2092" s="178"/>
      <c r="Q2092" s="178"/>
      <c r="R2092" s="178"/>
      <c r="S2092" s="178"/>
      <c r="T2092" s="178"/>
      <c r="U2092" s="178"/>
      <c r="V2092" s="178"/>
      <c r="W2092" s="178"/>
      <c r="X2092" s="178"/>
      <c r="Y2092" s="178"/>
      <c r="Z2092" s="178"/>
      <c r="AA2092" s="178"/>
      <c r="AB2092" s="178"/>
      <c r="AC2092" s="178"/>
      <c r="AD2092" s="178"/>
      <c r="AE2092" s="178"/>
      <c r="AF2092" s="178"/>
    </row>
    <row r="2093" spans="1:32" ht="20.399999999999999">
      <c r="A2093" s="602"/>
      <c r="B2093" s="3033" t="s">
        <v>351</v>
      </c>
      <c r="C2093" s="602" t="s">
        <v>308</v>
      </c>
      <c r="D2093" s="617" t="s">
        <v>1853</v>
      </c>
      <c r="E2093" s="639" t="s">
        <v>2825</v>
      </c>
      <c r="F2093" s="618">
        <v>2239</v>
      </c>
      <c r="G2093" s="604" t="s">
        <v>2832</v>
      </c>
      <c r="H2093" s="599"/>
      <c r="I2093" s="665">
        <v>858</v>
      </c>
      <c r="J2093" s="1392" t="s">
        <v>1126</v>
      </c>
      <c r="K2093" s="606"/>
      <c r="L2093" s="599"/>
      <c r="M2093" s="665"/>
      <c r="N2093" s="10"/>
      <c r="O2093" s="178"/>
      <c r="P2093" s="178"/>
      <c r="Q2093" s="178"/>
      <c r="R2093" s="178"/>
      <c r="S2093" s="178"/>
      <c r="T2093" s="178"/>
      <c r="U2093" s="178"/>
      <c r="V2093" s="178"/>
      <c r="W2093" s="178"/>
      <c r="X2093" s="178"/>
      <c r="Y2093" s="178"/>
      <c r="Z2093" s="178"/>
      <c r="AA2093" s="178"/>
      <c r="AB2093" s="178"/>
      <c r="AC2093" s="178"/>
      <c r="AD2093" s="178"/>
      <c r="AE2093" s="178"/>
      <c r="AF2093" s="178"/>
    </row>
    <row r="2094" spans="1:32" ht="20.399999999999999" customHeight="1">
      <c r="A2094" s="602"/>
      <c r="B2094" s="3033" t="s">
        <v>351</v>
      </c>
      <c r="C2094" s="602" t="s">
        <v>308</v>
      </c>
      <c r="D2094" s="617" t="s">
        <v>1853</v>
      </c>
      <c r="E2094" s="639" t="s">
        <v>2825</v>
      </c>
      <c r="F2094" s="618">
        <v>2239</v>
      </c>
      <c r="G2094" s="604" t="s">
        <v>2868</v>
      </c>
      <c r="H2094" s="599"/>
      <c r="I2094" s="665">
        <v>1143</v>
      </c>
      <c r="J2094" s="1392" t="s">
        <v>1126</v>
      </c>
      <c r="K2094" s="606"/>
      <c r="L2094" s="599"/>
      <c r="M2094" s="665"/>
      <c r="N2094" s="167"/>
      <c r="O2094" s="178"/>
      <c r="P2094" s="178"/>
      <c r="Q2094" s="178"/>
      <c r="R2094" s="178"/>
      <c r="S2094" s="178"/>
      <c r="T2094" s="178"/>
      <c r="U2094" s="178"/>
      <c r="V2094" s="178"/>
      <c r="W2094" s="178"/>
      <c r="X2094" s="178"/>
      <c r="Y2094" s="178"/>
      <c r="Z2094" s="178"/>
      <c r="AA2094" s="178"/>
      <c r="AB2094" s="178"/>
      <c r="AC2094" s="178"/>
      <c r="AD2094" s="178"/>
      <c r="AE2094" s="178"/>
      <c r="AF2094" s="178"/>
    </row>
    <row r="2095" spans="1:32" ht="20.399999999999999" customHeight="1">
      <c r="A2095" s="602"/>
      <c r="B2095" s="3033" t="s">
        <v>351</v>
      </c>
      <c r="C2095" s="602" t="s">
        <v>308</v>
      </c>
      <c r="D2095" s="617" t="s">
        <v>1853</v>
      </c>
      <c r="E2095" s="639" t="s">
        <v>2825</v>
      </c>
      <c r="F2095" s="618">
        <v>2239</v>
      </c>
      <c r="G2095" s="604" t="s">
        <v>2869</v>
      </c>
      <c r="H2095" s="599"/>
      <c r="I2095" s="665">
        <v>858</v>
      </c>
      <c r="J2095" s="1392" t="s">
        <v>1126</v>
      </c>
      <c r="K2095" s="606"/>
      <c r="L2095" s="599"/>
      <c r="M2095" s="665"/>
      <c r="N2095" s="167"/>
      <c r="O2095" s="4"/>
      <c r="P2095" s="4"/>
      <c r="Q2095" s="4"/>
      <c r="R2095" s="4"/>
      <c r="S2095" s="4"/>
      <c r="T2095" s="4"/>
      <c r="U2095" s="4"/>
      <c r="V2095" s="4"/>
      <c r="W2095" s="4"/>
      <c r="X2095" s="4"/>
      <c r="Y2095" s="4"/>
      <c r="Z2095" s="4"/>
      <c r="AA2095" s="4"/>
      <c r="AB2095" s="4"/>
      <c r="AC2095" s="4"/>
      <c r="AD2095" s="4"/>
      <c r="AE2095" s="4"/>
      <c r="AF2095" s="4"/>
    </row>
    <row r="2096" spans="1:32">
      <c r="A2096" s="602"/>
      <c r="B2096" s="3033" t="s">
        <v>351</v>
      </c>
      <c r="C2096" s="602" t="s">
        <v>308</v>
      </c>
      <c r="D2096" s="617" t="s">
        <v>1853</v>
      </c>
      <c r="E2096" s="639" t="s">
        <v>2825</v>
      </c>
      <c r="F2096" s="618">
        <v>2239</v>
      </c>
      <c r="G2096" s="604" t="s">
        <v>2833</v>
      </c>
      <c r="H2096" s="599"/>
      <c r="I2096" s="665">
        <v>238</v>
      </c>
      <c r="J2096" s="1392" t="s">
        <v>1126</v>
      </c>
      <c r="K2096" s="606"/>
      <c r="L2096" s="599"/>
      <c r="M2096" s="665"/>
      <c r="N2096" s="10"/>
      <c r="O2096" s="6"/>
      <c r="P2096" s="6"/>
      <c r="Q2096" s="6"/>
      <c r="R2096" s="174"/>
      <c r="S2096" s="6"/>
      <c r="T2096" s="4"/>
      <c r="U2096" s="4"/>
      <c r="V2096" s="4"/>
      <c r="W2096" s="4"/>
      <c r="X2096" s="4"/>
      <c r="Y2096" s="4"/>
      <c r="Z2096" s="4"/>
      <c r="AA2096" s="4"/>
      <c r="AB2096" s="4"/>
      <c r="AC2096" s="4"/>
      <c r="AD2096" s="4"/>
      <c r="AE2096" s="4"/>
      <c r="AF2096" s="4"/>
    </row>
    <row r="2097" spans="1:32" ht="20.399999999999999" customHeight="1">
      <c r="A2097" s="602"/>
      <c r="B2097" s="3033" t="s">
        <v>351</v>
      </c>
      <c r="C2097" s="602" t="s">
        <v>308</v>
      </c>
      <c r="D2097" s="617" t="s">
        <v>1853</v>
      </c>
      <c r="E2097" s="639" t="s">
        <v>2825</v>
      </c>
      <c r="F2097" s="618">
        <v>2239</v>
      </c>
      <c r="G2097" s="604" t="s">
        <v>2834</v>
      </c>
      <c r="H2097" s="599"/>
      <c r="I2097" s="665">
        <v>5718</v>
      </c>
      <c r="J2097" s="1392" t="s">
        <v>1126</v>
      </c>
      <c r="K2097" s="606"/>
      <c r="L2097" s="599"/>
      <c r="M2097" s="665">
        <v>6483</v>
      </c>
      <c r="N2097" s="167"/>
      <c r="O2097" s="178"/>
      <c r="P2097" s="178"/>
      <c r="Q2097" s="178"/>
      <c r="R2097" s="178"/>
      <c r="S2097" s="178"/>
      <c r="T2097" s="178"/>
      <c r="U2097" s="178"/>
      <c r="V2097" s="178"/>
      <c r="W2097" s="178"/>
      <c r="X2097" s="178"/>
      <c r="Y2097" s="178"/>
      <c r="Z2097" s="178"/>
      <c r="AA2097" s="178"/>
      <c r="AB2097" s="178"/>
      <c r="AC2097" s="178"/>
      <c r="AD2097" s="178"/>
      <c r="AE2097" s="178"/>
      <c r="AF2097" s="178"/>
    </row>
    <row r="2098" spans="1:32" ht="20.399999999999999">
      <c r="A2098" s="602"/>
      <c r="B2098" s="3033" t="s">
        <v>351</v>
      </c>
      <c r="C2098" s="602" t="s">
        <v>308</v>
      </c>
      <c r="D2098" s="617" t="s">
        <v>1853</v>
      </c>
      <c r="E2098" s="639" t="s">
        <v>2825</v>
      </c>
      <c r="F2098" s="618">
        <v>2239</v>
      </c>
      <c r="G2098" s="604" t="s">
        <v>3003</v>
      </c>
      <c r="H2098" s="599"/>
      <c r="I2098" s="665">
        <v>-116</v>
      </c>
      <c r="J2098" s="1392" t="s">
        <v>1126</v>
      </c>
      <c r="K2098" s="606"/>
      <c r="L2098" s="599"/>
      <c r="M2098" s="665"/>
      <c r="N2098" s="167"/>
      <c r="O2098" s="178"/>
      <c r="P2098" s="178"/>
      <c r="Q2098" s="178"/>
      <c r="R2098" s="178"/>
      <c r="S2098" s="178"/>
      <c r="T2098" s="178"/>
      <c r="U2098" s="178"/>
      <c r="V2098" s="178"/>
      <c r="W2098" s="178"/>
      <c r="X2098" s="178"/>
      <c r="Y2098" s="178"/>
      <c r="Z2098" s="178"/>
      <c r="AA2098" s="178"/>
      <c r="AB2098" s="178"/>
      <c r="AC2098" s="178"/>
      <c r="AD2098" s="178"/>
      <c r="AE2098" s="178"/>
      <c r="AF2098" s="178"/>
    </row>
    <row r="2099" spans="1:32" ht="33.75" customHeight="1">
      <c r="A2099" s="602"/>
      <c r="B2099" s="3033" t="s">
        <v>351</v>
      </c>
      <c r="C2099" s="602" t="s">
        <v>308</v>
      </c>
      <c r="D2099" s="617" t="s">
        <v>1853</v>
      </c>
      <c r="E2099" s="639" t="s">
        <v>2825</v>
      </c>
      <c r="F2099" s="618">
        <v>2239</v>
      </c>
      <c r="G2099" s="604" t="s">
        <v>2867</v>
      </c>
      <c r="H2099" s="599"/>
      <c r="I2099" s="665">
        <v>-450</v>
      </c>
      <c r="J2099" s="1392" t="s">
        <v>1126</v>
      </c>
      <c r="K2099" s="606"/>
      <c r="L2099" s="599"/>
      <c r="M2099" s="665"/>
      <c r="N2099" s="2074" t="s">
        <v>4035</v>
      </c>
      <c r="O2099" s="178"/>
      <c r="P2099" s="178"/>
      <c r="Q2099" s="178"/>
      <c r="R2099" s="178"/>
      <c r="S2099" s="178"/>
      <c r="T2099" s="178"/>
      <c r="U2099" s="178"/>
      <c r="V2099" s="178"/>
      <c r="W2099" s="178"/>
      <c r="X2099" s="178"/>
      <c r="Y2099" s="178"/>
      <c r="Z2099" s="178"/>
      <c r="AA2099" s="178"/>
      <c r="AB2099" s="178"/>
      <c r="AC2099" s="178"/>
      <c r="AD2099" s="178"/>
      <c r="AE2099" s="178"/>
      <c r="AF2099" s="178"/>
    </row>
    <row r="2100" spans="1:32">
      <c r="A2100" s="622"/>
      <c r="B2100" s="3032" t="s">
        <v>351</v>
      </c>
      <c r="C2100" s="622" t="s">
        <v>308</v>
      </c>
      <c r="D2100" s="658" t="s">
        <v>1853</v>
      </c>
      <c r="E2100" s="659" t="s">
        <v>2825</v>
      </c>
      <c r="F2100" s="624">
        <v>2250</v>
      </c>
      <c r="G2100" s="625" t="s">
        <v>762</v>
      </c>
      <c r="H2100" s="628">
        <v>116</v>
      </c>
      <c r="I2100" s="628"/>
      <c r="J2100" s="1392">
        <v>116.01</v>
      </c>
      <c r="K2100" s="606"/>
      <c r="L2100" s="628">
        <v>320</v>
      </c>
      <c r="M2100" s="628"/>
      <c r="N2100" s="372"/>
      <c r="O2100" s="178"/>
      <c r="P2100" s="178"/>
      <c r="Q2100" s="178"/>
      <c r="R2100" s="178"/>
      <c r="S2100" s="178"/>
      <c r="T2100" s="178"/>
      <c r="U2100" s="178"/>
      <c r="V2100" s="178"/>
      <c r="W2100" s="178"/>
      <c r="X2100" s="178"/>
      <c r="Y2100" s="178"/>
      <c r="Z2100" s="178"/>
      <c r="AA2100" s="178"/>
      <c r="AB2100" s="178"/>
      <c r="AC2100" s="178"/>
      <c r="AD2100" s="178"/>
      <c r="AE2100" s="178"/>
      <c r="AF2100" s="178"/>
    </row>
    <row r="2101" spans="1:32" ht="33.75" customHeight="1">
      <c r="A2101" s="602"/>
      <c r="B2101" s="3033" t="s">
        <v>351</v>
      </c>
      <c r="C2101" s="602" t="s">
        <v>308</v>
      </c>
      <c r="D2101" s="617" t="s">
        <v>1853</v>
      </c>
      <c r="E2101" s="639" t="s">
        <v>2825</v>
      </c>
      <c r="F2101" s="618">
        <v>2250</v>
      </c>
      <c r="G2101" s="604" t="s">
        <v>3003</v>
      </c>
      <c r="H2101" s="599"/>
      <c r="I2101" s="665">
        <v>116</v>
      </c>
      <c r="J2101" s="1392" t="s">
        <v>1126</v>
      </c>
      <c r="K2101" s="606"/>
      <c r="L2101" s="599"/>
      <c r="M2101" s="665">
        <v>320</v>
      </c>
      <c r="N2101" s="1364"/>
      <c r="O2101" s="178"/>
      <c r="P2101" s="178"/>
      <c r="Q2101" s="178"/>
      <c r="R2101" s="178"/>
      <c r="S2101" s="178"/>
      <c r="T2101" s="178"/>
      <c r="U2101" s="178"/>
      <c r="V2101" s="178"/>
      <c r="W2101" s="178"/>
      <c r="X2101" s="178"/>
      <c r="Y2101" s="178"/>
      <c r="Z2101" s="178"/>
      <c r="AA2101" s="178"/>
      <c r="AB2101" s="178"/>
      <c r="AC2101" s="178"/>
      <c r="AD2101" s="178"/>
      <c r="AE2101" s="178"/>
      <c r="AF2101" s="178"/>
    </row>
    <row r="2102" spans="1:32">
      <c r="A2102" s="622"/>
      <c r="B2102" s="3032" t="s">
        <v>351</v>
      </c>
      <c r="C2102" s="622" t="s">
        <v>308</v>
      </c>
      <c r="D2102" s="658" t="s">
        <v>1853</v>
      </c>
      <c r="E2102" s="659" t="s">
        <v>2825</v>
      </c>
      <c r="F2102" s="624">
        <v>2261</v>
      </c>
      <c r="G2102" s="625" t="s">
        <v>191</v>
      </c>
      <c r="H2102" s="628">
        <v>450</v>
      </c>
      <c r="I2102" s="628"/>
      <c r="J2102" s="1392">
        <v>450</v>
      </c>
      <c r="K2102" s="606"/>
      <c r="L2102" s="628">
        <v>0</v>
      </c>
      <c r="M2102" s="628"/>
      <c r="N2102" s="372"/>
      <c r="O2102" s="178"/>
      <c r="P2102" s="178"/>
      <c r="Q2102" s="178"/>
      <c r="R2102" s="178"/>
      <c r="S2102" s="178"/>
      <c r="T2102" s="178"/>
      <c r="U2102" s="178"/>
      <c r="V2102" s="178"/>
      <c r="W2102" s="178"/>
      <c r="X2102" s="178"/>
      <c r="Y2102" s="178"/>
      <c r="Z2102" s="178"/>
      <c r="AA2102" s="178"/>
      <c r="AB2102" s="178"/>
      <c r="AC2102" s="178"/>
      <c r="AD2102" s="178"/>
      <c r="AE2102" s="178"/>
      <c r="AF2102" s="178"/>
    </row>
    <row r="2103" spans="1:32" ht="30.6">
      <c r="A2103" s="602"/>
      <c r="B2103" s="3033" t="s">
        <v>351</v>
      </c>
      <c r="C2103" s="602" t="s">
        <v>308</v>
      </c>
      <c r="D2103" s="617" t="s">
        <v>1853</v>
      </c>
      <c r="E2103" s="639" t="s">
        <v>2825</v>
      </c>
      <c r="F2103" s="618">
        <v>2261</v>
      </c>
      <c r="G2103" s="604" t="s">
        <v>2867</v>
      </c>
      <c r="H2103" s="599"/>
      <c r="I2103" s="665">
        <v>450</v>
      </c>
      <c r="J2103" s="1392" t="s">
        <v>1126</v>
      </c>
      <c r="K2103" s="606"/>
      <c r="L2103" s="599"/>
      <c r="M2103" s="665"/>
      <c r="N2103" s="1364"/>
      <c r="O2103" s="178"/>
      <c r="P2103" s="178"/>
      <c r="Q2103" s="178"/>
      <c r="R2103" s="178"/>
      <c r="S2103" s="178"/>
      <c r="T2103" s="178"/>
      <c r="U2103" s="178"/>
      <c r="V2103" s="178"/>
      <c r="W2103" s="178"/>
      <c r="X2103" s="178"/>
      <c r="Y2103" s="178"/>
      <c r="Z2103" s="178"/>
      <c r="AA2103" s="178"/>
      <c r="AB2103" s="178"/>
      <c r="AC2103" s="178"/>
      <c r="AD2103" s="178"/>
      <c r="AE2103" s="178"/>
      <c r="AF2103" s="178"/>
    </row>
    <row r="2104" spans="1:32" ht="30.6">
      <c r="A2104" s="622"/>
      <c r="B2104" s="3032" t="s">
        <v>351</v>
      </c>
      <c r="C2104" s="622" t="s">
        <v>308</v>
      </c>
      <c r="D2104" s="658" t="s">
        <v>1853</v>
      </c>
      <c r="E2104" s="659" t="s">
        <v>2825</v>
      </c>
      <c r="F2104" s="624">
        <v>2312</v>
      </c>
      <c r="G2104" s="625" t="s">
        <v>114</v>
      </c>
      <c r="H2104" s="628">
        <v>1100</v>
      </c>
      <c r="I2104" s="628"/>
      <c r="J2104" s="1392">
        <v>1089</v>
      </c>
      <c r="K2104" s="606"/>
      <c r="L2104" s="628">
        <v>1100</v>
      </c>
      <c r="M2104" s="628"/>
      <c r="N2104" s="372"/>
      <c r="O2104" s="178"/>
      <c r="P2104" s="178"/>
      <c r="Q2104" s="178"/>
      <c r="R2104" s="178"/>
      <c r="S2104" s="178"/>
      <c r="T2104" s="178"/>
      <c r="U2104" s="178"/>
      <c r="V2104" s="178"/>
      <c r="W2104" s="178"/>
      <c r="X2104" s="178"/>
      <c r="Y2104" s="178"/>
      <c r="Z2104" s="178"/>
      <c r="AA2104" s="178"/>
      <c r="AB2104" s="178"/>
      <c r="AC2104" s="178"/>
      <c r="AD2104" s="178"/>
      <c r="AE2104" s="178"/>
      <c r="AF2104" s="178"/>
    </row>
    <row r="2105" spans="1:32" ht="20.399999999999999">
      <c r="A2105" s="602"/>
      <c r="B2105" s="3033" t="s">
        <v>351</v>
      </c>
      <c r="C2105" s="602" t="s">
        <v>308</v>
      </c>
      <c r="D2105" s="617" t="s">
        <v>1853</v>
      </c>
      <c r="E2105" s="639" t="s">
        <v>2825</v>
      </c>
      <c r="F2105" s="618">
        <v>2312</v>
      </c>
      <c r="G2105" s="604" t="s">
        <v>2835</v>
      </c>
      <c r="H2105" s="599"/>
      <c r="I2105" s="665">
        <v>500</v>
      </c>
      <c r="J2105" s="1392" t="s">
        <v>1126</v>
      </c>
      <c r="K2105" s="606"/>
      <c r="L2105" s="599"/>
      <c r="M2105" s="665">
        <v>500</v>
      </c>
      <c r="N2105" s="372"/>
      <c r="O2105" s="178"/>
      <c r="P2105" s="178"/>
      <c r="Q2105" s="178"/>
      <c r="R2105" s="178"/>
      <c r="S2105" s="178"/>
      <c r="T2105" s="178"/>
      <c r="U2105" s="178"/>
      <c r="V2105" s="178"/>
      <c r="W2105" s="178"/>
      <c r="X2105" s="178"/>
      <c r="Y2105" s="178"/>
      <c r="Z2105" s="178"/>
      <c r="AA2105" s="178"/>
      <c r="AB2105" s="178"/>
      <c r="AC2105" s="178"/>
      <c r="AD2105" s="178"/>
      <c r="AE2105" s="178"/>
      <c r="AF2105" s="178"/>
    </row>
    <row r="2106" spans="1:32">
      <c r="A2106" s="602"/>
      <c r="B2106" s="3033" t="s">
        <v>351</v>
      </c>
      <c r="C2106" s="602" t="s">
        <v>308</v>
      </c>
      <c r="D2106" s="617" t="s">
        <v>1853</v>
      </c>
      <c r="E2106" s="639" t="s">
        <v>2825</v>
      </c>
      <c r="F2106" s="618">
        <v>2312</v>
      </c>
      <c r="G2106" s="604" t="s">
        <v>2836</v>
      </c>
      <c r="H2106" s="599"/>
      <c r="I2106" s="665">
        <v>600</v>
      </c>
      <c r="J2106" s="1392" t="s">
        <v>1126</v>
      </c>
      <c r="K2106" s="606"/>
      <c r="L2106" s="599"/>
      <c r="M2106" s="665">
        <v>600</v>
      </c>
      <c r="N2106" s="372"/>
      <c r="O2106" s="178"/>
      <c r="P2106" s="178"/>
      <c r="Q2106" s="178"/>
      <c r="R2106" s="178"/>
      <c r="S2106" s="178"/>
      <c r="T2106" s="178"/>
      <c r="U2106" s="178"/>
      <c r="V2106" s="178"/>
      <c r="W2106" s="178"/>
      <c r="X2106" s="178"/>
      <c r="Y2106" s="178"/>
      <c r="Z2106" s="178"/>
      <c r="AA2106" s="178"/>
      <c r="AB2106" s="178"/>
      <c r="AC2106" s="178"/>
      <c r="AD2106" s="178"/>
      <c r="AE2106" s="178"/>
      <c r="AF2106" s="178"/>
    </row>
    <row r="2107" spans="1:32" ht="20.399999999999999">
      <c r="A2107" s="622"/>
      <c r="B2107" s="3032" t="s">
        <v>351</v>
      </c>
      <c r="C2107" s="622" t="s">
        <v>308</v>
      </c>
      <c r="D2107" s="658" t="s">
        <v>1853</v>
      </c>
      <c r="E2107" s="659" t="s">
        <v>2825</v>
      </c>
      <c r="F2107" s="624">
        <v>2314</v>
      </c>
      <c r="G2107" s="625" t="s">
        <v>1427</v>
      </c>
      <c r="H2107" s="628">
        <v>5837</v>
      </c>
      <c r="I2107" s="628"/>
      <c r="J2107" s="1392">
        <v>340.98</v>
      </c>
      <c r="K2107" s="606"/>
      <c r="L2107" s="628">
        <v>5837</v>
      </c>
      <c r="M2107" s="628"/>
      <c r="N2107" s="1364"/>
      <c r="O2107" s="178"/>
      <c r="P2107" s="178"/>
      <c r="Q2107" s="178"/>
      <c r="R2107" s="178"/>
      <c r="S2107" s="178"/>
      <c r="T2107" s="178"/>
      <c r="U2107" s="178"/>
      <c r="V2107" s="178"/>
      <c r="W2107" s="178"/>
      <c r="X2107" s="178"/>
      <c r="Y2107" s="178"/>
      <c r="Z2107" s="178"/>
      <c r="AA2107" s="178"/>
      <c r="AB2107" s="178"/>
      <c r="AC2107" s="178"/>
      <c r="AD2107" s="178"/>
      <c r="AE2107" s="178"/>
      <c r="AF2107" s="178"/>
    </row>
    <row r="2108" spans="1:32" ht="20.399999999999999">
      <c r="A2108" s="602"/>
      <c r="B2108" s="3033" t="s">
        <v>351</v>
      </c>
      <c r="C2108" s="602" t="s">
        <v>308</v>
      </c>
      <c r="D2108" s="617" t="s">
        <v>1853</v>
      </c>
      <c r="E2108" s="639" t="s">
        <v>2825</v>
      </c>
      <c r="F2108" s="618">
        <v>2314</v>
      </c>
      <c r="G2108" s="604" t="s">
        <v>2837</v>
      </c>
      <c r="H2108" s="599"/>
      <c r="I2108" s="665">
        <v>714</v>
      </c>
      <c r="J2108" s="1392" t="s">
        <v>1126</v>
      </c>
      <c r="K2108" s="606"/>
      <c r="L2108" s="599"/>
      <c r="M2108" s="665">
        <v>714</v>
      </c>
      <c r="N2108" s="372"/>
      <c r="O2108" s="178"/>
      <c r="P2108" s="178"/>
      <c r="Q2108" s="178"/>
      <c r="R2108" s="178"/>
      <c r="S2108" s="178"/>
      <c r="T2108" s="178"/>
      <c r="U2108" s="178"/>
      <c r="V2108" s="178"/>
      <c r="W2108" s="178"/>
      <c r="X2108" s="178"/>
      <c r="Y2108" s="178"/>
      <c r="Z2108" s="178"/>
      <c r="AA2108" s="178"/>
      <c r="AB2108" s="178"/>
      <c r="AC2108" s="178"/>
      <c r="AD2108" s="178"/>
      <c r="AE2108" s="178"/>
      <c r="AF2108" s="178"/>
    </row>
    <row r="2109" spans="1:32" ht="20.399999999999999">
      <c r="A2109" s="602"/>
      <c r="B2109" s="3033" t="s">
        <v>351</v>
      </c>
      <c r="C2109" s="602" t="s">
        <v>308</v>
      </c>
      <c r="D2109" s="617" t="s">
        <v>1853</v>
      </c>
      <c r="E2109" s="639" t="s">
        <v>2825</v>
      </c>
      <c r="F2109" s="618">
        <v>2314</v>
      </c>
      <c r="G2109" s="604" t="s">
        <v>2838</v>
      </c>
      <c r="H2109" s="599"/>
      <c r="I2109" s="665">
        <v>1073</v>
      </c>
      <c r="J2109" s="1392" t="s">
        <v>1126</v>
      </c>
      <c r="K2109" s="606"/>
      <c r="L2109" s="599"/>
      <c r="M2109" s="665">
        <v>1073</v>
      </c>
      <c r="N2109" s="372"/>
      <c r="O2109" s="192"/>
      <c r="P2109" s="192"/>
      <c r="Q2109" s="192"/>
      <c r="R2109" s="192"/>
      <c r="S2109" s="192"/>
      <c r="T2109" s="192"/>
      <c r="U2109" s="192"/>
      <c r="V2109" s="192"/>
      <c r="W2109" s="192"/>
      <c r="X2109" s="192"/>
      <c r="Y2109" s="192"/>
      <c r="Z2109" s="192"/>
      <c r="AA2109" s="192"/>
      <c r="AB2109" s="192"/>
      <c r="AC2109" s="192"/>
      <c r="AD2109" s="192"/>
      <c r="AE2109" s="192"/>
      <c r="AF2109" s="192"/>
    </row>
    <row r="2110" spans="1:32">
      <c r="A2110" s="602"/>
      <c r="B2110" s="3033" t="s">
        <v>351</v>
      </c>
      <c r="C2110" s="602" t="s">
        <v>308</v>
      </c>
      <c r="D2110" s="617" t="s">
        <v>1853</v>
      </c>
      <c r="E2110" s="639" t="s">
        <v>2825</v>
      </c>
      <c r="F2110" s="618">
        <v>2314</v>
      </c>
      <c r="G2110" s="604" t="s">
        <v>2839</v>
      </c>
      <c r="H2110" s="599"/>
      <c r="I2110" s="665">
        <v>715</v>
      </c>
      <c r="J2110" s="1392" t="s">
        <v>1126</v>
      </c>
      <c r="K2110" s="606"/>
      <c r="L2110" s="599"/>
      <c r="M2110" s="665">
        <v>715</v>
      </c>
      <c r="N2110" s="372"/>
      <c r="O2110" s="178"/>
      <c r="P2110" s="178"/>
      <c r="Q2110" s="178"/>
      <c r="R2110" s="178"/>
      <c r="S2110" s="178"/>
      <c r="T2110" s="178"/>
      <c r="U2110" s="178"/>
      <c r="V2110" s="178"/>
      <c r="W2110" s="178"/>
      <c r="X2110" s="178"/>
      <c r="Y2110" s="178"/>
      <c r="Z2110" s="178"/>
      <c r="AA2110" s="178"/>
      <c r="AB2110" s="178"/>
      <c r="AC2110" s="178"/>
      <c r="AD2110" s="178"/>
      <c r="AE2110" s="178"/>
      <c r="AF2110" s="178"/>
    </row>
    <row r="2111" spans="1:32">
      <c r="A2111" s="602"/>
      <c r="B2111" s="3033" t="s">
        <v>351</v>
      </c>
      <c r="C2111" s="602" t="s">
        <v>308</v>
      </c>
      <c r="D2111" s="617" t="s">
        <v>1853</v>
      </c>
      <c r="E2111" s="639" t="s">
        <v>2825</v>
      </c>
      <c r="F2111" s="618">
        <v>2314</v>
      </c>
      <c r="G2111" s="604" t="s">
        <v>2840</v>
      </c>
      <c r="H2111" s="599"/>
      <c r="I2111" s="665">
        <v>953</v>
      </c>
      <c r="J2111" s="1392" t="s">
        <v>1126</v>
      </c>
      <c r="K2111" s="606"/>
      <c r="L2111" s="599"/>
      <c r="M2111" s="665">
        <v>953</v>
      </c>
      <c r="N2111" s="1364"/>
      <c r="O2111" s="192"/>
      <c r="P2111" s="192"/>
      <c r="Q2111" s="192"/>
      <c r="R2111" s="192"/>
      <c r="S2111" s="192"/>
      <c r="T2111" s="192"/>
      <c r="U2111" s="192"/>
      <c r="V2111" s="192"/>
      <c r="W2111" s="192"/>
      <c r="X2111" s="192"/>
      <c r="Y2111" s="192"/>
      <c r="Z2111" s="192"/>
      <c r="AA2111" s="192"/>
      <c r="AB2111" s="192"/>
      <c r="AC2111" s="192"/>
      <c r="AD2111" s="192"/>
      <c r="AE2111" s="192"/>
      <c r="AF2111" s="192"/>
    </row>
    <row r="2112" spans="1:32">
      <c r="A2112" s="1170"/>
      <c r="B2112" s="3033" t="s">
        <v>351</v>
      </c>
      <c r="C2112" s="602" t="s">
        <v>308</v>
      </c>
      <c r="D2112" s="617" t="s">
        <v>1853</v>
      </c>
      <c r="E2112" s="639" t="s">
        <v>2825</v>
      </c>
      <c r="F2112" s="618">
        <v>2314</v>
      </c>
      <c r="G2112" s="1171" t="s">
        <v>2841</v>
      </c>
      <c r="H2112" s="1167"/>
      <c r="I2112" s="1334">
        <v>953</v>
      </c>
      <c r="J2112" s="1392" t="s">
        <v>1126</v>
      </c>
      <c r="K2112" s="1168"/>
      <c r="L2112" s="1167"/>
      <c r="M2112" s="1334">
        <v>953</v>
      </c>
      <c r="N2112" s="372"/>
      <c r="O2112" s="178"/>
      <c r="P2112" s="178"/>
      <c r="Q2112" s="178"/>
      <c r="R2112" s="178"/>
      <c r="S2112" s="178"/>
      <c r="T2112" s="178"/>
      <c r="U2112" s="178"/>
      <c r="V2112" s="178"/>
      <c r="W2112" s="178"/>
      <c r="X2112" s="178"/>
      <c r="Y2112" s="178"/>
      <c r="Z2112" s="178"/>
      <c r="AA2112" s="178"/>
      <c r="AB2112" s="178"/>
      <c r="AC2112" s="178"/>
      <c r="AD2112" s="178"/>
      <c r="AE2112" s="178"/>
      <c r="AF2112" s="178"/>
    </row>
    <row r="2113" spans="1:32">
      <c r="A2113" s="602"/>
      <c r="B2113" s="3033" t="s">
        <v>351</v>
      </c>
      <c r="C2113" s="602" t="s">
        <v>308</v>
      </c>
      <c r="D2113" s="617" t="s">
        <v>1853</v>
      </c>
      <c r="E2113" s="639" t="s">
        <v>2825</v>
      </c>
      <c r="F2113" s="618">
        <v>2314</v>
      </c>
      <c r="G2113" s="604" t="s">
        <v>2842</v>
      </c>
      <c r="H2113" s="599"/>
      <c r="I2113" s="665">
        <v>714</v>
      </c>
      <c r="J2113" s="1392" t="s">
        <v>1126</v>
      </c>
      <c r="K2113" s="606"/>
      <c r="L2113" s="599"/>
      <c r="M2113" s="665">
        <v>714</v>
      </c>
      <c r="N2113" s="372"/>
      <c r="O2113" s="192"/>
      <c r="P2113" s="192"/>
      <c r="Q2113" s="192"/>
      <c r="R2113" s="192"/>
      <c r="S2113" s="192"/>
      <c r="T2113" s="192"/>
      <c r="U2113" s="192"/>
      <c r="V2113" s="192"/>
      <c r="W2113" s="192"/>
      <c r="X2113" s="192"/>
      <c r="Y2113" s="192"/>
      <c r="Z2113" s="192"/>
      <c r="AA2113" s="192"/>
      <c r="AB2113" s="192"/>
      <c r="AC2113" s="192"/>
      <c r="AD2113" s="192"/>
      <c r="AE2113" s="192"/>
      <c r="AF2113" s="192"/>
    </row>
    <row r="2114" spans="1:32">
      <c r="A2114" s="602"/>
      <c r="B2114" s="3033" t="s">
        <v>351</v>
      </c>
      <c r="C2114" s="602" t="s">
        <v>308</v>
      </c>
      <c r="D2114" s="617" t="s">
        <v>1853</v>
      </c>
      <c r="E2114" s="639" t="s">
        <v>2825</v>
      </c>
      <c r="F2114" s="618">
        <v>2314</v>
      </c>
      <c r="G2114" s="604" t="s">
        <v>2843</v>
      </c>
      <c r="H2114" s="599"/>
      <c r="I2114" s="665">
        <v>715</v>
      </c>
      <c r="J2114" s="1392" t="s">
        <v>1126</v>
      </c>
      <c r="K2114" s="606"/>
      <c r="L2114" s="599"/>
      <c r="M2114" s="665">
        <v>715</v>
      </c>
      <c r="N2114" s="372"/>
      <c r="O2114" s="178"/>
      <c r="P2114" s="178"/>
      <c r="Q2114" s="178"/>
      <c r="R2114" s="178"/>
      <c r="S2114" s="178"/>
      <c r="T2114" s="178"/>
      <c r="U2114" s="178"/>
      <c r="V2114" s="178"/>
      <c r="W2114" s="178"/>
      <c r="X2114" s="178"/>
      <c r="Y2114" s="178"/>
      <c r="Z2114" s="178"/>
      <c r="AA2114" s="178"/>
      <c r="AB2114" s="178"/>
      <c r="AC2114" s="178"/>
      <c r="AD2114" s="178"/>
      <c r="AE2114" s="178"/>
      <c r="AF2114" s="178"/>
    </row>
    <row r="2115" spans="1:32" ht="20.399999999999999">
      <c r="A2115" s="1393"/>
      <c r="B2115" s="3042" t="s">
        <v>351</v>
      </c>
      <c r="C2115" s="1393" t="s">
        <v>308</v>
      </c>
      <c r="D2115" s="1452" t="s">
        <v>1853</v>
      </c>
      <c r="E2115" s="1477" t="s">
        <v>2825</v>
      </c>
      <c r="F2115" s="1465">
        <v>2314</v>
      </c>
      <c r="G2115" s="1439" t="s">
        <v>3215</v>
      </c>
      <c r="H2115" s="1440"/>
      <c r="I2115" s="1510"/>
      <c r="J2115" s="1440"/>
      <c r="K2115" s="1442"/>
      <c r="L2115" s="1440"/>
      <c r="M2115" s="1510"/>
      <c r="N2115" s="372"/>
      <c r="O2115" s="192"/>
      <c r="P2115" s="192"/>
      <c r="Q2115" s="192"/>
      <c r="R2115" s="192"/>
      <c r="S2115" s="192"/>
      <c r="T2115" s="192"/>
      <c r="U2115" s="192"/>
      <c r="V2115" s="192"/>
      <c r="W2115" s="192"/>
      <c r="X2115" s="192"/>
      <c r="Y2115" s="192"/>
      <c r="Z2115" s="192"/>
      <c r="AA2115" s="192"/>
      <c r="AB2115" s="192"/>
      <c r="AC2115" s="192"/>
      <c r="AD2115" s="192"/>
      <c r="AE2115" s="192"/>
      <c r="AF2115" s="192"/>
    </row>
    <row r="2116" spans="1:32" ht="45" customHeight="1">
      <c r="A2116" s="622"/>
      <c r="B2116" s="3032" t="s">
        <v>351</v>
      </c>
      <c r="C2116" s="622" t="s">
        <v>308</v>
      </c>
      <c r="D2116" s="658" t="s">
        <v>1853</v>
      </c>
      <c r="E2116" s="659" t="s">
        <v>2825</v>
      </c>
      <c r="F2116" s="624">
        <v>5120</v>
      </c>
      <c r="G2116" s="625" t="s">
        <v>572</v>
      </c>
      <c r="H2116" s="628">
        <v>483</v>
      </c>
      <c r="I2116" s="628"/>
      <c r="J2116" s="1392">
        <v>0</v>
      </c>
      <c r="K2116" s="606"/>
      <c r="L2116" s="628">
        <v>0</v>
      </c>
      <c r="M2116" s="628"/>
      <c r="N2116" s="372"/>
      <c r="O2116" s="178"/>
      <c r="P2116" s="178"/>
      <c r="Q2116" s="178"/>
      <c r="R2116" s="178"/>
      <c r="S2116" s="178"/>
      <c r="T2116" s="178"/>
      <c r="U2116" s="178"/>
      <c r="V2116" s="178"/>
      <c r="W2116" s="178"/>
      <c r="X2116" s="178"/>
      <c r="Y2116" s="178"/>
      <c r="Z2116" s="178"/>
      <c r="AA2116" s="178"/>
      <c r="AB2116" s="178"/>
      <c r="AC2116" s="178"/>
      <c r="AD2116" s="178"/>
      <c r="AE2116" s="178"/>
      <c r="AF2116" s="178"/>
    </row>
    <row r="2117" spans="1:32">
      <c r="A2117" s="602"/>
      <c r="B2117" s="3033" t="s">
        <v>351</v>
      </c>
      <c r="C2117" s="602" t="s">
        <v>308</v>
      </c>
      <c r="D2117" s="617" t="s">
        <v>1853</v>
      </c>
      <c r="E2117" s="639" t="s">
        <v>2825</v>
      </c>
      <c r="F2117" s="618">
        <v>5120</v>
      </c>
      <c r="G2117" s="604" t="s">
        <v>2844</v>
      </c>
      <c r="H2117" s="599"/>
      <c r="I2117" s="665">
        <v>170</v>
      </c>
      <c r="J2117" s="1392" t="s">
        <v>1126</v>
      </c>
      <c r="K2117" s="606"/>
      <c r="L2117" s="599"/>
      <c r="M2117" s="665"/>
      <c r="N2117" s="1364"/>
      <c r="O2117" s="192"/>
      <c r="P2117" s="192"/>
      <c r="Q2117" s="192"/>
      <c r="R2117" s="192"/>
      <c r="S2117" s="192"/>
      <c r="T2117" s="192"/>
      <c r="U2117" s="192"/>
      <c r="V2117" s="192"/>
      <c r="W2117" s="192"/>
      <c r="X2117" s="192"/>
      <c r="Y2117" s="192"/>
      <c r="Z2117" s="192"/>
      <c r="AA2117" s="192"/>
      <c r="AB2117" s="192"/>
      <c r="AC2117" s="192"/>
      <c r="AD2117" s="192"/>
      <c r="AE2117" s="192"/>
      <c r="AF2117" s="192"/>
    </row>
    <row r="2118" spans="1:32" ht="22.5" customHeight="1">
      <c r="A2118" s="602"/>
      <c r="B2118" s="3033" t="s">
        <v>351</v>
      </c>
      <c r="C2118" s="602" t="s">
        <v>308</v>
      </c>
      <c r="D2118" s="617" t="s">
        <v>1853</v>
      </c>
      <c r="E2118" s="639" t="s">
        <v>2825</v>
      </c>
      <c r="F2118" s="618">
        <v>5120</v>
      </c>
      <c r="G2118" s="604" t="s">
        <v>2845</v>
      </c>
      <c r="H2118" s="599"/>
      <c r="I2118" s="665">
        <v>150</v>
      </c>
      <c r="J2118" s="1392" t="s">
        <v>1126</v>
      </c>
      <c r="K2118" s="606"/>
      <c r="L2118" s="599"/>
      <c r="M2118" s="665"/>
      <c r="N2118" s="372"/>
      <c r="O2118" s="178"/>
      <c r="P2118" s="178"/>
      <c r="Q2118" s="178"/>
      <c r="R2118" s="178"/>
      <c r="S2118" s="178"/>
      <c r="T2118" s="178"/>
      <c r="U2118" s="178"/>
      <c r="V2118" s="178"/>
      <c r="W2118" s="178"/>
      <c r="X2118" s="178"/>
      <c r="Y2118" s="178"/>
      <c r="Z2118" s="178"/>
      <c r="AA2118" s="178"/>
      <c r="AB2118" s="178"/>
      <c r="AC2118" s="178"/>
      <c r="AD2118" s="178"/>
      <c r="AE2118" s="178"/>
      <c r="AF2118" s="178"/>
    </row>
    <row r="2119" spans="1:32">
      <c r="A2119" s="602"/>
      <c r="B2119" s="3033" t="s">
        <v>351</v>
      </c>
      <c r="C2119" s="602" t="s">
        <v>308</v>
      </c>
      <c r="D2119" s="617" t="s">
        <v>1853</v>
      </c>
      <c r="E2119" s="639" t="s">
        <v>2825</v>
      </c>
      <c r="F2119" s="618">
        <v>5120</v>
      </c>
      <c r="G2119" s="604" t="s">
        <v>2846</v>
      </c>
      <c r="H2119" s="599"/>
      <c r="I2119" s="665">
        <v>163</v>
      </c>
      <c r="J2119" s="1392" t="s">
        <v>1126</v>
      </c>
      <c r="K2119" s="606"/>
      <c r="L2119" s="599"/>
      <c r="M2119" s="665"/>
      <c r="N2119" s="372"/>
      <c r="O2119" s="178"/>
      <c r="P2119" s="178"/>
      <c r="Q2119" s="178"/>
      <c r="R2119" s="178"/>
      <c r="S2119" s="178"/>
      <c r="T2119" s="178"/>
      <c r="U2119" s="178"/>
      <c r="V2119" s="178"/>
      <c r="W2119" s="178"/>
      <c r="X2119" s="178"/>
      <c r="Y2119" s="178"/>
      <c r="Z2119" s="178"/>
      <c r="AA2119" s="178"/>
      <c r="AB2119" s="178"/>
      <c r="AC2119" s="178"/>
      <c r="AD2119" s="178"/>
      <c r="AE2119" s="178"/>
      <c r="AF2119" s="178"/>
    </row>
    <row r="2120" spans="1:32" ht="22.5" customHeight="1">
      <c r="A2120" s="622"/>
      <c r="B2120" s="3032" t="s">
        <v>351</v>
      </c>
      <c r="C2120" s="622" t="s">
        <v>308</v>
      </c>
      <c r="D2120" s="658" t="s">
        <v>1853</v>
      </c>
      <c r="E2120" s="659" t="s">
        <v>2825</v>
      </c>
      <c r="F2120" s="624">
        <v>5238</v>
      </c>
      <c r="G2120" s="625" t="s">
        <v>131</v>
      </c>
      <c r="H2120" s="628">
        <v>16500</v>
      </c>
      <c r="I2120" s="628"/>
      <c r="J2120" s="1392">
        <v>11524.44</v>
      </c>
      <c r="K2120" s="606"/>
      <c r="L2120" s="628">
        <v>1300</v>
      </c>
      <c r="M2120" s="628"/>
      <c r="N2120" s="372"/>
      <c r="O2120" s="178"/>
      <c r="P2120" s="178"/>
      <c r="Q2120" s="178"/>
      <c r="R2120" s="178"/>
      <c r="S2120" s="178"/>
      <c r="T2120" s="178"/>
      <c r="U2120" s="178"/>
      <c r="V2120" s="178"/>
      <c r="W2120" s="178"/>
      <c r="X2120" s="178"/>
      <c r="Y2120" s="178"/>
      <c r="Z2120" s="178"/>
      <c r="AA2120" s="178"/>
      <c r="AB2120" s="178"/>
      <c r="AC2120" s="178"/>
      <c r="AD2120" s="178"/>
      <c r="AE2120" s="178"/>
      <c r="AF2120" s="178"/>
    </row>
    <row r="2121" spans="1:32">
      <c r="A2121" s="602"/>
      <c r="B2121" s="3033" t="s">
        <v>351</v>
      </c>
      <c r="C2121" s="602" t="s">
        <v>308</v>
      </c>
      <c r="D2121" s="617" t="s">
        <v>1853</v>
      </c>
      <c r="E2121" s="639" t="s">
        <v>2825</v>
      </c>
      <c r="F2121" s="618">
        <v>5238</v>
      </c>
      <c r="G2121" s="604" t="s">
        <v>2847</v>
      </c>
      <c r="H2121" s="599"/>
      <c r="I2121" s="665">
        <v>1600</v>
      </c>
      <c r="J2121" s="1392" t="s">
        <v>1126</v>
      </c>
      <c r="K2121" s="606"/>
      <c r="L2121" s="599"/>
      <c r="M2121" s="665"/>
      <c r="N2121" s="372"/>
      <c r="O2121" s="178"/>
      <c r="P2121" s="178"/>
      <c r="Q2121" s="178"/>
      <c r="R2121" s="178"/>
      <c r="S2121" s="178"/>
      <c r="T2121" s="178"/>
      <c r="U2121" s="178"/>
      <c r="V2121" s="178"/>
      <c r="W2121" s="178"/>
      <c r="X2121" s="178"/>
      <c r="Y2121" s="178"/>
      <c r="Z2121" s="178"/>
      <c r="AA2121" s="178"/>
      <c r="AB2121" s="178"/>
      <c r="AC2121" s="178"/>
      <c r="AD2121" s="178"/>
      <c r="AE2121" s="178"/>
      <c r="AF2121" s="178"/>
    </row>
    <row r="2122" spans="1:32">
      <c r="A2122" s="602"/>
      <c r="B2122" s="3033" t="s">
        <v>351</v>
      </c>
      <c r="C2122" s="602" t="s">
        <v>308</v>
      </c>
      <c r="D2122" s="617" t="s">
        <v>1853</v>
      </c>
      <c r="E2122" s="639" t="s">
        <v>2825</v>
      </c>
      <c r="F2122" s="618">
        <v>5238</v>
      </c>
      <c r="G2122" s="604" t="s">
        <v>2848</v>
      </c>
      <c r="H2122" s="599"/>
      <c r="I2122" s="665">
        <v>8000</v>
      </c>
      <c r="J2122" s="1392" t="s">
        <v>1126</v>
      </c>
      <c r="K2122" s="606"/>
      <c r="L2122" s="599"/>
      <c r="M2122" s="665"/>
      <c r="N2122" s="372"/>
      <c r="O2122" s="178"/>
      <c r="P2122" s="178"/>
      <c r="Q2122" s="178"/>
      <c r="R2122" s="178"/>
      <c r="S2122" s="178"/>
      <c r="T2122" s="178"/>
      <c r="U2122" s="178"/>
      <c r="V2122" s="178"/>
      <c r="W2122" s="178"/>
      <c r="X2122" s="178"/>
      <c r="Y2122" s="178"/>
      <c r="Z2122" s="178"/>
      <c r="AA2122" s="178"/>
      <c r="AB2122" s="178"/>
      <c r="AC2122" s="178"/>
      <c r="AD2122" s="178"/>
      <c r="AE2122" s="178"/>
      <c r="AF2122" s="178"/>
    </row>
    <row r="2123" spans="1:32">
      <c r="A2123" s="602"/>
      <c r="B2123" s="3033" t="s">
        <v>351</v>
      </c>
      <c r="C2123" s="602" t="s">
        <v>308</v>
      </c>
      <c r="D2123" s="617" t="s">
        <v>1853</v>
      </c>
      <c r="E2123" s="639" t="s">
        <v>2825</v>
      </c>
      <c r="F2123" s="618">
        <v>5238</v>
      </c>
      <c r="G2123" s="604" t="s">
        <v>2849</v>
      </c>
      <c r="H2123" s="599"/>
      <c r="I2123" s="665">
        <v>1600</v>
      </c>
      <c r="J2123" s="1392" t="s">
        <v>1126</v>
      </c>
      <c r="K2123" s="606"/>
      <c r="L2123" s="599"/>
      <c r="M2123" s="665"/>
      <c r="N2123" s="372"/>
      <c r="O2123" s="178"/>
      <c r="P2123" s="178"/>
      <c r="Q2123" s="178"/>
      <c r="R2123" s="178"/>
      <c r="S2123" s="178"/>
      <c r="T2123" s="178"/>
      <c r="U2123" s="178"/>
      <c r="V2123" s="178"/>
      <c r="W2123" s="178"/>
      <c r="X2123" s="178"/>
      <c r="Y2123" s="178"/>
      <c r="Z2123" s="178"/>
      <c r="AA2123" s="178"/>
      <c r="AB2123" s="178"/>
      <c r="AC2123" s="178"/>
      <c r="AD2123" s="178"/>
      <c r="AE2123" s="178"/>
      <c r="AF2123" s="178"/>
    </row>
    <row r="2124" spans="1:32">
      <c r="A2124" s="602"/>
      <c r="B2124" s="3033" t="s">
        <v>351</v>
      </c>
      <c r="C2124" s="602" t="s">
        <v>308</v>
      </c>
      <c r="D2124" s="617" t="s">
        <v>1853</v>
      </c>
      <c r="E2124" s="639" t="s">
        <v>2825</v>
      </c>
      <c r="F2124" s="618">
        <v>5238</v>
      </c>
      <c r="G2124" s="604" t="s">
        <v>2223</v>
      </c>
      <c r="H2124" s="599"/>
      <c r="I2124" s="665">
        <v>4000</v>
      </c>
      <c r="J2124" s="1392" t="s">
        <v>1126</v>
      </c>
      <c r="K2124" s="606"/>
      <c r="L2124" s="599"/>
      <c r="M2124" s="665"/>
      <c r="N2124" s="1364"/>
      <c r="O2124" s="178"/>
      <c r="P2124" s="178"/>
      <c r="Q2124" s="178"/>
      <c r="R2124" s="178"/>
      <c r="S2124" s="178"/>
      <c r="T2124" s="178"/>
      <c r="U2124" s="178"/>
      <c r="V2124" s="178"/>
      <c r="W2124" s="178"/>
      <c r="X2124" s="178"/>
      <c r="Y2124" s="178"/>
      <c r="Z2124" s="178"/>
      <c r="AA2124" s="178"/>
      <c r="AB2124" s="178"/>
      <c r="AC2124" s="178"/>
      <c r="AD2124" s="178"/>
      <c r="AE2124" s="178"/>
      <c r="AF2124" s="178"/>
    </row>
    <row r="2125" spans="1:32" ht="33.75" customHeight="1">
      <c r="A2125" s="602"/>
      <c r="B2125" s="3033" t="s">
        <v>351</v>
      </c>
      <c r="C2125" s="602" t="s">
        <v>308</v>
      </c>
      <c r="D2125" s="617" t="s">
        <v>1853</v>
      </c>
      <c r="E2125" s="639" t="s">
        <v>2825</v>
      </c>
      <c r="F2125" s="618">
        <v>5238</v>
      </c>
      <c r="G2125" s="604" t="s">
        <v>1611</v>
      </c>
      <c r="H2125" s="599"/>
      <c r="I2125" s="665">
        <v>1300</v>
      </c>
      <c r="J2125" s="1392" t="s">
        <v>1126</v>
      </c>
      <c r="K2125" s="606"/>
      <c r="L2125" s="599"/>
      <c r="M2125" s="665">
        <v>1300</v>
      </c>
      <c r="N2125" s="372"/>
      <c r="O2125" s="178"/>
      <c r="P2125" s="178"/>
      <c r="Q2125" s="178"/>
      <c r="R2125" s="178"/>
      <c r="S2125" s="178"/>
      <c r="T2125" s="178"/>
      <c r="U2125" s="178"/>
      <c r="V2125" s="178"/>
      <c r="W2125" s="178"/>
      <c r="X2125" s="178"/>
      <c r="Y2125" s="178"/>
      <c r="Z2125" s="178"/>
      <c r="AA2125" s="178"/>
      <c r="AB2125" s="178"/>
      <c r="AC2125" s="178"/>
      <c r="AD2125" s="178"/>
      <c r="AE2125" s="178"/>
      <c r="AF2125" s="178"/>
    </row>
    <row r="2126" spans="1:32" ht="22.5" customHeight="1">
      <c r="A2126" s="622"/>
      <c r="B2126" s="3032" t="s">
        <v>351</v>
      </c>
      <c r="C2126" s="622" t="s">
        <v>308</v>
      </c>
      <c r="D2126" s="658" t="s">
        <v>1853</v>
      </c>
      <c r="E2126" s="659" t="s">
        <v>2825</v>
      </c>
      <c r="F2126" s="624">
        <v>5239</v>
      </c>
      <c r="G2126" s="625" t="s">
        <v>1170</v>
      </c>
      <c r="H2126" s="628"/>
      <c r="I2126" s="628"/>
      <c r="J2126" s="1392"/>
      <c r="K2126" s="606"/>
      <c r="L2126" s="628">
        <v>2634</v>
      </c>
      <c r="M2126" s="628"/>
      <c r="N2126" s="372"/>
      <c r="O2126" s="178"/>
      <c r="P2126" s="178"/>
      <c r="Q2126" s="178"/>
      <c r="R2126" s="178"/>
      <c r="S2126" s="178"/>
      <c r="T2126" s="178"/>
      <c r="U2126" s="178"/>
      <c r="V2126" s="178"/>
      <c r="W2126" s="178"/>
      <c r="X2126" s="178"/>
      <c r="Y2126" s="178"/>
      <c r="Z2126" s="178"/>
      <c r="AA2126" s="178"/>
      <c r="AB2126" s="178"/>
      <c r="AC2126" s="178"/>
      <c r="AD2126" s="178"/>
      <c r="AE2126" s="178"/>
      <c r="AF2126" s="178"/>
    </row>
    <row r="2127" spans="1:32" ht="33.75" customHeight="1">
      <c r="A2127" s="602"/>
      <c r="B2127" s="3033" t="s">
        <v>351</v>
      </c>
      <c r="C2127" s="602" t="s">
        <v>308</v>
      </c>
      <c r="D2127" s="617" t="s">
        <v>1853</v>
      </c>
      <c r="E2127" s="639" t="s">
        <v>2825</v>
      </c>
      <c r="F2127" s="618">
        <v>5239</v>
      </c>
      <c r="G2127" s="604" t="s">
        <v>5113</v>
      </c>
      <c r="H2127" s="599"/>
      <c r="I2127" s="665"/>
      <c r="J2127" s="1392" t="s">
        <v>1126</v>
      </c>
      <c r="K2127" s="606"/>
      <c r="L2127" s="599"/>
      <c r="M2127" s="665">
        <v>2634</v>
      </c>
      <c r="N2127" s="372"/>
      <c r="O2127" s="178"/>
      <c r="P2127" s="178"/>
      <c r="Q2127" s="178"/>
      <c r="R2127" s="178"/>
      <c r="S2127" s="178"/>
      <c r="T2127" s="178"/>
      <c r="U2127" s="178"/>
      <c r="V2127" s="178"/>
      <c r="W2127" s="178"/>
      <c r="X2127" s="178"/>
      <c r="Y2127" s="178"/>
      <c r="Z2127" s="178"/>
      <c r="AA2127" s="178"/>
      <c r="AB2127" s="178"/>
      <c r="AC2127" s="178"/>
      <c r="AD2127" s="178"/>
      <c r="AE2127" s="178"/>
      <c r="AF2127" s="178"/>
    </row>
    <row r="2128" spans="1:32" ht="22.5" customHeight="1">
      <c r="A2128" s="602"/>
      <c r="B2128" s="3033" t="s">
        <v>351</v>
      </c>
      <c r="C2128" s="602" t="s">
        <v>308</v>
      </c>
      <c r="D2128" s="617" t="s">
        <v>1853</v>
      </c>
      <c r="E2128" s="639" t="s">
        <v>2825</v>
      </c>
      <c r="F2128" s="618"/>
      <c r="G2128" s="604"/>
      <c r="H2128" s="599"/>
      <c r="I2128" s="665"/>
      <c r="J2128" s="1392" t="s">
        <v>1126</v>
      </c>
      <c r="K2128" s="606"/>
      <c r="L2128" s="599"/>
      <c r="M2128" s="665"/>
      <c r="N2128" s="10"/>
      <c r="O2128" s="178"/>
      <c r="P2128" s="178"/>
      <c r="Q2128" s="178"/>
      <c r="R2128" s="178"/>
      <c r="S2128" s="178"/>
      <c r="T2128" s="178"/>
      <c r="U2128" s="178"/>
      <c r="V2128" s="178"/>
      <c r="W2128" s="178"/>
      <c r="X2128" s="178"/>
      <c r="Y2128" s="178"/>
      <c r="Z2128" s="178"/>
      <c r="AA2128" s="178"/>
      <c r="AB2128" s="178"/>
      <c r="AC2128" s="178"/>
      <c r="AD2128" s="178"/>
      <c r="AE2128" s="178"/>
      <c r="AF2128" s="178"/>
    </row>
    <row r="2129" spans="1:32">
      <c r="A2129" s="602"/>
      <c r="B2129" s="3033" t="s">
        <v>351</v>
      </c>
      <c r="C2129" s="602" t="s">
        <v>308</v>
      </c>
      <c r="D2129" s="617" t="s">
        <v>1853</v>
      </c>
      <c r="E2129" s="639" t="s">
        <v>2825</v>
      </c>
      <c r="F2129" s="618"/>
      <c r="G2129" s="604"/>
      <c r="H2129" s="599"/>
      <c r="I2129" s="665"/>
      <c r="J2129" s="1392" t="s">
        <v>1126</v>
      </c>
      <c r="K2129" s="606"/>
      <c r="L2129" s="599"/>
      <c r="M2129" s="665"/>
      <c r="N2129" s="167"/>
      <c r="O2129" s="178"/>
      <c r="P2129" s="178"/>
      <c r="Q2129" s="178"/>
      <c r="R2129" s="178"/>
      <c r="S2129" s="178"/>
      <c r="T2129" s="178"/>
      <c r="U2129" s="178"/>
      <c r="V2129" s="178"/>
      <c r="W2129" s="178"/>
      <c r="X2129" s="178"/>
      <c r="Y2129" s="178"/>
      <c r="Z2129" s="178"/>
      <c r="AA2129" s="178"/>
      <c r="AB2129" s="178"/>
      <c r="AC2129" s="178"/>
      <c r="AD2129" s="178"/>
      <c r="AE2129" s="178"/>
      <c r="AF2129" s="178"/>
    </row>
    <row r="2130" spans="1:32">
      <c r="A2130" s="602"/>
      <c r="B2130" s="3033" t="s">
        <v>351</v>
      </c>
      <c r="C2130" s="602" t="s">
        <v>308</v>
      </c>
      <c r="D2130" s="617" t="s">
        <v>1853</v>
      </c>
      <c r="E2130" s="639" t="s">
        <v>2825</v>
      </c>
      <c r="F2130" s="618"/>
      <c r="G2130" s="604"/>
      <c r="H2130" s="599"/>
      <c r="I2130" s="665"/>
      <c r="J2130" s="1392" t="s">
        <v>1126</v>
      </c>
      <c r="K2130" s="606"/>
      <c r="L2130" s="599"/>
      <c r="M2130" s="665"/>
      <c r="N2130" s="10"/>
      <c r="O2130" s="178"/>
      <c r="P2130" s="178"/>
      <c r="Q2130" s="178"/>
      <c r="R2130" s="178"/>
      <c r="S2130" s="178"/>
      <c r="T2130" s="178"/>
      <c r="U2130" s="178"/>
      <c r="V2130" s="178"/>
      <c r="W2130" s="178"/>
      <c r="X2130" s="178"/>
      <c r="Y2130" s="178"/>
      <c r="Z2130" s="178"/>
      <c r="AA2130" s="178"/>
      <c r="AB2130" s="178"/>
      <c r="AC2130" s="178"/>
      <c r="AD2130" s="178"/>
      <c r="AE2130" s="178"/>
      <c r="AF2130" s="178"/>
    </row>
    <row r="2131" spans="1:32">
      <c r="A2131" s="602"/>
      <c r="B2131" s="3033" t="s">
        <v>351</v>
      </c>
      <c r="C2131" s="602" t="s">
        <v>308</v>
      </c>
      <c r="D2131" s="617" t="s">
        <v>1853</v>
      </c>
      <c r="E2131" s="639" t="s">
        <v>2825</v>
      </c>
      <c r="F2131" s="618"/>
      <c r="G2131" s="604"/>
      <c r="H2131" s="599"/>
      <c r="I2131" s="665"/>
      <c r="J2131" s="1392" t="s">
        <v>1126</v>
      </c>
      <c r="K2131" s="606"/>
      <c r="L2131" s="599"/>
      <c r="M2131" s="665"/>
      <c r="N2131" s="167"/>
      <c r="O2131" s="178"/>
      <c r="P2131" s="178"/>
      <c r="Q2131" s="178"/>
      <c r="R2131" s="178"/>
      <c r="S2131" s="178"/>
      <c r="T2131" s="178"/>
      <c r="U2131" s="178"/>
      <c r="V2131" s="178"/>
      <c r="W2131" s="178"/>
      <c r="X2131" s="178"/>
      <c r="Y2131" s="178"/>
      <c r="Z2131" s="178"/>
      <c r="AA2131" s="178"/>
      <c r="AB2131" s="178"/>
      <c r="AC2131" s="178"/>
      <c r="AD2131" s="178"/>
      <c r="AE2131" s="178"/>
      <c r="AF2131" s="178"/>
    </row>
    <row r="2132" spans="1:32">
      <c r="A2132" s="622"/>
      <c r="B2132" s="3032" t="s">
        <v>351</v>
      </c>
      <c r="C2132" s="622" t="s">
        <v>308</v>
      </c>
      <c r="D2132" s="658" t="s">
        <v>1853</v>
      </c>
      <c r="E2132" s="681" t="s">
        <v>2951</v>
      </c>
      <c r="F2132" s="633">
        <v>1119</v>
      </c>
      <c r="G2132" s="625" t="s">
        <v>134</v>
      </c>
      <c r="H2132" s="628"/>
      <c r="I2132" s="628"/>
      <c r="J2132" s="1392">
        <v>285.77</v>
      </c>
      <c r="K2132" s="666"/>
      <c r="L2132" s="628">
        <v>50383.92</v>
      </c>
      <c r="M2132" s="628"/>
      <c r="N2132" s="10"/>
      <c r="O2132" s="178"/>
      <c r="P2132" s="178"/>
      <c r="Q2132" s="178"/>
      <c r="R2132" s="178"/>
      <c r="S2132" s="178"/>
      <c r="T2132" s="178"/>
      <c r="U2132" s="178"/>
      <c r="V2132" s="178"/>
      <c r="W2132" s="178"/>
      <c r="X2132" s="178"/>
      <c r="Y2132" s="178"/>
      <c r="Z2132" s="178"/>
      <c r="AA2132" s="178"/>
      <c r="AB2132" s="178"/>
      <c r="AC2132" s="178"/>
      <c r="AD2132" s="178"/>
      <c r="AE2132" s="178"/>
      <c r="AF2132" s="178"/>
    </row>
    <row r="2133" spans="1:32" ht="20.399999999999999">
      <c r="A2133" s="602"/>
      <c r="B2133" s="3033" t="s">
        <v>351</v>
      </c>
      <c r="C2133" s="602" t="s">
        <v>308</v>
      </c>
      <c r="D2133" s="617" t="s">
        <v>1853</v>
      </c>
      <c r="E2133" s="639" t="s">
        <v>2951</v>
      </c>
      <c r="F2133" s="618">
        <v>1119</v>
      </c>
      <c r="G2133" s="620" t="s">
        <v>2952</v>
      </c>
      <c r="H2133" s="680"/>
      <c r="I2133" s="680"/>
      <c r="J2133" s="1392" t="s">
        <v>1126</v>
      </c>
      <c r="K2133" s="686"/>
      <c r="L2133" s="680"/>
      <c r="M2133" s="798">
        <v>50383.92</v>
      </c>
      <c r="N2133" s="167"/>
      <c r="O2133" s="178"/>
      <c r="P2133" s="178"/>
      <c r="Q2133" s="178"/>
      <c r="R2133" s="178"/>
      <c r="S2133" s="178"/>
      <c r="T2133" s="178"/>
      <c r="U2133" s="178"/>
      <c r="V2133" s="178"/>
      <c r="W2133" s="178"/>
      <c r="X2133" s="178"/>
      <c r="Y2133" s="178"/>
      <c r="Z2133" s="178"/>
      <c r="AA2133" s="178"/>
      <c r="AB2133" s="178"/>
      <c r="AC2133" s="178"/>
      <c r="AD2133" s="178"/>
      <c r="AE2133" s="178"/>
      <c r="AF2133" s="178"/>
    </row>
    <row r="2134" spans="1:32">
      <c r="A2134" s="622"/>
      <c r="B2134" s="3032" t="s">
        <v>351</v>
      </c>
      <c r="C2134" s="622" t="s">
        <v>308</v>
      </c>
      <c r="D2134" s="658" t="s">
        <v>1853</v>
      </c>
      <c r="E2134" s="681" t="s">
        <v>2951</v>
      </c>
      <c r="F2134" s="633">
        <v>1147</v>
      </c>
      <c r="G2134" s="625" t="s">
        <v>1027</v>
      </c>
      <c r="H2134" s="628">
        <v>35988</v>
      </c>
      <c r="I2134" s="628"/>
      <c r="J2134" s="1392">
        <v>0</v>
      </c>
      <c r="K2134" s="666"/>
      <c r="L2134" s="628">
        <v>0</v>
      </c>
      <c r="M2134" s="626"/>
      <c r="N2134" s="167"/>
      <c r="O2134" s="178"/>
      <c r="P2134" s="178"/>
      <c r="Q2134" s="178"/>
      <c r="R2134" s="178"/>
      <c r="S2134" s="178"/>
      <c r="T2134" s="178"/>
      <c r="U2134" s="178"/>
      <c r="V2134" s="178"/>
      <c r="W2134" s="178"/>
      <c r="X2134" s="178"/>
      <c r="Y2134" s="178"/>
      <c r="Z2134" s="178"/>
      <c r="AA2134" s="178"/>
      <c r="AB2134" s="178"/>
      <c r="AC2134" s="178"/>
      <c r="AD2134" s="178"/>
      <c r="AE2134" s="178"/>
      <c r="AF2134" s="178"/>
    </row>
    <row r="2135" spans="1:32" ht="20.399999999999999">
      <c r="A2135" s="602"/>
      <c r="B2135" s="3033" t="s">
        <v>351</v>
      </c>
      <c r="C2135" s="602" t="s">
        <v>308</v>
      </c>
      <c r="D2135" s="617" t="s">
        <v>1853</v>
      </c>
      <c r="E2135" s="639" t="s">
        <v>2951</v>
      </c>
      <c r="F2135" s="618">
        <v>1147</v>
      </c>
      <c r="G2135" s="620" t="s">
        <v>2952</v>
      </c>
      <c r="H2135" s="680"/>
      <c r="I2135" s="680">
        <v>35988</v>
      </c>
      <c r="J2135" s="1392" t="s">
        <v>1126</v>
      </c>
      <c r="K2135" s="686"/>
      <c r="L2135" s="680"/>
      <c r="M2135" s="798"/>
      <c r="N2135" s="2073" t="s">
        <v>4039</v>
      </c>
      <c r="O2135" s="178"/>
      <c r="P2135" s="178"/>
      <c r="Q2135" s="178"/>
      <c r="R2135" s="178"/>
      <c r="S2135" s="178"/>
      <c r="T2135" s="178"/>
      <c r="U2135" s="178"/>
      <c r="V2135" s="178"/>
      <c r="W2135" s="178"/>
      <c r="X2135" s="178"/>
      <c r="Y2135" s="178"/>
      <c r="Z2135" s="178"/>
      <c r="AA2135" s="178"/>
      <c r="AB2135" s="178"/>
      <c r="AC2135" s="178"/>
      <c r="AD2135" s="178"/>
      <c r="AE2135" s="178"/>
      <c r="AF2135" s="178"/>
    </row>
    <row r="2136" spans="1:32">
      <c r="A2136" s="622"/>
      <c r="B2136" s="3032" t="s">
        <v>351</v>
      </c>
      <c r="C2136" s="622" t="s">
        <v>308</v>
      </c>
      <c r="D2136" s="658" t="s">
        <v>1853</v>
      </c>
      <c r="E2136" s="659" t="s">
        <v>2951</v>
      </c>
      <c r="F2136" s="633">
        <v>1210</v>
      </c>
      <c r="G2136" s="625" t="s">
        <v>784</v>
      </c>
      <c r="H2136" s="628">
        <v>43177</v>
      </c>
      <c r="I2136" s="628"/>
      <c r="J2136" s="1392">
        <v>0</v>
      </c>
      <c r="K2136" s="666"/>
      <c r="L2136" s="628">
        <v>40800</v>
      </c>
      <c r="M2136" s="626"/>
      <c r="N2136" s="167"/>
      <c r="O2136" s="4"/>
      <c r="P2136" s="4"/>
      <c r="Q2136" s="4"/>
      <c r="R2136" s="178"/>
      <c r="S2136" s="178"/>
      <c r="T2136" s="178"/>
      <c r="U2136" s="178"/>
      <c r="V2136" s="178"/>
      <c r="W2136" s="178"/>
      <c r="X2136" s="178"/>
      <c r="Y2136" s="178"/>
      <c r="Z2136" s="178"/>
      <c r="AA2136" s="178"/>
      <c r="AB2136" s="178"/>
      <c r="AC2136" s="178"/>
      <c r="AD2136" s="178"/>
      <c r="AE2136" s="178"/>
      <c r="AF2136" s="178"/>
    </row>
    <row r="2137" spans="1:32" ht="20.399999999999999">
      <c r="A2137" s="602"/>
      <c r="B2137" s="3033" t="s">
        <v>351</v>
      </c>
      <c r="C2137" s="602" t="s">
        <v>308</v>
      </c>
      <c r="D2137" s="617" t="s">
        <v>1853</v>
      </c>
      <c r="E2137" s="639" t="s">
        <v>2951</v>
      </c>
      <c r="F2137" s="618">
        <v>1210</v>
      </c>
      <c r="G2137" s="620" t="s">
        <v>2952</v>
      </c>
      <c r="H2137" s="680"/>
      <c r="I2137" s="680">
        <v>43177</v>
      </c>
      <c r="J2137" s="1392" t="s">
        <v>1126</v>
      </c>
      <c r="K2137" s="686"/>
      <c r="L2137" s="680"/>
      <c r="M2137" s="798">
        <v>40800</v>
      </c>
      <c r="N2137" s="10"/>
      <c r="O2137" s="4"/>
      <c r="P2137" s="4"/>
      <c r="Q2137" s="4"/>
      <c r="R2137" s="178"/>
      <c r="S2137" s="178"/>
      <c r="T2137" s="178"/>
      <c r="U2137" s="178"/>
      <c r="V2137" s="178"/>
      <c r="W2137" s="178"/>
      <c r="X2137" s="178"/>
      <c r="Y2137" s="178"/>
      <c r="Z2137" s="178"/>
      <c r="AA2137" s="178"/>
      <c r="AB2137" s="178"/>
      <c r="AC2137" s="178"/>
      <c r="AD2137" s="178"/>
      <c r="AE2137" s="178"/>
      <c r="AF2137" s="178"/>
    </row>
    <row r="2138" spans="1:32">
      <c r="A2138" s="622"/>
      <c r="B2138" s="3032" t="s">
        <v>351</v>
      </c>
      <c r="C2138" s="622" t="s">
        <v>308</v>
      </c>
      <c r="D2138" s="658" t="s">
        <v>1853</v>
      </c>
      <c r="E2138" s="659" t="s">
        <v>2951</v>
      </c>
      <c r="F2138" s="633">
        <v>2231</v>
      </c>
      <c r="G2138" s="205" t="s">
        <v>1668</v>
      </c>
      <c r="H2138" s="628">
        <v>9478</v>
      </c>
      <c r="I2138" s="628"/>
      <c r="J2138" s="1392">
        <v>0</v>
      </c>
      <c r="K2138" s="666"/>
      <c r="L2138" s="628">
        <v>13066</v>
      </c>
      <c r="M2138" s="626"/>
      <c r="N2138" s="167"/>
      <c r="O2138" s="4"/>
      <c r="P2138" s="4"/>
      <c r="Q2138" s="4"/>
      <c r="R2138" s="178"/>
      <c r="S2138" s="178"/>
      <c r="T2138" s="178"/>
      <c r="U2138" s="178"/>
      <c r="V2138" s="178"/>
      <c r="W2138" s="178"/>
      <c r="X2138" s="178"/>
      <c r="Y2138" s="178"/>
      <c r="Z2138" s="178"/>
      <c r="AA2138" s="178"/>
      <c r="AB2138" s="178"/>
      <c r="AC2138" s="178"/>
      <c r="AD2138" s="178"/>
      <c r="AE2138" s="178"/>
      <c r="AF2138" s="178"/>
    </row>
    <row r="2139" spans="1:32" ht="22.5" customHeight="1">
      <c r="A2139" s="602"/>
      <c r="B2139" s="3033" t="s">
        <v>351</v>
      </c>
      <c r="C2139" s="602" t="s">
        <v>308</v>
      </c>
      <c r="D2139" s="617" t="s">
        <v>1853</v>
      </c>
      <c r="E2139" s="639" t="s">
        <v>2951</v>
      </c>
      <c r="F2139" s="618">
        <v>2231</v>
      </c>
      <c r="G2139" s="2565" t="s">
        <v>4723</v>
      </c>
      <c r="H2139" s="680"/>
      <c r="I2139" s="680">
        <v>14838</v>
      </c>
      <c r="J2139" s="1392" t="s">
        <v>1126</v>
      </c>
      <c r="K2139" s="686"/>
      <c r="L2139" s="680"/>
      <c r="M2139" s="798">
        <v>13066</v>
      </c>
      <c r="N2139" s="10"/>
      <c r="O2139" s="178"/>
      <c r="P2139" s="178"/>
      <c r="Q2139" s="178"/>
      <c r="R2139" s="178"/>
      <c r="S2139" s="178"/>
      <c r="T2139" s="178"/>
      <c r="U2139" s="178"/>
      <c r="V2139" s="178"/>
      <c r="W2139" s="178"/>
      <c r="X2139" s="178"/>
      <c r="Y2139" s="178"/>
      <c r="Z2139" s="178"/>
      <c r="AA2139" s="178"/>
      <c r="AB2139" s="178"/>
      <c r="AC2139" s="178"/>
      <c r="AD2139" s="178"/>
      <c r="AE2139" s="178"/>
      <c r="AF2139" s="178"/>
    </row>
    <row r="2140" spans="1:32">
      <c r="A2140" s="622"/>
      <c r="B2140" s="3032" t="s">
        <v>351</v>
      </c>
      <c r="C2140" s="622" t="s">
        <v>308</v>
      </c>
      <c r="D2140" s="658" t="s">
        <v>1853</v>
      </c>
      <c r="E2140" s="659" t="s">
        <v>2951</v>
      </c>
      <c r="F2140" s="633">
        <v>2239</v>
      </c>
      <c r="G2140" s="625" t="s">
        <v>993</v>
      </c>
      <c r="H2140" s="628"/>
      <c r="I2140" s="628"/>
      <c r="J2140" s="1392">
        <v>400</v>
      </c>
      <c r="K2140" s="666"/>
      <c r="L2140" s="628">
        <v>7563.71</v>
      </c>
      <c r="M2140" s="626"/>
      <c r="N2140" s="167"/>
      <c r="O2140" s="178"/>
      <c r="P2140" s="178"/>
      <c r="Q2140" s="178"/>
      <c r="R2140" s="178"/>
      <c r="S2140" s="178"/>
      <c r="T2140" s="178"/>
      <c r="U2140" s="178"/>
      <c r="V2140" s="178"/>
      <c r="W2140" s="178"/>
      <c r="X2140" s="178"/>
      <c r="Y2140" s="178"/>
      <c r="Z2140" s="178"/>
      <c r="AA2140" s="178"/>
      <c r="AB2140" s="178"/>
      <c r="AC2140" s="178"/>
      <c r="AD2140" s="178"/>
      <c r="AE2140" s="178"/>
      <c r="AF2140" s="178"/>
    </row>
    <row r="2141" spans="1:32" ht="22.5" customHeight="1">
      <c r="A2141" s="602"/>
      <c r="B2141" s="3033" t="s">
        <v>351</v>
      </c>
      <c r="C2141" s="602" t="s">
        <v>308</v>
      </c>
      <c r="D2141" s="617" t="s">
        <v>1853</v>
      </c>
      <c r="E2141" s="639" t="s">
        <v>2951</v>
      </c>
      <c r="F2141" s="618">
        <v>2239</v>
      </c>
      <c r="G2141" s="2563" t="s">
        <v>4722</v>
      </c>
      <c r="H2141" s="680"/>
      <c r="I2141" s="680"/>
      <c r="J2141" s="1392" t="s">
        <v>1126</v>
      </c>
      <c r="K2141" s="686"/>
      <c r="L2141" s="680"/>
      <c r="M2141" s="798">
        <v>7563.71</v>
      </c>
      <c r="N2141" s="167"/>
      <c r="O2141" s="178"/>
      <c r="P2141" s="178"/>
      <c r="Q2141" s="178"/>
      <c r="R2141" s="178"/>
      <c r="S2141" s="178"/>
      <c r="T2141" s="178"/>
      <c r="U2141" s="178"/>
      <c r="V2141" s="178"/>
      <c r="W2141" s="178"/>
      <c r="X2141" s="178"/>
      <c r="Y2141" s="178"/>
      <c r="Z2141" s="178"/>
      <c r="AA2141" s="178"/>
      <c r="AB2141" s="178"/>
      <c r="AC2141" s="178"/>
      <c r="AD2141" s="178"/>
      <c r="AE2141" s="178"/>
      <c r="AF2141" s="178"/>
    </row>
    <row r="2142" spans="1:32" ht="30.6">
      <c r="A2142" s="622"/>
      <c r="B2142" s="3032" t="s">
        <v>351</v>
      </c>
      <c r="C2142" s="622" t="s">
        <v>308</v>
      </c>
      <c r="D2142" s="658" t="s">
        <v>1853</v>
      </c>
      <c r="E2142" s="659" t="s">
        <v>2951</v>
      </c>
      <c r="F2142" s="633">
        <v>2370</v>
      </c>
      <c r="G2142" s="625" t="s">
        <v>126</v>
      </c>
      <c r="H2142" s="628">
        <v>9478</v>
      </c>
      <c r="I2142" s="628"/>
      <c r="J2142" s="1392">
        <v>0</v>
      </c>
      <c r="K2142" s="666"/>
      <c r="L2142" s="628">
        <v>32760</v>
      </c>
      <c r="M2142" s="626"/>
      <c r="N2142" s="2440" t="s">
        <v>4635</v>
      </c>
      <c r="O2142" s="178"/>
      <c r="P2142" s="178"/>
      <c r="Q2142" s="178"/>
      <c r="R2142" s="178"/>
      <c r="S2142" s="178"/>
      <c r="T2142" s="178"/>
      <c r="U2142" s="178"/>
      <c r="V2142" s="178"/>
      <c r="W2142" s="178"/>
      <c r="X2142" s="178"/>
      <c r="Y2142" s="178"/>
      <c r="Z2142" s="178"/>
      <c r="AA2142" s="178"/>
      <c r="AB2142" s="178"/>
      <c r="AC2142" s="178"/>
      <c r="AD2142" s="178"/>
      <c r="AE2142" s="178"/>
      <c r="AF2142" s="178"/>
    </row>
    <row r="2143" spans="1:32" ht="40.799999999999997">
      <c r="A2143" s="602"/>
      <c r="B2143" s="3033" t="s">
        <v>351</v>
      </c>
      <c r="C2143" s="602" t="s">
        <v>308</v>
      </c>
      <c r="D2143" s="617" t="s">
        <v>1853</v>
      </c>
      <c r="E2143" s="639" t="s">
        <v>2951</v>
      </c>
      <c r="F2143" s="618">
        <v>2370</v>
      </c>
      <c r="G2143" s="2563" t="s">
        <v>3021</v>
      </c>
      <c r="H2143" s="680"/>
      <c r="I2143" s="680">
        <v>14838</v>
      </c>
      <c r="J2143" s="1392" t="s">
        <v>1126</v>
      </c>
      <c r="K2143" s="686"/>
      <c r="L2143" s="680"/>
      <c r="M2143" s="798">
        <v>32760</v>
      </c>
      <c r="N2143" s="350" t="s">
        <v>4636</v>
      </c>
      <c r="O2143" s="178"/>
      <c r="P2143" s="178"/>
      <c r="Q2143" s="178"/>
      <c r="R2143" s="178"/>
      <c r="S2143" s="178"/>
      <c r="T2143" s="178"/>
      <c r="U2143" s="178"/>
      <c r="V2143" s="178"/>
      <c r="W2143" s="178"/>
      <c r="X2143" s="178"/>
      <c r="Y2143" s="178"/>
      <c r="Z2143" s="178"/>
      <c r="AA2143" s="178"/>
      <c r="AB2143" s="178"/>
      <c r="AC2143" s="178"/>
      <c r="AD2143" s="178"/>
      <c r="AE2143" s="178"/>
      <c r="AF2143" s="178"/>
    </row>
    <row r="2144" spans="1:32" ht="30.6">
      <c r="A2144" s="602"/>
      <c r="B2144" s="3033" t="s">
        <v>351</v>
      </c>
      <c r="C2144" s="602" t="s">
        <v>308</v>
      </c>
      <c r="D2144" s="617" t="s">
        <v>1853</v>
      </c>
      <c r="E2144" s="639" t="s">
        <v>2951</v>
      </c>
      <c r="F2144" s="618">
        <v>2370</v>
      </c>
      <c r="G2144" s="620" t="s">
        <v>3093</v>
      </c>
      <c r="H2144" s="680"/>
      <c r="I2144" s="680">
        <v>-5360</v>
      </c>
      <c r="J2144" s="1392" t="s">
        <v>1126</v>
      </c>
      <c r="K2144" s="686"/>
      <c r="L2144" s="680"/>
      <c r="M2144" s="798"/>
      <c r="N2144" s="167"/>
      <c r="O2144" s="178"/>
      <c r="P2144" s="178"/>
      <c r="Q2144" s="178"/>
      <c r="R2144" s="178"/>
      <c r="S2144" s="178"/>
      <c r="T2144" s="178"/>
      <c r="U2144" s="178"/>
      <c r="V2144" s="178"/>
      <c r="W2144" s="178"/>
      <c r="X2144" s="178"/>
      <c r="Y2144" s="178"/>
      <c r="Z2144" s="178"/>
      <c r="AA2144" s="178"/>
      <c r="AB2144" s="178"/>
      <c r="AC2144" s="178"/>
      <c r="AD2144" s="178"/>
      <c r="AE2144" s="178"/>
      <c r="AF2144" s="178"/>
    </row>
    <row r="2145" spans="1:32">
      <c r="A2145" s="622"/>
      <c r="B2145" s="3032" t="s">
        <v>351</v>
      </c>
      <c r="C2145" s="622" t="s">
        <v>308</v>
      </c>
      <c r="D2145" s="658" t="s">
        <v>1853</v>
      </c>
      <c r="E2145" s="659" t="s">
        <v>2951</v>
      </c>
      <c r="F2145" s="633">
        <v>5233</v>
      </c>
      <c r="G2145" s="625" t="s">
        <v>685</v>
      </c>
      <c r="H2145" s="628">
        <v>5360</v>
      </c>
      <c r="I2145" s="628"/>
      <c r="J2145" s="1392">
        <v>0</v>
      </c>
      <c r="K2145" s="666"/>
      <c r="L2145" s="628">
        <v>13420</v>
      </c>
      <c r="M2145" s="626"/>
      <c r="N2145" s="2486" t="e">
        <v>#DIV/0!</v>
      </c>
      <c r="O2145" s="178"/>
      <c r="P2145" s="178"/>
      <c r="Q2145" s="178"/>
      <c r="R2145" s="178"/>
      <c r="S2145" s="178"/>
      <c r="T2145" s="178"/>
      <c r="U2145" s="178"/>
      <c r="V2145" s="178"/>
      <c r="W2145" s="178"/>
      <c r="X2145" s="178"/>
      <c r="Y2145" s="178"/>
      <c r="Z2145" s="178"/>
      <c r="AA2145" s="178"/>
      <c r="AB2145" s="178"/>
      <c r="AC2145" s="178"/>
      <c r="AD2145" s="178"/>
      <c r="AE2145" s="178"/>
      <c r="AF2145" s="178"/>
    </row>
    <row r="2146" spans="1:32" ht="30.6">
      <c r="A2146" s="602"/>
      <c r="B2146" s="3033" t="s">
        <v>351</v>
      </c>
      <c r="C2146" s="602" t="s">
        <v>308</v>
      </c>
      <c r="D2146" s="617" t="s">
        <v>1853</v>
      </c>
      <c r="E2146" s="639" t="s">
        <v>2951</v>
      </c>
      <c r="F2146" s="618">
        <v>5233</v>
      </c>
      <c r="G2146" s="620" t="s">
        <v>3093</v>
      </c>
      <c r="H2146" s="680"/>
      <c r="I2146" s="680">
        <v>5360</v>
      </c>
      <c r="J2146" s="1392" t="s">
        <v>1126</v>
      </c>
      <c r="K2146" s="686"/>
      <c r="L2146" s="680"/>
      <c r="M2146" s="798">
        <v>13420</v>
      </c>
      <c r="N2146" s="350" t="s">
        <v>4687</v>
      </c>
      <c r="O2146" s="178"/>
      <c r="P2146" s="178"/>
      <c r="Q2146" s="178"/>
      <c r="R2146" s="178"/>
      <c r="S2146" s="178"/>
      <c r="T2146" s="178"/>
      <c r="U2146" s="178"/>
      <c r="V2146" s="178"/>
      <c r="W2146" s="178"/>
      <c r="X2146" s="178"/>
      <c r="Y2146" s="178"/>
      <c r="Z2146" s="178"/>
      <c r="AA2146" s="178"/>
      <c r="AB2146" s="178"/>
      <c r="AC2146" s="178"/>
      <c r="AD2146" s="178"/>
      <c r="AE2146" s="178"/>
      <c r="AF2146" s="178"/>
    </row>
    <row r="2147" spans="1:32">
      <c r="A2147" s="602"/>
      <c r="B2147" s="3033" t="s">
        <v>351</v>
      </c>
      <c r="C2147" s="602" t="s">
        <v>308</v>
      </c>
      <c r="D2147" s="617" t="s">
        <v>1853</v>
      </c>
      <c r="E2147" s="639" t="s">
        <v>2951</v>
      </c>
      <c r="F2147" s="618">
        <v>5233</v>
      </c>
      <c r="G2147" s="620"/>
      <c r="H2147" s="680"/>
      <c r="I2147" s="680"/>
      <c r="J2147" s="1392" t="s">
        <v>1126</v>
      </c>
      <c r="K2147" s="686"/>
      <c r="L2147" s="798"/>
      <c r="M2147" s="798"/>
      <c r="N2147" s="350"/>
      <c r="O2147" s="178"/>
      <c r="P2147" s="178"/>
      <c r="Q2147" s="178"/>
      <c r="R2147" s="178"/>
      <c r="S2147" s="178"/>
      <c r="T2147" s="178"/>
      <c r="U2147" s="178"/>
      <c r="V2147" s="178"/>
      <c r="W2147" s="178"/>
      <c r="X2147" s="178"/>
      <c r="Y2147" s="178"/>
      <c r="Z2147" s="178"/>
      <c r="AA2147" s="178"/>
      <c r="AB2147" s="178"/>
      <c r="AC2147" s="178"/>
      <c r="AD2147" s="178"/>
      <c r="AE2147" s="178"/>
      <c r="AF2147" s="178"/>
    </row>
    <row r="2148" spans="1:32">
      <c r="A2148" s="622"/>
      <c r="B2148" s="3032" t="s">
        <v>351</v>
      </c>
      <c r="C2148" s="622" t="s">
        <v>308</v>
      </c>
      <c r="D2148" s="658" t="s">
        <v>1853</v>
      </c>
      <c r="E2148" s="659" t="s">
        <v>2953</v>
      </c>
      <c r="F2148" s="765">
        <v>1119</v>
      </c>
      <c r="G2148" s="739" t="s">
        <v>134</v>
      </c>
      <c r="H2148" s="645">
        <v>3230</v>
      </c>
      <c r="I2148" s="645"/>
      <c r="J2148" s="1537">
        <v>0</v>
      </c>
      <c r="K2148" s="741"/>
      <c r="L2148" s="645">
        <v>0</v>
      </c>
      <c r="M2148" s="645"/>
      <c r="N2148" s="350"/>
      <c r="O2148" s="178"/>
      <c r="P2148" s="178"/>
      <c r="Q2148" s="178"/>
      <c r="R2148" s="178"/>
      <c r="S2148" s="178"/>
      <c r="T2148" s="178"/>
      <c r="U2148" s="178"/>
      <c r="V2148" s="178"/>
      <c r="W2148" s="178"/>
      <c r="X2148" s="178"/>
      <c r="Y2148" s="178"/>
      <c r="Z2148" s="178"/>
      <c r="AA2148" s="178"/>
      <c r="AB2148" s="178"/>
      <c r="AC2148" s="178"/>
      <c r="AD2148" s="178"/>
      <c r="AE2148" s="178"/>
      <c r="AF2148" s="178"/>
    </row>
    <row r="2149" spans="1:32" ht="20.399999999999999">
      <c r="A2149" s="602"/>
      <c r="B2149" s="3033" t="s">
        <v>351</v>
      </c>
      <c r="C2149" s="602" t="s">
        <v>308</v>
      </c>
      <c r="D2149" s="617" t="s">
        <v>1853</v>
      </c>
      <c r="E2149" s="639" t="s">
        <v>2953</v>
      </c>
      <c r="F2149" s="734">
        <v>1119</v>
      </c>
      <c r="G2149" s="751" t="s">
        <v>2954</v>
      </c>
      <c r="H2149" s="687"/>
      <c r="I2149" s="687">
        <v>3230</v>
      </c>
      <c r="J2149" s="1537" t="s">
        <v>1126</v>
      </c>
      <c r="K2149" s="1158"/>
      <c r="L2149" s="687"/>
      <c r="M2149" s="687"/>
      <c r="N2149" s="2486" t="e">
        <v>#DIV/0!</v>
      </c>
      <c r="O2149" s="178"/>
      <c r="P2149" s="178"/>
      <c r="Q2149" s="178"/>
      <c r="R2149" s="178"/>
      <c r="S2149" s="178"/>
      <c r="T2149" s="178"/>
      <c r="U2149" s="178"/>
      <c r="V2149" s="178"/>
      <c r="W2149" s="178"/>
      <c r="X2149" s="178"/>
      <c r="Y2149" s="178"/>
      <c r="Z2149" s="178"/>
      <c r="AA2149" s="178"/>
      <c r="AB2149" s="178"/>
      <c r="AC2149" s="178"/>
      <c r="AD2149" s="178"/>
      <c r="AE2149" s="178"/>
      <c r="AF2149" s="178"/>
    </row>
    <row r="2150" spans="1:32" ht="20.399999999999999">
      <c r="A2150" s="622"/>
      <c r="B2150" s="3032" t="s">
        <v>351</v>
      </c>
      <c r="C2150" s="622" t="s">
        <v>308</v>
      </c>
      <c r="D2150" s="658" t="s">
        <v>1853</v>
      </c>
      <c r="E2150" s="659" t="s">
        <v>2953</v>
      </c>
      <c r="F2150" s="765">
        <v>1210</v>
      </c>
      <c r="G2150" s="739" t="s">
        <v>388</v>
      </c>
      <c r="H2150" s="645">
        <v>762</v>
      </c>
      <c r="I2150" s="645"/>
      <c r="J2150" s="1537">
        <v>0</v>
      </c>
      <c r="K2150" s="741"/>
      <c r="L2150" s="645">
        <v>0</v>
      </c>
      <c r="M2150" s="645"/>
      <c r="N2150" s="350" t="s">
        <v>4689</v>
      </c>
      <c r="O2150" s="178"/>
      <c r="P2150" s="178"/>
      <c r="Q2150" s="178"/>
      <c r="R2150" s="178"/>
      <c r="S2150" s="178"/>
      <c r="T2150" s="178"/>
      <c r="U2150" s="178"/>
      <c r="V2150" s="178"/>
      <c r="W2150" s="178"/>
      <c r="X2150" s="178"/>
      <c r="Y2150" s="178"/>
      <c r="Z2150" s="178"/>
      <c r="AA2150" s="178"/>
      <c r="AB2150" s="178"/>
      <c r="AC2150" s="178"/>
      <c r="AD2150" s="178"/>
      <c r="AE2150" s="178"/>
      <c r="AF2150" s="178"/>
    </row>
    <row r="2151" spans="1:32" ht="20.399999999999999">
      <c r="A2151" s="602"/>
      <c r="B2151" s="3033" t="s">
        <v>351</v>
      </c>
      <c r="C2151" s="602" t="s">
        <v>308</v>
      </c>
      <c r="D2151" s="617" t="s">
        <v>1853</v>
      </c>
      <c r="E2151" s="639" t="s">
        <v>2953</v>
      </c>
      <c r="F2151" s="734">
        <v>1210</v>
      </c>
      <c r="G2151" s="751" t="s">
        <v>2955</v>
      </c>
      <c r="H2151" s="687"/>
      <c r="I2151" s="687">
        <v>762</v>
      </c>
      <c r="J2151" s="1537" t="s">
        <v>1126</v>
      </c>
      <c r="K2151" s="1158"/>
      <c r="L2151" s="687"/>
      <c r="M2151" s="687"/>
      <c r="N2151" s="350"/>
      <c r="O2151" s="178"/>
      <c r="P2151" s="178"/>
      <c r="Q2151" s="178"/>
      <c r="R2151" s="178"/>
      <c r="S2151" s="178"/>
      <c r="T2151" s="178"/>
      <c r="U2151" s="178"/>
      <c r="V2151" s="178"/>
      <c r="W2151" s="178"/>
      <c r="X2151" s="178"/>
      <c r="Y2151" s="178"/>
      <c r="Z2151" s="178"/>
      <c r="AA2151" s="178"/>
      <c r="AB2151" s="178"/>
      <c r="AC2151" s="178"/>
      <c r="AD2151" s="178"/>
      <c r="AE2151" s="178"/>
      <c r="AF2151" s="178"/>
    </row>
    <row r="2152" spans="1:32">
      <c r="A2152" s="622"/>
      <c r="B2152" s="3032" t="s">
        <v>351</v>
      </c>
      <c r="C2152" s="622" t="s">
        <v>308</v>
      </c>
      <c r="D2152" s="658" t="s">
        <v>1853</v>
      </c>
      <c r="E2152" s="659" t="s">
        <v>2953</v>
      </c>
      <c r="F2152" s="765">
        <v>2233</v>
      </c>
      <c r="G2152" s="739" t="s">
        <v>137</v>
      </c>
      <c r="H2152" s="645">
        <v>1530</v>
      </c>
      <c r="I2152" s="645"/>
      <c r="J2152" s="1537">
        <v>677.12</v>
      </c>
      <c r="K2152" s="741"/>
      <c r="L2152" s="645">
        <v>0</v>
      </c>
      <c r="M2152" s="645"/>
      <c r="N2152" s="6"/>
      <c r="O2152" s="178"/>
      <c r="P2152" s="178"/>
      <c r="Q2152" s="178"/>
      <c r="R2152" s="178"/>
      <c r="S2152" s="178"/>
      <c r="T2152" s="178"/>
      <c r="U2152" s="178"/>
      <c r="V2152" s="178"/>
      <c r="W2152" s="178"/>
      <c r="X2152" s="178"/>
      <c r="Y2152" s="178"/>
      <c r="Z2152" s="178"/>
      <c r="AA2152" s="178"/>
      <c r="AB2152" s="178"/>
      <c r="AC2152" s="178"/>
      <c r="AD2152" s="178"/>
      <c r="AE2152" s="178"/>
      <c r="AF2152" s="178"/>
    </row>
    <row r="2153" spans="1:32">
      <c r="A2153" s="602"/>
      <c r="B2153" s="3033" t="s">
        <v>351</v>
      </c>
      <c r="C2153" s="602" t="s">
        <v>308</v>
      </c>
      <c r="D2153" s="617" t="s">
        <v>1853</v>
      </c>
      <c r="E2153" s="639" t="s">
        <v>2953</v>
      </c>
      <c r="F2153" s="734">
        <v>2233</v>
      </c>
      <c r="G2153" s="751" t="s">
        <v>2956</v>
      </c>
      <c r="H2153" s="687"/>
      <c r="I2153" s="687">
        <v>600</v>
      </c>
      <c r="J2153" s="1537" t="s">
        <v>1126</v>
      </c>
      <c r="K2153" s="1158"/>
      <c r="L2153" s="687"/>
      <c r="M2153" s="687"/>
      <c r="N2153" s="6"/>
      <c r="O2153" s="178"/>
      <c r="P2153" s="178"/>
      <c r="Q2153" s="178"/>
      <c r="R2153" s="178"/>
      <c r="S2153" s="178"/>
      <c r="T2153" s="178"/>
      <c r="U2153" s="178"/>
      <c r="V2153" s="178"/>
      <c r="W2153" s="178"/>
      <c r="X2153" s="178"/>
      <c r="Y2153" s="178"/>
      <c r="Z2153" s="178"/>
      <c r="AA2153" s="178"/>
      <c r="AB2153" s="178"/>
      <c r="AC2153" s="178"/>
      <c r="AD2153" s="178"/>
      <c r="AE2153" s="178"/>
      <c r="AF2153" s="178"/>
    </row>
    <row r="2154" spans="1:32">
      <c r="A2154" s="602"/>
      <c r="B2154" s="3033" t="s">
        <v>351</v>
      </c>
      <c r="C2154" s="602" t="s">
        <v>308</v>
      </c>
      <c r="D2154" s="617" t="s">
        <v>1853</v>
      </c>
      <c r="E2154" s="639" t="s">
        <v>2953</v>
      </c>
      <c r="F2154" s="734">
        <v>2233</v>
      </c>
      <c r="G2154" s="751" t="s">
        <v>2957</v>
      </c>
      <c r="H2154" s="687"/>
      <c r="I2154" s="687">
        <v>420</v>
      </c>
      <c r="J2154" s="1537" t="s">
        <v>1126</v>
      </c>
      <c r="K2154" s="1158"/>
      <c r="L2154" s="687"/>
      <c r="M2154" s="687"/>
      <c r="N2154" s="6"/>
      <c r="O2154" s="178"/>
      <c r="P2154" s="178"/>
      <c r="Q2154" s="178"/>
      <c r="R2154" s="178"/>
      <c r="S2154" s="178"/>
      <c r="T2154" s="178"/>
      <c r="U2154" s="178"/>
      <c r="V2154" s="178"/>
      <c r="W2154" s="178"/>
      <c r="X2154" s="178"/>
      <c r="Y2154" s="178"/>
      <c r="Z2154" s="178"/>
      <c r="AA2154" s="178"/>
      <c r="AB2154" s="178"/>
      <c r="AC2154" s="178"/>
      <c r="AD2154" s="178"/>
      <c r="AE2154" s="178"/>
      <c r="AF2154" s="178"/>
    </row>
    <row r="2155" spans="1:32">
      <c r="A2155" s="602"/>
      <c r="B2155" s="3033" t="s">
        <v>351</v>
      </c>
      <c r="C2155" s="602" t="s">
        <v>308</v>
      </c>
      <c r="D2155" s="617" t="s">
        <v>1853</v>
      </c>
      <c r="E2155" s="639" t="s">
        <v>2953</v>
      </c>
      <c r="F2155" s="734">
        <v>2233</v>
      </c>
      <c r="G2155" s="751" t="s">
        <v>2958</v>
      </c>
      <c r="H2155" s="687"/>
      <c r="I2155" s="687">
        <v>510</v>
      </c>
      <c r="J2155" s="1537" t="s">
        <v>1126</v>
      </c>
      <c r="K2155" s="1158"/>
      <c r="L2155" s="687"/>
      <c r="M2155" s="687"/>
      <c r="N2155" s="6"/>
      <c r="O2155" s="178"/>
      <c r="P2155" s="178"/>
      <c r="Q2155" s="178"/>
      <c r="R2155" s="178"/>
      <c r="S2155" s="178"/>
      <c r="T2155" s="178"/>
      <c r="U2155" s="178"/>
      <c r="V2155" s="178"/>
      <c r="W2155" s="178"/>
      <c r="X2155" s="178"/>
      <c r="Y2155" s="178"/>
      <c r="Z2155" s="178"/>
      <c r="AA2155" s="178"/>
      <c r="AB2155" s="178"/>
      <c r="AC2155" s="178"/>
      <c r="AD2155" s="178"/>
      <c r="AE2155" s="178"/>
      <c r="AF2155" s="178"/>
    </row>
    <row r="2156" spans="1:32">
      <c r="A2156" s="622"/>
      <c r="B2156" s="3032" t="s">
        <v>351</v>
      </c>
      <c r="C2156" s="622" t="s">
        <v>308</v>
      </c>
      <c r="D2156" s="658" t="s">
        <v>1853</v>
      </c>
      <c r="E2156" s="659" t="s">
        <v>2953</v>
      </c>
      <c r="F2156" s="765">
        <v>2239</v>
      </c>
      <c r="G2156" s="739" t="s">
        <v>993</v>
      </c>
      <c r="H2156" s="645">
        <v>1090</v>
      </c>
      <c r="I2156" s="645"/>
      <c r="J2156" s="1537">
        <v>940</v>
      </c>
      <c r="K2156" s="741"/>
      <c r="L2156" s="645">
        <v>0</v>
      </c>
      <c r="M2156" s="645"/>
      <c r="N2156" s="6"/>
      <c r="O2156" s="178"/>
      <c r="P2156" s="178"/>
      <c r="Q2156" s="178"/>
      <c r="R2156" s="178"/>
      <c r="S2156" s="178"/>
      <c r="T2156" s="178"/>
      <c r="U2156" s="178"/>
      <c r="V2156" s="178"/>
      <c r="W2156" s="178"/>
      <c r="X2156" s="178"/>
      <c r="Y2156" s="178"/>
      <c r="Z2156" s="178"/>
      <c r="AA2156" s="178"/>
      <c r="AB2156" s="178"/>
      <c r="AC2156" s="178"/>
      <c r="AD2156" s="178"/>
      <c r="AE2156" s="178"/>
      <c r="AF2156" s="178"/>
    </row>
    <row r="2157" spans="1:32">
      <c r="A2157" s="602"/>
      <c r="B2157" s="3033" t="s">
        <v>351</v>
      </c>
      <c r="C2157" s="602" t="s">
        <v>308</v>
      </c>
      <c r="D2157" s="617" t="s">
        <v>1853</v>
      </c>
      <c r="E2157" s="639" t="s">
        <v>2953</v>
      </c>
      <c r="F2157" s="734">
        <v>2239</v>
      </c>
      <c r="G2157" s="751" t="s">
        <v>2966</v>
      </c>
      <c r="H2157" s="687"/>
      <c r="I2157" s="687">
        <v>150</v>
      </c>
      <c r="J2157" s="1537" t="s">
        <v>1126</v>
      </c>
      <c r="K2157" s="1158"/>
      <c r="L2157" s="687"/>
      <c r="M2157" s="687"/>
      <c r="N2157" s="6"/>
      <c r="O2157" s="178"/>
      <c r="P2157" s="178"/>
      <c r="Q2157" s="178"/>
      <c r="R2157" s="178"/>
      <c r="S2157" s="178"/>
      <c r="T2157" s="178"/>
      <c r="U2157" s="178"/>
      <c r="V2157" s="178"/>
      <c r="W2157" s="178"/>
      <c r="X2157" s="178"/>
      <c r="Y2157" s="178"/>
      <c r="Z2157" s="178"/>
      <c r="AA2157" s="178"/>
      <c r="AB2157" s="178"/>
      <c r="AC2157" s="178"/>
      <c r="AD2157" s="178"/>
      <c r="AE2157" s="178"/>
      <c r="AF2157" s="178"/>
    </row>
    <row r="2158" spans="1:32" ht="20.399999999999999">
      <c r="A2158" s="602"/>
      <c r="B2158" s="3033" t="s">
        <v>351</v>
      </c>
      <c r="C2158" s="602" t="s">
        <v>308</v>
      </c>
      <c r="D2158" s="617" t="s">
        <v>1853</v>
      </c>
      <c r="E2158" s="639" t="s">
        <v>2953</v>
      </c>
      <c r="F2158" s="734">
        <v>2239</v>
      </c>
      <c r="G2158" s="751" t="s">
        <v>2969</v>
      </c>
      <c r="H2158" s="687"/>
      <c r="I2158" s="687">
        <v>450</v>
      </c>
      <c r="J2158" s="1537" t="s">
        <v>1126</v>
      </c>
      <c r="K2158" s="1158"/>
      <c r="L2158" s="687"/>
      <c r="M2158" s="687"/>
      <c r="N2158" s="6"/>
      <c r="O2158" s="178"/>
      <c r="P2158" s="178"/>
      <c r="Q2158" s="178"/>
      <c r="R2158" s="178"/>
      <c r="S2158" s="178"/>
      <c r="T2158" s="178"/>
      <c r="U2158" s="178"/>
      <c r="V2158" s="178"/>
      <c r="W2158" s="178"/>
      <c r="X2158" s="178"/>
      <c r="Y2158" s="178"/>
      <c r="Z2158" s="178"/>
      <c r="AA2158" s="178"/>
      <c r="AB2158" s="178"/>
      <c r="AC2158" s="178"/>
      <c r="AD2158" s="178"/>
      <c r="AE2158" s="178"/>
      <c r="AF2158" s="178"/>
    </row>
    <row r="2159" spans="1:32">
      <c r="A2159" s="602"/>
      <c r="B2159" s="3033" t="s">
        <v>351</v>
      </c>
      <c r="C2159" s="602" t="s">
        <v>308</v>
      </c>
      <c r="D2159" s="617" t="s">
        <v>1853</v>
      </c>
      <c r="E2159" s="639" t="s">
        <v>2953</v>
      </c>
      <c r="F2159" s="734">
        <v>2239</v>
      </c>
      <c r="G2159" s="751" t="s">
        <v>2975</v>
      </c>
      <c r="H2159" s="687"/>
      <c r="I2159" s="687">
        <v>490</v>
      </c>
      <c r="J2159" s="1537" t="s">
        <v>1126</v>
      </c>
      <c r="K2159" s="1158"/>
      <c r="L2159" s="687"/>
      <c r="M2159" s="687"/>
      <c r="N2159" s="1597" t="s">
        <v>3312</v>
      </c>
      <c r="O2159" s="178"/>
      <c r="P2159" s="178"/>
      <c r="Q2159" s="178"/>
      <c r="R2159" s="178"/>
      <c r="S2159" s="178"/>
      <c r="T2159" s="178"/>
      <c r="U2159" s="178"/>
      <c r="V2159" s="178"/>
      <c r="W2159" s="178"/>
      <c r="X2159" s="178"/>
      <c r="Y2159" s="178"/>
      <c r="Z2159" s="178"/>
      <c r="AA2159" s="178"/>
      <c r="AB2159" s="178"/>
      <c r="AC2159" s="178"/>
      <c r="AD2159" s="178"/>
      <c r="AE2159" s="178"/>
      <c r="AF2159" s="178"/>
    </row>
    <row r="2160" spans="1:32">
      <c r="A2160" s="622"/>
      <c r="B2160" s="3032" t="s">
        <v>351</v>
      </c>
      <c r="C2160" s="622" t="s">
        <v>308</v>
      </c>
      <c r="D2160" s="658" t="s">
        <v>1853</v>
      </c>
      <c r="E2160" s="659" t="s">
        <v>2953</v>
      </c>
      <c r="F2160" s="765">
        <v>2311</v>
      </c>
      <c r="G2160" s="739" t="s">
        <v>252</v>
      </c>
      <c r="H2160" s="645">
        <v>79</v>
      </c>
      <c r="I2160" s="645"/>
      <c r="J2160" s="1537">
        <v>0</v>
      </c>
      <c r="K2160" s="741"/>
      <c r="L2160" s="645">
        <v>0</v>
      </c>
      <c r="M2160" s="645"/>
      <c r="N2160" s="167"/>
      <c r="O2160" s="178"/>
      <c r="P2160" s="178"/>
      <c r="Q2160" s="178"/>
      <c r="R2160" s="178"/>
      <c r="S2160" s="178"/>
      <c r="T2160" s="178"/>
      <c r="U2160" s="178"/>
      <c r="V2160" s="178"/>
      <c r="W2160" s="178"/>
      <c r="X2160" s="178"/>
      <c r="Y2160" s="178"/>
      <c r="Z2160" s="178"/>
      <c r="AA2160" s="178"/>
      <c r="AB2160" s="178"/>
      <c r="AC2160" s="178"/>
      <c r="AD2160" s="178"/>
      <c r="AE2160" s="178"/>
      <c r="AF2160" s="178"/>
    </row>
    <row r="2161" spans="1:32">
      <c r="A2161" s="602"/>
      <c r="B2161" s="3033" t="s">
        <v>351</v>
      </c>
      <c r="C2161" s="602" t="s">
        <v>308</v>
      </c>
      <c r="D2161" s="617" t="s">
        <v>1853</v>
      </c>
      <c r="E2161" s="639" t="s">
        <v>2953</v>
      </c>
      <c r="F2161" s="734">
        <v>2311</v>
      </c>
      <c r="G2161" s="751" t="s">
        <v>2959</v>
      </c>
      <c r="H2161" s="687"/>
      <c r="I2161" s="687">
        <v>5</v>
      </c>
      <c r="J2161" s="1537" t="s">
        <v>1126</v>
      </c>
      <c r="K2161" s="1158"/>
      <c r="L2161" s="687"/>
      <c r="M2161" s="687"/>
      <c r="N2161" s="167"/>
      <c r="O2161" s="178"/>
      <c r="P2161" s="178"/>
      <c r="Q2161" s="178"/>
      <c r="R2161" s="178"/>
      <c r="S2161" s="178"/>
      <c r="T2161" s="178"/>
      <c r="U2161" s="178"/>
      <c r="V2161" s="178"/>
      <c r="W2161" s="178"/>
      <c r="X2161" s="178"/>
      <c r="Y2161" s="178"/>
      <c r="Z2161" s="178"/>
      <c r="AA2161" s="178"/>
      <c r="AB2161" s="178"/>
      <c r="AC2161" s="178"/>
      <c r="AD2161" s="178"/>
      <c r="AE2161" s="178"/>
      <c r="AF2161" s="178"/>
    </row>
    <row r="2162" spans="1:32">
      <c r="A2162" s="602"/>
      <c r="B2162" s="3033" t="s">
        <v>351</v>
      </c>
      <c r="C2162" s="602" t="s">
        <v>308</v>
      </c>
      <c r="D2162" s="617" t="s">
        <v>1853</v>
      </c>
      <c r="E2162" s="639" t="s">
        <v>2953</v>
      </c>
      <c r="F2162" s="734">
        <v>2311</v>
      </c>
      <c r="G2162" s="751" t="s">
        <v>2960</v>
      </c>
      <c r="H2162" s="687"/>
      <c r="I2162" s="687">
        <v>50</v>
      </c>
      <c r="J2162" s="1537" t="s">
        <v>1126</v>
      </c>
      <c r="K2162" s="1158"/>
      <c r="L2162" s="687"/>
      <c r="M2162" s="687"/>
      <c r="N2162" s="6"/>
      <c r="O2162" s="178"/>
      <c r="P2162" s="178"/>
      <c r="Q2162" s="178"/>
      <c r="R2162" s="178"/>
      <c r="S2162" s="178"/>
      <c r="T2162" s="178"/>
      <c r="U2162" s="178"/>
      <c r="V2162" s="178"/>
      <c r="W2162" s="178"/>
      <c r="X2162" s="178"/>
      <c r="Y2162" s="178"/>
      <c r="Z2162" s="178"/>
      <c r="AA2162" s="178"/>
      <c r="AB2162" s="178"/>
      <c r="AC2162" s="178"/>
      <c r="AD2162" s="178"/>
      <c r="AE2162" s="178"/>
      <c r="AF2162" s="178"/>
    </row>
    <row r="2163" spans="1:32">
      <c r="A2163" s="602"/>
      <c r="B2163" s="3033" t="s">
        <v>351</v>
      </c>
      <c r="C2163" s="602" t="s">
        <v>308</v>
      </c>
      <c r="D2163" s="617" t="s">
        <v>1853</v>
      </c>
      <c r="E2163" s="639" t="s">
        <v>2953</v>
      </c>
      <c r="F2163" s="734">
        <v>2311</v>
      </c>
      <c r="G2163" s="751" t="s">
        <v>2961</v>
      </c>
      <c r="H2163" s="687"/>
      <c r="I2163" s="687">
        <v>7</v>
      </c>
      <c r="J2163" s="1537" t="s">
        <v>1126</v>
      </c>
      <c r="K2163" s="1158"/>
      <c r="L2163" s="687"/>
      <c r="M2163" s="687"/>
      <c r="N2163" s="6"/>
      <c r="O2163" s="178"/>
      <c r="P2163" s="178"/>
      <c r="Q2163" s="178"/>
      <c r="R2163" s="178"/>
      <c r="S2163" s="178"/>
      <c r="T2163" s="178"/>
      <c r="U2163" s="178"/>
      <c r="V2163" s="178"/>
      <c r="W2163" s="178"/>
      <c r="X2163" s="178"/>
      <c r="Y2163" s="178"/>
      <c r="Z2163" s="178"/>
      <c r="AA2163" s="178"/>
      <c r="AB2163" s="178"/>
      <c r="AC2163" s="178"/>
      <c r="AD2163" s="178"/>
      <c r="AE2163" s="178"/>
      <c r="AF2163" s="178"/>
    </row>
    <row r="2164" spans="1:32">
      <c r="A2164" s="602"/>
      <c r="B2164" s="3033" t="s">
        <v>351</v>
      </c>
      <c r="C2164" s="602" t="s">
        <v>308</v>
      </c>
      <c r="D2164" s="617" t="s">
        <v>1853</v>
      </c>
      <c r="E2164" s="639" t="s">
        <v>2953</v>
      </c>
      <c r="F2164" s="734">
        <v>2311</v>
      </c>
      <c r="G2164" s="751" t="s">
        <v>2962</v>
      </c>
      <c r="H2164" s="687"/>
      <c r="I2164" s="687">
        <v>10</v>
      </c>
      <c r="J2164" s="1537" t="s">
        <v>1126</v>
      </c>
      <c r="K2164" s="1158"/>
      <c r="L2164" s="687"/>
      <c r="M2164" s="687"/>
      <c r="N2164" s="6"/>
      <c r="O2164" s="178"/>
      <c r="P2164" s="178"/>
      <c r="Q2164" s="178"/>
      <c r="R2164" s="178"/>
      <c r="S2164" s="178"/>
      <c r="T2164" s="178"/>
      <c r="U2164" s="178"/>
      <c r="V2164" s="178"/>
      <c r="W2164" s="178"/>
      <c r="X2164" s="178"/>
      <c r="Y2164" s="178"/>
      <c r="Z2164" s="178"/>
      <c r="AA2164" s="178"/>
      <c r="AB2164" s="178"/>
      <c r="AC2164" s="178"/>
      <c r="AD2164" s="178"/>
      <c r="AE2164" s="178"/>
      <c r="AF2164" s="178"/>
    </row>
    <row r="2165" spans="1:32">
      <c r="A2165" s="602"/>
      <c r="B2165" s="3033" t="s">
        <v>351</v>
      </c>
      <c r="C2165" s="602" t="s">
        <v>308</v>
      </c>
      <c r="D2165" s="617" t="s">
        <v>1853</v>
      </c>
      <c r="E2165" s="639" t="s">
        <v>2953</v>
      </c>
      <c r="F2165" s="734">
        <v>2311</v>
      </c>
      <c r="G2165" s="751" t="s">
        <v>2963</v>
      </c>
      <c r="H2165" s="687"/>
      <c r="I2165" s="687">
        <v>7</v>
      </c>
      <c r="J2165" s="1537" t="s">
        <v>1126</v>
      </c>
      <c r="K2165" s="1158"/>
      <c r="L2165" s="687"/>
      <c r="M2165" s="687"/>
      <c r="N2165" s="6"/>
      <c r="O2165" s="178"/>
      <c r="P2165" s="178"/>
      <c r="Q2165" s="178"/>
      <c r="R2165" s="178"/>
      <c r="S2165" s="178"/>
      <c r="T2165" s="178"/>
      <c r="U2165" s="178"/>
      <c r="V2165" s="178"/>
      <c r="W2165" s="178"/>
      <c r="X2165" s="178"/>
      <c r="Y2165" s="178"/>
      <c r="Z2165" s="178"/>
      <c r="AA2165" s="178"/>
      <c r="AB2165" s="178"/>
      <c r="AC2165" s="178"/>
      <c r="AD2165" s="178"/>
      <c r="AE2165" s="178"/>
      <c r="AF2165" s="178"/>
    </row>
    <row r="2166" spans="1:32" ht="20.399999999999999">
      <c r="A2166" s="622"/>
      <c r="B2166" s="3032" t="s">
        <v>351</v>
      </c>
      <c r="C2166" s="622" t="s">
        <v>308</v>
      </c>
      <c r="D2166" s="658" t="s">
        <v>1853</v>
      </c>
      <c r="E2166" s="659" t="s">
        <v>2953</v>
      </c>
      <c r="F2166" s="765">
        <v>2314</v>
      </c>
      <c r="G2166" s="739" t="s">
        <v>1427</v>
      </c>
      <c r="H2166" s="645">
        <v>1665</v>
      </c>
      <c r="I2166" s="645"/>
      <c r="J2166" s="1537">
        <v>886.21</v>
      </c>
      <c r="K2166" s="741"/>
      <c r="L2166" s="645">
        <v>502</v>
      </c>
      <c r="M2166" s="645"/>
      <c r="N2166" s="6"/>
      <c r="O2166" s="178"/>
      <c r="P2166" s="178"/>
      <c r="Q2166" s="178"/>
      <c r="R2166" s="178"/>
      <c r="S2166" s="178"/>
      <c r="T2166" s="178"/>
      <c r="U2166" s="178"/>
      <c r="V2166" s="178"/>
      <c r="W2166" s="178"/>
      <c r="X2166" s="178"/>
      <c r="Y2166" s="178"/>
      <c r="Z2166" s="178"/>
      <c r="AA2166" s="178"/>
      <c r="AB2166" s="178"/>
      <c r="AC2166" s="178"/>
      <c r="AD2166" s="178"/>
      <c r="AE2166" s="178"/>
      <c r="AF2166" s="178"/>
    </row>
    <row r="2167" spans="1:32">
      <c r="A2167" s="602"/>
      <c r="B2167" s="3033" t="s">
        <v>351</v>
      </c>
      <c r="C2167" s="602" t="s">
        <v>308</v>
      </c>
      <c r="D2167" s="617" t="s">
        <v>1853</v>
      </c>
      <c r="E2167" s="639" t="s">
        <v>2953</v>
      </c>
      <c r="F2167" s="734">
        <v>2314</v>
      </c>
      <c r="G2167" s="751" t="s">
        <v>2964</v>
      </c>
      <c r="H2167" s="687"/>
      <c r="I2167" s="687">
        <v>540</v>
      </c>
      <c r="J2167" s="1537" t="s">
        <v>1126</v>
      </c>
      <c r="K2167" s="1158"/>
      <c r="L2167" s="687"/>
      <c r="M2167" s="687">
        <v>502</v>
      </c>
      <c r="N2167" s="6"/>
      <c r="O2167" s="178"/>
      <c r="P2167" s="178"/>
      <c r="Q2167" s="178"/>
      <c r="R2167" s="178"/>
      <c r="S2167" s="178"/>
      <c r="T2167" s="178"/>
      <c r="U2167" s="178"/>
      <c r="V2167" s="178"/>
      <c r="W2167" s="178"/>
      <c r="X2167" s="178"/>
      <c r="Y2167" s="178"/>
      <c r="Z2167" s="178"/>
      <c r="AA2167" s="178"/>
      <c r="AB2167" s="178"/>
      <c r="AC2167" s="178"/>
      <c r="AD2167" s="178"/>
      <c r="AE2167" s="178"/>
      <c r="AF2167" s="178"/>
    </row>
    <row r="2168" spans="1:32">
      <c r="A2168" s="602"/>
      <c r="B2168" s="3033" t="s">
        <v>351</v>
      </c>
      <c r="C2168" s="602" t="s">
        <v>308</v>
      </c>
      <c r="D2168" s="617" t="s">
        <v>1853</v>
      </c>
      <c r="E2168" s="639" t="s">
        <v>2953</v>
      </c>
      <c r="F2168" s="734">
        <v>2314</v>
      </c>
      <c r="G2168" s="751" t="s">
        <v>2965</v>
      </c>
      <c r="H2168" s="687"/>
      <c r="I2168" s="687">
        <v>300</v>
      </c>
      <c r="J2168" s="1537" t="s">
        <v>1126</v>
      </c>
      <c r="K2168" s="1158"/>
      <c r="L2168" s="687"/>
      <c r="M2168" s="687"/>
      <c r="N2168" s="6" t="s">
        <v>3311</v>
      </c>
      <c r="O2168" s="178"/>
      <c r="P2168" s="178"/>
      <c r="Q2168" s="178"/>
      <c r="R2168" s="178"/>
      <c r="S2168" s="178"/>
      <c r="T2168" s="178"/>
      <c r="U2168" s="178"/>
      <c r="V2168" s="178"/>
      <c r="W2168" s="178"/>
      <c r="X2168" s="178"/>
      <c r="Y2168" s="178"/>
      <c r="Z2168" s="178"/>
      <c r="AA2168" s="178"/>
      <c r="AB2168" s="178"/>
      <c r="AC2168" s="178"/>
      <c r="AD2168" s="178"/>
      <c r="AE2168" s="178"/>
      <c r="AF2168" s="178"/>
    </row>
    <row r="2169" spans="1:32" ht="20.399999999999999">
      <c r="A2169" s="602"/>
      <c r="B2169" s="3033" t="s">
        <v>351</v>
      </c>
      <c r="C2169" s="602" t="s">
        <v>308</v>
      </c>
      <c r="D2169" s="617" t="s">
        <v>1853</v>
      </c>
      <c r="E2169" s="639" t="s">
        <v>2953</v>
      </c>
      <c r="F2169" s="734">
        <v>2314</v>
      </c>
      <c r="G2169" s="751" t="s">
        <v>2967</v>
      </c>
      <c r="H2169" s="687"/>
      <c r="I2169" s="687">
        <v>70</v>
      </c>
      <c r="J2169" s="1537" t="s">
        <v>1126</v>
      </c>
      <c r="K2169" s="1158"/>
      <c r="L2169" s="687"/>
      <c r="M2169" s="687"/>
      <c r="N2169" s="350"/>
      <c r="O2169" s="4"/>
      <c r="P2169" s="4"/>
      <c r="Q2169" s="4"/>
      <c r="R2169" s="4"/>
      <c r="S2169" s="4"/>
      <c r="T2169" s="4"/>
      <c r="U2169" s="4"/>
      <c r="V2169" s="4"/>
      <c r="W2169" s="4"/>
      <c r="X2169" s="4"/>
      <c r="Y2169" s="4"/>
      <c r="Z2169" s="4"/>
      <c r="AA2169" s="4"/>
      <c r="AB2169" s="4"/>
      <c r="AC2169" s="4"/>
      <c r="AD2169" s="4"/>
      <c r="AE2169" s="4"/>
      <c r="AF2169" s="4"/>
    </row>
    <row r="2170" spans="1:32">
      <c r="A2170" s="602"/>
      <c r="B2170" s="3033" t="s">
        <v>351</v>
      </c>
      <c r="C2170" s="602" t="s">
        <v>308</v>
      </c>
      <c r="D2170" s="617" t="s">
        <v>1853</v>
      </c>
      <c r="E2170" s="639" t="s">
        <v>2953</v>
      </c>
      <c r="F2170" s="734">
        <v>2314</v>
      </c>
      <c r="G2170" s="751" t="s">
        <v>2968</v>
      </c>
      <c r="H2170" s="687"/>
      <c r="I2170" s="687">
        <v>105</v>
      </c>
      <c r="J2170" s="1537" t="s">
        <v>1126</v>
      </c>
      <c r="K2170" s="1158"/>
      <c r="L2170" s="687"/>
      <c r="M2170" s="687"/>
      <c r="N2170" s="6"/>
      <c r="O2170" s="4"/>
      <c r="P2170" s="4"/>
      <c r="Q2170" s="4"/>
      <c r="R2170" s="4"/>
      <c r="S2170" s="4"/>
      <c r="T2170" s="4"/>
      <c r="U2170" s="4"/>
      <c r="V2170" s="4"/>
      <c r="W2170" s="4"/>
      <c r="X2170" s="4"/>
      <c r="Y2170" s="4"/>
      <c r="Z2170" s="4"/>
      <c r="AA2170" s="4"/>
      <c r="AB2170" s="4"/>
      <c r="AC2170" s="4"/>
      <c r="AD2170" s="4"/>
      <c r="AE2170" s="4"/>
      <c r="AF2170" s="4"/>
    </row>
    <row r="2171" spans="1:32">
      <c r="A2171" s="602"/>
      <c r="B2171" s="3033" t="s">
        <v>351</v>
      </c>
      <c r="C2171" s="602" t="s">
        <v>308</v>
      </c>
      <c r="D2171" s="617" t="s">
        <v>1853</v>
      </c>
      <c r="E2171" s="639" t="s">
        <v>2953</v>
      </c>
      <c r="F2171" s="734">
        <v>2314</v>
      </c>
      <c r="G2171" s="751" t="s">
        <v>2970</v>
      </c>
      <c r="H2171" s="687"/>
      <c r="I2171" s="687">
        <v>350</v>
      </c>
      <c r="J2171" s="1537" t="s">
        <v>1126</v>
      </c>
      <c r="K2171" s="1158"/>
      <c r="L2171" s="687"/>
      <c r="M2171" s="687"/>
      <c r="N2171" s="6"/>
      <c r="O2171" s="178"/>
      <c r="P2171" s="178"/>
      <c r="Q2171" s="178"/>
      <c r="R2171" s="178"/>
      <c r="S2171" s="178"/>
      <c r="T2171" s="178"/>
      <c r="U2171" s="178"/>
      <c r="V2171" s="178"/>
      <c r="W2171" s="178"/>
      <c r="X2171" s="178"/>
      <c r="Y2171" s="178"/>
      <c r="Z2171" s="178"/>
      <c r="AA2171" s="178"/>
      <c r="AB2171" s="178"/>
      <c r="AC2171" s="178"/>
      <c r="AD2171" s="178"/>
      <c r="AE2171" s="178"/>
      <c r="AF2171" s="178"/>
    </row>
    <row r="2172" spans="1:32">
      <c r="A2172" s="602"/>
      <c r="B2172" s="3033" t="s">
        <v>351</v>
      </c>
      <c r="C2172" s="602" t="s">
        <v>308</v>
      </c>
      <c r="D2172" s="617" t="s">
        <v>1853</v>
      </c>
      <c r="E2172" s="639" t="s">
        <v>2953</v>
      </c>
      <c r="F2172" s="734">
        <v>2314</v>
      </c>
      <c r="G2172" s="751" t="s">
        <v>2971</v>
      </c>
      <c r="H2172" s="687"/>
      <c r="I2172" s="687">
        <v>300</v>
      </c>
      <c r="J2172" s="1537" t="s">
        <v>1126</v>
      </c>
      <c r="K2172" s="1158"/>
      <c r="L2172" s="687"/>
      <c r="M2172" s="687"/>
      <c r="N2172" s="6"/>
      <c r="O2172" s="178"/>
      <c r="P2172" s="178"/>
      <c r="Q2172" s="178"/>
      <c r="R2172" s="178"/>
      <c r="S2172" s="178"/>
      <c r="T2172" s="178"/>
      <c r="U2172" s="178"/>
      <c r="V2172" s="178"/>
      <c r="W2172" s="178"/>
      <c r="X2172" s="178"/>
      <c r="Y2172" s="178"/>
      <c r="Z2172" s="178"/>
      <c r="AA2172" s="178"/>
      <c r="AB2172" s="178"/>
      <c r="AC2172" s="178"/>
      <c r="AD2172" s="178"/>
      <c r="AE2172" s="178"/>
      <c r="AF2172" s="178"/>
    </row>
    <row r="2173" spans="1:32">
      <c r="A2173" s="622"/>
      <c r="B2173" s="3032" t="s">
        <v>351</v>
      </c>
      <c r="C2173" s="622" t="s">
        <v>308</v>
      </c>
      <c r="D2173" s="658" t="s">
        <v>1853</v>
      </c>
      <c r="E2173" s="659" t="s">
        <v>2953</v>
      </c>
      <c r="F2173" s="765">
        <v>2390</v>
      </c>
      <c r="G2173" s="739" t="s">
        <v>127</v>
      </c>
      <c r="H2173" s="645">
        <v>425</v>
      </c>
      <c r="I2173" s="645"/>
      <c r="J2173" s="1537">
        <v>259.01</v>
      </c>
      <c r="K2173" s="741"/>
      <c r="L2173" s="645">
        <v>0</v>
      </c>
      <c r="M2173" s="645"/>
      <c r="N2173" s="350"/>
      <c r="O2173" s="178"/>
      <c r="P2173" s="178"/>
      <c r="Q2173" s="178"/>
      <c r="R2173" s="178"/>
      <c r="S2173" s="178"/>
      <c r="T2173" s="178"/>
      <c r="U2173" s="178"/>
      <c r="V2173" s="178"/>
      <c r="W2173" s="178"/>
      <c r="X2173" s="178"/>
      <c r="Y2173" s="178"/>
      <c r="Z2173" s="178"/>
      <c r="AA2173" s="178"/>
      <c r="AB2173" s="178"/>
      <c r="AC2173" s="178"/>
      <c r="AD2173" s="178"/>
      <c r="AE2173" s="178"/>
      <c r="AF2173" s="178"/>
    </row>
    <row r="2174" spans="1:32" ht="20.399999999999999">
      <c r="A2174" s="602"/>
      <c r="B2174" s="3033" t="s">
        <v>351</v>
      </c>
      <c r="C2174" s="602" t="s">
        <v>308</v>
      </c>
      <c r="D2174" s="617" t="s">
        <v>1853</v>
      </c>
      <c r="E2174" s="639" t="s">
        <v>2953</v>
      </c>
      <c r="F2174" s="734">
        <v>2390</v>
      </c>
      <c r="G2174" s="751" t="s">
        <v>2972</v>
      </c>
      <c r="H2174" s="687"/>
      <c r="I2174" s="687">
        <v>100</v>
      </c>
      <c r="J2174" s="1537" t="s">
        <v>1126</v>
      </c>
      <c r="K2174" s="1158"/>
      <c r="L2174" s="687"/>
      <c r="M2174" s="687"/>
      <c r="N2174" s="6"/>
      <c r="O2174" s="178"/>
      <c r="P2174" s="178"/>
      <c r="Q2174" s="178"/>
      <c r="R2174" s="178"/>
      <c r="S2174" s="178"/>
      <c r="T2174" s="178"/>
      <c r="U2174" s="178"/>
      <c r="V2174" s="178"/>
      <c r="W2174" s="178"/>
      <c r="X2174" s="178"/>
      <c r="Y2174" s="178"/>
      <c r="Z2174" s="178"/>
      <c r="AA2174" s="178"/>
      <c r="AB2174" s="178"/>
      <c r="AC2174" s="178"/>
      <c r="AD2174" s="178"/>
      <c r="AE2174" s="178"/>
      <c r="AF2174" s="178"/>
    </row>
    <row r="2175" spans="1:32">
      <c r="A2175" s="602"/>
      <c r="B2175" s="3033" t="s">
        <v>351</v>
      </c>
      <c r="C2175" s="602" t="s">
        <v>308</v>
      </c>
      <c r="D2175" s="617" t="s">
        <v>1853</v>
      </c>
      <c r="E2175" s="639" t="s">
        <v>2953</v>
      </c>
      <c r="F2175" s="734">
        <v>2390</v>
      </c>
      <c r="G2175" s="751" t="s">
        <v>2973</v>
      </c>
      <c r="H2175" s="687"/>
      <c r="I2175" s="687">
        <v>150</v>
      </c>
      <c r="J2175" s="1537" t="s">
        <v>1126</v>
      </c>
      <c r="K2175" s="1158"/>
      <c r="L2175" s="687"/>
      <c r="M2175" s="687"/>
      <c r="N2175" s="6"/>
      <c r="O2175" s="4"/>
      <c r="P2175" s="4"/>
      <c r="Q2175" s="4"/>
      <c r="R2175" s="4"/>
      <c r="S2175" s="4"/>
      <c r="T2175" s="4"/>
      <c r="U2175" s="4"/>
      <c r="V2175" s="4"/>
      <c r="W2175" s="4"/>
      <c r="X2175" s="4"/>
      <c r="Y2175" s="4"/>
      <c r="Z2175" s="4"/>
      <c r="AA2175" s="4"/>
      <c r="AB2175" s="4"/>
      <c r="AC2175" s="4"/>
      <c r="AD2175" s="4"/>
      <c r="AE2175" s="4"/>
      <c r="AF2175" s="4"/>
    </row>
    <row r="2176" spans="1:32" ht="20.399999999999999">
      <c r="A2176" s="602"/>
      <c r="B2176" s="3033" t="s">
        <v>351</v>
      </c>
      <c r="C2176" s="602" t="s">
        <v>308</v>
      </c>
      <c r="D2176" s="617" t="s">
        <v>1853</v>
      </c>
      <c r="E2176" s="639" t="s">
        <v>2953</v>
      </c>
      <c r="F2176" s="734">
        <v>2390</v>
      </c>
      <c r="G2176" s="751" t="s">
        <v>2974</v>
      </c>
      <c r="H2176" s="687"/>
      <c r="I2176" s="687">
        <v>175</v>
      </c>
      <c r="J2176" s="1537" t="s">
        <v>1126</v>
      </c>
      <c r="K2176" s="1158"/>
      <c r="L2176" s="687"/>
      <c r="M2176" s="687"/>
      <c r="N2176" s="116"/>
      <c r="O2176" s="178"/>
      <c r="P2176" s="178"/>
      <c r="Q2176" s="178"/>
      <c r="R2176" s="178"/>
      <c r="S2176" s="178"/>
      <c r="T2176" s="178"/>
      <c r="U2176" s="178"/>
      <c r="V2176" s="178"/>
      <c r="W2176" s="178"/>
      <c r="X2176" s="178"/>
      <c r="Y2176" s="178"/>
      <c r="Z2176" s="178"/>
      <c r="AA2176" s="178"/>
      <c r="AB2176" s="178"/>
      <c r="AC2176" s="178"/>
      <c r="AD2176" s="178"/>
      <c r="AE2176" s="178"/>
      <c r="AF2176" s="178"/>
    </row>
    <row r="2177" spans="1:32">
      <c r="A2177" s="622"/>
      <c r="B2177" s="3032" t="s">
        <v>351</v>
      </c>
      <c r="C2177" s="622" t="s">
        <v>308</v>
      </c>
      <c r="D2177" s="658" t="s">
        <v>1853</v>
      </c>
      <c r="E2177" s="2564" t="s">
        <v>3131</v>
      </c>
      <c r="F2177" s="633">
        <v>1119</v>
      </c>
      <c r="G2177" s="625" t="s">
        <v>134</v>
      </c>
      <c r="H2177" s="628">
        <v>30750</v>
      </c>
      <c r="I2177" s="628"/>
      <c r="J2177" s="1392">
        <v>0</v>
      </c>
      <c r="K2177" s="666"/>
      <c r="L2177" s="628">
        <v>33780.001119831701</v>
      </c>
      <c r="M2177" s="628"/>
      <c r="N2177" s="116"/>
      <c r="O2177" s="192"/>
      <c r="P2177" s="192"/>
      <c r="Q2177" s="192"/>
      <c r="R2177" s="192"/>
      <c r="S2177" s="192"/>
      <c r="T2177" s="192"/>
      <c r="U2177" s="192"/>
      <c r="V2177" s="192"/>
      <c r="W2177" s="192"/>
      <c r="X2177" s="192"/>
      <c r="Y2177" s="192"/>
      <c r="Z2177" s="192"/>
      <c r="AA2177" s="192"/>
      <c r="AB2177" s="192"/>
      <c r="AC2177" s="192"/>
      <c r="AD2177" s="192"/>
      <c r="AE2177" s="192"/>
      <c r="AF2177" s="192"/>
    </row>
    <row r="2178" spans="1:32">
      <c r="A2178" s="602"/>
      <c r="B2178" s="3033" t="s">
        <v>351</v>
      </c>
      <c r="C2178" s="602" t="s">
        <v>308</v>
      </c>
      <c r="D2178" s="617" t="s">
        <v>1853</v>
      </c>
      <c r="E2178" s="639" t="s">
        <v>2978</v>
      </c>
      <c r="F2178" s="618">
        <v>1119</v>
      </c>
      <c r="G2178" s="620" t="s">
        <v>2979</v>
      </c>
      <c r="H2178" s="680"/>
      <c r="I2178" s="680">
        <v>30750</v>
      </c>
      <c r="J2178" s="1392" t="s">
        <v>1126</v>
      </c>
      <c r="K2178" s="686"/>
      <c r="L2178" s="680"/>
      <c r="M2178" s="615">
        <v>33780.001119831701</v>
      </c>
      <c r="N2178" s="116"/>
      <c r="O2178" s="178"/>
      <c r="P2178" s="178"/>
      <c r="Q2178" s="178"/>
      <c r="R2178" s="178"/>
      <c r="S2178" s="178"/>
      <c r="T2178" s="178"/>
      <c r="U2178" s="178"/>
      <c r="V2178" s="178"/>
      <c r="W2178" s="178"/>
      <c r="X2178" s="178"/>
      <c r="Y2178" s="178"/>
      <c r="Z2178" s="178"/>
      <c r="AA2178" s="178"/>
      <c r="AB2178" s="178"/>
      <c r="AC2178" s="178"/>
      <c r="AD2178" s="178"/>
      <c r="AE2178" s="178"/>
      <c r="AF2178" s="178"/>
    </row>
    <row r="2179" spans="1:32" ht="20.399999999999999">
      <c r="A2179" s="622"/>
      <c r="B2179" s="3032" t="s">
        <v>351</v>
      </c>
      <c r="C2179" s="622" t="s">
        <v>308</v>
      </c>
      <c r="D2179" s="658" t="s">
        <v>1853</v>
      </c>
      <c r="E2179" s="2564" t="s">
        <v>3131</v>
      </c>
      <c r="F2179" s="633">
        <v>1210</v>
      </c>
      <c r="G2179" s="625" t="s">
        <v>388</v>
      </c>
      <c r="H2179" s="628">
        <v>7253</v>
      </c>
      <c r="I2179" s="628"/>
      <c r="J2179" s="1392">
        <v>0</v>
      </c>
      <c r="K2179" s="666"/>
      <c r="L2179" s="628">
        <v>7968.9988801682994</v>
      </c>
      <c r="M2179" s="628"/>
      <c r="N2179" s="167"/>
      <c r="O2179" s="192"/>
      <c r="P2179" s="192"/>
      <c r="Q2179" s="192"/>
      <c r="R2179" s="192"/>
      <c r="S2179" s="192"/>
      <c r="T2179" s="192"/>
      <c r="U2179" s="192"/>
      <c r="V2179" s="192"/>
      <c r="W2179" s="192"/>
      <c r="X2179" s="192"/>
      <c r="Y2179" s="192"/>
      <c r="Z2179" s="192"/>
      <c r="AA2179" s="192"/>
      <c r="AB2179" s="192"/>
      <c r="AC2179" s="192"/>
      <c r="AD2179" s="192"/>
      <c r="AE2179" s="192"/>
      <c r="AF2179" s="192"/>
    </row>
    <row r="2180" spans="1:32">
      <c r="A2180" s="602"/>
      <c r="B2180" s="3033" t="s">
        <v>351</v>
      </c>
      <c r="C2180" s="602" t="s">
        <v>308</v>
      </c>
      <c r="D2180" s="617" t="s">
        <v>1853</v>
      </c>
      <c r="E2180" s="639" t="s">
        <v>2978</v>
      </c>
      <c r="F2180" s="618">
        <v>1210</v>
      </c>
      <c r="G2180" s="620"/>
      <c r="H2180" s="680"/>
      <c r="I2180" s="680">
        <v>7253</v>
      </c>
      <c r="J2180" s="1392" t="s">
        <v>1126</v>
      </c>
      <c r="K2180" s="686"/>
      <c r="L2180" s="680"/>
      <c r="M2180" s="680">
        <v>7968.9988801682994</v>
      </c>
      <c r="N2180" s="116"/>
      <c r="O2180" s="178"/>
      <c r="P2180" s="178"/>
      <c r="Q2180" s="178"/>
      <c r="R2180" s="178"/>
      <c r="S2180" s="178"/>
      <c r="T2180" s="178"/>
      <c r="U2180" s="178"/>
      <c r="V2180" s="178"/>
      <c r="W2180" s="178"/>
      <c r="X2180" s="178"/>
      <c r="Y2180" s="178"/>
      <c r="Z2180" s="178"/>
      <c r="AA2180" s="178"/>
      <c r="AB2180" s="178"/>
      <c r="AC2180" s="178"/>
      <c r="AD2180" s="178"/>
      <c r="AE2180" s="178"/>
      <c r="AF2180" s="178"/>
    </row>
    <row r="2181" spans="1:32">
      <c r="A2181" s="622"/>
      <c r="B2181" s="3032" t="s">
        <v>351</v>
      </c>
      <c r="C2181" s="622" t="s">
        <v>308</v>
      </c>
      <c r="D2181" s="658" t="s">
        <v>1853</v>
      </c>
      <c r="E2181" s="2564" t="s">
        <v>3131</v>
      </c>
      <c r="F2181" s="633">
        <v>2239</v>
      </c>
      <c r="G2181" s="205" t="s">
        <v>993</v>
      </c>
      <c r="H2181" s="628"/>
      <c r="I2181" s="628"/>
      <c r="J2181" s="1392">
        <v>0</v>
      </c>
      <c r="K2181" s="666"/>
      <c r="L2181" s="628">
        <v>0</v>
      </c>
      <c r="M2181" s="628"/>
      <c r="N2181" s="116"/>
      <c r="O2181" s="178"/>
      <c r="P2181" s="178"/>
      <c r="Q2181" s="178"/>
      <c r="R2181" s="178"/>
      <c r="S2181" s="178"/>
      <c r="T2181" s="178"/>
      <c r="U2181" s="178"/>
      <c r="V2181" s="178"/>
      <c r="W2181" s="178"/>
      <c r="X2181" s="178"/>
      <c r="Y2181" s="178"/>
      <c r="Z2181" s="178"/>
      <c r="AA2181" s="178"/>
      <c r="AB2181" s="178"/>
      <c r="AC2181" s="178"/>
      <c r="AD2181" s="178"/>
      <c r="AE2181" s="178"/>
      <c r="AF2181" s="178"/>
    </row>
    <row r="2182" spans="1:32">
      <c r="A2182" s="602"/>
      <c r="B2182" s="3033" t="s">
        <v>351</v>
      </c>
      <c r="C2182" s="602" t="s">
        <v>308</v>
      </c>
      <c r="D2182" s="617" t="s">
        <v>1853</v>
      </c>
      <c r="E2182" s="639" t="s">
        <v>2978</v>
      </c>
      <c r="F2182" s="618">
        <v>2239</v>
      </c>
      <c r="G2182" s="620" t="s">
        <v>4720</v>
      </c>
      <c r="H2182" s="680"/>
      <c r="I2182" s="680"/>
      <c r="J2182" s="1392"/>
      <c r="K2182" s="686"/>
      <c r="L2182" s="680"/>
      <c r="M2182" s="680"/>
      <c r="N2182" s="116"/>
      <c r="O2182" s="178"/>
      <c r="P2182" s="178"/>
      <c r="Q2182" s="178"/>
      <c r="R2182" s="178"/>
      <c r="S2182" s="178"/>
      <c r="T2182" s="178"/>
      <c r="U2182" s="178"/>
      <c r="V2182" s="178"/>
      <c r="W2182" s="178"/>
      <c r="X2182" s="178"/>
      <c r="Y2182" s="178"/>
      <c r="Z2182" s="178"/>
      <c r="AA2182" s="178"/>
      <c r="AB2182" s="178"/>
      <c r="AC2182" s="178"/>
      <c r="AD2182" s="178"/>
      <c r="AE2182" s="178"/>
      <c r="AF2182" s="178"/>
    </row>
    <row r="2183" spans="1:32">
      <c r="A2183" s="602"/>
      <c r="B2183" s="3033" t="s">
        <v>351</v>
      </c>
      <c r="C2183" s="602" t="s">
        <v>308</v>
      </c>
      <c r="D2183" s="617" t="s">
        <v>1853</v>
      </c>
      <c r="E2183" s="639" t="s">
        <v>2978</v>
      </c>
      <c r="F2183" s="618">
        <v>2239</v>
      </c>
      <c r="G2183" s="620" t="s">
        <v>4721</v>
      </c>
      <c r="H2183" s="680"/>
      <c r="I2183" s="680"/>
      <c r="J2183" s="1392" t="s">
        <v>1126</v>
      </c>
      <c r="K2183" s="686"/>
      <c r="L2183" s="680"/>
      <c r="M2183" s="680"/>
      <c r="N2183" s="116"/>
      <c r="O2183" s="178"/>
      <c r="P2183" s="178"/>
      <c r="Q2183" s="178"/>
      <c r="R2183" s="178"/>
      <c r="S2183" s="178"/>
      <c r="T2183" s="178"/>
      <c r="U2183" s="178"/>
      <c r="V2183" s="178"/>
      <c r="W2183" s="178"/>
      <c r="X2183" s="178"/>
      <c r="Y2183" s="178"/>
      <c r="Z2183" s="178"/>
      <c r="AA2183" s="178"/>
      <c r="AB2183" s="178"/>
      <c r="AC2183" s="178"/>
      <c r="AD2183" s="178"/>
      <c r="AE2183" s="178"/>
      <c r="AF2183" s="178"/>
    </row>
    <row r="2184" spans="1:32">
      <c r="A2184" s="622"/>
      <c r="B2184" s="3032" t="s">
        <v>351</v>
      </c>
      <c r="C2184" s="622" t="s">
        <v>308</v>
      </c>
      <c r="D2184" s="658" t="s">
        <v>1853</v>
      </c>
      <c r="E2184" s="659" t="s">
        <v>3078</v>
      </c>
      <c r="F2184" s="633">
        <v>2312</v>
      </c>
      <c r="G2184" s="625" t="s">
        <v>199</v>
      </c>
      <c r="H2184" s="628"/>
      <c r="I2184" s="628"/>
      <c r="J2184" s="1392">
        <v>385</v>
      </c>
      <c r="K2184" s="666"/>
      <c r="L2184" s="626"/>
      <c r="M2184" s="626"/>
      <c r="N2184" s="167"/>
      <c r="O2184" s="178"/>
      <c r="P2184" s="178"/>
      <c r="Q2184" s="178"/>
      <c r="R2184" s="178"/>
      <c r="S2184" s="178"/>
      <c r="T2184" s="178"/>
      <c r="U2184" s="178"/>
      <c r="V2184" s="178"/>
      <c r="W2184" s="178"/>
      <c r="X2184" s="178"/>
      <c r="Y2184" s="178"/>
      <c r="Z2184" s="178"/>
      <c r="AA2184" s="178"/>
      <c r="AB2184" s="178"/>
      <c r="AC2184" s="178"/>
      <c r="AD2184" s="178"/>
      <c r="AE2184" s="178"/>
      <c r="AF2184" s="178"/>
    </row>
    <row r="2185" spans="1:32">
      <c r="A2185" s="602"/>
      <c r="B2185" s="3033" t="s">
        <v>351</v>
      </c>
      <c r="C2185" s="602" t="s">
        <v>308</v>
      </c>
      <c r="D2185" s="617" t="s">
        <v>1853</v>
      </c>
      <c r="E2185" s="639" t="s">
        <v>3078</v>
      </c>
      <c r="F2185" s="618">
        <v>2312</v>
      </c>
      <c r="G2185" s="620"/>
      <c r="H2185" s="680"/>
      <c r="I2185" s="680"/>
      <c r="J2185" s="1392" t="s">
        <v>1126</v>
      </c>
      <c r="K2185" s="686"/>
      <c r="L2185" s="798"/>
      <c r="M2185" s="798"/>
      <c r="N2185" s="116"/>
      <c r="O2185" s="178"/>
      <c r="P2185" s="178"/>
      <c r="Q2185" s="178"/>
      <c r="R2185" s="178"/>
      <c r="S2185" s="178"/>
      <c r="T2185" s="178"/>
      <c r="U2185" s="178"/>
      <c r="V2185" s="178"/>
      <c r="W2185" s="178"/>
      <c r="X2185" s="178"/>
      <c r="Y2185" s="178"/>
      <c r="Z2185" s="178"/>
      <c r="AA2185" s="178"/>
      <c r="AB2185" s="178"/>
      <c r="AC2185" s="178"/>
      <c r="AD2185" s="178"/>
      <c r="AE2185" s="178"/>
      <c r="AF2185" s="178"/>
    </row>
    <row r="2186" spans="1:32" ht="20.399999999999999">
      <c r="A2186" s="622"/>
      <c r="B2186" s="3032" t="s">
        <v>351</v>
      </c>
      <c r="C2186" s="622" t="s">
        <v>308</v>
      </c>
      <c r="D2186" s="658" t="s">
        <v>1853</v>
      </c>
      <c r="E2186" s="659" t="s">
        <v>3078</v>
      </c>
      <c r="F2186" s="633">
        <v>2314</v>
      </c>
      <c r="G2186" s="625" t="s">
        <v>1427</v>
      </c>
      <c r="H2186" s="628"/>
      <c r="I2186" s="628"/>
      <c r="J2186" s="1392">
        <v>36</v>
      </c>
      <c r="K2186" s="666"/>
      <c r="L2186" s="626"/>
      <c r="M2186" s="626"/>
      <c r="N2186" s="167"/>
      <c r="O2186" s="178"/>
      <c r="P2186" s="178"/>
      <c r="Q2186" s="178"/>
      <c r="R2186" s="178"/>
      <c r="S2186" s="178"/>
      <c r="T2186" s="178"/>
      <c r="U2186" s="178"/>
      <c r="V2186" s="178"/>
      <c r="W2186" s="178"/>
      <c r="X2186" s="178"/>
      <c r="Y2186" s="178"/>
      <c r="Z2186" s="178"/>
      <c r="AA2186" s="178"/>
      <c r="AB2186" s="178"/>
      <c r="AC2186" s="178"/>
      <c r="AD2186" s="178"/>
      <c r="AE2186" s="178"/>
      <c r="AF2186" s="178"/>
    </row>
    <row r="2187" spans="1:32">
      <c r="A2187" s="602"/>
      <c r="B2187" s="3033" t="s">
        <v>351</v>
      </c>
      <c r="C2187" s="602" t="s">
        <v>308</v>
      </c>
      <c r="D2187" s="617" t="s">
        <v>1853</v>
      </c>
      <c r="E2187" s="639" t="s">
        <v>3078</v>
      </c>
      <c r="F2187" s="618">
        <v>2314</v>
      </c>
      <c r="G2187" s="620"/>
      <c r="H2187" s="680"/>
      <c r="I2187" s="680"/>
      <c r="J2187" s="1392" t="s">
        <v>1126</v>
      </c>
      <c r="K2187" s="686"/>
      <c r="L2187" s="798"/>
      <c r="M2187" s="798"/>
      <c r="N2187" s="167"/>
      <c r="O2187" s="4"/>
      <c r="P2187" s="4"/>
      <c r="Q2187" s="4"/>
      <c r="R2187" s="4"/>
      <c r="S2187" s="4"/>
      <c r="T2187" s="4"/>
      <c r="U2187" s="4"/>
      <c r="V2187" s="4"/>
      <c r="W2187" s="4"/>
      <c r="X2187" s="4"/>
      <c r="Y2187" s="4"/>
      <c r="Z2187" s="4"/>
      <c r="AA2187" s="4"/>
      <c r="AB2187" s="4"/>
      <c r="AC2187" s="4"/>
      <c r="AD2187" s="4"/>
      <c r="AE2187" s="4"/>
      <c r="AF2187" s="4"/>
    </row>
    <row r="2188" spans="1:32">
      <c r="A2188" s="622"/>
      <c r="B2188" s="3032" t="s">
        <v>351</v>
      </c>
      <c r="C2188" s="622" t="s">
        <v>308</v>
      </c>
      <c r="D2188" s="658" t="s">
        <v>1853</v>
      </c>
      <c r="E2188" s="659" t="s">
        <v>3078</v>
      </c>
      <c r="F2188" s="633">
        <v>5239</v>
      </c>
      <c r="G2188" s="625" t="s">
        <v>199</v>
      </c>
      <c r="H2188" s="628">
        <v>30000</v>
      </c>
      <c r="I2188" s="628"/>
      <c r="J2188" s="1392"/>
      <c r="K2188" s="666"/>
      <c r="L2188" s="628">
        <v>20933.849999999999</v>
      </c>
      <c r="M2188" s="628"/>
      <c r="N2188" s="116"/>
      <c r="O2188" s="4"/>
      <c r="P2188" s="4"/>
      <c r="Q2188" s="4"/>
      <c r="R2188" s="4"/>
      <c r="S2188" s="4"/>
      <c r="T2188" s="4"/>
      <c r="U2188" s="4"/>
      <c r="V2188" s="4"/>
      <c r="W2188" s="4"/>
      <c r="X2188" s="4"/>
      <c r="Y2188" s="4"/>
      <c r="Z2188" s="4"/>
      <c r="AA2188" s="4"/>
      <c r="AB2188" s="4"/>
      <c r="AC2188" s="4"/>
      <c r="AD2188" s="4"/>
      <c r="AE2188" s="4"/>
      <c r="AF2188" s="4"/>
    </row>
    <row r="2189" spans="1:32">
      <c r="A2189" s="602"/>
      <c r="B2189" s="3033" t="s">
        <v>351</v>
      </c>
      <c r="C2189" s="602" t="s">
        <v>308</v>
      </c>
      <c r="D2189" s="617" t="s">
        <v>1853</v>
      </c>
      <c r="E2189" s="639" t="s">
        <v>3078</v>
      </c>
      <c r="F2189" s="618">
        <v>5239</v>
      </c>
      <c r="G2189" s="689" t="s">
        <v>5078</v>
      </c>
      <c r="H2189" s="680"/>
      <c r="I2189" s="680">
        <v>5400</v>
      </c>
      <c r="J2189" s="1392" t="s">
        <v>1126</v>
      </c>
      <c r="K2189" s="686"/>
      <c r="L2189" s="680"/>
      <c r="M2189" s="680">
        <v>20249.41</v>
      </c>
      <c r="N2189" s="167"/>
      <c r="O2189" s="178"/>
      <c r="P2189" s="178"/>
      <c r="Q2189" s="178"/>
      <c r="R2189" s="178"/>
      <c r="S2189" s="178"/>
      <c r="T2189" s="178"/>
      <c r="U2189" s="178"/>
      <c r="V2189" s="178"/>
      <c r="W2189" s="178"/>
      <c r="X2189" s="178"/>
      <c r="Y2189" s="178"/>
      <c r="Z2189" s="178"/>
      <c r="AA2189" s="178"/>
      <c r="AB2189" s="178"/>
      <c r="AC2189" s="178"/>
      <c r="AD2189" s="178"/>
      <c r="AE2189" s="178"/>
      <c r="AF2189" s="178"/>
    </row>
    <row r="2190" spans="1:32" ht="30.6">
      <c r="A2190" s="602"/>
      <c r="B2190" s="3033" t="s">
        <v>351</v>
      </c>
      <c r="C2190" s="602" t="s">
        <v>308</v>
      </c>
      <c r="D2190" s="617" t="s">
        <v>1853</v>
      </c>
      <c r="E2190" s="639" t="s">
        <v>3078</v>
      </c>
      <c r="F2190" s="618">
        <v>5239</v>
      </c>
      <c r="G2190" s="620" t="s">
        <v>3079</v>
      </c>
      <c r="H2190" s="680"/>
      <c r="I2190" s="680">
        <v>24600</v>
      </c>
      <c r="J2190" s="1392" t="s">
        <v>1126</v>
      </c>
      <c r="K2190" s="686"/>
      <c r="L2190" s="680"/>
      <c r="M2190" s="680">
        <v>684.44</v>
      </c>
      <c r="N2190" s="167"/>
      <c r="O2190" s="178"/>
      <c r="P2190" s="178"/>
      <c r="Q2190" s="178"/>
      <c r="R2190" s="178"/>
      <c r="S2190" s="178"/>
      <c r="T2190" s="178"/>
      <c r="U2190" s="178"/>
      <c r="V2190" s="178"/>
      <c r="W2190" s="178"/>
      <c r="X2190" s="178"/>
      <c r="Y2190" s="178"/>
      <c r="Z2190" s="178"/>
      <c r="AA2190" s="178"/>
      <c r="AB2190" s="178"/>
      <c r="AC2190" s="178"/>
      <c r="AD2190" s="178"/>
      <c r="AE2190" s="178"/>
      <c r="AF2190" s="178"/>
    </row>
    <row r="2191" spans="1:32">
      <c r="A2191" s="622"/>
      <c r="B2191" s="3032" t="s">
        <v>756</v>
      </c>
      <c r="C2191" s="622" t="s">
        <v>307</v>
      </c>
      <c r="D2191" s="658" t="s">
        <v>1853</v>
      </c>
      <c r="E2191" s="681" t="s">
        <v>1812</v>
      </c>
      <c r="F2191" s="624">
        <v>7210</v>
      </c>
      <c r="G2191" s="625" t="s">
        <v>234</v>
      </c>
      <c r="H2191" s="670">
        <v>851975</v>
      </c>
      <c r="I2191" s="670"/>
      <c r="J2191" s="1392">
        <v>463827</v>
      </c>
      <c r="K2191" s="797"/>
      <c r="L2191" s="670">
        <v>800000</v>
      </c>
      <c r="M2191" s="670"/>
      <c r="N2191" s="167"/>
      <c r="O2191" s="178"/>
      <c r="P2191" s="178"/>
      <c r="Q2191" s="178"/>
      <c r="R2191" s="178"/>
      <c r="S2191" s="178"/>
      <c r="T2191" s="178"/>
      <c r="U2191" s="178"/>
      <c r="V2191" s="178"/>
      <c r="W2191" s="178"/>
      <c r="X2191" s="178"/>
      <c r="Y2191" s="178"/>
      <c r="Z2191" s="178"/>
      <c r="AA2191" s="178"/>
      <c r="AB2191" s="178"/>
      <c r="AC2191" s="178"/>
      <c r="AD2191" s="178"/>
      <c r="AE2191" s="178"/>
      <c r="AF2191" s="178"/>
    </row>
    <row r="2192" spans="1:32">
      <c r="A2192" s="602"/>
      <c r="B2192" s="3033" t="s">
        <v>756</v>
      </c>
      <c r="C2192" s="602" t="s">
        <v>307</v>
      </c>
      <c r="D2192" s="617" t="s">
        <v>1853</v>
      </c>
      <c r="E2192" s="639" t="s">
        <v>1812</v>
      </c>
      <c r="F2192" s="618">
        <v>7210</v>
      </c>
      <c r="G2192" s="843" t="s">
        <v>2005</v>
      </c>
      <c r="H2192" s="680"/>
      <c r="I2192" s="680">
        <v>851975</v>
      </c>
      <c r="J2192" s="1392" t="s">
        <v>1126</v>
      </c>
      <c r="K2192" s="668"/>
      <c r="L2192" s="680"/>
      <c r="M2192" s="680">
        <v>800000</v>
      </c>
      <c r="N2192" s="167"/>
      <c r="O2192" s="178"/>
      <c r="P2192" s="178"/>
      <c r="Q2192" s="178"/>
      <c r="R2192" s="178"/>
      <c r="S2192" s="178"/>
      <c r="T2192" s="178"/>
      <c r="U2192" s="178"/>
      <c r="V2192" s="178"/>
      <c r="W2192" s="178"/>
      <c r="X2192" s="178"/>
      <c r="Y2192" s="178"/>
      <c r="Z2192" s="178"/>
      <c r="AA2192" s="178"/>
      <c r="AB2192" s="178"/>
      <c r="AC2192" s="178"/>
      <c r="AD2192" s="178"/>
      <c r="AE2192" s="178"/>
      <c r="AF2192" s="178"/>
    </row>
    <row r="2193" spans="1:32" ht="20.399999999999999">
      <c r="A2193" s="602"/>
      <c r="B2193" s="3033" t="s">
        <v>756</v>
      </c>
      <c r="C2193" s="602" t="s">
        <v>307</v>
      </c>
      <c r="D2193" s="617" t="s">
        <v>1853</v>
      </c>
      <c r="E2193" s="639" t="s">
        <v>1812</v>
      </c>
      <c r="F2193" s="618">
        <v>7210</v>
      </c>
      <c r="G2193" s="843" t="s">
        <v>1862</v>
      </c>
      <c r="H2193" s="680"/>
      <c r="I2193" s="680"/>
      <c r="J2193" s="1392" t="s">
        <v>1126</v>
      </c>
      <c r="K2193" s="668"/>
      <c r="L2193" s="680"/>
      <c r="M2193" s="680"/>
      <c r="N2193" s="116"/>
      <c r="O2193" s="178"/>
      <c r="P2193" s="178"/>
      <c r="Q2193" s="178"/>
      <c r="R2193" s="178"/>
      <c r="S2193" s="178"/>
      <c r="T2193" s="178"/>
      <c r="U2193" s="178"/>
      <c r="V2193" s="178"/>
      <c r="W2193" s="178"/>
      <c r="X2193" s="178"/>
      <c r="Y2193" s="178"/>
      <c r="Z2193" s="178"/>
      <c r="AA2193" s="178"/>
      <c r="AB2193" s="178"/>
      <c r="AC2193" s="178"/>
      <c r="AD2193" s="178"/>
      <c r="AE2193" s="178"/>
      <c r="AF2193" s="178"/>
    </row>
    <row r="2194" spans="1:32">
      <c r="A2194" s="622"/>
      <c r="B2194" s="3032" t="s">
        <v>756</v>
      </c>
      <c r="C2194" s="622" t="s">
        <v>307</v>
      </c>
      <c r="D2194" s="658" t="s">
        <v>1853</v>
      </c>
      <c r="E2194" s="681" t="s">
        <v>1813</v>
      </c>
      <c r="F2194" s="633">
        <v>2239</v>
      </c>
      <c r="G2194" s="625" t="s">
        <v>233</v>
      </c>
      <c r="H2194" s="670">
        <v>2846110</v>
      </c>
      <c r="I2194" s="670"/>
      <c r="J2194" s="1392">
        <v>1446114.61</v>
      </c>
      <c r="K2194" s="797"/>
      <c r="L2194" s="670">
        <v>2381500</v>
      </c>
      <c r="M2194" s="670"/>
      <c r="N2194" s="167"/>
      <c r="O2194" s="178"/>
      <c r="P2194" s="178"/>
      <c r="Q2194" s="178"/>
      <c r="R2194" s="178"/>
      <c r="S2194" s="178"/>
      <c r="T2194" s="178"/>
      <c r="U2194" s="178"/>
      <c r="V2194" s="178"/>
      <c r="W2194" s="178"/>
      <c r="X2194" s="178"/>
      <c r="Y2194" s="178"/>
      <c r="Z2194" s="178"/>
      <c r="AA2194" s="178"/>
      <c r="AB2194" s="178"/>
      <c r="AC2194" s="178"/>
      <c r="AD2194" s="178"/>
      <c r="AE2194" s="178"/>
      <c r="AF2194" s="178"/>
    </row>
    <row r="2195" spans="1:32" ht="20.399999999999999">
      <c r="A2195" s="602"/>
      <c r="B2195" s="3033" t="s">
        <v>756</v>
      </c>
      <c r="C2195" s="602" t="s">
        <v>307</v>
      </c>
      <c r="D2195" s="617" t="s">
        <v>1853</v>
      </c>
      <c r="E2195" s="639" t="s">
        <v>1813</v>
      </c>
      <c r="F2195" s="618">
        <v>2239</v>
      </c>
      <c r="G2195" s="844" t="s">
        <v>4688</v>
      </c>
      <c r="H2195" s="680"/>
      <c r="I2195" s="680">
        <v>2846110</v>
      </c>
      <c r="J2195" s="1392" t="s">
        <v>1126</v>
      </c>
      <c r="K2195" s="668"/>
      <c r="L2195" s="680"/>
      <c r="M2195" s="680">
        <v>2381500</v>
      </c>
      <c r="N2195" s="116"/>
      <c r="O2195" s="178"/>
      <c r="P2195" s="178"/>
      <c r="Q2195" s="178"/>
      <c r="R2195" s="178"/>
      <c r="S2195" s="178"/>
      <c r="T2195" s="178"/>
      <c r="U2195" s="178"/>
      <c r="V2195" s="178"/>
      <c r="W2195" s="178"/>
      <c r="X2195" s="178"/>
      <c r="Y2195" s="178"/>
      <c r="Z2195" s="178"/>
      <c r="AA2195" s="178"/>
      <c r="AB2195" s="178"/>
      <c r="AC2195" s="178"/>
      <c r="AD2195" s="178"/>
      <c r="AE2195" s="178"/>
      <c r="AF2195" s="178"/>
    </row>
    <row r="2196" spans="1:32">
      <c r="A2196" s="602"/>
      <c r="B2196" s="3033" t="s">
        <v>756</v>
      </c>
      <c r="C2196" s="602" t="s">
        <v>307</v>
      </c>
      <c r="D2196" s="617" t="s">
        <v>1853</v>
      </c>
      <c r="E2196" s="639" t="s">
        <v>1813</v>
      </c>
      <c r="F2196" s="618">
        <v>2239</v>
      </c>
      <c r="G2196" s="843" t="s">
        <v>1521</v>
      </c>
      <c r="H2196" s="680"/>
      <c r="I2196" s="680"/>
      <c r="J2196" s="1392" t="s">
        <v>1126</v>
      </c>
      <c r="K2196" s="668"/>
      <c r="L2196" s="680"/>
      <c r="M2196" s="680"/>
      <c r="N2196" s="167"/>
      <c r="O2196" s="178"/>
      <c r="P2196" s="178"/>
      <c r="Q2196" s="178"/>
      <c r="R2196" s="178"/>
      <c r="S2196" s="178"/>
      <c r="T2196" s="178"/>
      <c r="U2196" s="178"/>
      <c r="V2196" s="178"/>
      <c r="W2196" s="178"/>
      <c r="X2196" s="178"/>
      <c r="Y2196" s="178"/>
      <c r="Z2196" s="178"/>
      <c r="AA2196" s="178"/>
      <c r="AB2196" s="178"/>
      <c r="AC2196" s="178"/>
      <c r="AD2196" s="178"/>
      <c r="AE2196" s="178"/>
      <c r="AF2196" s="178"/>
    </row>
    <row r="2197" spans="1:32" ht="20.399999999999999">
      <c r="A2197" s="602"/>
      <c r="B2197" s="3033" t="s">
        <v>756</v>
      </c>
      <c r="C2197" s="602" t="s">
        <v>307</v>
      </c>
      <c r="D2197" s="617" t="s">
        <v>1853</v>
      </c>
      <c r="E2197" s="639" t="s">
        <v>1813</v>
      </c>
      <c r="F2197" s="618">
        <v>2239</v>
      </c>
      <c r="G2197" s="843" t="s">
        <v>1862</v>
      </c>
      <c r="H2197" s="680"/>
      <c r="I2197" s="680"/>
      <c r="J2197" s="1392" t="s">
        <v>1126</v>
      </c>
      <c r="K2197" s="668"/>
      <c r="L2197" s="680"/>
      <c r="M2197" s="680"/>
      <c r="N2197" s="116"/>
      <c r="O2197" s="178"/>
      <c r="P2197" s="178"/>
      <c r="Q2197" s="178"/>
      <c r="R2197" s="178"/>
      <c r="S2197" s="178"/>
      <c r="T2197" s="178"/>
      <c r="U2197" s="178"/>
      <c r="V2197" s="178"/>
      <c r="W2197" s="178"/>
      <c r="X2197" s="178"/>
      <c r="Y2197" s="178"/>
      <c r="Z2197" s="178"/>
      <c r="AA2197" s="178"/>
      <c r="AB2197" s="178"/>
      <c r="AC2197" s="178"/>
      <c r="AD2197" s="178"/>
      <c r="AE2197" s="178"/>
      <c r="AF2197" s="178"/>
    </row>
    <row r="2198" spans="1:32" ht="20.399999999999999">
      <c r="A2198" s="622"/>
      <c r="B2198" s="3032" t="s">
        <v>756</v>
      </c>
      <c r="C2198" s="622" t="s">
        <v>307</v>
      </c>
      <c r="D2198" s="658" t="s">
        <v>1853</v>
      </c>
      <c r="E2198" s="681" t="s">
        <v>1814</v>
      </c>
      <c r="F2198" s="633">
        <v>2239</v>
      </c>
      <c r="G2198" s="625" t="s">
        <v>446</v>
      </c>
      <c r="H2198" s="670">
        <v>253907</v>
      </c>
      <c r="I2198" s="670"/>
      <c r="J2198" s="1392">
        <v>249415</v>
      </c>
      <c r="K2198" s="797"/>
      <c r="L2198" s="670">
        <v>285300</v>
      </c>
      <c r="M2198" s="670"/>
      <c r="N2198" s="167"/>
      <c r="O2198" s="178"/>
      <c r="P2198" s="178"/>
      <c r="Q2198" s="178"/>
      <c r="R2198" s="178"/>
      <c r="S2198" s="178"/>
      <c r="T2198" s="178"/>
      <c r="U2198" s="178"/>
      <c r="V2198" s="178"/>
      <c r="W2198" s="178"/>
      <c r="X2198" s="178"/>
      <c r="Y2198" s="178"/>
      <c r="Z2198" s="178"/>
      <c r="AA2198" s="178"/>
      <c r="AB2198" s="178"/>
      <c r="AC2198" s="178"/>
      <c r="AD2198" s="178"/>
      <c r="AE2198" s="178"/>
      <c r="AF2198" s="178"/>
    </row>
    <row r="2199" spans="1:32" ht="40.799999999999997">
      <c r="A2199" s="602"/>
      <c r="B2199" s="3033" t="s">
        <v>756</v>
      </c>
      <c r="C2199" s="602" t="s">
        <v>307</v>
      </c>
      <c r="D2199" s="617" t="s">
        <v>1853</v>
      </c>
      <c r="E2199" s="733" t="s">
        <v>1814</v>
      </c>
      <c r="F2199" s="618">
        <v>2239</v>
      </c>
      <c r="G2199" s="843" t="s">
        <v>2004</v>
      </c>
      <c r="H2199" s="680"/>
      <c r="I2199" s="680">
        <v>253907</v>
      </c>
      <c r="J2199" s="1392" t="s">
        <v>1126</v>
      </c>
      <c r="K2199" s="668"/>
      <c r="L2199" s="680"/>
      <c r="M2199" s="680">
        <v>285300</v>
      </c>
      <c r="N2199" s="167"/>
      <c r="O2199" s="178"/>
      <c r="P2199" s="178"/>
      <c r="Q2199" s="178"/>
      <c r="R2199" s="178"/>
      <c r="S2199" s="178"/>
      <c r="T2199" s="178"/>
      <c r="U2199" s="178"/>
      <c r="V2199" s="178"/>
      <c r="W2199" s="178"/>
      <c r="X2199" s="178"/>
      <c r="Y2199" s="178"/>
      <c r="Z2199" s="178"/>
      <c r="AA2199" s="178"/>
      <c r="AB2199" s="178"/>
      <c r="AC2199" s="178"/>
      <c r="AD2199" s="178"/>
      <c r="AE2199" s="178"/>
      <c r="AF2199" s="178"/>
    </row>
    <row r="2200" spans="1:32" ht="20.399999999999999">
      <c r="A2200" s="602"/>
      <c r="B2200" s="3033" t="s">
        <v>756</v>
      </c>
      <c r="C2200" s="602" t="s">
        <v>307</v>
      </c>
      <c r="D2200" s="617" t="s">
        <v>1853</v>
      </c>
      <c r="E2200" s="733" t="s">
        <v>1814</v>
      </c>
      <c r="F2200" s="618">
        <v>2239</v>
      </c>
      <c r="G2200" s="843" t="s">
        <v>1862</v>
      </c>
      <c r="H2200" s="680"/>
      <c r="I2200" s="680"/>
      <c r="J2200" s="1392" t="s">
        <v>1126</v>
      </c>
      <c r="K2200" s="668"/>
      <c r="L2200" s="680"/>
      <c r="M2200" s="680"/>
      <c r="N2200" s="591"/>
      <c r="O2200" s="178"/>
      <c r="P2200" s="178"/>
      <c r="Q2200" s="178"/>
      <c r="R2200" s="178"/>
      <c r="S2200" s="178"/>
      <c r="T2200" s="178"/>
      <c r="U2200" s="178"/>
      <c r="V2200" s="178"/>
      <c r="W2200" s="178"/>
      <c r="X2200" s="178"/>
      <c r="Y2200" s="178"/>
      <c r="Z2200" s="178"/>
      <c r="AA2200" s="178"/>
      <c r="AB2200" s="178"/>
      <c r="AC2200" s="178"/>
      <c r="AD2200" s="178"/>
      <c r="AE2200" s="178"/>
      <c r="AF2200" s="178"/>
    </row>
    <row r="2201" spans="1:32">
      <c r="A2201" s="622"/>
      <c r="B2201" s="3032" t="s">
        <v>422</v>
      </c>
      <c r="C2201" s="622" t="s">
        <v>413</v>
      </c>
      <c r="D2201" s="658" t="s">
        <v>1852</v>
      </c>
      <c r="E2201" s="659" t="s">
        <v>1036</v>
      </c>
      <c r="F2201" s="624">
        <v>1119</v>
      </c>
      <c r="G2201" s="625" t="s">
        <v>101</v>
      </c>
      <c r="H2201" s="628">
        <v>100516.56000000001</v>
      </c>
      <c r="I2201" s="628"/>
      <c r="J2201" s="1392">
        <v>60532</v>
      </c>
      <c r="K2201" s="629"/>
      <c r="L2201" s="628">
        <v>107445.6</v>
      </c>
      <c r="M2201" s="628"/>
      <c r="N2201" s="366"/>
      <c r="O2201" s="178"/>
      <c r="P2201" s="178"/>
      <c r="Q2201" s="178"/>
      <c r="R2201" s="178"/>
      <c r="S2201" s="178"/>
      <c r="T2201" s="178"/>
      <c r="U2201" s="178"/>
      <c r="V2201" s="178"/>
      <c r="W2201" s="178"/>
      <c r="X2201" s="178"/>
      <c r="Y2201" s="178"/>
      <c r="Z2201" s="178"/>
      <c r="AA2201" s="178"/>
      <c r="AB2201" s="178"/>
      <c r="AC2201" s="178"/>
      <c r="AD2201" s="178"/>
      <c r="AE2201" s="178"/>
      <c r="AF2201" s="178"/>
    </row>
    <row r="2202" spans="1:32">
      <c r="A2202" s="602"/>
      <c r="B2202" s="3033" t="s">
        <v>422</v>
      </c>
      <c r="C2202" s="602" t="s">
        <v>413</v>
      </c>
      <c r="D2202" s="617" t="s">
        <v>1852</v>
      </c>
      <c r="E2202" s="639" t="s">
        <v>1036</v>
      </c>
      <c r="F2202" s="618">
        <v>1119</v>
      </c>
      <c r="G2202" s="614" t="s">
        <v>422</v>
      </c>
      <c r="H2202" s="599"/>
      <c r="I2202" s="599">
        <v>100516.56000000001</v>
      </c>
      <c r="J2202" s="1392" t="s">
        <v>1126</v>
      </c>
      <c r="K2202" s="629"/>
      <c r="L2202" s="599"/>
      <c r="M2202" s="599">
        <v>107445.6</v>
      </c>
      <c r="N2202" s="167"/>
      <c r="O2202" s="178"/>
      <c r="P2202" s="178"/>
      <c r="Q2202" s="178"/>
      <c r="R2202" s="178"/>
      <c r="S2202" s="178"/>
      <c r="T2202" s="178"/>
      <c r="U2202" s="178"/>
      <c r="V2202" s="178"/>
      <c r="W2202" s="178"/>
      <c r="X2202" s="178"/>
      <c r="Y2202" s="178"/>
      <c r="Z2202" s="178"/>
      <c r="AA2202" s="178"/>
      <c r="AB2202" s="178"/>
      <c r="AC2202" s="178"/>
      <c r="AD2202" s="178"/>
      <c r="AE2202" s="178"/>
      <c r="AF2202" s="178"/>
    </row>
    <row r="2203" spans="1:32" ht="20.399999999999999">
      <c r="A2203" s="602"/>
      <c r="B2203" s="3033" t="s">
        <v>422</v>
      </c>
      <c r="C2203" s="602" t="s">
        <v>413</v>
      </c>
      <c r="D2203" s="617" t="s">
        <v>1852</v>
      </c>
      <c r="E2203" s="639" t="s">
        <v>1036</v>
      </c>
      <c r="F2203" s="618">
        <v>1119</v>
      </c>
      <c r="G2203" s="614" t="s">
        <v>1305</v>
      </c>
      <c r="H2203" s="599"/>
      <c r="I2203" s="599"/>
      <c r="J2203" s="1392" t="s">
        <v>1126</v>
      </c>
      <c r="K2203" s="629"/>
      <c r="L2203" s="599"/>
      <c r="M2203" s="599"/>
      <c r="N2203" s="366"/>
      <c r="O2203" s="178"/>
      <c r="P2203" s="178"/>
      <c r="Q2203" s="178"/>
      <c r="R2203" s="178"/>
      <c r="S2203" s="178"/>
      <c r="T2203" s="178"/>
      <c r="U2203" s="178"/>
      <c r="V2203" s="178"/>
      <c r="W2203" s="178"/>
      <c r="X2203" s="178"/>
      <c r="Y2203" s="178"/>
      <c r="Z2203" s="178"/>
      <c r="AA2203" s="178"/>
      <c r="AB2203" s="178"/>
      <c r="AC2203" s="178"/>
      <c r="AD2203" s="178"/>
      <c r="AE2203" s="178"/>
      <c r="AF2203" s="178"/>
    </row>
    <row r="2204" spans="1:32" ht="20.399999999999999">
      <c r="A2204" s="622"/>
      <c r="B2204" s="3032" t="s">
        <v>422</v>
      </c>
      <c r="C2204" s="622" t="s">
        <v>413</v>
      </c>
      <c r="D2204" s="658" t="s">
        <v>1852</v>
      </c>
      <c r="E2204" s="659" t="s">
        <v>1036</v>
      </c>
      <c r="F2204" s="624">
        <v>1145</v>
      </c>
      <c r="G2204" s="625" t="s">
        <v>992</v>
      </c>
      <c r="H2204" s="628">
        <v>2532.7368000000001</v>
      </c>
      <c r="I2204" s="628"/>
      <c r="J2204" s="1392">
        <v>1243</v>
      </c>
      <c r="K2204" s="629"/>
      <c r="L2204" s="628">
        <v>2706.8148000000001</v>
      </c>
      <c r="M2204" s="628"/>
      <c r="N2204" s="167"/>
      <c r="O2204" s="178"/>
      <c r="P2204" s="178"/>
      <c r="Q2204" s="178"/>
      <c r="R2204" s="178"/>
      <c r="S2204" s="178"/>
      <c r="T2204" s="178"/>
      <c r="U2204" s="178"/>
      <c r="V2204" s="178"/>
      <c r="W2204" s="178"/>
      <c r="X2204" s="178"/>
      <c r="Y2204" s="178"/>
      <c r="Z2204" s="178"/>
      <c r="AA2204" s="178"/>
      <c r="AB2204" s="178"/>
      <c r="AC2204" s="178"/>
      <c r="AD2204" s="178"/>
      <c r="AE2204" s="178"/>
      <c r="AF2204" s="178"/>
    </row>
    <row r="2205" spans="1:32">
      <c r="A2205" s="602"/>
      <c r="B2205" s="3033" t="s">
        <v>422</v>
      </c>
      <c r="C2205" s="602" t="s">
        <v>413</v>
      </c>
      <c r="D2205" s="617" t="s">
        <v>1852</v>
      </c>
      <c r="E2205" s="639" t="s">
        <v>1036</v>
      </c>
      <c r="F2205" s="618">
        <v>1145</v>
      </c>
      <c r="G2205" s="1156" t="s">
        <v>2686</v>
      </c>
      <c r="H2205" s="599"/>
      <c r="I2205" s="599">
        <v>2532.7368000000001</v>
      </c>
      <c r="J2205" s="1392" t="s">
        <v>1126</v>
      </c>
      <c r="K2205" s="629"/>
      <c r="L2205" s="599"/>
      <c r="M2205" s="2404">
        <v>2706.8148000000001</v>
      </c>
      <c r="N2205" s="167"/>
      <c r="O2205" s="178"/>
      <c r="P2205" s="178"/>
      <c r="Q2205" s="178"/>
      <c r="R2205" s="178"/>
      <c r="S2205" s="178"/>
      <c r="T2205" s="178"/>
      <c r="U2205" s="178"/>
      <c r="V2205" s="178"/>
      <c r="W2205" s="178"/>
      <c r="X2205" s="178"/>
      <c r="Y2205" s="178"/>
      <c r="Z2205" s="178"/>
      <c r="AA2205" s="178"/>
      <c r="AB2205" s="178"/>
      <c r="AC2205" s="178"/>
      <c r="AD2205" s="178"/>
      <c r="AE2205" s="178"/>
      <c r="AF2205" s="178"/>
    </row>
    <row r="2206" spans="1:32">
      <c r="A2206" s="622"/>
      <c r="B2206" s="3032" t="s">
        <v>422</v>
      </c>
      <c r="C2206" s="622" t="s">
        <v>413</v>
      </c>
      <c r="D2206" s="658" t="s">
        <v>1852</v>
      </c>
      <c r="E2206" s="659" t="s">
        <v>1036</v>
      </c>
      <c r="F2206" s="624">
        <v>1147</v>
      </c>
      <c r="G2206" s="625" t="s">
        <v>103</v>
      </c>
      <c r="H2206" s="628">
        <v>13490.742</v>
      </c>
      <c r="I2206" s="628"/>
      <c r="J2206" s="1392">
        <v>4074</v>
      </c>
      <c r="K2206" s="629"/>
      <c r="L2206" s="628">
        <v>14062.73</v>
      </c>
      <c r="M2206" s="628"/>
      <c r="N2206" s="167"/>
      <c r="O2206" s="178"/>
      <c r="P2206" s="178"/>
      <c r="Q2206" s="178"/>
      <c r="R2206" s="178"/>
      <c r="S2206" s="178"/>
      <c r="T2206" s="178"/>
      <c r="U2206" s="178"/>
      <c r="V2206" s="178"/>
      <c r="W2206" s="178"/>
      <c r="X2206" s="178"/>
      <c r="Y2206" s="178"/>
      <c r="Z2206" s="178"/>
      <c r="AA2206" s="178"/>
      <c r="AB2206" s="178"/>
      <c r="AC2206" s="178"/>
      <c r="AD2206" s="178"/>
      <c r="AE2206" s="178"/>
      <c r="AF2206" s="178"/>
    </row>
    <row r="2207" spans="1:32">
      <c r="A2207" s="602"/>
      <c r="B2207" s="3033" t="s">
        <v>422</v>
      </c>
      <c r="C2207" s="602" t="s">
        <v>413</v>
      </c>
      <c r="D2207" s="617" t="s">
        <v>1852</v>
      </c>
      <c r="E2207" s="639" t="s">
        <v>1036</v>
      </c>
      <c r="F2207" s="618">
        <v>1147</v>
      </c>
      <c r="G2207" s="614" t="s">
        <v>422</v>
      </c>
      <c r="H2207" s="599"/>
      <c r="I2207" s="599">
        <v>6538.7420000000002</v>
      </c>
      <c r="J2207" s="1392" t="s">
        <v>1126</v>
      </c>
      <c r="K2207" s="629"/>
      <c r="L2207" s="599"/>
      <c r="M2207" s="599">
        <v>6610.73</v>
      </c>
      <c r="N2207" s="167"/>
      <c r="O2207" s="178"/>
      <c r="P2207" s="178"/>
      <c r="Q2207" s="178"/>
      <c r="R2207" s="178"/>
      <c r="S2207" s="178"/>
      <c r="T2207" s="178"/>
      <c r="U2207" s="178"/>
      <c r="V2207" s="178"/>
      <c r="W2207" s="178"/>
      <c r="X2207" s="178"/>
      <c r="Y2207" s="178"/>
      <c r="Z2207" s="178"/>
      <c r="AA2207" s="178"/>
      <c r="AB2207" s="178"/>
      <c r="AC2207" s="178"/>
      <c r="AD2207" s="178"/>
      <c r="AE2207" s="178"/>
      <c r="AF2207" s="178"/>
    </row>
    <row r="2208" spans="1:32">
      <c r="A2208" s="602"/>
      <c r="B2208" s="3033" t="s">
        <v>422</v>
      </c>
      <c r="C2208" s="602" t="s">
        <v>413</v>
      </c>
      <c r="D2208" s="617" t="s">
        <v>1852</v>
      </c>
      <c r="E2208" s="639" t="s">
        <v>1036</v>
      </c>
      <c r="F2208" s="618">
        <v>1147</v>
      </c>
      <c r="G2208" s="614" t="s">
        <v>1375</v>
      </c>
      <c r="H2208" s="599"/>
      <c r="I2208" s="599">
        <v>7452</v>
      </c>
      <c r="J2208" s="1392" t="s">
        <v>1126</v>
      </c>
      <c r="K2208" s="629"/>
      <c r="L2208" s="598"/>
      <c r="M2208" s="912">
        <v>7452</v>
      </c>
      <c r="N2208" s="167"/>
      <c r="O2208" s="178"/>
      <c r="P2208" s="178"/>
      <c r="Q2208" s="178"/>
      <c r="R2208" s="178"/>
      <c r="S2208" s="178"/>
      <c r="T2208" s="178"/>
      <c r="U2208" s="178"/>
      <c r="V2208" s="178"/>
      <c r="W2208" s="178"/>
      <c r="X2208" s="178"/>
      <c r="Y2208" s="178"/>
      <c r="Z2208" s="178"/>
      <c r="AA2208" s="178"/>
      <c r="AB2208" s="178"/>
      <c r="AC2208" s="178"/>
      <c r="AD2208" s="178"/>
      <c r="AE2208" s="178"/>
      <c r="AF2208" s="178"/>
    </row>
    <row r="2209" spans="1:32" ht="20.399999999999999">
      <c r="A2209" s="602"/>
      <c r="B2209" s="3033" t="s">
        <v>422</v>
      </c>
      <c r="C2209" s="602" t="s">
        <v>413</v>
      </c>
      <c r="D2209" s="617" t="s">
        <v>1852</v>
      </c>
      <c r="E2209" s="639" t="s">
        <v>1036</v>
      </c>
      <c r="F2209" s="618">
        <v>1147</v>
      </c>
      <c r="G2209" s="614" t="s">
        <v>3242</v>
      </c>
      <c r="H2209" s="599"/>
      <c r="I2209" s="599">
        <v>-500</v>
      </c>
      <c r="J2209" s="1392" t="s">
        <v>1126</v>
      </c>
      <c r="K2209" s="629"/>
      <c r="L2209" s="598"/>
      <c r="M2209" s="598"/>
      <c r="N2209" s="116"/>
      <c r="O2209" s="178"/>
      <c r="P2209" s="178"/>
      <c r="Q2209" s="178"/>
      <c r="R2209" s="178"/>
      <c r="S2209" s="178"/>
      <c r="T2209" s="178"/>
      <c r="U2209" s="178"/>
      <c r="V2209" s="178"/>
      <c r="W2209" s="178"/>
      <c r="X2209" s="178"/>
      <c r="Y2209" s="178"/>
      <c r="Z2209" s="178"/>
      <c r="AA2209" s="178"/>
      <c r="AB2209" s="178"/>
      <c r="AC2209" s="178"/>
      <c r="AD2209" s="178"/>
      <c r="AE2209" s="178"/>
      <c r="AF2209" s="178"/>
    </row>
    <row r="2210" spans="1:32">
      <c r="A2210" s="602"/>
      <c r="B2210" s="3033" t="s">
        <v>422</v>
      </c>
      <c r="C2210" s="602" t="s">
        <v>413</v>
      </c>
      <c r="D2210" s="617" t="s">
        <v>1852</v>
      </c>
      <c r="E2210" s="639" t="s">
        <v>1036</v>
      </c>
      <c r="F2210" s="618">
        <v>1147</v>
      </c>
      <c r="G2210" s="614"/>
      <c r="H2210" s="599"/>
      <c r="I2210" s="599"/>
      <c r="J2210" s="1392" t="s">
        <v>1126</v>
      </c>
      <c r="K2210" s="629"/>
      <c r="L2210" s="598"/>
      <c r="M2210" s="598"/>
      <c r="N2210" s="6" t="s">
        <v>4697</v>
      </c>
    </row>
    <row r="2211" spans="1:32">
      <c r="A2211" s="622"/>
      <c r="B2211" s="3032" t="s">
        <v>422</v>
      </c>
      <c r="C2211" s="622" t="s">
        <v>413</v>
      </c>
      <c r="D2211" s="658" t="s">
        <v>1852</v>
      </c>
      <c r="E2211" s="659" t="s">
        <v>1036</v>
      </c>
      <c r="F2211" s="624">
        <v>1148</v>
      </c>
      <c r="G2211" s="625" t="s">
        <v>4599</v>
      </c>
      <c r="H2211" s="628">
        <v>1000</v>
      </c>
      <c r="I2211" s="628"/>
      <c r="J2211" s="1392">
        <v>0</v>
      </c>
      <c r="K2211" s="666"/>
      <c r="L2211" s="628">
        <v>1000</v>
      </c>
      <c r="M2211" s="628"/>
      <c r="N2211" s="167"/>
    </row>
    <row r="2212" spans="1:32">
      <c r="A2212" s="602"/>
      <c r="B2212" s="3033" t="s">
        <v>422</v>
      </c>
      <c r="C2212" s="602" t="s">
        <v>413</v>
      </c>
      <c r="D2212" s="617" t="s">
        <v>1852</v>
      </c>
      <c r="E2212" s="639" t="s">
        <v>1036</v>
      </c>
      <c r="F2212" s="618">
        <v>1148</v>
      </c>
      <c r="G2212" s="620" t="s">
        <v>422</v>
      </c>
      <c r="H2212" s="599"/>
      <c r="I2212" s="599">
        <v>1000</v>
      </c>
      <c r="J2212" s="1392" t="s">
        <v>1126</v>
      </c>
      <c r="K2212" s="606"/>
      <c r="L2212" s="599"/>
      <c r="M2212" s="599">
        <v>1000</v>
      </c>
      <c r="N2212" s="116"/>
    </row>
    <row r="2213" spans="1:32">
      <c r="A2213" s="622"/>
      <c r="B2213" s="3032" t="s">
        <v>422</v>
      </c>
      <c r="C2213" s="622" t="s">
        <v>413</v>
      </c>
      <c r="D2213" s="658" t="s">
        <v>1852</v>
      </c>
      <c r="E2213" s="659" t="s">
        <v>1036</v>
      </c>
      <c r="F2213" s="624">
        <v>1170</v>
      </c>
      <c r="G2213" s="625" t="s">
        <v>460</v>
      </c>
      <c r="H2213" s="776">
        <v>75</v>
      </c>
      <c r="I2213" s="776"/>
      <c r="J2213" s="1392">
        <v>75</v>
      </c>
      <c r="K2213" s="953"/>
      <c r="L2213" s="776">
        <v>75</v>
      </c>
      <c r="M2213" s="776"/>
      <c r="N2213" s="167"/>
    </row>
    <row r="2214" spans="1:32" ht="20.399999999999999">
      <c r="A2214" s="602"/>
      <c r="B2214" s="3033" t="s">
        <v>422</v>
      </c>
      <c r="C2214" s="602" t="s">
        <v>413</v>
      </c>
      <c r="D2214" s="617" t="s">
        <v>1852</v>
      </c>
      <c r="E2214" s="639" t="s">
        <v>1036</v>
      </c>
      <c r="F2214" s="618">
        <v>1170</v>
      </c>
      <c r="G2214" s="620" t="s">
        <v>814</v>
      </c>
      <c r="H2214" s="615"/>
      <c r="I2214" s="615">
        <v>75</v>
      </c>
      <c r="J2214" s="1392" t="s">
        <v>1126</v>
      </c>
      <c r="K2214" s="954"/>
      <c r="L2214" s="615"/>
      <c r="M2214" s="615">
        <v>75</v>
      </c>
      <c r="N2214" s="167"/>
    </row>
    <row r="2215" spans="1:32">
      <c r="A2215" s="622"/>
      <c r="B2215" s="3032" t="s">
        <v>422</v>
      </c>
      <c r="C2215" s="622" t="s">
        <v>413</v>
      </c>
      <c r="D2215" s="658" t="s">
        <v>1852</v>
      </c>
      <c r="E2215" s="659" t="s">
        <v>1036</v>
      </c>
      <c r="F2215" s="624">
        <v>1210</v>
      </c>
      <c r="G2215" s="625" t="s">
        <v>105</v>
      </c>
      <c r="H2215" s="628">
        <v>26251.800385779999</v>
      </c>
      <c r="I2215" s="628"/>
      <c r="J2215" s="1392">
        <v>16907</v>
      </c>
      <c r="K2215" s="666"/>
      <c r="L2215" s="628">
        <v>27426.532120469998</v>
      </c>
      <c r="M2215" s="628"/>
      <c r="N2215" s="167"/>
    </row>
    <row r="2216" spans="1:32">
      <c r="A2216" s="602"/>
      <c r="B2216" s="3033" t="s">
        <v>422</v>
      </c>
      <c r="C2216" s="602" t="s">
        <v>413</v>
      </c>
      <c r="D2216" s="617" t="s">
        <v>1852</v>
      </c>
      <c r="E2216" s="639" t="s">
        <v>1036</v>
      </c>
      <c r="F2216" s="618">
        <v>1210</v>
      </c>
      <c r="G2216" s="620" t="s">
        <v>422</v>
      </c>
      <c r="H2216" s="599"/>
      <c r="I2216" s="599">
        <v>25154.32777466</v>
      </c>
      <c r="J2216" s="1392" t="s">
        <v>1126</v>
      </c>
      <c r="K2216" s="606"/>
      <c r="L2216" s="599"/>
      <c r="M2216" s="599">
        <v>26787.994509149998</v>
      </c>
      <c r="N2216" s="167"/>
      <c r="O2216" s="178"/>
      <c r="P2216" s="178"/>
      <c r="Q2216" s="178"/>
      <c r="R2216" s="178"/>
      <c r="S2216" s="178"/>
      <c r="T2216" s="178"/>
      <c r="U2216" s="178"/>
      <c r="V2216" s="178"/>
      <c r="W2216" s="178"/>
      <c r="X2216" s="178"/>
      <c r="Y2216" s="178"/>
      <c r="Z2216" s="178"/>
      <c r="AA2216" s="178"/>
      <c r="AB2216" s="178"/>
      <c r="AC2216" s="178"/>
      <c r="AD2216" s="178"/>
      <c r="AE2216" s="178"/>
      <c r="AF2216" s="178"/>
    </row>
    <row r="2217" spans="1:32">
      <c r="A2217" s="602"/>
      <c r="B2217" s="3033" t="s">
        <v>422</v>
      </c>
      <c r="C2217" s="602" t="s">
        <v>413</v>
      </c>
      <c r="D2217" s="617" t="s">
        <v>1852</v>
      </c>
      <c r="E2217" s="639" t="s">
        <v>1036</v>
      </c>
      <c r="F2217" s="618">
        <v>1210</v>
      </c>
      <c r="G2217" s="620" t="s">
        <v>1375</v>
      </c>
      <c r="H2217" s="599"/>
      <c r="I2217" s="599">
        <v>500</v>
      </c>
      <c r="J2217" s="1392" t="s">
        <v>1126</v>
      </c>
      <c r="K2217" s="606"/>
      <c r="L2217" s="599"/>
      <c r="M2217" s="599"/>
      <c r="N2217" s="1130"/>
      <c r="O2217" s="178"/>
      <c r="P2217" s="178"/>
      <c r="Q2217" s="178"/>
      <c r="R2217" s="178"/>
      <c r="S2217" s="178"/>
      <c r="T2217" s="178"/>
      <c r="U2217" s="178"/>
      <c r="V2217" s="178"/>
      <c r="W2217" s="178"/>
      <c r="X2217" s="178"/>
      <c r="Y2217" s="178"/>
      <c r="Z2217" s="178"/>
      <c r="AA2217" s="178"/>
      <c r="AB2217" s="178"/>
      <c r="AC2217" s="178"/>
      <c r="AD2217" s="178"/>
      <c r="AE2217" s="178"/>
      <c r="AF2217" s="178"/>
    </row>
    <row r="2218" spans="1:32">
      <c r="A2218" s="602"/>
      <c r="B2218" s="3033" t="s">
        <v>422</v>
      </c>
      <c r="C2218" s="602" t="s">
        <v>413</v>
      </c>
      <c r="D2218" s="617" t="s">
        <v>1852</v>
      </c>
      <c r="E2218" s="639" t="s">
        <v>1036</v>
      </c>
      <c r="F2218" s="618">
        <v>1210</v>
      </c>
      <c r="G2218" s="2405" t="s">
        <v>1701</v>
      </c>
      <c r="H2218" s="599"/>
      <c r="I2218" s="599">
        <v>597.47261112000001</v>
      </c>
      <c r="J2218" s="1392" t="s">
        <v>1126</v>
      </c>
      <c r="K2218" s="606"/>
      <c r="L2218" s="599"/>
      <c r="M2218" s="2404">
        <v>638.53761132</v>
      </c>
      <c r="N2218" s="1130"/>
      <c r="O2218" s="178"/>
      <c r="P2218" s="178"/>
      <c r="Q2218" s="178"/>
      <c r="R2218" s="178"/>
      <c r="S2218" s="178"/>
      <c r="T2218" s="178"/>
      <c r="U2218" s="178"/>
      <c r="V2218" s="178"/>
      <c r="W2218" s="178"/>
      <c r="X2218" s="178"/>
      <c r="Y2218" s="178"/>
      <c r="Z2218" s="178"/>
      <c r="AA2218" s="178"/>
      <c r="AB2218" s="178"/>
      <c r="AC2218" s="178"/>
      <c r="AD2218" s="178"/>
      <c r="AE2218" s="178"/>
      <c r="AF2218" s="178"/>
    </row>
    <row r="2219" spans="1:32">
      <c r="A2219" s="622"/>
      <c r="B2219" s="3032" t="s">
        <v>422</v>
      </c>
      <c r="C2219" s="622" t="s">
        <v>413</v>
      </c>
      <c r="D2219" s="658" t="s">
        <v>1852</v>
      </c>
      <c r="E2219" s="659" t="s">
        <v>1036</v>
      </c>
      <c r="F2219" s="624">
        <v>1221</v>
      </c>
      <c r="G2219" s="625" t="s">
        <v>325</v>
      </c>
      <c r="H2219" s="628">
        <v>6012</v>
      </c>
      <c r="I2219" s="628"/>
      <c r="J2219" s="1392">
        <v>5820</v>
      </c>
      <c r="K2219" s="666"/>
      <c r="L2219" s="628">
        <v>5886.7944478499994</v>
      </c>
      <c r="M2219" s="628"/>
      <c r="N2219" s="1130"/>
      <c r="O2219" s="178"/>
      <c r="P2219" s="178"/>
      <c r="Q2219" s="178"/>
      <c r="R2219" s="178"/>
      <c r="S2219" s="178"/>
      <c r="T2219" s="178"/>
      <c r="U2219" s="178"/>
      <c r="V2219" s="178"/>
      <c r="W2219" s="178"/>
      <c r="X2219" s="178"/>
      <c r="Y2219" s="178"/>
      <c r="Z2219" s="178"/>
      <c r="AA2219" s="178"/>
      <c r="AB2219" s="178"/>
      <c r="AC2219" s="178"/>
      <c r="AD2219" s="178"/>
      <c r="AE2219" s="178"/>
      <c r="AF2219" s="178"/>
    </row>
    <row r="2220" spans="1:32">
      <c r="A2220" s="602"/>
      <c r="B2220" s="3033" t="s">
        <v>422</v>
      </c>
      <c r="C2220" s="602" t="s">
        <v>413</v>
      </c>
      <c r="D2220" s="617" t="s">
        <v>1852</v>
      </c>
      <c r="E2220" s="639" t="s">
        <v>1036</v>
      </c>
      <c r="F2220" s="618">
        <v>1221</v>
      </c>
      <c r="G2220" s="620" t="s">
        <v>422</v>
      </c>
      <c r="H2220" s="599"/>
      <c r="I2220" s="599">
        <v>5512.1019881400007</v>
      </c>
      <c r="J2220" s="1392" t="s">
        <v>1126</v>
      </c>
      <c r="K2220" s="606"/>
      <c r="L2220" s="599"/>
      <c r="M2220" s="599">
        <v>5886.7944478499994</v>
      </c>
      <c r="N2220" s="116"/>
      <c r="O2220" s="178"/>
      <c r="P2220" s="178"/>
      <c r="Q2220" s="178"/>
      <c r="R2220" s="178"/>
      <c r="S2220" s="178"/>
      <c r="T2220" s="178"/>
      <c r="U2220" s="178"/>
      <c r="V2220" s="178"/>
      <c r="W2220" s="178"/>
      <c r="X2220" s="178"/>
      <c r="Y2220" s="178"/>
      <c r="Z2220" s="178"/>
      <c r="AA2220" s="178"/>
      <c r="AB2220" s="178"/>
      <c r="AC2220" s="178"/>
      <c r="AD2220" s="178"/>
      <c r="AE2220" s="178"/>
      <c r="AF2220" s="178"/>
    </row>
    <row r="2221" spans="1:32" ht="20.399999999999999">
      <c r="A2221" s="602"/>
      <c r="B2221" s="3033" t="s">
        <v>422</v>
      </c>
      <c r="C2221" s="602" t="s">
        <v>413</v>
      </c>
      <c r="D2221" s="617" t="s">
        <v>1852</v>
      </c>
      <c r="E2221" s="639" t="s">
        <v>1036</v>
      </c>
      <c r="F2221" s="618">
        <v>1221</v>
      </c>
      <c r="G2221" s="620" t="s">
        <v>3242</v>
      </c>
      <c r="H2221" s="599"/>
      <c r="I2221" s="599">
        <v>500</v>
      </c>
      <c r="J2221" s="1392" t="s">
        <v>1126</v>
      </c>
      <c r="K2221" s="606"/>
      <c r="L2221" s="599"/>
      <c r="M2221" s="599"/>
      <c r="N2221" s="116"/>
      <c r="O2221" s="178"/>
      <c r="P2221" s="178"/>
      <c r="Q2221" s="178"/>
      <c r="R2221" s="178"/>
      <c r="S2221" s="178"/>
      <c r="T2221" s="178"/>
      <c r="U2221" s="178"/>
      <c r="V2221" s="178"/>
      <c r="W2221" s="178"/>
      <c r="X2221" s="178"/>
      <c r="Y2221" s="178"/>
      <c r="Z2221" s="178"/>
      <c r="AA2221" s="178"/>
      <c r="AB2221" s="178"/>
      <c r="AC2221" s="178"/>
      <c r="AD2221" s="178"/>
      <c r="AE2221" s="178"/>
      <c r="AF2221" s="178"/>
    </row>
    <row r="2222" spans="1:32" ht="11.4" customHeight="1">
      <c r="A2222" s="622"/>
      <c r="B2222" s="3032" t="s">
        <v>756</v>
      </c>
      <c r="C2222" s="622" t="s">
        <v>413</v>
      </c>
      <c r="D2222" s="658" t="s">
        <v>1852</v>
      </c>
      <c r="E2222" s="659" t="s">
        <v>1036</v>
      </c>
      <c r="F2222" s="624">
        <v>1228</v>
      </c>
      <c r="G2222" s="625" t="s">
        <v>107</v>
      </c>
      <c r="H2222" s="628">
        <v>1120</v>
      </c>
      <c r="I2222" s="628"/>
      <c r="J2222" s="1392">
        <v>1176</v>
      </c>
      <c r="K2222" s="629"/>
      <c r="L2222" s="628">
        <v>1120</v>
      </c>
      <c r="M2222" s="628"/>
      <c r="N2222" s="1130"/>
      <c r="O2222" s="178"/>
      <c r="P2222" s="178"/>
      <c r="Q2222" s="178"/>
      <c r="R2222" s="178"/>
      <c r="S2222" s="178"/>
      <c r="T2222" s="178"/>
      <c r="U2222" s="178"/>
      <c r="V2222" s="178"/>
      <c r="W2222" s="178"/>
      <c r="X2222" s="178"/>
      <c r="Y2222" s="178"/>
      <c r="Z2222" s="178"/>
      <c r="AA2222" s="178"/>
      <c r="AB2222" s="178"/>
      <c r="AC2222" s="178"/>
      <c r="AD2222" s="178"/>
      <c r="AE2222" s="178"/>
      <c r="AF2222" s="178"/>
    </row>
    <row r="2223" spans="1:32" ht="30.6">
      <c r="A2223" s="602"/>
      <c r="B2223" s="3033" t="s">
        <v>756</v>
      </c>
      <c r="C2223" s="602" t="s">
        <v>413</v>
      </c>
      <c r="D2223" s="617" t="s">
        <v>1852</v>
      </c>
      <c r="E2223" s="639" t="s">
        <v>1036</v>
      </c>
      <c r="F2223" s="618">
        <v>1228</v>
      </c>
      <c r="G2223" s="614" t="s">
        <v>1084</v>
      </c>
      <c r="H2223" s="599"/>
      <c r="I2223" s="599">
        <v>720</v>
      </c>
      <c r="J2223" s="1392" t="s">
        <v>1126</v>
      </c>
      <c r="K2223" s="600"/>
      <c r="L2223" s="599"/>
      <c r="M2223" s="599">
        <v>720</v>
      </c>
      <c r="N2223" s="1130"/>
      <c r="O2223" s="178"/>
      <c r="P2223" s="178"/>
      <c r="Q2223" s="178"/>
      <c r="R2223" s="178"/>
      <c r="S2223" s="178"/>
      <c r="T2223" s="178"/>
      <c r="U2223" s="178"/>
      <c r="V2223" s="178"/>
      <c r="W2223" s="178"/>
      <c r="X2223" s="178"/>
      <c r="Y2223" s="178"/>
      <c r="Z2223" s="178"/>
      <c r="AA2223" s="178"/>
      <c r="AB2223" s="178"/>
      <c r="AC2223" s="178"/>
      <c r="AD2223" s="178"/>
      <c r="AE2223" s="178"/>
      <c r="AF2223" s="178"/>
    </row>
    <row r="2224" spans="1:32">
      <c r="A2224" s="602"/>
      <c r="B2224" s="3033" t="s">
        <v>756</v>
      </c>
      <c r="C2224" s="602" t="s">
        <v>413</v>
      </c>
      <c r="D2224" s="617" t="s">
        <v>1852</v>
      </c>
      <c r="E2224" s="639" t="s">
        <v>1036</v>
      </c>
      <c r="F2224" s="618">
        <v>1228</v>
      </c>
      <c r="G2224" s="604" t="s">
        <v>1996</v>
      </c>
      <c r="H2224" s="599"/>
      <c r="I2224" s="599">
        <v>400</v>
      </c>
      <c r="J2224" s="1392" t="s">
        <v>1126</v>
      </c>
      <c r="K2224" s="600"/>
      <c r="L2224" s="599"/>
      <c r="M2224" s="599">
        <v>400</v>
      </c>
      <c r="N2224" s="1130"/>
      <c r="O2224" s="178"/>
      <c r="P2224" s="178"/>
      <c r="Q2224" s="178"/>
      <c r="R2224" s="178"/>
      <c r="S2224" s="178"/>
      <c r="T2224" s="178"/>
      <c r="U2224" s="178"/>
      <c r="V2224" s="178"/>
      <c r="W2224" s="178"/>
      <c r="X2224" s="178"/>
      <c r="Y2224" s="178"/>
      <c r="Z2224" s="178"/>
      <c r="AA2224" s="178"/>
      <c r="AB2224" s="178"/>
      <c r="AC2224" s="178"/>
      <c r="AD2224" s="178"/>
      <c r="AE2224" s="178"/>
      <c r="AF2224" s="178"/>
    </row>
    <row r="2225" spans="1:32" ht="20.399999999999999">
      <c r="A2225" s="622"/>
      <c r="B2225" s="3032" t="s">
        <v>756</v>
      </c>
      <c r="C2225" s="622" t="s">
        <v>307</v>
      </c>
      <c r="D2225" s="658" t="s">
        <v>1852</v>
      </c>
      <c r="E2225" s="659" t="s">
        <v>1036</v>
      </c>
      <c r="F2225" s="624">
        <v>2121</v>
      </c>
      <c r="G2225" s="625" t="s">
        <v>619</v>
      </c>
      <c r="H2225" s="628">
        <v>0</v>
      </c>
      <c r="I2225" s="628"/>
      <c r="J2225" s="1392" t="s">
        <v>1126</v>
      </c>
      <c r="K2225" s="629"/>
      <c r="L2225" s="626">
        <v>0</v>
      </c>
      <c r="M2225" s="626"/>
      <c r="N2225" s="1130"/>
      <c r="O2225" s="178"/>
      <c r="P2225" s="178"/>
      <c r="Q2225" s="178"/>
      <c r="R2225" s="178"/>
      <c r="S2225" s="178"/>
      <c r="T2225" s="178"/>
      <c r="U2225" s="178"/>
      <c r="V2225" s="178"/>
      <c r="W2225" s="178"/>
      <c r="X2225" s="178"/>
      <c r="Y2225" s="178"/>
      <c r="Z2225" s="178"/>
      <c r="AA2225" s="178"/>
      <c r="AB2225" s="178"/>
      <c r="AC2225" s="178"/>
      <c r="AD2225" s="178"/>
      <c r="AE2225" s="178"/>
      <c r="AF2225" s="178"/>
    </row>
    <row r="2226" spans="1:32">
      <c r="A2226" s="602"/>
      <c r="B2226" s="3033" t="s">
        <v>756</v>
      </c>
      <c r="C2226" s="602" t="s">
        <v>307</v>
      </c>
      <c r="D2226" s="617" t="s">
        <v>1852</v>
      </c>
      <c r="E2226" s="639" t="s">
        <v>1036</v>
      </c>
      <c r="F2226" s="618">
        <v>2121</v>
      </c>
      <c r="G2226" s="614"/>
      <c r="H2226" s="599"/>
      <c r="I2226" s="599"/>
      <c r="J2226" s="1392" t="s">
        <v>1126</v>
      </c>
      <c r="K2226" s="600"/>
      <c r="L2226" s="598"/>
      <c r="M2226" s="598"/>
      <c r="N2226" s="1130"/>
      <c r="O2226" s="178"/>
      <c r="P2226" s="178"/>
      <c r="Q2226" s="178"/>
      <c r="R2226" s="178"/>
      <c r="S2226" s="178"/>
      <c r="T2226" s="178"/>
      <c r="U2226" s="178"/>
      <c r="V2226" s="178"/>
      <c r="W2226" s="178"/>
      <c r="X2226" s="178"/>
      <c r="Y2226" s="178"/>
      <c r="Z2226" s="178"/>
      <c r="AA2226" s="178"/>
      <c r="AB2226" s="178"/>
      <c r="AC2226" s="178"/>
      <c r="AD2226" s="178"/>
      <c r="AE2226" s="178"/>
      <c r="AF2226" s="178"/>
    </row>
    <row r="2227" spans="1:32" ht="11.4" customHeight="1">
      <c r="A2227" s="622"/>
      <c r="B2227" s="3032" t="s">
        <v>756</v>
      </c>
      <c r="C2227" s="622" t="s">
        <v>307</v>
      </c>
      <c r="D2227" s="658" t="s">
        <v>1852</v>
      </c>
      <c r="E2227" s="659" t="s">
        <v>1036</v>
      </c>
      <c r="F2227" s="624">
        <v>2122</v>
      </c>
      <c r="G2227" s="625" t="s">
        <v>564</v>
      </c>
      <c r="H2227" s="628">
        <v>500</v>
      </c>
      <c r="I2227" s="628"/>
      <c r="J2227" s="1392">
        <v>0</v>
      </c>
      <c r="K2227" s="629"/>
      <c r="L2227" s="628">
        <v>500</v>
      </c>
      <c r="M2227" s="628"/>
      <c r="N2227" s="1130"/>
      <c r="O2227" s="178"/>
      <c r="P2227" s="178"/>
      <c r="Q2227" s="178"/>
      <c r="R2227" s="178"/>
      <c r="S2227" s="178"/>
      <c r="T2227" s="178"/>
      <c r="U2227" s="178"/>
      <c r="V2227" s="178"/>
      <c r="W2227" s="178"/>
      <c r="X2227" s="178"/>
      <c r="Y2227" s="178"/>
      <c r="Z2227" s="178"/>
      <c r="AA2227" s="178"/>
      <c r="AB2227" s="178"/>
      <c r="AC2227" s="178"/>
      <c r="AD2227" s="178"/>
      <c r="AE2227" s="178"/>
      <c r="AF2227" s="178"/>
    </row>
    <row r="2228" spans="1:32" ht="11.4" customHeight="1">
      <c r="A2228" s="602"/>
      <c r="B2228" s="3033" t="s">
        <v>756</v>
      </c>
      <c r="C2228" s="602" t="s">
        <v>307</v>
      </c>
      <c r="D2228" s="617" t="s">
        <v>1852</v>
      </c>
      <c r="E2228" s="639" t="s">
        <v>1036</v>
      </c>
      <c r="F2228" s="618">
        <v>2122</v>
      </c>
      <c r="G2228" s="604" t="s">
        <v>662</v>
      </c>
      <c r="H2228" s="599"/>
      <c r="I2228" s="599">
        <v>500</v>
      </c>
      <c r="J2228" s="1392" t="s">
        <v>1126</v>
      </c>
      <c r="K2228" s="600"/>
      <c r="L2228" s="599"/>
      <c r="M2228" s="599">
        <v>500</v>
      </c>
      <c r="N2228" s="1130"/>
      <c r="O2228" s="178"/>
      <c r="P2228" s="178"/>
      <c r="Q2228" s="178"/>
      <c r="R2228" s="178"/>
      <c r="S2228" s="178"/>
      <c r="T2228" s="178"/>
      <c r="U2228" s="178"/>
      <c r="V2228" s="178"/>
      <c r="W2228" s="178"/>
      <c r="X2228" s="178"/>
      <c r="Y2228" s="178"/>
      <c r="Z2228" s="178"/>
      <c r="AA2228" s="178"/>
      <c r="AB2228" s="178"/>
      <c r="AC2228" s="178"/>
      <c r="AD2228" s="178"/>
      <c r="AE2228" s="178"/>
      <c r="AF2228" s="178"/>
    </row>
    <row r="2229" spans="1:32">
      <c r="A2229" s="622"/>
      <c r="B2229" s="3032" t="s">
        <v>756</v>
      </c>
      <c r="C2229" s="622" t="s">
        <v>307</v>
      </c>
      <c r="D2229" s="658" t="s">
        <v>1852</v>
      </c>
      <c r="E2229" s="659" t="s">
        <v>1036</v>
      </c>
      <c r="F2229" s="624">
        <v>2210</v>
      </c>
      <c r="G2229" s="625" t="s">
        <v>557</v>
      </c>
      <c r="H2229" s="628">
        <v>877.19999999999993</v>
      </c>
      <c r="I2229" s="628"/>
      <c r="J2229" s="1392">
        <v>559</v>
      </c>
      <c r="K2229" s="629"/>
      <c r="L2229" s="628">
        <v>877.19999999999993</v>
      </c>
      <c r="M2229" s="628"/>
      <c r="N2229" s="1130"/>
      <c r="O2229" s="178"/>
      <c r="P2229" s="178"/>
      <c r="Q2229" s="178"/>
      <c r="R2229" s="178"/>
      <c r="S2229" s="178"/>
      <c r="T2229" s="178"/>
      <c r="U2229" s="178"/>
      <c r="V2229" s="178"/>
      <c r="W2229" s="178"/>
      <c r="X2229" s="178"/>
      <c r="Y2229" s="178"/>
      <c r="Z2229" s="178"/>
      <c r="AA2229" s="178"/>
      <c r="AB2229" s="178"/>
      <c r="AC2229" s="178"/>
      <c r="AD2229" s="178"/>
      <c r="AE2229" s="178"/>
      <c r="AF2229" s="178"/>
    </row>
    <row r="2230" spans="1:32" ht="11.4" customHeight="1">
      <c r="A2230" s="602"/>
      <c r="B2230" s="3033" t="s">
        <v>756</v>
      </c>
      <c r="C2230" s="602" t="s">
        <v>307</v>
      </c>
      <c r="D2230" s="617" t="s">
        <v>1852</v>
      </c>
      <c r="E2230" s="639" t="s">
        <v>1036</v>
      </c>
      <c r="F2230" s="618">
        <v>2210</v>
      </c>
      <c r="G2230" s="604" t="s">
        <v>1997</v>
      </c>
      <c r="H2230" s="599"/>
      <c r="I2230" s="599">
        <v>577.19999999999993</v>
      </c>
      <c r="J2230" s="1392" t="s">
        <v>1126</v>
      </c>
      <c r="K2230" s="600"/>
      <c r="L2230" s="599"/>
      <c r="M2230" s="599">
        <v>577.19999999999993</v>
      </c>
      <c r="N2230" s="1130"/>
      <c r="O2230" s="178"/>
      <c r="P2230" s="178"/>
      <c r="Q2230" s="178"/>
      <c r="R2230" s="178"/>
      <c r="S2230" s="178"/>
      <c r="T2230" s="178"/>
      <c r="U2230" s="178"/>
      <c r="V2230" s="178"/>
      <c r="W2230" s="178"/>
      <c r="X2230" s="178"/>
      <c r="Y2230" s="178"/>
      <c r="Z2230" s="178"/>
      <c r="AA2230" s="178"/>
      <c r="AB2230" s="178"/>
      <c r="AC2230" s="178"/>
      <c r="AD2230" s="178"/>
      <c r="AE2230" s="178"/>
    </row>
    <row r="2231" spans="1:32">
      <c r="A2231" s="602"/>
      <c r="B2231" s="3033" t="s">
        <v>756</v>
      </c>
      <c r="C2231" s="602" t="s">
        <v>307</v>
      </c>
      <c r="D2231" s="617" t="s">
        <v>1852</v>
      </c>
      <c r="E2231" s="639" t="s">
        <v>1036</v>
      </c>
      <c r="F2231" s="618">
        <v>2210</v>
      </c>
      <c r="G2231" s="604" t="s">
        <v>1085</v>
      </c>
      <c r="H2231" s="599"/>
      <c r="I2231" s="599">
        <v>300</v>
      </c>
      <c r="J2231" s="1392" t="s">
        <v>1126</v>
      </c>
      <c r="K2231" s="600"/>
      <c r="L2231" s="599"/>
      <c r="M2231" s="599">
        <v>300</v>
      </c>
      <c r="N2231" s="1130"/>
      <c r="O2231" s="178"/>
      <c r="P2231" s="178"/>
      <c r="Q2231" s="178"/>
      <c r="R2231" s="178"/>
      <c r="S2231" s="178"/>
      <c r="T2231" s="178"/>
      <c r="U2231" s="178"/>
      <c r="V2231" s="178"/>
      <c r="W2231" s="178"/>
      <c r="X2231" s="178"/>
      <c r="Y2231" s="178"/>
      <c r="Z2231" s="178"/>
      <c r="AA2231" s="178"/>
      <c r="AB2231" s="178"/>
      <c r="AC2231" s="178"/>
      <c r="AD2231" s="178"/>
      <c r="AE2231" s="178"/>
    </row>
    <row r="2232" spans="1:32" ht="20.399999999999999">
      <c r="A2232" s="622"/>
      <c r="B2232" s="3032" t="s">
        <v>756</v>
      </c>
      <c r="C2232" s="622" t="s">
        <v>307</v>
      </c>
      <c r="D2232" s="658" t="s">
        <v>1852</v>
      </c>
      <c r="E2232" s="659" t="s">
        <v>1036</v>
      </c>
      <c r="F2232" s="624">
        <v>2234</v>
      </c>
      <c r="G2232" s="625" t="s">
        <v>1766</v>
      </c>
      <c r="H2232" s="628">
        <v>100</v>
      </c>
      <c r="I2232" s="628"/>
      <c r="J2232" s="1392">
        <v>32</v>
      </c>
      <c r="K2232" s="629"/>
      <c r="L2232" s="628">
        <v>100</v>
      </c>
      <c r="M2232" s="628"/>
      <c r="N2232" s="1130"/>
      <c r="O2232" s="178"/>
      <c r="P2232" s="178"/>
      <c r="Q2232" s="178"/>
      <c r="R2232" s="178"/>
      <c r="S2232" s="178"/>
      <c r="T2232" s="178"/>
      <c r="U2232" s="178"/>
      <c r="V2232" s="178"/>
      <c r="W2232" s="178"/>
      <c r="X2232" s="178"/>
      <c r="Y2232" s="178"/>
      <c r="Z2232" s="178"/>
      <c r="AA2232" s="178"/>
      <c r="AB2232" s="178"/>
      <c r="AC2232" s="178"/>
      <c r="AD2232" s="178"/>
      <c r="AE2232" s="178"/>
    </row>
    <row r="2233" spans="1:32" ht="11.4" customHeight="1">
      <c r="A2233" s="602"/>
      <c r="B2233" s="3033" t="s">
        <v>756</v>
      </c>
      <c r="C2233" s="602" t="s">
        <v>307</v>
      </c>
      <c r="D2233" s="617" t="s">
        <v>1852</v>
      </c>
      <c r="E2233" s="639" t="s">
        <v>1036</v>
      </c>
      <c r="F2233" s="618">
        <v>2234</v>
      </c>
      <c r="G2233" s="604" t="s">
        <v>4607</v>
      </c>
      <c r="H2233" s="599"/>
      <c r="I2233" s="599">
        <v>100</v>
      </c>
      <c r="J2233" s="1392" t="s">
        <v>1126</v>
      </c>
      <c r="K2233" s="600"/>
      <c r="L2233" s="599"/>
      <c r="M2233" s="599">
        <v>100</v>
      </c>
      <c r="N2233" s="1130"/>
      <c r="O2233" s="178"/>
      <c r="P2233" s="178"/>
      <c r="Q2233" s="178"/>
      <c r="R2233" s="178"/>
      <c r="S2233" s="178"/>
      <c r="T2233" s="178"/>
      <c r="U2233" s="178"/>
      <c r="V2233" s="178"/>
      <c r="W2233" s="178"/>
      <c r="X2233" s="178"/>
      <c r="Y2233" s="178"/>
      <c r="Z2233" s="178"/>
      <c r="AA2233" s="178"/>
      <c r="AB2233" s="178"/>
      <c r="AC2233" s="178"/>
      <c r="AD2233" s="178"/>
      <c r="AE2233" s="178"/>
      <c r="AF2233" s="178"/>
    </row>
    <row r="2234" spans="1:32" ht="11.4" customHeight="1">
      <c r="A2234" s="622"/>
      <c r="B2234" s="3032" t="s">
        <v>756</v>
      </c>
      <c r="C2234" s="622" t="s">
        <v>307</v>
      </c>
      <c r="D2234" s="658" t="s">
        <v>1852</v>
      </c>
      <c r="E2234" s="659" t="s">
        <v>1036</v>
      </c>
      <c r="F2234" s="624">
        <v>2235</v>
      </c>
      <c r="G2234" s="625" t="s">
        <v>913</v>
      </c>
      <c r="H2234" s="628">
        <v>1790</v>
      </c>
      <c r="I2234" s="628"/>
      <c r="J2234" s="1392">
        <v>101</v>
      </c>
      <c r="K2234" s="629"/>
      <c r="L2234" s="628">
        <v>1850</v>
      </c>
      <c r="M2234" s="626"/>
      <c r="N2234" s="1130"/>
      <c r="O2234" s="178"/>
      <c r="P2234" s="178"/>
      <c r="Q2234" s="178"/>
      <c r="R2234" s="178"/>
      <c r="S2234" s="178"/>
      <c r="T2234" s="178"/>
      <c r="U2234" s="178"/>
      <c r="V2234" s="178"/>
      <c r="W2234" s="178"/>
      <c r="X2234" s="178"/>
      <c r="Y2234" s="178"/>
      <c r="Z2234" s="178"/>
      <c r="AA2234" s="178"/>
      <c r="AB2234" s="178"/>
      <c r="AC2234" s="178"/>
      <c r="AD2234" s="178"/>
      <c r="AE2234" s="178"/>
      <c r="AF2234" s="178"/>
    </row>
    <row r="2235" spans="1:32" ht="20.399999999999999">
      <c r="A2235" s="602"/>
      <c r="B2235" s="3033" t="s">
        <v>756</v>
      </c>
      <c r="C2235" s="602" t="s">
        <v>307</v>
      </c>
      <c r="D2235" s="617" t="s">
        <v>1852</v>
      </c>
      <c r="E2235" s="639" t="s">
        <v>1036</v>
      </c>
      <c r="F2235" s="618">
        <v>2235</v>
      </c>
      <c r="G2235" s="1551" t="s">
        <v>1998</v>
      </c>
      <c r="H2235" s="599"/>
      <c r="I2235" s="599">
        <v>1850</v>
      </c>
      <c r="J2235" s="1392" t="s">
        <v>1126</v>
      </c>
      <c r="K2235" s="600"/>
      <c r="L2235" s="598"/>
      <c r="M2235" s="599">
        <v>1850</v>
      </c>
      <c r="N2235" s="1130"/>
    </row>
    <row r="2236" spans="1:32" ht="11.4" customHeight="1">
      <c r="A2236" s="602"/>
      <c r="B2236" s="3033" t="s">
        <v>756</v>
      </c>
      <c r="C2236" s="602" t="s">
        <v>307</v>
      </c>
      <c r="D2236" s="617" t="s">
        <v>1852</v>
      </c>
      <c r="E2236" s="639" t="s">
        <v>1036</v>
      </c>
      <c r="F2236" s="618">
        <v>2235</v>
      </c>
      <c r="G2236" s="604" t="s">
        <v>2929</v>
      </c>
      <c r="H2236" s="599"/>
      <c r="I2236" s="599">
        <v>-60</v>
      </c>
      <c r="J2236" s="1392" t="s">
        <v>1126</v>
      </c>
      <c r="K2236" s="600"/>
      <c r="L2236" s="598"/>
      <c r="M2236" s="598"/>
      <c r="N2236" s="1130"/>
    </row>
    <row r="2237" spans="1:32" ht="30.6">
      <c r="A2237" s="622"/>
      <c r="B2237" s="3032" t="s">
        <v>756</v>
      </c>
      <c r="C2237" s="622" t="s">
        <v>307</v>
      </c>
      <c r="D2237" s="658" t="s">
        <v>1852</v>
      </c>
      <c r="E2237" s="659" t="s">
        <v>1036</v>
      </c>
      <c r="F2237" s="624">
        <v>2239</v>
      </c>
      <c r="G2237" s="625" t="s">
        <v>114</v>
      </c>
      <c r="H2237" s="628">
        <v>410</v>
      </c>
      <c r="I2237" s="628"/>
      <c r="J2237" s="1392">
        <v>410</v>
      </c>
      <c r="K2237" s="629"/>
      <c r="L2237" s="628">
        <v>350</v>
      </c>
      <c r="M2237" s="628"/>
      <c r="N2237" s="1130"/>
    </row>
    <row r="2238" spans="1:32" ht="11.4" customHeight="1">
      <c r="A2238" s="602"/>
      <c r="B2238" s="3033" t="s">
        <v>756</v>
      </c>
      <c r="C2238" s="602" t="s">
        <v>307</v>
      </c>
      <c r="D2238" s="617" t="s">
        <v>1852</v>
      </c>
      <c r="E2238" s="639" t="s">
        <v>1036</v>
      </c>
      <c r="F2238" s="618">
        <v>2239</v>
      </c>
      <c r="G2238" s="604" t="s">
        <v>1086</v>
      </c>
      <c r="H2238" s="599"/>
      <c r="I2238" s="599">
        <v>350</v>
      </c>
      <c r="J2238" s="1392" t="s">
        <v>1126</v>
      </c>
      <c r="K2238" s="600"/>
      <c r="L2238" s="599"/>
      <c r="M2238" s="599">
        <v>350</v>
      </c>
      <c r="N2238" s="1130"/>
    </row>
    <row r="2239" spans="1:32" ht="11.4" customHeight="1">
      <c r="A2239" s="602"/>
      <c r="B2239" s="3033" t="s">
        <v>756</v>
      </c>
      <c r="C2239" s="602" t="s">
        <v>307</v>
      </c>
      <c r="D2239" s="617" t="s">
        <v>1852</v>
      </c>
      <c r="E2239" s="639" t="s">
        <v>1036</v>
      </c>
      <c r="F2239" s="618">
        <v>2239</v>
      </c>
      <c r="G2239" s="604" t="s">
        <v>1376</v>
      </c>
      <c r="H2239" s="599"/>
      <c r="I2239" s="599"/>
      <c r="J2239" s="1392" t="s">
        <v>1126</v>
      </c>
      <c r="K2239" s="600"/>
      <c r="L2239" s="598"/>
      <c r="M2239" s="598"/>
      <c r="N2239" s="1130"/>
    </row>
    <row r="2240" spans="1:32" ht="20.399999999999999">
      <c r="A2240" s="602"/>
      <c r="B2240" s="3033" t="s">
        <v>756</v>
      </c>
      <c r="C2240" s="602" t="s">
        <v>307</v>
      </c>
      <c r="D2240" s="617" t="s">
        <v>1852</v>
      </c>
      <c r="E2240" s="639" t="s">
        <v>1036</v>
      </c>
      <c r="F2240" s="618">
        <v>2239</v>
      </c>
      <c r="G2240" s="604" t="s">
        <v>2929</v>
      </c>
      <c r="H2240" s="599"/>
      <c r="I2240" s="599">
        <v>60</v>
      </c>
      <c r="J2240" s="1392" t="s">
        <v>1126</v>
      </c>
      <c r="K2240" s="600"/>
      <c r="L2240" s="598"/>
      <c r="M2240" s="598"/>
      <c r="N2240" s="6"/>
    </row>
    <row r="2241" spans="1:32" ht="20.399999999999999">
      <c r="A2241" s="602"/>
      <c r="B2241" s="3033" t="s">
        <v>756</v>
      </c>
      <c r="C2241" s="602" t="s">
        <v>307</v>
      </c>
      <c r="D2241" s="617" t="s">
        <v>1852</v>
      </c>
      <c r="E2241" s="639" t="s">
        <v>1036</v>
      </c>
      <c r="F2241" s="618">
        <v>2239</v>
      </c>
      <c r="G2241" s="604" t="s">
        <v>1906</v>
      </c>
      <c r="H2241" s="599"/>
      <c r="I2241" s="599"/>
      <c r="J2241" s="1392" t="s">
        <v>1126</v>
      </c>
      <c r="K2241" s="600"/>
      <c r="L2241" s="598"/>
      <c r="M2241" s="598"/>
      <c r="N2241" s="6"/>
      <c r="O2241" s="178"/>
      <c r="P2241" s="178"/>
      <c r="Q2241" s="178"/>
      <c r="R2241" s="178"/>
      <c r="S2241" s="178"/>
      <c r="T2241" s="178"/>
      <c r="U2241" s="178"/>
      <c r="V2241" s="178"/>
      <c r="W2241" s="178"/>
      <c r="X2241" s="178"/>
      <c r="Y2241" s="178"/>
      <c r="Z2241" s="178"/>
      <c r="AA2241" s="178"/>
      <c r="AB2241" s="178"/>
      <c r="AC2241" s="178"/>
      <c r="AD2241" s="178"/>
      <c r="AE2241" s="178"/>
      <c r="AF2241" s="178"/>
    </row>
    <row r="2242" spans="1:32">
      <c r="A2242" s="622"/>
      <c r="B2242" s="3032" t="s">
        <v>756</v>
      </c>
      <c r="C2242" s="622" t="s">
        <v>305</v>
      </c>
      <c r="D2242" s="658" t="s">
        <v>1852</v>
      </c>
      <c r="E2242" s="659" t="s">
        <v>1036</v>
      </c>
      <c r="F2242" s="624">
        <v>2242</v>
      </c>
      <c r="G2242" s="625" t="s">
        <v>717</v>
      </c>
      <c r="H2242" s="628">
        <v>150</v>
      </c>
      <c r="I2242" s="628"/>
      <c r="J2242" s="1392">
        <v>73</v>
      </c>
      <c r="K2242" s="629"/>
      <c r="L2242" s="628">
        <v>150</v>
      </c>
      <c r="M2242" s="628"/>
      <c r="N2242" s="6"/>
      <c r="O2242" s="178"/>
      <c r="P2242" s="178"/>
      <c r="Q2242" s="178"/>
      <c r="R2242" s="178"/>
      <c r="S2242" s="178"/>
      <c r="T2242" s="178"/>
      <c r="U2242" s="178"/>
      <c r="V2242" s="178"/>
      <c r="W2242" s="178"/>
      <c r="X2242" s="178"/>
      <c r="Y2242" s="178"/>
      <c r="Z2242" s="178"/>
      <c r="AA2242" s="178"/>
      <c r="AB2242" s="178"/>
      <c r="AC2242" s="178"/>
      <c r="AD2242" s="178"/>
      <c r="AE2242" s="178"/>
      <c r="AF2242" s="178"/>
    </row>
    <row r="2243" spans="1:32" ht="20.399999999999999">
      <c r="A2243" s="602"/>
      <c r="B2243" s="3033" t="s">
        <v>756</v>
      </c>
      <c r="C2243" s="602" t="s">
        <v>305</v>
      </c>
      <c r="D2243" s="617" t="s">
        <v>1852</v>
      </c>
      <c r="E2243" s="639" t="s">
        <v>1036</v>
      </c>
      <c r="F2243" s="618">
        <v>2242</v>
      </c>
      <c r="G2243" s="604" t="s">
        <v>2931</v>
      </c>
      <c r="H2243" s="599"/>
      <c r="I2243" s="599">
        <v>150</v>
      </c>
      <c r="J2243" s="1392" t="s">
        <v>1126</v>
      </c>
      <c r="K2243" s="600"/>
      <c r="L2243" s="599"/>
      <c r="M2243" s="599">
        <v>150</v>
      </c>
      <c r="N2243" s="6"/>
    </row>
    <row r="2244" spans="1:32">
      <c r="A2244" s="622"/>
      <c r="B2244" s="3032" t="s">
        <v>756</v>
      </c>
      <c r="C2244" s="622" t="s">
        <v>305</v>
      </c>
      <c r="D2244" s="658" t="s">
        <v>1852</v>
      </c>
      <c r="E2244" s="659" t="s">
        <v>1036</v>
      </c>
      <c r="F2244" s="624">
        <v>2243</v>
      </c>
      <c r="G2244" s="625" t="s">
        <v>151</v>
      </c>
      <c r="H2244" s="628">
        <v>100</v>
      </c>
      <c r="I2244" s="628"/>
      <c r="J2244" s="1392">
        <v>0</v>
      </c>
      <c r="K2244" s="629"/>
      <c r="L2244" s="628">
        <v>100</v>
      </c>
      <c r="M2244" s="628"/>
      <c r="N2244" s="6"/>
      <c r="O2244" s="178"/>
      <c r="P2244" s="178"/>
      <c r="Q2244" s="178"/>
      <c r="R2244" s="178"/>
      <c r="S2244" s="178"/>
      <c r="T2244" s="178"/>
      <c r="U2244" s="178"/>
      <c r="V2244" s="178"/>
      <c r="W2244" s="178"/>
      <c r="X2244" s="178"/>
      <c r="Y2244" s="178"/>
      <c r="Z2244" s="178"/>
      <c r="AA2244" s="178"/>
      <c r="AB2244" s="178"/>
      <c r="AC2244" s="178"/>
      <c r="AD2244" s="178"/>
      <c r="AE2244" s="178"/>
      <c r="AF2244" s="178"/>
    </row>
    <row r="2245" spans="1:32">
      <c r="A2245" s="602"/>
      <c r="B2245" s="3033" t="s">
        <v>756</v>
      </c>
      <c r="C2245" s="602" t="s">
        <v>305</v>
      </c>
      <c r="D2245" s="617" t="s">
        <v>1852</v>
      </c>
      <c r="E2245" s="639" t="s">
        <v>1036</v>
      </c>
      <c r="F2245" s="618">
        <v>2243</v>
      </c>
      <c r="G2245" s="604" t="s">
        <v>289</v>
      </c>
      <c r="H2245" s="599"/>
      <c r="I2245" s="599">
        <v>100</v>
      </c>
      <c r="J2245" s="1392" t="s">
        <v>1126</v>
      </c>
      <c r="K2245" s="600"/>
      <c r="L2245" s="599"/>
      <c r="M2245" s="599">
        <v>100</v>
      </c>
      <c r="N2245" s="6"/>
    </row>
    <row r="2246" spans="1:32">
      <c r="A2246" s="622"/>
      <c r="B2246" s="3032" t="s">
        <v>756</v>
      </c>
      <c r="C2246" s="622" t="s">
        <v>305</v>
      </c>
      <c r="D2246" s="658" t="s">
        <v>1852</v>
      </c>
      <c r="E2246" s="659" t="s">
        <v>1036</v>
      </c>
      <c r="F2246" s="624">
        <v>2247</v>
      </c>
      <c r="G2246" s="625" t="s">
        <v>153</v>
      </c>
      <c r="H2246" s="628">
        <v>1000</v>
      </c>
      <c r="I2246" s="628"/>
      <c r="J2246" s="1392">
        <v>600</v>
      </c>
      <c r="K2246" s="629"/>
      <c r="L2246" s="628">
        <v>1000</v>
      </c>
      <c r="M2246" s="628"/>
      <c r="N2246" s="116"/>
      <c r="O2246" s="178"/>
      <c r="P2246" s="178"/>
      <c r="Q2246" s="178"/>
      <c r="R2246" s="178"/>
      <c r="S2246" s="178"/>
      <c r="T2246" s="178"/>
      <c r="U2246" s="178"/>
      <c r="V2246" s="178"/>
      <c r="W2246" s="178"/>
      <c r="X2246" s="178"/>
      <c r="Y2246" s="178"/>
      <c r="Z2246" s="178"/>
      <c r="AA2246" s="178"/>
      <c r="AB2246" s="178"/>
      <c r="AC2246" s="178"/>
      <c r="AD2246" s="178"/>
      <c r="AE2246" s="178"/>
      <c r="AF2246" s="178"/>
    </row>
    <row r="2247" spans="1:32">
      <c r="A2247" s="602"/>
      <c r="B2247" s="3033" t="s">
        <v>756</v>
      </c>
      <c r="C2247" s="602" t="s">
        <v>305</v>
      </c>
      <c r="D2247" s="617" t="s">
        <v>1852</v>
      </c>
      <c r="E2247" s="639" t="s">
        <v>1036</v>
      </c>
      <c r="F2247" s="618">
        <v>2247</v>
      </c>
      <c r="G2247" s="604" t="s">
        <v>1999</v>
      </c>
      <c r="H2247" s="599"/>
      <c r="I2247" s="599">
        <v>1000</v>
      </c>
      <c r="J2247" s="1392" t="s">
        <v>1126</v>
      </c>
      <c r="K2247" s="600"/>
      <c r="L2247" s="599"/>
      <c r="M2247" s="599">
        <v>1000</v>
      </c>
      <c r="N2247" s="116"/>
    </row>
    <row r="2248" spans="1:32" ht="20.399999999999999">
      <c r="A2248" s="602"/>
      <c r="B2248" s="3033" t="s">
        <v>756</v>
      </c>
      <c r="C2248" s="602" t="s">
        <v>305</v>
      </c>
      <c r="D2248" s="617" t="s">
        <v>1852</v>
      </c>
      <c r="E2248" s="639" t="s">
        <v>1036</v>
      </c>
      <c r="F2248" s="618">
        <v>2247</v>
      </c>
      <c r="G2248" s="604" t="s">
        <v>1905</v>
      </c>
      <c r="H2248" s="599"/>
      <c r="I2248" s="599"/>
      <c r="J2248" s="1392" t="s">
        <v>1126</v>
      </c>
      <c r="K2248" s="600"/>
      <c r="L2248" s="598"/>
      <c r="M2248" s="598"/>
      <c r="N2248" s="1130"/>
    </row>
    <row r="2249" spans="1:32">
      <c r="A2249" s="622"/>
      <c r="B2249" s="3032" t="s">
        <v>756</v>
      </c>
      <c r="C2249" s="622" t="s">
        <v>307</v>
      </c>
      <c r="D2249" s="658" t="s">
        <v>1852</v>
      </c>
      <c r="E2249" s="659" t="s">
        <v>1036</v>
      </c>
      <c r="F2249" s="624">
        <v>2311</v>
      </c>
      <c r="G2249" s="625" t="s">
        <v>121</v>
      </c>
      <c r="H2249" s="628">
        <v>890</v>
      </c>
      <c r="I2249" s="628"/>
      <c r="J2249" s="1392">
        <v>797</v>
      </c>
      <c r="K2249" s="629"/>
      <c r="L2249" s="628">
        <v>890</v>
      </c>
      <c r="M2249" s="628"/>
      <c r="N2249" s="1130"/>
    </row>
    <row r="2250" spans="1:32">
      <c r="A2250" s="602"/>
      <c r="B2250" s="3033" t="s">
        <v>756</v>
      </c>
      <c r="C2250" s="602" t="s">
        <v>307</v>
      </c>
      <c r="D2250" s="617" t="s">
        <v>1852</v>
      </c>
      <c r="E2250" s="639" t="s">
        <v>1036</v>
      </c>
      <c r="F2250" s="618">
        <v>2311</v>
      </c>
      <c r="G2250" s="604" t="s">
        <v>235</v>
      </c>
      <c r="H2250" s="599"/>
      <c r="I2250" s="599">
        <v>150</v>
      </c>
      <c r="J2250" s="1392" t="s">
        <v>1126</v>
      </c>
      <c r="K2250" s="600"/>
      <c r="L2250" s="599"/>
      <c r="M2250" s="599">
        <v>150</v>
      </c>
      <c r="N2250" s="1130"/>
    </row>
    <row r="2251" spans="1:32">
      <c r="A2251" s="602"/>
      <c r="B2251" s="3033" t="s">
        <v>756</v>
      </c>
      <c r="C2251" s="602" t="s">
        <v>307</v>
      </c>
      <c r="D2251" s="617" t="s">
        <v>1852</v>
      </c>
      <c r="E2251" s="639" t="s">
        <v>1036</v>
      </c>
      <c r="F2251" s="618">
        <v>2311</v>
      </c>
      <c r="G2251" s="663" t="s">
        <v>290</v>
      </c>
      <c r="H2251" s="599"/>
      <c r="I2251" s="599">
        <v>500</v>
      </c>
      <c r="J2251" s="1392" t="s">
        <v>1126</v>
      </c>
      <c r="K2251" s="600"/>
      <c r="L2251" s="599"/>
      <c r="M2251" s="599">
        <v>500</v>
      </c>
      <c r="N2251" s="1130"/>
    </row>
    <row r="2252" spans="1:32">
      <c r="A2252" s="602"/>
      <c r="B2252" s="3033" t="s">
        <v>756</v>
      </c>
      <c r="C2252" s="602" t="s">
        <v>307</v>
      </c>
      <c r="D2252" s="617" t="s">
        <v>1852</v>
      </c>
      <c r="E2252" s="639" t="s">
        <v>1036</v>
      </c>
      <c r="F2252" s="618">
        <v>2311</v>
      </c>
      <c r="G2252" s="604" t="s">
        <v>159</v>
      </c>
      <c r="H2252" s="599"/>
      <c r="I2252" s="599">
        <v>240</v>
      </c>
      <c r="J2252" s="1392" t="s">
        <v>1126</v>
      </c>
      <c r="K2252" s="600"/>
      <c r="L2252" s="599"/>
      <c r="M2252" s="599">
        <v>240</v>
      </c>
      <c r="N2252" s="1130"/>
    </row>
    <row r="2253" spans="1:32">
      <c r="A2253" s="622"/>
      <c r="B2253" s="3032" t="s">
        <v>756</v>
      </c>
      <c r="C2253" s="622" t="s">
        <v>307</v>
      </c>
      <c r="D2253" s="658" t="s">
        <v>1852</v>
      </c>
      <c r="E2253" s="659" t="s">
        <v>1036</v>
      </c>
      <c r="F2253" s="624">
        <v>2312</v>
      </c>
      <c r="G2253" s="625" t="s">
        <v>199</v>
      </c>
      <c r="H2253" s="628">
        <v>300</v>
      </c>
      <c r="I2253" s="628"/>
      <c r="J2253" s="1392">
        <v>0</v>
      </c>
      <c r="K2253" s="629"/>
      <c r="L2253" s="628">
        <v>300</v>
      </c>
      <c r="M2253" s="628"/>
      <c r="N2253" s="1130"/>
    </row>
    <row r="2254" spans="1:32">
      <c r="A2254" s="602"/>
      <c r="B2254" s="3033" t="s">
        <v>756</v>
      </c>
      <c r="C2254" s="602" t="s">
        <v>307</v>
      </c>
      <c r="D2254" s="617" t="s">
        <v>1852</v>
      </c>
      <c r="E2254" s="639" t="s">
        <v>1036</v>
      </c>
      <c r="F2254" s="618">
        <v>2312</v>
      </c>
      <c r="G2254" s="604" t="s">
        <v>1377</v>
      </c>
      <c r="H2254" s="599"/>
      <c r="I2254" s="599">
        <v>300</v>
      </c>
      <c r="J2254" s="1392" t="s">
        <v>1126</v>
      </c>
      <c r="K2254" s="600"/>
      <c r="L2254" s="599"/>
      <c r="M2254" s="599">
        <v>300</v>
      </c>
      <c r="N2254" s="6"/>
    </row>
    <row r="2255" spans="1:32">
      <c r="A2255" s="602"/>
      <c r="B2255" s="3033" t="s">
        <v>756</v>
      </c>
      <c r="C2255" s="602" t="s">
        <v>307</v>
      </c>
      <c r="D2255" s="617" t="s">
        <v>1852</v>
      </c>
      <c r="E2255" s="639" t="s">
        <v>1036</v>
      </c>
      <c r="F2255" s="618">
        <v>2312</v>
      </c>
      <c r="G2255" s="604" t="s">
        <v>540</v>
      </c>
      <c r="H2255" s="599"/>
      <c r="I2255" s="599"/>
      <c r="J2255" s="1392" t="s">
        <v>1126</v>
      </c>
      <c r="K2255" s="600"/>
      <c r="L2255" s="599"/>
      <c r="M2255" s="599"/>
      <c r="N2255" s="6"/>
    </row>
    <row r="2256" spans="1:32" ht="20.399999999999999">
      <c r="A2256" s="602"/>
      <c r="B2256" s="3033" t="s">
        <v>756</v>
      </c>
      <c r="C2256" s="602" t="s">
        <v>307</v>
      </c>
      <c r="D2256" s="617" t="s">
        <v>1852</v>
      </c>
      <c r="E2256" s="639" t="s">
        <v>1036</v>
      </c>
      <c r="F2256" s="618">
        <v>2312</v>
      </c>
      <c r="G2256" s="604" t="s">
        <v>1758</v>
      </c>
      <c r="H2256" s="599"/>
      <c r="I2256" s="599"/>
      <c r="J2256" s="1392" t="s">
        <v>1126</v>
      </c>
      <c r="K2256" s="600"/>
      <c r="L2256" s="599"/>
      <c r="M2256" s="599"/>
      <c r="N2256" s="6"/>
    </row>
    <row r="2257" spans="1:32" ht="20.399999999999999">
      <c r="A2257" s="622"/>
      <c r="B2257" s="3032" t="s">
        <v>756</v>
      </c>
      <c r="C2257" s="622" t="s">
        <v>307</v>
      </c>
      <c r="D2257" s="658" t="s">
        <v>1852</v>
      </c>
      <c r="E2257" s="659" t="s">
        <v>1036</v>
      </c>
      <c r="F2257" s="624">
        <v>2314</v>
      </c>
      <c r="G2257" s="625" t="s">
        <v>1427</v>
      </c>
      <c r="H2257" s="628">
        <v>100</v>
      </c>
      <c r="I2257" s="628"/>
      <c r="J2257" s="1392">
        <v>30</v>
      </c>
      <c r="K2257" s="629"/>
      <c r="L2257" s="628">
        <v>100</v>
      </c>
      <c r="M2257" s="628"/>
      <c r="N2257" s="350">
        <v>4000</v>
      </c>
    </row>
    <row r="2258" spans="1:32">
      <c r="A2258" s="602"/>
      <c r="B2258" s="3033" t="s">
        <v>756</v>
      </c>
      <c r="C2258" s="602" t="s">
        <v>307</v>
      </c>
      <c r="D2258" s="617" t="s">
        <v>1852</v>
      </c>
      <c r="E2258" s="639" t="s">
        <v>1036</v>
      </c>
      <c r="F2258" s="618">
        <v>2314</v>
      </c>
      <c r="G2258" s="604" t="s">
        <v>554</v>
      </c>
      <c r="H2258" s="599"/>
      <c r="I2258" s="599">
        <v>100</v>
      </c>
      <c r="J2258" s="1392" t="s">
        <v>1126</v>
      </c>
      <c r="K2258" s="600"/>
      <c r="L2258" s="599"/>
      <c r="M2258" s="599">
        <v>100</v>
      </c>
      <c r="N2258" s="6"/>
    </row>
    <row r="2259" spans="1:32">
      <c r="A2259" s="622"/>
      <c r="B2259" s="3032" t="s">
        <v>756</v>
      </c>
      <c r="C2259" s="622" t="s">
        <v>305</v>
      </c>
      <c r="D2259" s="658" t="s">
        <v>1852</v>
      </c>
      <c r="E2259" s="659" t="s">
        <v>1036</v>
      </c>
      <c r="F2259" s="624">
        <v>2322</v>
      </c>
      <c r="G2259" s="625" t="s">
        <v>161</v>
      </c>
      <c r="H2259" s="628">
        <v>1152</v>
      </c>
      <c r="I2259" s="628"/>
      <c r="J2259" s="1392">
        <v>956</v>
      </c>
      <c r="K2259" s="629"/>
      <c r="L2259" s="628">
        <v>1408</v>
      </c>
      <c r="M2259" s="628"/>
      <c r="N2259" s="116" t="s">
        <v>3596</v>
      </c>
      <c r="O2259" s="178"/>
      <c r="P2259" s="178"/>
      <c r="Q2259" s="178"/>
      <c r="R2259" s="178"/>
      <c r="S2259" s="178"/>
      <c r="T2259" s="178"/>
      <c r="U2259" s="178"/>
      <c r="V2259" s="178"/>
      <c r="W2259" s="178"/>
      <c r="X2259" s="178"/>
      <c r="Y2259" s="178"/>
      <c r="Z2259" s="178"/>
      <c r="AA2259" s="178"/>
      <c r="AB2259" s="178"/>
      <c r="AC2259" s="178"/>
      <c r="AD2259" s="178"/>
      <c r="AE2259" s="178"/>
      <c r="AF2259" s="178"/>
    </row>
    <row r="2260" spans="1:32">
      <c r="A2260" s="602"/>
      <c r="B2260" s="3033" t="s">
        <v>756</v>
      </c>
      <c r="C2260" s="602" t="s">
        <v>305</v>
      </c>
      <c r="D2260" s="617" t="s">
        <v>1852</v>
      </c>
      <c r="E2260" s="639" t="s">
        <v>1036</v>
      </c>
      <c r="F2260" s="618">
        <v>2322</v>
      </c>
      <c r="G2260" s="604" t="s">
        <v>4706</v>
      </c>
      <c r="H2260" s="599"/>
      <c r="I2260" s="599">
        <v>1302</v>
      </c>
      <c r="J2260" s="1392" t="s">
        <v>1126</v>
      </c>
      <c r="K2260" s="600"/>
      <c r="L2260" s="599"/>
      <c r="M2260" s="599">
        <v>1408</v>
      </c>
      <c r="N2260" s="6" t="s">
        <v>3595</v>
      </c>
      <c r="O2260" s="178"/>
      <c r="P2260" s="178"/>
      <c r="Q2260" s="178"/>
      <c r="R2260" s="178"/>
      <c r="S2260" s="178"/>
      <c r="T2260" s="178"/>
      <c r="U2260" s="178"/>
      <c r="V2260" s="178"/>
      <c r="W2260" s="178"/>
      <c r="X2260" s="178"/>
      <c r="Y2260" s="178"/>
      <c r="Z2260" s="178"/>
      <c r="AA2260" s="178"/>
      <c r="AB2260" s="178"/>
      <c r="AC2260" s="178"/>
      <c r="AD2260" s="178"/>
      <c r="AE2260" s="178"/>
      <c r="AF2260" s="178"/>
    </row>
    <row r="2261" spans="1:32" ht="20.399999999999999">
      <c r="A2261" s="602"/>
      <c r="B2261" s="3033" t="s">
        <v>756</v>
      </c>
      <c r="C2261" s="602" t="s">
        <v>305</v>
      </c>
      <c r="D2261" s="617" t="s">
        <v>1852</v>
      </c>
      <c r="E2261" s="639" t="s">
        <v>1036</v>
      </c>
      <c r="F2261" s="618">
        <v>2322</v>
      </c>
      <c r="G2261" s="604" t="s">
        <v>2931</v>
      </c>
      <c r="H2261" s="599"/>
      <c r="I2261" s="599">
        <v>-150</v>
      </c>
      <c r="J2261" s="1392" t="s">
        <v>1126</v>
      </c>
      <c r="K2261" s="600"/>
      <c r="L2261" s="599"/>
      <c r="M2261" s="599"/>
      <c r="N2261" s="116"/>
    </row>
    <row r="2262" spans="1:32">
      <c r="A2262" s="622"/>
      <c r="B2262" s="3032" t="s">
        <v>756</v>
      </c>
      <c r="C2262" s="622" t="s">
        <v>305</v>
      </c>
      <c r="D2262" s="658" t="s">
        <v>1852</v>
      </c>
      <c r="E2262" s="659" t="s">
        <v>1036</v>
      </c>
      <c r="F2262" s="624">
        <v>2350</v>
      </c>
      <c r="G2262" s="625" t="s">
        <v>1015</v>
      </c>
      <c r="H2262" s="628">
        <v>50</v>
      </c>
      <c r="I2262" s="628"/>
      <c r="J2262" s="1392">
        <v>31.73</v>
      </c>
      <c r="K2262" s="666"/>
      <c r="L2262" s="628">
        <v>50</v>
      </c>
      <c r="M2262" s="628"/>
      <c r="N2262" s="116" t="s">
        <v>3596</v>
      </c>
    </row>
    <row r="2263" spans="1:32">
      <c r="A2263" s="602"/>
      <c r="B2263" s="3033" t="s">
        <v>756</v>
      </c>
      <c r="C2263" s="602" t="s">
        <v>305</v>
      </c>
      <c r="D2263" s="617" t="s">
        <v>1852</v>
      </c>
      <c r="E2263" s="639" t="s">
        <v>1036</v>
      </c>
      <c r="F2263" s="618">
        <v>2350</v>
      </c>
      <c r="G2263" s="604"/>
      <c r="H2263" s="599"/>
      <c r="I2263" s="599">
        <v>50</v>
      </c>
      <c r="J2263" s="1392" t="s">
        <v>1126</v>
      </c>
      <c r="K2263" s="606"/>
      <c r="L2263" s="599"/>
      <c r="M2263" s="599">
        <v>50</v>
      </c>
      <c r="N2263" s="6" t="s">
        <v>3597</v>
      </c>
    </row>
    <row r="2264" spans="1:32">
      <c r="A2264" s="622"/>
      <c r="B2264" s="3032" t="s">
        <v>758</v>
      </c>
      <c r="C2264" s="622" t="s">
        <v>309</v>
      </c>
      <c r="D2264" s="658" t="s">
        <v>1852</v>
      </c>
      <c r="E2264" s="659" t="s">
        <v>1036</v>
      </c>
      <c r="F2264" s="624">
        <v>5238</v>
      </c>
      <c r="G2264" s="625" t="s">
        <v>131</v>
      </c>
      <c r="H2264" s="628">
        <v>0</v>
      </c>
      <c r="I2264" s="628"/>
      <c r="J2264" s="1392" t="s">
        <v>1126</v>
      </c>
      <c r="K2264" s="666"/>
      <c r="L2264" s="628">
        <v>0</v>
      </c>
      <c r="M2264" s="628"/>
      <c r="N2264" s="6"/>
    </row>
    <row r="2265" spans="1:32" ht="20.399999999999999">
      <c r="A2265" s="602"/>
      <c r="B2265" s="3033" t="s">
        <v>758</v>
      </c>
      <c r="C2265" s="602" t="s">
        <v>309</v>
      </c>
      <c r="D2265" s="617" t="s">
        <v>1852</v>
      </c>
      <c r="E2265" s="639" t="s">
        <v>1036</v>
      </c>
      <c r="F2265" s="618">
        <v>5238</v>
      </c>
      <c r="G2265" s="702" t="s">
        <v>894</v>
      </c>
      <c r="H2265" s="599"/>
      <c r="I2265" s="599"/>
      <c r="J2265" s="1392" t="s">
        <v>1126</v>
      </c>
      <c r="K2265" s="629"/>
      <c r="L2265" s="749"/>
      <c r="M2265" s="598"/>
      <c r="N2265" s="6"/>
    </row>
    <row r="2266" spans="1:32">
      <c r="A2266" s="622"/>
      <c r="B2266" s="3032" t="s">
        <v>422</v>
      </c>
      <c r="C2266" s="622" t="s">
        <v>413</v>
      </c>
      <c r="D2266" s="845" t="s">
        <v>1851</v>
      </c>
      <c r="E2266" s="1314" t="s">
        <v>1795</v>
      </c>
      <c r="F2266" s="1578">
        <v>1119</v>
      </c>
      <c r="G2266" s="1571" t="s">
        <v>101</v>
      </c>
      <c r="H2266" s="1572">
        <v>271390.88</v>
      </c>
      <c r="I2266" s="1572"/>
      <c r="J2266" s="1564">
        <v>186604</v>
      </c>
      <c r="K2266" s="1574"/>
      <c r="L2266" s="1572">
        <v>281884.17300000013</v>
      </c>
      <c r="M2266" s="1572"/>
      <c r="N2266" s="6"/>
    </row>
    <row r="2267" spans="1:32">
      <c r="A2267" s="602"/>
      <c r="B2267" s="3033" t="s">
        <v>422</v>
      </c>
      <c r="C2267" s="602" t="s">
        <v>413</v>
      </c>
      <c r="D2267" s="846" t="s">
        <v>1851</v>
      </c>
      <c r="E2267" s="1306" t="s">
        <v>1795</v>
      </c>
      <c r="F2267" s="1312">
        <v>1119</v>
      </c>
      <c r="G2267" s="1683" t="s">
        <v>422</v>
      </c>
      <c r="H2267" s="1563"/>
      <c r="I2267" s="1563">
        <v>273390.88</v>
      </c>
      <c r="J2267" s="1564" t="s">
        <v>1126</v>
      </c>
      <c r="K2267" s="1565"/>
      <c r="L2267" s="1563"/>
      <c r="M2267" s="1563">
        <v>281884.17300000013</v>
      </c>
      <c r="N2267" s="6"/>
    </row>
    <row r="2268" spans="1:32" ht="20.399999999999999">
      <c r="A2268" s="602"/>
      <c r="B2268" s="3033" t="s">
        <v>422</v>
      </c>
      <c r="C2268" s="602" t="s">
        <v>413</v>
      </c>
      <c r="D2268" s="846" t="s">
        <v>1851</v>
      </c>
      <c r="E2268" s="1306" t="s">
        <v>1795</v>
      </c>
      <c r="F2268" s="1312">
        <v>1119</v>
      </c>
      <c r="G2268" s="1683" t="s">
        <v>2937</v>
      </c>
      <c r="H2268" s="1563"/>
      <c r="I2268" s="1563">
        <v>-2000</v>
      </c>
      <c r="J2268" s="1564" t="s">
        <v>1126</v>
      </c>
      <c r="K2268" s="1565"/>
      <c r="L2268" s="1563"/>
      <c r="M2268" s="1563"/>
      <c r="N2268" s="6"/>
    </row>
    <row r="2269" spans="1:32">
      <c r="A2269" s="622"/>
      <c r="B2269" s="3032" t="s">
        <v>312</v>
      </c>
      <c r="C2269" s="622" t="s">
        <v>306</v>
      </c>
      <c r="D2269" s="845" t="s">
        <v>1851</v>
      </c>
      <c r="E2269" s="1305" t="s">
        <v>1795</v>
      </c>
      <c r="F2269" s="624">
        <v>1119</v>
      </c>
      <c r="G2269" s="625" t="s">
        <v>101</v>
      </c>
      <c r="H2269" s="661">
        <v>11700</v>
      </c>
      <c r="I2269" s="628"/>
      <c r="J2269" s="1392"/>
      <c r="K2269" s="629"/>
      <c r="L2269" s="3017">
        <v>12320.995225341856</v>
      </c>
      <c r="M2269" s="1541"/>
      <c r="N2269" s="6"/>
    </row>
    <row r="2270" spans="1:32" ht="20.399999999999999">
      <c r="A2270" s="602"/>
      <c r="B2270" s="3033" t="s">
        <v>312</v>
      </c>
      <c r="C2270" s="602" t="s">
        <v>306</v>
      </c>
      <c r="D2270" s="846" t="s">
        <v>1851</v>
      </c>
      <c r="E2270" s="1306" t="s">
        <v>1795</v>
      </c>
      <c r="F2270" s="618">
        <v>1119</v>
      </c>
      <c r="G2270" s="604" t="s">
        <v>236</v>
      </c>
      <c r="H2270" s="599"/>
      <c r="I2270" s="599">
        <v>11700</v>
      </c>
      <c r="J2270" s="1392" t="s">
        <v>1126</v>
      </c>
      <c r="K2270" s="600"/>
      <c r="L2270" s="1542"/>
      <c r="M2270" s="1561">
        <v>12320.995225341856</v>
      </c>
      <c r="N2270" s="6"/>
    </row>
    <row r="2271" spans="1:32">
      <c r="A2271" s="667"/>
      <c r="B2271" s="3032" t="s">
        <v>422</v>
      </c>
      <c r="C2271" s="622" t="s">
        <v>413</v>
      </c>
      <c r="D2271" s="845" t="s">
        <v>1851</v>
      </c>
      <c r="E2271" s="1305" t="s">
        <v>1795</v>
      </c>
      <c r="F2271" s="1578">
        <v>1141</v>
      </c>
      <c r="G2271" s="1571" t="s">
        <v>141</v>
      </c>
      <c r="H2271" s="1572">
        <v>800</v>
      </c>
      <c r="I2271" s="1572"/>
      <c r="J2271" s="1564">
        <v>426.23</v>
      </c>
      <c r="K2271" s="1574"/>
      <c r="L2271" s="1572">
        <v>400</v>
      </c>
      <c r="M2271" s="1572"/>
      <c r="N2271" s="6"/>
    </row>
    <row r="2272" spans="1:32">
      <c r="A2272" s="602"/>
      <c r="B2272" s="3033" t="s">
        <v>422</v>
      </c>
      <c r="C2272" s="602" t="s">
        <v>413</v>
      </c>
      <c r="D2272" s="846" t="s">
        <v>1851</v>
      </c>
      <c r="E2272" s="1306" t="s">
        <v>1795</v>
      </c>
      <c r="F2272" s="1312">
        <v>1141</v>
      </c>
      <c r="G2272" s="1683" t="s">
        <v>141</v>
      </c>
      <c r="H2272" s="1563"/>
      <c r="I2272" s="1563">
        <v>400</v>
      </c>
      <c r="J2272" s="1564" t="s">
        <v>1126</v>
      </c>
      <c r="K2272" s="1565"/>
      <c r="L2272" s="1563"/>
      <c r="M2272" s="1563">
        <v>400</v>
      </c>
      <c r="N2272" s="6"/>
    </row>
    <row r="2273" spans="1:14" ht="20.399999999999999">
      <c r="A2273" s="576"/>
      <c r="B2273" s="3033" t="s">
        <v>422</v>
      </c>
      <c r="C2273" s="602" t="s">
        <v>413</v>
      </c>
      <c r="D2273" s="846" t="s">
        <v>1851</v>
      </c>
      <c r="E2273" s="1306" t="s">
        <v>1795</v>
      </c>
      <c r="F2273" s="1312">
        <v>1141</v>
      </c>
      <c r="G2273" s="2077" t="s">
        <v>3032</v>
      </c>
      <c r="H2273" s="1593"/>
      <c r="I2273" s="1593">
        <v>400</v>
      </c>
      <c r="J2273" s="1564" t="s">
        <v>1126</v>
      </c>
      <c r="K2273" s="1832"/>
      <c r="L2273" s="1593"/>
      <c r="M2273" s="1593"/>
      <c r="N2273" s="296"/>
    </row>
    <row r="2274" spans="1:14" ht="20.399999999999999">
      <c r="A2274" s="667"/>
      <c r="B2274" s="3032" t="s">
        <v>422</v>
      </c>
      <c r="C2274" s="622" t="s">
        <v>413</v>
      </c>
      <c r="D2274" s="845" t="s">
        <v>1851</v>
      </c>
      <c r="E2274" s="1305" t="s">
        <v>1795</v>
      </c>
      <c r="F2274" s="1578">
        <v>1142</v>
      </c>
      <c r="G2274" s="1571" t="s">
        <v>102</v>
      </c>
      <c r="H2274" s="1572">
        <v>12000</v>
      </c>
      <c r="I2274" s="1572"/>
      <c r="J2274" s="1564">
        <v>11415.43</v>
      </c>
      <c r="K2274" s="1574"/>
      <c r="L2274" s="1572">
        <v>2000</v>
      </c>
      <c r="M2274" s="1572"/>
      <c r="N2274" s="296"/>
    </row>
    <row r="2275" spans="1:14" ht="20.399999999999999">
      <c r="A2275" s="602"/>
      <c r="B2275" s="3033" t="s">
        <v>422</v>
      </c>
      <c r="C2275" s="602" t="s">
        <v>413</v>
      </c>
      <c r="D2275" s="846" t="s">
        <v>1851</v>
      </c>
      <c r="E2275" s="1306" t="s">
        <v>1795</v>
      </c>
      <c r="F2275" s="1312">
        <v>1142</v>
      </c>
      <c r="G2275" s="1683" t="s">
        <v>102</v>
      </c>
      <c r="H2275" s="1563"/>
      <c r="I2275" s="1563">
        <v>2000</v>
      </c>
      <c r="J2275" s="1564" t="s">
        <v>1126</v>
      </c>
      <c r="K2275" s="1565"/>
      <c r="L2275" s="1563"/>
      <c r="M2275" s="1563">
        <v>2000</v>
      </c>
      <c r="N2275" s="995" t="s">
        <v>4781</v>
      </c>
    </row>
    <row r="2276" spans="1:14" ht="20.399999999999999">
      <c r="A2276" s="602"/>
      <c r="B2276" s="3033" t="s">
        <v>422</v>
      </c>
      <c r="C2276" s="602" t="s">
        <v>413</v>
      </c>
      <c r="D2276" s="846" t="s">
        <v>1851</v>
      </c>
      <c r="E2276" s="1306" t="s">
        <v>1795</v>
      </c>
      <c r="F2276" s="1312">
        <v>1142</v>
      </c>
      <c r="G2276" s="2077" t="s">
        <v>3004</v>
      </c>
      <c r="H2276" s="1563"/>
      <c r="I2276" s="1563">
        <v>8000</v>
      </c>
      <c r="J2276" s="1564" t="s">
        <v>1126</v>
      </c>
      <c r="K2276" s="1565"/>
      <c r="L2276" s="1563"/>
      <c r="M2276" s="1563"/>
      <c r="N2276" s="296"/>
    </row>
    <row r="2277" spans="1:14" ht="20.399999999999999">
      <c r="A2277" s="602"/>
      <c r="B2277" s="3033" t="s">
        <v>422</v>
      </c>
      <c r="C2277" s="602" t="s">
        <v>413</v>
      </c>
      <c r="D2277" s="846" t="s">
        <v>1851</v>
      </c>
      <c r="E2277" s="1306" t="s">
        <v>1795</v>
      </c>
      <c r="F2277" s="1312">
        <v>1142</v>
      </c>
      <c r="G2277" s="1683" t="s">
        <v>1872</v>
      </c>
      <c r="H2277" s="1563"/>
      <c r="I2277" s="1563">
        <v>2000</v>
      </c>
      <c r="J2277" s="1564" t="s">
        <v>1126</v>
      </c>
      <c r="K2277" s="1565"/>
      <c r="L2277" s="1563"/>
      <c r="M2277" s="1563"/>
      <c r="N2277" s="296"/>
    </row>
    <row r="2278" spans="1:14">
      <c r="A2278" s="667"/>
      <c r="B2278" s="3032" t="s">
        <v>422</v>
      </c>
      <c r="C2278" s="622" t="s">
        <v>413</v>
      </c>
      <c r="D2278" s="845" t="s">
        <v>1851</v>
      </c>
      <c r="E2278" s="1305" t="s">
        <v>1795</v>
      </c>
      <c r="F2278" s="1578">
        <v>1146</v>
      </c>
      <c r="G2278" s="1571" t="s">
        <v>103</v>
      </c>
      <c r="H2278" s="1572">
        <v>0</v>
      </c>
      <c r="I2278" s="1572"/>
      <c r="J2278" s="1564" t="s">
        <v>1126</v>
      </c>
      <c r="K2278" s="1574"/>
      <c r="L2278" s="1572">
        <v>0</v>
      </c>
      <c r="M2278" s="1572"/>
      <c r="N2278" s="296"/>
    </row>
    <row r="2279" spans="1:14">
      <c r="A2279" s="602"/>
      <c r="B2279" s="3033" t="s">
        <v>422</v>
      </c>
      <c r="C2279" s="602" t="s">
        <v>413</v>
      </c>
      <c r="D2279" s="846" t="s">
        <v>1851</v>
      </c>
      <c r="E2279" s="1306" t="s">
        <v>1795</v>
      </c>
      <c r="F2279" s="1312">
        <v>1146</v>
      </c>
      <c r="G2279" s="1683"/>
      <c r="H2279" s="1563"/>
      <c r="I2279" s="1563"/>
      <c r="J2279" s="1564" t="s">
        <v>1126</v>
      </c>
      <c r="K2279" s="1565"/>
      <c r="L2279" s="1563"/>
      <c r="M2279" s="1563"/>
      <c r="N2279" s="296" t="s">
        <v>3598</v>
      </c>
    </row>
    <row r="2280" spans="1:14">
      <c r="A2280" s="667"/>
      <c r="B2280" s="3032" t="s">
        <v>422</v>
      </c>
      <c r="C2280" s="622" t="s">
        <v>413</v>
      </c>
      <c r="D2280" s="845" t="s">
        <v>1851</v>
      </c>
      <c r="E2280" s="1305" t="s">
        <v>1795</v>
      </c>
      <c r="F2280" s="1578">
        <v>1147</v>
      </c>
      <c r="G2280" s="1571" t="s">
        <v>103</v>
      </c>
      <c r="H2280" s="1572">
        <v>13201.36399999998</v>
      </c>
      <c r="I2280" s="1572"/>
      <c r="J2280" s="1564">
        <v>9770</v>
      </c>
      <c r="K2280" s="1574"/>
      <c r="L2280" s="1572">
        <v>17799.450999999994</v>
      </c>
      <c r="M2280" s="1572"/>
      <c r="N2280" s="296"/>
    </row>
    <row r="2281" spans="1:14">
      <c r="A2281" s="602"/>
      <c r="B2281" s="3033" t="s">
        <v>422</v>
      </c>
      <c r="C2281" s="602" t="s">
        <v>413</v>
      </c>
      <c r="D2281" s="846" t="s">
        <v>1851</v>
      </c>
      <c r="E2281" s="1306" t="s">
        <v>1795</v>
      </c>
      <c r="F2281" s="1312">
        <v>1147</v>
      </c>
      <c r="G2281" s="1683" t="s">
        <v>422</v>
      </c>
      <c r="H2281" s="1563"/>
      <c r="I2281" s="1563">
        <v>25601.36399999998</v>
      </c>
      <c r="J2281" s="1564" t="s">
        <v>1126</v>
      </c>
      <c r="K2281" s="1565"/>
      <c r="L2281" s="1563"/>
      <c r="M2281" s="1563">
        <v>17799.450999999994</v>
      </c>
      <c r="N2281" s="116" t="s">
        <v>4609</v>
      </c>
    </row>
    <row r="2282" spans="1:14" ht="20.399999999999999">
      <c r="A2282" s="602"/>
      <c r="B2282" s="3033" t="s">
        <v>422</v>
      </c>
      <c r="C2282" s="602" t="s">
        <v>413</v>
      </c>
      <c r="D2282" s="846" t="s">
        <v>1851</v>
      </c>
      <c r="E2282" s="1306" t="s">
        <v>1795</v>
      </c>
      <c r="F2282" s="1312">
        <v>1147</v>
      </c>
      <c r="G2282" s="1683" t="s">
        <v>995</v>
      </c>
      <c r="H2282" s="1563"/>
      <c r="I2282" s="1563">
        <v>-2000</v>
      </c>
      <c r="J2282" s="1564" t="s">
        <v>1126</v>
      </c>
      <c r="K2282" s="1565"/>
      <c r="L2282" s="1563"/>
      <c r="M2282" s="1563"/>
      <c r="N2282" s="296"/>
    </row>
    <row r="2283" spans="1:14" ht="20.399999999999999">
      <c r="A2283" s="602"/>
      <c r="B2283" s="3033" t="s">
        <v>422</v>
      </c>
      <c r="C2283" s="602" t="s">
        <v>413</v>
      </c>
      <c r="D2283" s="846" t="s">
        <v>1851</v>
      </c>
      <c r="E2283" s="1306" t="s">
        <v>1795</v>
      </c>
      <c r="F2283" s="1312">
        <v>1147</v>
      </c>
      <c r="G2283" s="2077" t="s">
        <v>3004</v>
      </c>
      <c r="H2283" s="1563"/>
      <c r="I2283" s="1563">
        <v>-8000</v>
      </c>
      <c r="J2283" s="1564" t="s">
        <v>1126</v>
      </c>
      <c r="K2283" s="1565"/>
      <c r="L2283" s="1563"/>
      <c r="M2283" s="1563"/>
      <c r="N2283" s="296"/>
    </row>
    <row r="2284" spans="1:14" ht="20.399999999999999">
      <c r="A2284" s="602"/>
      <c r="B2284" s="3033" t="s">
        <v>422</v>
      </c>
      <c r="C2284" s="602" t="s">
        <v>413</v>
      </c>
      <c r="D2284" s="846" t="s">
        <v>1851</v>
      </c>
      <c r="E2284" s="1306" t="s">
        <v>1795</v>
      </c>
      <c r="F2284" s="1312">
        <v>1147</v>
      </c>
      <c r="G2284" s="2077" t="s">
        <v>3032</v>
      </c>
      <c r="H2284" s="1563"/>
      <c r="I2284" s="1563">
        <v>-400</v>
      </c>
      <c r="J2284" s="1564" t="s">
        <v>1126</v>
      </c>
      <c r="K2284" s="1565"/>
      <c r="L2284" s="1563"/>
      <c r="M2284" s="1563"/>
      <c r="N2284" s="296"/>
    </row>
    <row r="2285" spans="1:14" ht="20.399999999999999">
      <c r="A2285" s="576"/>
      <c r="B2285" s="3033" t="s">
        <v>422</v>
      </c>
      <c r="C2285" s="602" t="s">
        <v>413</v>
      </c>
      <c r="D2285" s="846" t="s">
        <v>1851</v>
      </c>
      <c r="E2285" s="1306" t="s">
        <v>1795</v>
      </c>
      <c r="F2285" s="1312">
        <v>1147</v>
      </c>
      <c r="G2285" s="2077" t="s">
        <v>1872</v>
      </c>
      <c r="H2285" s="1593"/>
      <c r="I2285" s="1593">
        <v>-2000</v>
      </c>
      <c r="J2285" s="1564" t="s">
        <v>1126</v>
      </c>
      <c r="K2285" s="1832"/>
      <c r="L2285" s="1593"/>
      <c r="M2285" s="1593"/>
      <c r="N2285" s="296"/>
    </row>
    <row r="2286" spans="1:14">
      <c r="A2286" s="667"/>
      <c r="B2286" s="3032" t="s">
        <v>422</v>
      </c>
      <c r="C2286" s="622" t="s">
        <v>418</v>
      </c>
      <c r="D2286" s="845" t="s">
        <v>1851</v>
      </c>
      <c r="E2286" s="1305" t="s">
        <v>1795</v>
      </c>
      <c r="F2286" s="1578">
        <v>1148</v>
      </c>
      <c r="G2286" s="1571" t="s">
        <v>104</v>
      </c>
      <c r="H2286" s="1572">
        <v>10000</v>
      </c>
      <c r="I2286" s="1572"/>
      <c r="J2286" s="1564">
        <v>8397.75</v>
      </c>
      <c r="K2286" s="1574"/>
      <c r="L2286" s="1572">
        <v>0</v>
      </c>
      <c r="M2286" s="1572"/>
      <c r="N2286" s="296" t="s">
        <v>3599</v>
      </c>
    </row>
    <row r="2287" spans="1:14" ht="20.399999999999999">
      <c r="A2287" s="602"/>
      <c r="B2287" s="3033" t="s">
        <v>422</v>
      </c>
      <c r="C2287" s="602" t="s">
        <v>418</v>
      </c>
      <c r="D2287" s="846" t="s">
        <v>1851</v>
      </c>
      <c r="E2287" s="1306" t="s">
        <v>1795</v>
      </c>
      <c r="F2287" s="1312">
        <v>1148</v>
      </c>
      <c r="G2287" s="1683" t="s">
        <v>1871</v>
      </c>
      <c r="H2287" s="1563"/>
      <c r="I2287" s="1563">
        <v>8000</v>
      </c>
      <c r="J2287" s="1564" t="s">
        <v>1126</v>
      </c>
      <c r="K2287" s="1574"/>
      <c r="L2287" s="1563"/>
      <c r="M2287" s="1563"/>
      <c r="N2287" s="296"/>
    </row>
    <row r="2288" spans="1:14" ht="20.399999999999999">
      <c r="A2288" s="602"/>
      <c r="B2288" s="3033" t="s">
        <v>422</v>
      </c>
      <c r="C2288" s="602" t="s">
        <v>418</v>
      </c>
      <c r="D2288" s="846" t="s">
        <v>1851</v>
      </c>
      <c r="E2288" s="1306" t="s">
        <v>1795</v>
      </c>
      <c r="F2288" s="1312">
        <v>1148</v>
      </c>
      <c r="G2288" s="1683" t="s">
        <v>995</v>
      </c>
      <c r="H2288" s="1563"/>
      <c r="I2288" s="1563">
        <v>2000</v>
      </c>
      <c r="J2288" s="1564" t="s">
        <v>1126</v>
      </c>
      <c r="K2288" s="1565"/>
      <c r="L2288" s="1563"/>
      <c r="M2288" s="1563"/>
      <c r="N2288" s="296"/>
    </row>
    <row r="2289" spans="1:14">
      <c r="A2289" s="622"/>
      <c r="B2289" s="3032" t="s">
        <v>672</v>
      </c>
      <c r="C2289" s="622" t="s">
        <v>352</v>
      </c>
      <c r="D2289" s="845" t="s">
        <v>1851</v>
      </c>
      <c r="E2289" s="659" t="s">
        <v>1795</v>
      </c>
      <c r="F2289" s="624">
        <v>1150</v>
      </c>
      <c r="G2289" s="625" t="s">
        <v>237</v>
      </c>
      <c r="H2289" s="628">
        <v>19000</v>
      </c>
      <c r="I2289" s="628"/>
      <c r="J2289" s="1392">
        <v>17833.189999999999</v>
      </c>
      <c r="K2289" s="629"/>
      <c r="L2289" s="628">
        <v>19000</v>
      </c>
      <c r="M2289" s="628"/>
      <c r="N2289" s="296"/>
    </row>
    <row r="2290" spans="1:14">
      <c r="A2290" s="602"/>
      <c r="B2290" s="3033" t="s">
        <v>672</v>
      </c>
      <c r="C2290" s="602" t="s">
        <v>352</v>
      </c>
      <c r="D2290" s="846" t="s">
        <v>1851</v>
      </c>
      <c r="E2290" s="639" t="s">
        <v>1795</v>
      </c>
      <c r="F2290" s="618">
        <v>1150</v>
      </c>
      <c r="G2290" s="604" t="s">
        <v>1247</v>
      </c>
      <c r="H2290" s="599"/>
      <c r="I2290" s="599">
        <v>15000</v>
      </c>
      <c r="J2290" s="1392" t="s">
        <v>1126</v>
      </c>
      <c r="K2290" s="600"/>
      <c r="L2290" s="599"/>
      <c r="M2290" s="615">
        <v>19000</v>
      </c>
      <c r="N2290" s="296"/>
    </row>
    <row r="2291" spans="1:14" ht="20.399999999999999">
      <c r="A2291" s="602"/>
      <c r="B2291" s="3033" t="s">
        <v>672</v>
      </c>
      <c r="C2291" s="602" t="s">
        <v>352</v>
      </c>
      <c r="D2291" s="846" t="s">
        <v>1851</v>
      </c>
      <c r="E2291" s="639" t="s">
        <v>1795</v>
      </c>
      <c r="F2291" s="618">
        <v>1150</v>
      </c>
      <c r="G2291" s="604" t="s">
        <v>2990</v>
      </c>
      <c r="H2291" s="599"/>
      <c r="I2291" s="599">
        <v>2000</v>
      </c>
      <c r="J2291" s="1392" t="s">
        <v>1126</v>
      </c>
      <c r="K2291" s="600"/>
      <c r="L2291" s="599"/>
      <c r="M2291" s="615"/>
      <c r="N2291" s="296"/>
    </row>
    <row r="2292" spans="1:14" ht="20.399999999999999">
      <c r="A2292" s="576"/>
      <c r="B2292" s="3033" t="s">
        <v>672</v>
      </c>
      <c r="C2292" s="602" t="s">
        <v>352</v>
      </c>
      <c r="D2292" s="846" t="s">
        <v>1851</v>
      </c>
      <c r="E2292" s="639" t="s">
        <v>1795</v>
      </c>
      <c r="F2292" s="618">
        <v>1150</v>
      </c>
      <c r="G2292" s="1044" t="s">
        <v>3033</v>
      </c>
      <c r="H2292" s="1045"/>
      <c r="I2292" s="1045">
        <v>2000</v>
      </c>
      <c r="J2292" s="1392" t="s">
        <v>1126</v>
      </c>
      <c r="K2292" s="585"/>
      <c r="L2292" s="1045"/>
      <c r="M2292" s="580"/>
      <c r="N2292" s="296"/>
    </row>
    <row r="2293" spans="1:14">
      <c r="A2293" s="622"/>
      <c r="B2293" s="3032" t="s">
        <v>422</v>
      </c>
      <c r="C2293" s="622" t="s">
        <v>413</v>
      </c>
      <c r="D2293" s="845" t="s">
        <v>1851</v>
      </c>
      <c r="E2293" s="659" t="s">
        <v>1795</v>
      </c>
      <c r="F2293" s="624">
        <v>1170</v>
      </c>
      <c r="G2293" s="625" t="s">
        <v>460</v>
      </c>
      <c r="H2293" s="628">
        <v>450</v>
      </c>
      <c r="I2293" s="628"/>
      <c r="J2293" s="1392">
        <v>105</v>
      </c>
      <c r="K2293" s="629"/>
      <c r="L2293" s="628">
        <v>450</v>
      </c>
      <c r="M2293" s="628"/>
      <c r="N2293" s="296"/>
    </row>
    <row r="2294" spans="1:14" ht="20.399999999999999">
      <c r="A2294" s="602"/>
      <c r="B2294" s="3033" t="s">
        <v>422</v>
      </c>
      <c r="C2294" s="602" t="s">
        <v>413</v>
      </c>
      <c r="D2294" s="846" t="s">
        <v>1851</v>
      </c>
      <c r="E2294" s="639" t="s">
        <v>1795</v>
      </c>
      <c r="F2294" s="618">
        <v>1170</v>
      </c>
      <c r="G2294" s="614" t="s">
        <v>1436</v>
      </c>
      <c r="H2294" s="599"/>
      <c r="I2294" s="599">
        <v>450</v>
      </c>
      <c r="J2294" s="1392" t="s">
        <v>1126</v>
      </c>
      <c r="K2294" s="600"/>
      <c r="L2294" s="599"/>
      <c r="M2294" s="599">
        <v>450</v>
      </c>
      <c r="N2294" s="296"/>
    </row>
    <row r="2295" spans="1:14">
      <c r="A2295" s="622"/>
      <c r="B2295" s="3032" t="s">
        <v>312</v>
      </c>
      <c r="C2295" s="622" t="s">
        <v>306</v>
      </c>
      <c r="D2295" s="845" t="s">
        <v>1851</v>
      </c>
      <c r="E2295" s="1305" t="s">
        <v>1795</v>
      </c>
      <c r="F2295" s="624">
        <v>1210</v>
      </c>
      <c r="G2295" s="625" t="s">
        <v>498</v>
      </c>
      <c r="H2295" s="661">
        <v>3610</v>
      </c>
      <c r="I2295" s="628"/>
      <c r="J2295" s="1392">
        <v>52771</v>
      </c>
      <c r="K2295" s="629"/>
      <c r="L2295" s="3017">
        <v>2907.004774658144</v>
      </c>
      <c r="M2295" s="1874"/>
      <c r="N2295" s="296"/>
    </row>
    <row r="2296" spans="1:14">
      <c r="A2296" s="847"/>
      <c r="B2296" s="3053" t="s">
        <v>312</v>
      </c>
      <c r="C2296" s="847" t="s">
        <v>306</v>
      </c>
      <c r="D2296" s="848" t="s">
        <v>1851</v>
      </c>
      <c r="E2296" s="1315" t="s">
        <v>1795</v>
      </c>
      <c r="F2296" s="801">
        <v>1210</v>
      </c>
      <c r="G2296" s="849" t="s">
        <v>497</v>
      </c>
      <c r="H2296" s="850"/>
      <c r="I2296" s="851">
        <v>3610</v>
      </c>
      <c r="J2296" s="1392" t="s">
        <v>1126</v>
      </c>
      <c r="K2296" s="629"/>
      <c r="L2296" s="3018"/>
      <c r="M2296" s="1561">
        <v>2907.004774658144</v>
      </c>
      <c r="N2296" s="167" t="s">
        <v>3683</v>
      </c>
    </row>
    <row r="2297" spans="1:14" ht="40.799999999999997">
      <c r="A2297" s="622"/>
      <c r="B2297" s="3032" t="s">
        <v>422</v>
      </c>
      <c r="C2297" s="622" t="s">
        <v>413</v>
      </c>
      <c r="D2297" s="845" t="s">
        <v>1851</v>
      </c>
      <c r="E2297" s="1305" t="s">
        <v>1795</v>
      </c>
      <c r="F2297" s="1578">
        <v>1210</v>
      </c>
      <c r="G2297" s="1571" t="s">
        <v>105</v>
      </c>
      <c r="H2297" s="1572">
        <v>73084.872630923943</v>
      </c>
      <c r="I2297" s="1572"/>
      <c r="J2297" s="1564"/>
      <c r="K2297" s="1574"/>
      <c r="L2297" s="1572">
        <v>73884.351200814068</v>
      </c>
      <c r="M2297" s="1572"/>
      <c r="N2297" s="350" t="s">
        <v>3601</v>
      </c>
    </row>
    <row r="2298" spans="1:14">
      <c r="A2298" s="847"/>
      <c r="B2298" s="3053" t="s">
        <v>422</v>
      </c>
      <c r="C2298" s="847" t="s">
        <v>413</v>
      </c>
      <c r="D2298" s="848" t="s">
        <v>1851</v>
      </c>
      <c r="E2298" s="1315" t="s">
        <v>1795</v>
      </c>
      <c r="F2298" s="2395">
        <v>1210</v>
      </c>
      <c r="G2298" s="1683" t="s">
        <v>422</v>
      </c>
      <c r="H2298" s="2396"/>
      <c r="I2298" s="2397">
        <v>73084.872630923943</v>
      </c>
      <c r="J2298" s="1564" t="s">
        <v>1126</v>
      </c>
      <c r="K2298" s="1574"/>
      <c r="L2298" s="2396"/>
      <c r="M2298" s="2397">
        <v>73884.351200814068</v>
      </c>
      <c r="N2298" s="192" t="s">
        <v>2947</v>
      </c>
    </row>
    <row r="2299" spans="1:14">
      <c r="A2299" s="622"/>
      <c r="B2299" s="3032" t="s">
        <v>422</v>
      </c>
      <c r="C2299" s="622" t="s">
        <v>413</v>
      </c>
      <c r="D2299" s="845" t="s">
        <v>1851</v>
      </c>
      <c r="E2299" s="1305" t="s">
        <v>1795</v>
      </c>
      <c r="F2299" s="1578">
        <v>1221</v>
      </c>
      <c r="G2299" s="1571" t="s">
        <v>238</v>
      </c>
      <c r="H2299" s="1572">
        <v>12288.351036676</v>
      </c>
      <c r="I2299" s="1572"/>
      <c r="J2299" s="1564">
        <v>11136</v>
      </c>
      <c r="K2299" s="1574"/>
      <c r="L2299" s="1572">
        <v>12628.336577786007</v>
      </c>
      <c r="M2299" s="1572"/>
      <c r="N2299" s="6"/>
    </row>
    <row r="2300" spans="1:14" ht="12" customHeight="1">
      <c r="A2300" s="847"/>
      <c r="B2300" s="3053" t="s">
        <v>422</v>
      </c>
      <c r="C2300" s="847" t="s">
        <v>413</v>
      </c>
      <c r="D2300" s="848" t="s">
        <v>1851</v>
      </c>
      <c r="E2300" s="1315" t="s">
        <v>1795</v>
      </c>
      <c r="F2300" s="2395">
        <v>1221</v>
      </c>
      <c r="G2300" s="1683" t="s">
        <v>422</v>
      </c>
      <c r="H2300" s="2396"/>
      <c r="I2300" s="2397">
        <v>12288.351036676</v>
      </c>
      <c r="J2300" s="1564" t="s">
        <v>1126</v>
      </c>
      <c r="K2300" s="1574"/>
      <c r="L2300" s="2396"/>
      <c r="M2300" s="2397">
        <v>12628.336577786007</v>
      </c>
      <c r="N2300" s="6"/>
    </row>
    <row r="2301" spans="1:14" ht="20.399999999999999">
      <c r="A2301" s="622"/>
      <c r="B2301" s="3032" t="s">
        <v>422</v>
      </c>
      <c r="C2301" s="622" t="s">
        <v>413</v>
      </c>
      <c r="D2301" s="658" t="s">
        <v>1851</v>
      </c>
      <c r="E2301" s="1305" t="s">
        <v>1795</v>
      </c>
      <c r="F2301" s="1578">
        <v>1227</v>
      </c>
      <c r="G2301" s="1571" t="s">
        <v>765</v>
      </c>
      <c r="H2301" s="1572">
        <v>0</v>
      </c>
      <c r="I2301" s="1572"/>
      <c r="J2301" s="1564" t="s">
        <v>1126</v>
      </c>
      <c r="K2301" s="1574"/>
      <c r="L2301" s="1572">
        <v>0</v>
      </c>
      <c r="M2301" s="1572"/>
      <c r="N2301" s="6"/>
    </row>
    <row r="2302" spans="1:14" ht="30.6">
      <c r="A2302" s="602"/>
      <c r="B2302" s="3033" t="s">
        <v>422</v>
      </c>
      <c r="C2302" s="602" t="s">
        <v>413</v>
      </c>
      <c r="D2302" s="617" t="s">
        <v>1851</v>
      </c>
      <c r="E2302" s="1306" t="s">
        <v>1795</v>
      </c>
      <c r="F2302" s="1312">
        <v>1227</v>
      </c>
      <c r="G2302" s="1683" t="s">
        <v>999</v>
      </c>
      <c r="H2302" s="1702"/>
      <c r="I2302" s="1702"/>
      <c r="J2302" s="1564" t="s">
        <v>1126</v>
      </c>
      <c r="K2302" s="1703"/>
      <c r="L2302" s="1702"/>
      <c r="M2302" s="1702"/>
      <c r="N2302" s="6"/>
    </row>
    <row r="2303" spans="1:14">
      <c r="A2303" s="622"/>
      <c r="B2303" s="3032" t="s">
        <v>756</v>
      </c>
      <c r="C2303" s="622" t="s">
        <v>413</v>
      </c>
      <c r="D2303" s="845" t="s">
        <v>1851</v>
      </c>
      <c r="E2303" s="659" t="s">
        <v>1795</v>
      </c>
      <c r="F2303" s="624">
        <v>1228</v>
      </c>
      <c r="G2303" s="625" t="s">
        <v>112</v>
      </c>
      <c r="H2303" s="628">
        <v>3600</v>
      </c>
      <c r="I2303" s="628"/>
      <c r="J2303" s="1392">
        <v>800</v>
      </c>
      <c r="K2303" s="629"/>
      <c r="L2303" s="628">
        <v>5100</v>
      </c>
      <c r="M2303" s="628"/>
      <c r="N2303" s="6"/>
    </row>
    <row r="2304" spans="1:14">
      <c r="A2304" s="602"/>
      <c r="B2304" s="3033" t="s">
        <v>756</v>
      </c>
      <c r="C2304" s="602" t="s">
        <v>413</v>
      </c>
      <c r="D2304" s="846" t="s">
        <v>1851</v>
      </c>
      <c r="E2304" s="639" t="s">
        <v>1795</v>
      </c>
      <c r="F2304" s="618">
        <v>1228</v>
      </c>
      <c r="G2304" s="1551" t="s">
        <v>239</v>
      </c>
      <c r="H2304" s="599"/>
      <c r="I2304" s="599">
        <v>600</v>
      </c>
      <c r="J2304" s="1392" t="s">
        <v>1126</v>
      </c>
      <c r="K2304" s="600"/>
      <c r="L2304" s="599"/>
      <c r="M2304" s="599">
        <v>600</v>
      </c>
      <c r="N2304" s="6"/>
    </row>
    <row r="2305" spans="1:14" ht="20.399999999999999">
      <c r="A2305" s="602"/>
      <c r="B2305" s="3033" t="s">
        <v>756</v>
      </c>
      <c r="C2305" s="602" t="s">
        <v>413</v>
      </c>
      <c r="D2305" s="846" t="s">
        <v>1851</v>
      </c>
      <c r="E2305" s="639" t="s">
        <v>1795</v>
      </c>
      <c r="F2305" s="618">
        <v>1228</v>
      </c>
      <c r="G2305" s="1551" t="s">
        <v>410</v>
      </c>
      <c r="H2305" s="605"/>
      <c r="I2305" s="599">
        <v>100</v>
      </c>
      <c r="J2305" s="1392" t="s">
        <v>1126</v>
      </c>
      <c r="K2305" s="600"/>
      <c r="L2305" s="605"/>
      <c r="M2305" s="599">
        <v>100</v>
      </c>
      <c r="N2305" s="6"/>
    </row>
    <row r="2306" spans="1:14" ht="30.6">
      <c r="A2306" s="847"/>
      <c r="B2306" s="3033" t="s">
        <v>756</v>
      </c>
      <c r="C2306" s="602" t="s">
        <v>413</v>
      </c>
      <c r="D2306" s="848" t="s">
        <v>1851</v>
      </c>
      <c r="E2306" s="1755" t="s">
        <v>1795</v>
      </c>
      <c r="F2306" s="618">
        <v>1228</v>
      </c>
      <c r="G2306" s="1676" t="s">
        <v>3594</v>
      </c>
      <c r="H2306" s="854"/>
      <c r="I2306" s="851">
        <v>2300</v>
      </c>
      <c r="J2306" s="1392" t="s">
        <v>1126</v>
      </c>
      <c r="K2306" s="629"/>
      <c r="L2306" s="850"/>
      <c r="M2306" s="850">
        <v>2300</v>
      </c>
      <c r="N2306" s="6"/>
    </row>
    <row r="2307" spans="1:14" s="376" customFormat="1" ht="20.399999999999999">
      <c r="A2307" s="602"/>
      <c r="B2307" s="3033" t="s">
        <v>756</v>
      </c>
      <c r="C2307" s="602" t="s">
        <v>413</v>
      </c>
      <c r="D2307" s="848" t="s">
        <v>1851</v>
      </c>
      <c r="E2307" s="1755" t="s">
        <v>1795</v>
      </c>
      <c r="F2307" s="618">
        <v>1228</v>
      </c>
      <c r="G2307" s="1613" t="s">
        <v>2581</v>
      </c>
      <c r="H2307" s="1045"/>
      <c r="I2307" s="1045">
        <v>600</v>
      </c>
      <c r="J2307" s="1392" t="s">
        <v>1126</v>
      </c>
      <c r="K2307" s="585"/>
      <c r="L2307" s="1045"/>
      <c r="M2307" s="1045">
        <v>2100</v>
      </c>
      <c r="N2307" s="6"/>
    </row>
    <row r="2308" spans="1:14" s="376" customFormat="1">
      <c r="A2308" s="622"/>
      <c r="B2308" s="3032" t="s">
        <v>756</v>
      </c>
      <c r="C2308" s="622" t="s">
        <v>305</v>
      </c>
      <c r="D2308" s="845" t="s">
        <v>1851</v>
      </c>
      <c r="E2308" s="659" t="s">
        <v>1795</v>
      </c>
      <c r="F2308" s="624">
        <v>2111</v>
      </c>
      <c r="G2308" s="625" t="s">
        <v>585</v>
      </c>
      <c r="H2308" s="628">
        <v>240</v>
      </c>
      <c r="I2308" s="628"/>
      <c r="J2308" s="1392">
        <v>0</v>
      </c>
      <c r="K2308" s="629"/>
      <c r="L2308" s="628">
        <v>1000</v>
      </c>
      <c r="M2308" s="628"/>
      <c r="N2308" s="296"/>
    </row>
    <row r="2309" spans="1:14" s="376" customFormat="1">
      <c r="A2309" s="602"/>
      <c r="B2309" s="3033" t="s">
        <v>756</v>
      </c>
      <c r="C2309" s="602" t="s">
        <v>305</v>
      </c>
      <c r="D2309" s="846" t="s">
        <v>1851</v>
      </c>
      <c r="E2309" s="639" t="s">
        <v>1795</v>
      </c>
      <c r="F2309" s="618">
        <v>2111</v>
      </c>
      <c r="G2309" s="604"/>
      <c r="H2309" s="605"/>
      <c r="I2309" s="599">
        <v>500</v>
      </c>
      <c r="J2309" s="1392" t="s">
        <v>1126</v>
      </c>
      <c r="K2309" s="600"/>
      <c r="L2309" s="605"/>
      <c r="M2309" s="599">
        <v>1000</v>
      </c>
      <c r="N2309" s="296"/>
    </row>
    <row r="2310" spans="1:14" s="376" customFormat="1" ht="12" customHeight="1">
      <c r="A2310" s="576"/>
      <c r="B2310" s="3034" t="s">
        <v>756</v>
      </c>
      <c r="C2310" s="576" t="s">
        <v>305</v>
      </c>
      <c r="D2310" s="1356" t="s">
        <v>1851</v>
      </c>
      <c r="E2310" s="1034" t="s">
        <v>1795</v>
      </c>
      <c r="F2310" s="577">
        <v>2111</v>
      </c>
      <c r="G2310" s="1044" t="s">
        <v>3006</v>
      </c>
      <c r="H2310" s="1046"/>
      <c r="I2310" s="1045">
        <v>-260</v>
      </c>
      <c r="J2310" s="1392" t="s">
        <v>1126</v>
      </c>
      <c r="K2310" s="585"/>
      <c r="L2310" s="1046"/>
      <c r="M2310" s="1045"/>
      <c r="N2310" s="296"/>
    </row>
    <row r="2311" spans="1:14" ht="20.399999999999999">
      <c r="A2311" s="622"/>
      <c r="B2311" s="3032" t="s">
        <v>756</v>
      </c>
      <c r="C2311" s="622" t="s">
        <v>305</v>
      </c>
      <c r="D2311" s="845" t="s">
        <v>1851</v>
      </c>
      <c r="E2311" s="659" t="s">
        <v>1795</v>
      </c>
      <c r="F2311" s="624">
        <v>2112</v>
      </c>
      <c r="G2311" s="625" t="s">
        <v>586</v>
      </c>
      <c r="H2311" s="628">
        <v>235</v>
      </c>
      <c r="I2311" s="628"/>
      <c r="J2311" s="1392">
        <v>0</v>
      </c>
      <c r="K2311" s="629"/>
      <c r="L2311" s="628">
        <v>1000</v>
      </c>
      <c r="M2311" s="628"/>
      <c r="N2311" s="296"/>
    </row>
    <row r="2312" spans="1:14">
      <c r="A2312" s="602"/>
      <c r="B2312" s="3033" t="s">
        <v>756</v>
      </c>
      <c r="C2312" s="602" t="s">
        <v>305</v>
      </c>
      <c r="D2312" s="846" t="s">
        <v>1851</v>
      </c>
      <c r="E2312" s="639" t="s">
        <v>1795</v>
      </c>
      <c r="F2312" s="618">
        <v>2112</v>
      </c>
      <c r="G2312" s="604" t="s">
        <v>588</v>
      </c>
      <c r="H2312" s="605"/>
      <c r="I2312" s="599">
        <v>500</v>
      </c>
      <c r="J2312" s="1392" t="s">
        <v>1126</v>
      </c>
      <c r="K2312" s="600"/>
      <c r="L2312" s="605"/>
      <c r="M2312" s="599">
        <v>1000</v>
      </c>
      <c r="N2312" s="296"/>
    </row>
    <row r="2313" spans="1:14" ht="20.399999999999999">
      <c r="A2313" s="576"/>
      <c r="B2313" s="3034" t="s">
        <v>756</v>
      </c>
      <c r="C2313" s="576" t="s">
        <v>305</v>
      </c>
      <c r="D2313" s="1356" t="s">
        <v>1851</v>
      </c>
      <c r="E2313" s="1034" t="s">
        <v>1795</v>
      </c>
      <c r="F2313" s="577">
        <v>2112</v>
      </c>
      <c r="G2313" s="1044" t="s">
        <v>3005</v>
      </c>
      <c r="H2313" s="1046"/>
      <c r="I2313" s="1045">
        <v>-265</v>
      </c>
      <c r="J2313" s="1392" t="s">
        <v>1126</v>
      </c>
      <c r="K2313" s="585"/>
      <c r="L2313" s="1046"/>
      <c r="M2313" s="1045"/>
      <c r="N2313" s="296"/>
    </row>
    <row r="2314" spans="1:14">
      <c r="A2314" s="622"/>
      <c r="B2314" s="3032" t="s">
        <v>756</v>
      </c>
      <c r="C2314" s="622" t="s">
        <v>305</v>
      </c>
      <c r="D2314" s="845" t="s">
        <v>1851</v>
      </c>
      <c r="E2314" s="659" t="s">
        <v>1795</v>
      </c>
      <c r="F2314" s="624">
        <v>2121</v>
      </c>
      <c r="G2314" s="625" t="s">
        <v>579</v>
      </c>
      <c r="H2314" s="628">
        <v>525</v>
      </c>
      <c r="I2314" s="628"/>
      <c r="J2314" s="1392">
        <v>525</v>
      </c>
      <c r="K2314" s="629"/>
      <c r="L2314" s="628">
        <v>0</v>
      </c>
      <c r="M2314" s="628"/>
      <c r="N2314" s="296"/>
    </row>
    <row r="2315" spans="1:14" ht="20.399999999999999">
      <c r="A2315" s="576"/>
      <c r="B2315" s="3033" t="s">
        <v>756</v>
      </c>
      <c r="C2315" s="602" t="s">
        <v>305</v>
      </c>
      <c r="D2315" s="846" t="s">
        <v>1851</v>
      </c>
      <c r="E2315" s="639" t="s">
        <v>1795</v>
      </c>
      <c r="F2315" s="618">
        <v>2121</v>
      </c>
      <c r="G2315" s="1044" t="s">
        <v>3006</v>
      </c>
      <c r="H2315" s="1046"/>
      <c r="I2315" s="1045">
        <v>260</v>
      </c>
      <c r="J2315" s="1392" t="s">
        <v>1126</v>
      </c>
      <c r="K2315" s="585"/>
      <c r="L2315" s="1046"/>
      <c r="M2315" s="1045"/>
      <c r="N2315" s="296"/>
    </row>
    <row r="2316" spans="1:14" ht="20.399999999999999">
      <c r="A2316" s="602"/>
      <c r="B2316" s="3033" t="s">
        <v>756</v>
      </c>
      <c r="C2316" s="602" t="s">
        <v>305</v>
      </c>
      <c r="D2316" s="846" t="s">
        <v>1851</v>
      </c>
      <c r="E2316" s="639" t="s">
        <v>1795</v>
      </c>
      <c r="F2316" s="618">
        <v>2121</v>
      </c>
      <c r="G2316" s="1044" t="s">
        <v>3005</v>
      </c>
      <c r="H2316" s="605"/>
      <c r="I2316" s="599">
        <v>265</v>
      </c>
      <c r="J2316" s="1392" t="s">
        <v>1126</v>
      </c>
      <c r="K2316" s="600"/>
      <c r="L2316" s="605"/>
      <c r="M2316" s="599"/>
      <c r="N2316" s="296"/>
    </row>
    <row r="2317" spans="1:14" ht="20.399999999999999">
      <c r="A2317" s="622"/>
      <c r="B2317" s="3032" t="s">
        <v>756</v>
      </c>
      <c r="C2317" s="622" t="s">
        <v>305</v>
      </c>
      <c r="D2317" s="845" t="s">
        <v>1851</v>
      </c>
      <c r="E2317" s="659" t="s">
        <v>1795</v>
      </c>
      <c r="F2317" s="624">
        <v>2122</v>
      </c>
      <c r="G2317" s="625" t="s">
        <v>587</v>
      </c>
      <c r="H2317" s="628">
        <v>0</v>
      </c>
      <c r="I2317" s="628"/>
      <c r="J2317" s="1392" t="s">
        <v>1126</v>
      </c>
      <c r="K2317" s="629"/>
      <c r="L2317" s="628">
        <v>0</v>
      </c>
      <c r="M2317" s="628"/>
      <c r="N2317" s="296"/>
    </row>
    <row r="2318" spans="1:14">
      <c r="A2318" s="602"/>
      <c r="B2318" s="3033" t="s">
        <v>756</v>
      </c>
      <c r="C2318" s="602" t="s">
        <v>305</v>
      </c>
      <c r="D2318" s="846" t="s">
        <v>1851</v>
      </c>
      <c r="E2318" s="639" t="s">
        <v>1795</v>
      </c>
      <c r="F2318" s="618">
        <v>2122</v>
      </c>
      <c r="G2318" s="604"/>
      <c r="H2318" s="605"/>
      <c r="I2318" s="599"/>
      <c r="J2318" s="1392" t="s">
        <v>1126</v>
      </c>
      <c r="K2318" s="600"/>
      <c r="L2318" s="605"/>
      <c r="M2318" s="599"/>
      <c r="N2318" s="296"/>
    </row>
    <row r="2319" spans="1:14" ht="22.5" customHeight="1">
      <c r="A2319" s="622"/>
      <c r="B2319" s="3032" t="s">
        <v>756</v>
      </c>
      <c r="C2319" s="622" t="s">
        <v>307</v>
      </c>
      <c r="D2319" s="845" t="s">
        <v>1851</v>
      </c>
      <c r="E2319" s="659" t="s">
        <v>1795</v>
      </c>
      <c r="F2319" s="624">
        <v>2210</v>
      </c>
      <c r="G2319" s="625" t="s">
        <v>557</v>
      </c>
      <c r="H2319" s="628">
        <v>250</v>
      </c>
      <c r="I2319" s="628"/>
      <c r="J2319" s="1392">
        <v>193</v>
      </c>
      <c r="K2319" s="629"/>
      <c r="L2319" s="628">
        <v>250</v>
      </c>
      <c r="M2319" s="628"/>
      <c r="N2319" s="296"/>
    </row>
    <row r="2320" spans="1:14">
      <c r="A2320" s="602"/>
      <c r="B2320" s="3033" t="s">
        <v>756</v>
      </c>
      <c r="C2320" s="602" t="s">
        <v>307</v>
      </c>
      <c r="D2320" s="846" t="s">
        <v>1851</v>
      </c>
      <c r="E2320" s="639" t="s">
        <v>1795</v>
      </c>
      <c r="F2320" s="618">
        <v>2210</v>
      </c>
      <c r="G2320" s="604" t="s">
        <v>1438</v>
      </c>
      <c r="H2320" s="605"/>
      <c r="I2320" s="599">
        <v>200</v>
      </c>
      <c r="J2320" s="1392" t="s">
        <v>1126</v>
      </c>
      <c r="K2320" s="600"/>
      <c r="L2320" s="605"/>
      <c r="M2320" s="599">
        <v>200</v>
      </c>
      <c r="N2320" s="296"/>
    </row>
    <row r="2321" spans="1:14">
      <c r="A2321" s="602"/>
      <c r="B2321" s="3033" t="s">
        <v>756</v>
      </c>
      <c r="C2321" s="602" t="s">
        <v>307</v>
      </c>
      <c r="D2321" s="846" t="s">
        <v>1851</v>
      </c>
      <c r="E2321" s="639" t="s">
        <v>1795</v>
      </c>
      <c r="F2321" s="618">
        <v>2210</v>
      </c>
      <c r="G2321" s="604" t="s">
        <v>589</v>
      </c>
      <c r="H2321" s="605"/>
      <c r="I2321" s="599">
        <v>50</v>
      </c>
      <c r="J2321" s="1392" t="s">
        <v>1126</v>
      </c>
      <c r="K2321" s="600"/>
      <c r="L2321" s="605"/>
      <c r="M2321" s="599">
        <v>50</v>
      </c>
      <c r="N2321" s="296"/>
    </row>
    <row r="2322" spans="1:14">
      <c r="A2322" s="622"/>
      <c r="B2322" s="3032" t="s">
        <v>756</v>
      </c>
      <c r="C2322" s="622" t="s">
        <v>305</v>
      </c>
      <c r="D2322" s="845" t="s">
        <v>1851</v>
      </c>
      <c r="E2322" s="659" t="s">
        <v>1795</v>
      </c>
      <c r="F2322" s="763">
        <v>2231</v>
      </c>
      <c r="G2322" s="739" t="s">
        <v>1668</v>
      </c>
      <c r="H2322" s="645">
        <v>0</v>
      </c>
      <c r="I2322" s="645"/>
      <c r="J2322" s="1537" t="s">
        <v>1126</v>
      </c>
      <c r="K2322" s="741"/>
      <c r="L2322" s="645">
        <v>0</v>
      </c>
      <c r="M2322" s="645"/>
      <c r="N2322" s="296"/>
    </row>
    <row r="2323" spans="1:14">
      <c r="A2323" s="602"/>
      <c r="B2323" s="3033" t="s">
        <v>756</v>
      </c>
      <c r="C2323" s="602" t="s">
        <v>305</v>
      </c>
      <c r="D2323" s="846" t="s">
        <v>1851</v>
      </c>
      <c r="E2323" s="639" t="s">
        <v>1795</v>
      </c>
      <c r="F2323" s="734">
        <v>2231</v>
      </c>
      <c r="G2323" s="689"/>
      <c r="H2323" s="861"/>
      <c r="I2323" s="640"/>
      <c r="J2323" s="1537" t="s">
        <v>1126</v>
      </c>
      <c r="K2323" s="731"/>
      <c r="L2323" s="861"/>
      <c r="M2323" s="640"/>
      <c r="N2323" s="296"/>
    </row>
    <row r="2324" spans="1:14" ht="22.5" customHeight="1">
      <c r="A2324" s="622"/>
      <c r="B2324" s="3032" t="s">
        <v>756</v>
      </c>
      <c r="C2324" s="622" t="s">
        <v>305</v>
      </c>
      <c r="D2324" s="845" t="s">
        <v>1851</v>
      </c>
      <c r="E2324" s="659" t="s">
        <v>1795</v>
      </c>
      <c r="F2324" s="763">
        <v>2233</v>
      </c>
      <c r="G2324" s="739" t="s">
        <v>208</v>
      </c>
      <c r="H2324" s="645">
        <v>12900</v>
      </c>
      <c r="I2324" s="645"/>
      <c r="J2324" s="1537">
        <v>11505</v>
      </c>
      <c r="K2324" s="741"/>
      <c r="L2324" s="645">
        <v>13900</v>
      </c>
      <c r="M2324" s="645"/>
      <c r="N2324" s="296"/>
    </row>
    <row r="2325" spans="1:14">
      <c r="A2325" s="602"/>
      <c r="B2325" s="3033" t="s">
        <v>756</v>
      </c>
      <c r="C2325" s="602" t="s">
        <v>305</v>
      </c>
      <c r="D2325" s="846" t="s">
        <v>1851</v>
      </c>
      <c r="E2325" s="639" t="s">
        <v>1795</v>
      </c>
      <c r="F2325" s="734">
        <v>2233</v>
      </c>
      <c r="G2325" s="1583" t="s">
        <v>241</v>
      </c>
      <c r="H2325" s="861"/>
      <c r="I2325" s="640">
        <v>400</v>
      </c>
      <c r="J2325" s="1537" t="s">
        <v>1126</v>
      </c>
      <c r="K2325" s="731"/>
      <c r="L2325" s="861"/>
      <c r="M2325" s="640">
        <v>400</v>
      </c>
      <c r="N2325" s="296"/>
    </row>
    <row r="2326" spans="1:14">
      <c r="A2326" s="602" t="s">
        <v>591</v>
      </c>
      <c r="B2326" s="3033" t="s">
        <v>756</v>
      </c>
      <c r="C2326" s="602" t="s">
        <v>305</v>
      </c>
      <c r="D2326" s="846" t="s">
        <v>1851</v>
      </c>
      <c r="E2326" s="639" t="s">
        <v>1795</v>
      </c>
      <c r="F2326" s="734">
        <v>2233</v>
      </c>
      <c r="G2326" s="1583" t="s">
        <v>799</v>
      </c>
      <c r="H2326" s="861"/>
      <c r="I2326" s="640">
        <v>1500</v>
      </c>
      <c r="J2326" s="1537" t="s">
        <v>1126</v>
      </c>
      <c r="K2326" s="731"/>
      <c r="L2326" s="861"/>
      <c r="M2326" s="640">
        <v>1500</v>
      </c>
      <c r="N2326" s="296"/>
    </row>
    <row r="2327" spans="1:14" ht="20.399999999999999">
      <c r="A2327" s="602"/>
      <c r="B2327" s="3033" t="s">
        <v>756</v>
      </c>
      <c r="C2327" s="602" t="s">
        <v>305</v>
      </c>
      <c r="D2327" s="846" t="s">
        <v>1851</v>
      </c>
      <c r="E2327" s="639" t="s">
        <v>1795</v>
      </c>
      <c r="F2327" s="734">
        <v>2233</v>
      </c>
      <c r="G2327" s="1583" t="s">
        <v>800</v>
      </c>
      <c r="H2327" s="861"/>
      <c r="I2327" s="640">
        <v>1000</v>
      </c>
      <c r="J2327" s="1537" t="s">
        <v>1126</v>
      </c>
      <c r="K2327" s="731"/>
      <c r="L2327" s="861"/>
      <c r="M2327" s="640">
        <v>1000</v>
      </c>
      <c r="N2327" s="296"/>
    </row>
    <row r="2328" spans="1:14" ht="61.2">
      <c r="A2328" s="602"/>
      <c r="B2328" s="3033" t="s">
        <v>756</v>
      </c>
      <c r="C2328" s="639" t="s">
        <v>305</v>
      </c>
      <c r="D2328" s="1756" t="s">
        <v>1851</v>
      </c>
      <c r="E2328" s="639" t="s">
        <v>1795</v>
      </c>
      <c r="F2328" s="734">
        <v>2233</v>
      </c>
      <c r="G2328" s="1583" t="s">
        <v>590</v>
      </c>
      <c r="H2328" s="861"/>
      <c r="I2328" s="640">
        <v>10000</v>
      </c>
      <c r="J2328" s="1537" t="s">
        <v>1126</v>
      </c>
      <c r="K2328" s="731"/>
      <c r="L2328" s="861"/>
      <c r="M2328" s="640">
        <v>11000</v>
      </c>
      <c r="N2328" s="296"/>
    </row>
    <row r="2329" spans="1:14" ht="12" customHeight="1">
      <c r="A2329" s="622"/>
      <c r="B2329" s="3032" t="s">
        <v>756</v>
      </c>
      <c r="C2329" s="659" t="s">
        <v>305</v>
      </c>
      <c r="D2329" s="1757" t="s">
        <v>1851</v>
      </c>
      <c r="E2329" s="659" t="s">
        <v>1795</v>
      </c>
      <c r="F2329" s="763">
        <v>2234</v>
      </c>
      <c r="G2329" s="739" t="s">
        <v>112</v>
      </c>
      <c r="H2329" s="645">
        <v>1120</v>
      </c>
      <c r="I2329" s="645"/>
      <c r="J2329" s="1537">
        <v>0</v>
      </c>
      <c r="K2329" s="741"/>
      <c r="L2329" s="645">
        <v>250</v>
      </c>
      <c r="M2329" s="645"/>
      <c r="N2329" s="296" t="s">
        <v>3614</v>
      </c>
    </row>
    <row r="2330" spans="1:14">
      <c r="A2330" s="602"/>
      <c r="B2330" s="3033" t="s">
        <v>756</v>
      </c>
      <c r="C2330" s="639" t="s">
        <v>305</v>
      </c>
      <c r="D2330" s="1756" t="s">
        <v>1851</v>
      </c>
      <c r="E2330" s="639" t="s">
        <v>1795</v>
      </c>
      <c r="F2330" s="734">
        <v>2234</v>
      </c>
      <c r="G2330" s="689" t="s">
        <v>467</v>
      </c>
      <c r="H2330" s="861"/>
      <c r="I2330" s="640">
        <v>1120</v>
      </c>
      <c r="J2330" s="1537" t="s">
        <v>1126</v>
      </c>
      <c r="K2330" s="731"/>
      <c r="L2330" s="640"/>
      <c r="M2330" s="640">
        <v>250</v>
      </c>
      <c r="N2330" s="296"/>
    </row>
    <row r="2331" spans="1:14" ht="11.4" customHeight="1">
      <c r="A2331" s="622"/>
      <c r="B2331" s="3032" t="s">
        <v>756</v>
      </c>
      <c r="C2331" s="659" t="s">
        <v>305</v>
      </c>
      <c r="D2331" s="1757" t="s">
        <v>1851</v>
      </c>
      <c r="E2331" s="659" t="s">
        <v>1795</v>
      </c>
      <c r="F2331" s="763">
        <v>2235</v>
      </c>
      <c r="G2331" s="739" t="s">
        <v>1131</v>
      </c>
      <c r="H2331" s="645">
        <v>400</v>
      </c>
      <c r="I2331" s="645"/>
      <c r="J2331" s="1537">
        <v>0</v>
      </c>
      <c r="K2331" s="741"/>
      <c r="L2331" s="645">
        <v>400</v>
      </c>
      <c r="M2331" s="645"/>
      <c r="N2331" s="296" t="s">
        <v>3616</v>
      </c>
    </row>
    <row r="2332" spans="1:14">
      <c r="A2332" s="602"/>
      <c r="B2332" s="3033" t="s">
        <v>756</v>
      </c>
      <c r="C2332" s="639" t="s">
        <v>307</v>
      </c>
      <c r="D2332" s="1756" t="s">
        <v>1851</v>
      </c>
      <c r="E2332" s="639" t="s">
        <v>1795</v>
      </c>
      <c r="F2332" s="734">
        <v>2235</v>
      </c>
      <c r="G2332" s="689" t="s">
        <v>245</v>
      </c>
      <c r="H2332" s="861"/>
      <c r="I2332" s="640">
        <v>400</v>
      </c>
      <c r="J2332" s="1537" t="s">
        <v>1126</v>
      </c>
      <c r="K2332" s="731"/>
      <c r="L2332" s="861"/>
      <c r="M2332" s="640">
        <v>400</v>
      </c>
      <c r="N2332" s="296"/>
    </row>
    <row r="2333" spans="1:14">
      <c r="A2333" s="622"/>
      <c r="B2333" s="3032" t="s">
        <v>756</v>
      </c>
      <c r="C2333" s="622" t="s">
        <v>307</v>
      </c>
      <c r="D2333" s="845" t="s">
        <v>1851</v>
      </c>
      <c r="E2333" s="659" t="s">
        <v>1795</v>
      </c>
      <c r="F2333" s="763">
        <v>2239</v>
      </c>
      <c r="G2333" s="739" t="s">
        <v>136</v>
      </c>
      <c r="H2333" s="645">
        <v>26800</v>
      </c>
      <c r="I2333" s="645"/>
      <c r="J2333" s="1537"/>
      <c r="K2333" s="741"/>
      <c r="L2333" s="645">
        <v>28700</v>
      </c>
      <c r="M2333" s="645"/>
      <c r="N2333" s="296"/>
    </row>
    <row r="2334" spans="1:14" ht="51">
      <c r="A2334" s="602" t="s">
        <v>527</v>
      </c>
      <c r="B2334" s="3033" t="s">
        <v>756</v>
      </c>
      <c r="C2334" s="602" t="s">
        <v>307</v>
      </c>
      <c r="D2334" s="846" t="s">
        <v>1851</v>
      </c>
      <c r="E2334" s="639" t="s">
        <v>1795</v>
      </c>
      <c r="F2334" s="734">
        <v>2239</v>
      </c>
      <c r="G2334" s="689" t="s">
        <v>526</v>
      </c>
      <c r="H2334" s="861"/>
      <c r="I2334" s="640">
        <v>3700</v>
      </c>
      <c r="J2334" s="1537"/>
      <c r="K2334" s="731"/>
      <c r="L2334" s="861"/>
      <c r="M2334" s="640">
        <v>3700</v>
      </c>
      <c r="N2334" s="296" t="s">
        <v>3617</v>
      </c>
    </row>
    <row r="2335" spans="1:14">
      <c r="A2335" s="602"/>
      <c r="B2335" s="3033" t="s">
        <v>756</v>
      </c>
      <c r="C2335" s="602" t="s">
        <v>307</v>
      </c>
      <c r="D2335" s="846" t="s">
        <v>1851</v>
      </c>
      <c r="E2335" s="639" t="s">
        <v>1795</v>
      </c>
      <c r="F2335" s="734">
        <v>2239</v>
      </c>
      <c r="G2335" s="689" t="s">
        <v>645</v>
      </c>
      <c r="H2335" s="861"/>
      <c r="I2335" s="640">
        <v>600</v>
      </c>
      <c r="J2335" s="1537">
        <v>278</v>
      </c>
      <c r="K2335" s="731"/>
      <c r="L2335" s="861"/>
      <c r="M2335" s="640">
        <v>1500</v>
      </c>
      <c r="N2335" s="296"/>
    </row>
    <row r="2336" spans="1:14">
      <c r="A2336" s="602" t="s">
        <v>527</v>
      </c>
      <c r="B2336" s="3033" t="s">
        <v>756</v>
      </c>
      <c r="C2336" s="602" t="s">
        <v>307</v>
      </c>
      <c r="D2336" s="846" t="s">
        <v>1851</v>
      </c>
      <c r="E2336" s="639" t="s">
        <v>1795</v>
      </c>
      <c r="F2336" s="734">
        <v>2239</v>
      </c>
      <c r="G2336" s="1583" t="s">
        <v>412</v>
      </c>
      <c r="H2336" s="861"/>
      <c r="I2336" s="640">
        <v>2000</v>
      </c>
      <c r="J2336" s="1537"/>
      <c r="K2336" s="731"/>
      <c r="L2336" s="861"/>
      <c r="M2336" s="1552">
        <v>2000</v>
      </c>
      <c r="N2336" s="296"/>
    </row>
    <row r="2337" spans="1:14">
      <c r="A2337" s="602"/>
      <c r="B2337" s="3033" t="s">
        <v>756</v>
      </c>
      <c r="C2337" s="602" t="s">
        <v>307</v>
      </c>
      <c r="D2337" s="846" t="s">
        <v>1851</v>
      </c>
      <c r="E2337" s="639" t="s">
        <v>1795</v>
      </c>
      <c r="F2337" s="734">
        <v>2239</v>
      </c>
      <c r="G2337" s="1583" t="s">
        <v>528</v>
      </c>
      <c r="H2337" s="861"/>
      <c r="I2337" s="640">
        <v>600</v>
      </c>
      <c r="J2337" s="1537"/>
      <c r="K2337" s="731"/>
      <c r="L2337" s="861"/>
      <c r="M2337" s="1552">
        <v>600</v>
      </c>
      <c r="N2337" s="6"/>
    </row>
    <row r="2338" spans="1:14">
      <c r="A2338" s="602" t="s">
        <v>532</v>
      </c>
      <c r="B2338" s="3033" t="s">
        <v>756</v>
      </c>
      <c r="C2338" s="602" t="s">
        <v>352</v>
      </c>
      <c r="D2338" s="846" t="s">
        <v>1851</v>
      </c>
      <c r="E2338" s="639" t="s">
        <v>1795</v>
      </c>
      <c r="F2338" s="734">
        <v>2239</v>
      </c>
      <c r="G2338" s="1583" t="s">
        <v>470</v>
      </c>
      <c r="H2338" s="861"/>
      <c r="I2338" s="640">
        <v>1500</v>
      </c>
      <c r="J2338" s="1537"/>
      <c r="K2338" s="731"/>
      <c r="L2338" s="861"/>
      <c r="M2338" s="1552">
        <v>1500</v>
      </c>
      <c r="N2338" s="6"/>
    </row>
    <row r="2339" spans="1:14" ht="12" customHeight="1">
      <c r="A2339" s="602" t="s">
        <v>469</v>
      </c>
      <c r="B2339" s="3033" t="s">
        <v>756</v>
      </c>
      <c r="C2339" s="602" t="s">
        <v>352</v>
      </c>
      <c r="D2339" s="846" t="s">
        <v>1851</v>
      </c>
      <c r="E2339" s="639" t="s">
        <v>1795</v>
      </c>
      <c r="F2339" s="734">
        <v>2239</v>
      </c>
      <c r="G2339" s="1583" t="s">
        <v>646</v>
      </c>
      <c r="H2339" s="861"/>
      <c r="I2339" s="640">
        <v>600</v>
      </c>
      <c r="J2339" s="1537"/>
      <c r="K2339" s="731"/>
      <c r="L2339" s="861"/>
      <c r="M2339" s="1552">
        <v>600</v>
      </c>
      <c r="N2339" s="296"/>
    </row>
    <row r="2340" spans="1:14">
      <c r="A2340" s="602"/>
      <c r="B2340" s="3033" t="s">
        <v>756</v>
      </c>
      <c r="C2340" s="602" t="s">
        <v>352</v>
      </c>
      <c r="D2340" s="846" t="s">
        <v>1851</v>
      </c>
      <c r="E2340" s="639" t="s">
        <v>1795</v>
      </c>
      <c r="F2340" s="734">
        <v>2239</v>
      </c>
      <c r="G2340" s="1583" t="s">
        <v>533</v>
      </c>
      <c r="H2340" s="861"/>
      <c r="I2340" s="640">
        <v>6000</v>
      </c>
      <c r="J2340" s="1537">
        <v>2567</v>
      </c>
      <c r="K2340" s="731"/>
      <c r="L2340" s="861"/>
      <c r="M2340" s="1552">
        <v>7000</v>
      </c>
      <c r="N2340" s="296"/>
    </row>
    <row r="2341" spans="1:14" ht="30.6">
      <c r="A2341" s="602" t="s">
        <v>535</v>
      </c>
      <c r="B2341" s="3033" t="s">
        <v>756</v>
      </c>
      <c r="C2341" s="602" t="s">
        <v>352</v>
      </c>
      <c r="D2341" s="846" t="s">
        <v>1851</v>
      </c>
      <c r="E2341" s="1758" t="s">
        <v>1795</v>
      </c>
      <c r="F2341" s="1759">
        <v>2239</v>
      </c>
      <c r="G2341" s="1583" t="s">
        <v>1215</v>
      </c>
      <c r="H2341" s="861"/>
      <c r="I2341" s="640">
        <v>1000</v>
      </c>
      <c r="J2341" s="1537"/>
      <c r="K2341" s="731"/>
      <c r="L2341" s="861"/>
      <c r="M2341" s="1552">
        <v>1000</v>
      </c>
      <c r="N2341" s="372" t="s">
        <v>2039</v>
      </c>
    </row>
    <row r="2342" spans="1:14" ht="40.799999999999997">
      <c r="A2342" s="602" t="s">
        <v>469</v>
      </c>
      <c r="B2342" s="3033" t="s">
        <v>756</v>
      </c>
      <c r="C2342" s="602" t="s">
        <v>307</v>
      </c>
      <c r="D2342" s="846" t="s">
        <v>1851</v>
      </c>
      <c r="E2342" s="639" t="s">
        <v>1795</v>
      </c>
      <c r="F2342" s="734">
        <v>2239</v>
      </c>
      <c r="G2342" s="1583" t="s">
        <v>3600</v>
      </c>
      <c r="H2342" s="861"/>
      <c r="I2342" s="640">
        <v>10000</v>
      </c>
      <c r="J2342" s="1537" t="s">
        <v>1126</v>
      </c>
      <c r="K2342" s="731"/>
      <c r="L2342" s="861"/>
      <c r="M2342" s="1552">
        <v>10000</v>
      </c>
      <c r="N2342" s="296"/>
    </row>
    <row r="2343" spans="1:14" ht="40.799999999999997">
      <c r="A2343" s="602"/>
      <c r="B2343" s="3033" t="s">
        <v>756</v>
      </c>
      <c r="C2343" s="602" t="s">
        <v>307</v>
      </c>
      <c r="D2343" s="846" t="s">
        <v>1851</v>
      </c>
      <c r="E2343" s="639" t="s">
        <v>1795</v>
      </c>
      <c r="F2343" s="734">
        <v>2239</v>
      </c>
      <c r="G2343" s="689" t="s">
        <v>1453</v>
      </c>
      <c r="H2343" s="861"/>
      <c r="I2343" s="640">
        <v>500</v>
      </c>
      <c r="J2343" s="1537" t="s">
        <v>1126</v>
      </c>
      <c r="K2343" s="731"/>
      <c r="L2343" s="861"/>
      <c r="M2343" s="640">
        <v>500</v>
      </c>
      <c r="N2343" s="296"/>
    </row>
    <row r="2344" spans="1:14" ht="20.399999999999999">
      <c r="A2344" s="602"/>
      <c r="B2344" s="3033" t="s">
        <v>756</v>
      </c>
      <c r="C2344" s="602" t="s">
        <v>307</v>
      </c>
      <c r="D2344" s="846" t="s">
        <v>1851</v>
      </c>
      <c r="E2344" s="639" t="s">
        <v>1795</v>
      </c>
      <c r="F2344" s="734">
        <v>2239</v>
      </c>
      <c r="G2344" s="689" t="s">
        <v>426</v>
      </c>
      <c r="H2344" s="861"/>
      <c r="I2344" s="640">
        <v>300</v>
      </c>
      <c r="J2344" s="1537" t="s">
        <v>1126</v>
      </c>
      <c r="K2344" s="731"/>
      <c r="L2344" s="861"/>
      <c r="M2344" s="640">
        <v>300</v>
      </c>
      <c r="N2344" s="296"/>
    </row>
    <row r="2345" spans="1:14" ht="20.399999999999999">
      <c r="A2345" s="622" t="s">
        <v>593</v>
      </c>
      <c r="B2345" s="3032" t="s">
        <v>672</v>
      </c>
      <c r="C2345" s="622" t="s">
        <v>352</v>
      </c>
      <c r="D2345" s="845" t="s">
        <v>1851</v>
      </c>
      <c r="E2345" s="659" t="s">
        <v>1795</v>
      </c>
      <c r="F2345" s="633">
        <v>2239</v>
      </c>
      <c r="G2345" s="625" t="s">
        <v>244</v>
      </c>
      <c r="H2345" s="790">
        <v>163325</v>
      </c>
      <c r="I2345" s="628"/>
      <c r="J2345" s="1392">
        <v>189402</v>
      </c>
      <c r="K2345" s="629"/>
      <c r="L2345" s="628">
        <v>160000</v>
      </c>
      <c r="M2345" s="628"/>
      <c r="N2345" s="296"/>
    </row>
    <row r="2346" spans="1:14" ht="20.399999999999999">
      <c r="A2346" s="602" t="s">
        <v>530</v>
      </c>
      <c r="B2346" s="3033" t="s">
        <v>672</v>
      </c>
      <c r="C2346" s="602" t="s">
        <v>352</v>
      </c>
      <c r="D2346" s="846" t="s">
        <v>1851</v>
      </c>
      <c r="E2346" s="639" t="s">
        <v>1795</v>
      </c>
      <c r="F2346" s="618">
        <v>2239</v>
      </c>
      <c r="G2346" s="1551" t="s">
        <v>1296</v>
      </c>
      <c r="H2346" s="599"/>
      <c r="I2346" s="599">
        <v>140000</v>
      </c>
      <c r="J2346" s="1392" t="s">
        <v>1126</v>
      </c>
      <c r="K2346" s="600"/>
      <c r="L2346" s="599"/>
      <c r="M2346" s="3312">
        <v>140000</v>
      </c>
      <c r="N2346" s="296"/>
    </row>
    <row r="2347" spans="1:14" ht="20.399999999999999">
      <c r="A2347" s="602" t="s">
        <v>530</v>
      </c>
      <c r="B2347" s="3033" t="s">
        <v>672</v>
      </c>
      <c r="C2347" s="602" t="s">
        <v>352</v>
      </c>
      <c r="D2347" s="846" t="s">
        <v>1851</v>
      </c>
      <c r="E2347" s="639" t="s">
        <v>1795</v>
      </c>
      <c r="F2347" s="618">
        <v>2239</v>
      </c>
      <c r="G2347" s="1551" t="s">
        <v>2762</v>
      </c>
      <c r="H2347" s="599"/>
      <c r="I2347" s="599">
        <v>20000</v>
      </c>
      <c r="J2347" s="1392" t="s">
        <v>1126</v>
      </c>
      <c r="K2347" s="600"/>
      <c r="L2347" s="599"/>
      <c r="M2347" s="1637">
        <v>20000</v>
      </c>
      <c r="N2347" s="296"/>
    </row>
    <row r="2348" spans="1:14" ht="20.399999999999999">
      <c r="A2348" s="602" t="s">
        <v>530</v>
      </c>
      <c r="B2348" s="3033" t="s">
        <v>672</v>
      </c>
      <c r="C2348" s="602" t="s">
        <v>352</v>
      </c>
      <c r="D2348" s="846" t="s">
        <v>1851</v>
      </c>
      <c r="E2348" s="639" t="s">
        <v>1795</v>
      </c>
      <c r="F2348" s="618">
        <v>2239</v>
      </c>
      <c r="G2348" s="604" t="s">
        <v>2762</v>
      </c>
      <c r="H2348" s="1167"/>
      <c r="I2348" s="1167">
        <v>20000</v>
      </c>
      <c r="J2348" s="1392" t="s">
        <v>1126</v>
      </c>
      <c r="K2348" s="1174"/>
      <c r="L2348" s="1167"/>
      <c r="M2348" s="1205"/>
      <c r="N2348" s="296"/>
    </row>
    <row r="2349" spans="1:14" ht="20.399999999999999">
      <c r="A2349" s="602" t="s">
        <v>530</v>
      </c>
      <c r="B2349" s="3033" t="s">
        <v>672</v>
      </c>
      <c r="C2349" s="602" t="s">
        <v>352</v>
      </c>
      <c r="D2349" s="846" t="s">
        <v>1851</v>
      </c>
      <c r="E2349" s="639" t="s">
        <v>1795</v>
      </c>
      <c r="F2349" s="618">
        <v>2239</v>
      </c>
      <c r="G2349" s="1171" t="s">
        <v>2949</v>
      </c>
      <c r="H2349" s="1167"/>
      <c r="I2349" s="1167">
        <v>-2000</v>
      </c>
      <c r="J2349" s="1392" t="s">
        <v>1126</v>
      </c>
      <c r="K2349" s="1174"/>
      <c r="L2349" s="1167"/>
      <c r="M2349" s="1205"/>
      <c r="N2349" s="296"/>
    </row>
    <row r="2350" spans="1:14" ht="20.399999999999999">
      <c r="A2350" s="602" t="s">
        <v>530</v>
      </c>
      <c r="B2350" s="3033" t="s">
        <v>672</v>
      </c>
      <c r="C2350" s="602" t="s">
        <v>352</v>
      </c>
      <c r="D2350" s="846" t="s">
        <v>1851</v>
      </c>
      <c r="E2350" s="639" t="s">
        <v>1795</v>
      </c>
      <c r="F2350" s="618">
        <v>2239</v>
      </c>
      <c r="G2350" s="604" t="s">
        <v>2934</v>
      </c>
      <c r="H2350" s="599"/>
      <c r="I2350" s="599">
        <v>-3000</v>
      </c>
      <c r="J2350" s="1392" t="s">
        <v>1126</v>
      </c>
      <c r="K2350" s="600"/>
      <c r="L2350" s="599"/>
      <c r="M2350" s="615"/>
      <c r="N2350" s="296"/>
    </row>
    <row r="2351" spans="1:14" ht="20.399999999999999">
      <c r="A2351" s="602" t="s">
        <v>530</v>
      </c>
      <c r="B2351" s="3033" t="s">
        <v>672</v>
      </c>
      <c r="C2351" s="602" t="s">
        <v>352</v>
      </c>
      <c r="D2351" s="846" t="s">
        <v>1851</v>
      </c>
      <c r="E2351" s="639" t="s">
        <v>1795</v>
      </c>
      <c r="F2351" s="618">
        <v>2239</v>
      </c>
      <c r="G2351" s="604" t="s">
        <v>2990</v>
      </c>
      <c r="H2351" s="599"/>
      <c r="I2351" s="599">
        <v>-2000</v>
      </c>
      <c r="J2351" s="1392" t="s">
        <v>1126</v>
      </c>
      <c r="K2351" s="600"/>
      <c r="L2351" s="599"/>
      <c r="M2351" s="615"/>
      <c r="N2351" s="296"/>
    </row>
    <row r="2352" spans="1:14" ht="30.6">
      <c r="A2352" s="602" t="s">
        <v>530</v>
      </c>
      <c r="B2352" s="3033" t="s">
        <v>672</v>
      </c>
      <c r="C2352" s="602" t="s">
        <v>352</v>
      </c>
      <c r="D2352" s="846" t="s">
        <v>1851</v>
      </c>
      <c r="E2352" s="639" t="s">
        <v>1795</v>
      </c>
      <c r="F2352" s="618">
        <v>2239</v>
      </c>
      <c r="G2352" s="1044" t="s">
        <v>3007</v>
      </c>
      <c r="H2352" s="599"/>
      <c r="I2352" s="599">
        <v>-242</v>
      </c>
      <c r="J2352" s="1392" t="s">
        <v>1126</v>
      </c>
      <c r="K2352" s="600"/>
      <c r="L2352" s="599"/>
      <c r="M2352" s="615"/>
      <c r="N2352" s="296"/>
    </row>
    <row r="2353" spans="1:17" ht="20.399999999999999">
      <c r="A2353" s="576"/>
      <c r="B2353" s="3033" t="s">
        <v>672</v>
      </c>
      <c r="C2353" s="602" t="s">
        <v>352</v>
      </c>
      <c r="D2353" s="846" t="s">
        <v>1851</v>
      </c>
      <c r="E2353" s="639" t="s">
        <v>1795</v>
      </c>
      <c r="F2353" s="618">
        <v>2239</v>
      </c>
      <c r="G2353" s="1044" t="s">
        <v>3033</v>
      </c>
      <c r="H2353" s="1045"/>
      <c r="I2353" s="1045">
        <v>-2000</v>
      </c>
      <c r="J2353" s="1392" t="s">
        <v>1126</v>
      </c>
      <c r="K2353" s="585"/>
      <c r="L2353" s="1045"/>
      <c r="M2353" s="580"/>
      <c r="N2353" s="296"/>
    </row>
    <row r="2354" spans="1:17" ht="20.399999999999999">
      <c r="A2354" s="576"/>
      <c r="B2354" s="3033" t="s">
        <v>672</v>
      </c>
      <c r="C2354" s="602" t="s">
        <v>352</v>
      </c>
      <c r="D2354" s="846" t="s">
        <v>1851</v>
      </c>
      <c r="E2354" s="639" t="s">
        <v>1795</v>
      </c>
      <c r="F2354" s="618">
        <v>2239</v>
      </c>
      <c r="G2354" s="1044" t="s">
        <v>3034</v>
      </c>
      <c r="H2354" s="1045"/>
      <c r="I2354" s="1045">
        <v>-2000</v>
      </c>
      <c r="J2354" s="1392" t="s">
        <v>1126</v>
      </c>
      <c r="K2354" s="585"/>
      <c r="L2354" s="1045"/>
      <c r="M2354" s="580"/>
      <c r="N2354" s="296"/>
    </row>
    <row r="2355" spans="1:17" ht="30.6">
      <c r="A2355" s="576"/>
      <c r="B2355" s="3033" t="s">
        <v>672</v>
      </c>
      <c r="C2355" s="602" t="s">
        <v>352</v>
      </c>
      <c r="D2355" s="846" t="s">
        <v>1851</v>
      </c>
      <c r="E2355" s="639" t="s">
        <v>1795</v>
      </c>
      <c r="F2355" s="618">
        <v>2239</v>
      </c>
      <c r="G2355" s="1044" t="s">
        <v>3104</v>
      </c>
      <c r="H2355" s="1045"/>
      <c r="I2355" s="1045">
        <v>-2637</v>
      </c>
      <c r="J2355" s="1392" t="s">
        <v>1126</v>
      </c>
      <c r="K2355" s="585"/>
      <c r="L2355" s="1045"/>
      <c r="M2355" s="580"/>
      <c r="N2355" s="296"/>
    </row>
    <row r="2356" spans="1:17" ht="40.799999999999997">
      <c r="A2356" s="576"/>
      <c r="B2356" s="3033" t="s">
        <v>672</v>
      </c>
      <c r="C2356" s="602" t="s">
        <v>352</v>
      </c>
      <c r="D2356" s="846" t="s">
        <v>1851</v>
      </c>
      <c r="E2356" s="639" t="s">
        <v>1795</v>
      </c>
      <c r="F2356" s="618">
        <v>2239</v>
      </c>
      <c r="G2356" s="1044" t="s">
        <v>3105</v>
      </c>
      <c r="H2356" s="1045"/>
      <c r="I2356" s="1045">
        <v>-2796</v>
      </c>
      <c r="J2356" s="1392" t="s">
        <v>1126</v>
      </c>
      <c r="K2356" s="585"/>
      <c r="L2356" s="1045"/>
      <c r="M2356" s="580"/>
      <c r="N2356" s="296"/>
    </row>
    <row r="2357" spans="1:17" ht="20.399999999999999">
      <c r="A2357" s="855" t="s">
        <v>468</v>
      </c>
      <c r="B2357" s="3054" t="s">
        <v>672</v>
      </c>
      <c r="C2357" s="856" t="s">
        <v>352</v>
      </c>
      <c r="D2357" s="857" t="s">
        <v>1851</v>
      </c>
      <c r="E2357" s="1760" t="s">
        <v>1795</v>
      </c>
      <c r="F2357" s="1761">
        <v>2239</v>
      </c>
      <c r="G2357" s="1762" t="s">
        <v>3608</v>
      </c>
      <c r="H2357" s="1763">
        <v>70000</v>
      </c>
      <c r="I2357" s="1763"/>
      <c r="J2357" s="1537"/>
      <c r="K2357" s="1764"/>
      <c r="L2357" s="1763">
        <v>72000</v>
      </c>
      <c r="M2357" s="1763"/>
      <c r="N2357" s="296"/>
    </row>
    <row r="2358" spans="1:17">
      <c r="A2358" s="602" t="s">
        <v>531</v>
      </c>
      <c r="B2358" s="3033" t="s">
        <v>672</v>
      </c>
      <c r="C2358" s="602" t="s">
        <v>352</v>
      </c>
      <c r="D2358" s="846" t="s">
        <v>1851</v>
      </c>
      <c r="E2358" s="639" t="s">
        <v>1795</v>
      </c>
      <c r="F2358" s="734">
        <v>2239</v>
      </c>
      <c r="G2358" s="1583" t="s">
        <v>3602</v>
      </c>
      <c r="H2358" s="1552"/>
      <c r="I2358" s="1552">
        <v>5000</v>
      </c>
      <c r="J2358" s="1552"/>
      <c r="K2358" s="1568"/>
      <c r="L2358" s="1552"/>
      <c r="M2358" s="1765">
        <v>6000</v>
      </c>
      <c r="N2358" s="296"/>
    </row>
    <row r="2359" spans="1:17" ht="20.399999999999999">
      <c r="A2359" s="602" t="s">
        <v>531</v>
      </c>
      <c r="B2359" s="3033" t="s">
        <v>672</v>
      </c>
      <c r="C2359" s="602" t="s">
        <v>352</v>
      </c>
      <c r="D2359" s="846" t="s">
        <v>1851</v>
      </c>
      <c r="E2359" s="639" t="s">
        <v>1795</v>
      </c>
      <c r="F2359" s="734">
        <v>2239</v>
      </c>
      <c r="G2359" s="1583" t="s">
        <v>3603</v>
      </c>
      <c r="H2359" s="1552"/>
      <c r="I2359" s="1552">
        <v>3000</v>
      </c>
      <c r="J2359" s="1552"/>
      <c r="K2359" s="1568"/>
      <c r="L2359" s="1552"/>
      <c r="M2359" s="1765">
        <v>4000</v>
      </c>
      <c r="N2359" s="296"/>
    </row>
    <row r="2360" spans="1:17">
      <c r="A2360" s="602" t="s">
        <v>531</v>
      </c>
      <c r="B2360" s="3033" t="s">
        <v>672</v>
      </c>
      <c r="C2360" s="602" t="s">
        <v>352</v>
      </c>
      <c r="D2360" s="846" t="s">
        <v>1851</v>
      </c>
      <c r="E2360" s="639" t="s">
        <v>1795</v>
      </c>
      <c r="F2360" s="734">
        <v>2239</v>
      </c>
      <c r="G2360" s="1583" t="s">
        <v>3604</v>
      </c>
      <c r="H2360" s="1552"/>
      <c r="I2360" s="1552">
        <v>15000</v>
      </c>
      <c r="J2360" s="1552"/>
      <c r="K2360" s="1568"/>
      <c r="L2360" s="1552"/>
      <c r="M2360" s="1765">
        <v>15000</v>
      </c>
      <c r="N2360" s="296"/>
    </row>
    <row r="2361" spans="1:17" ht="20.399999999999999">
      <c r="A2361" s="602" t="s">
        <v>531</v>
      </c>
      <c r="B2361" s="3033" t="s">
        <v>672</v>
      </c>
      <c r="C2361" s="602" t="s">
        <v>352</v>
      </c>
      <c r="D2361" s="846" t="s">
        <v>1851</v>
      </c>
      <c r="E2361" s="639" t="s">
        <v>1795</v>
      </c>
      <c r="F2361" s="734">
        <v>2239</v>
      </c>
      <c r="G2361" s="1583" t="s">
        <v>3605</v>
      </c>
      <c r="H2361" s="1552"/>
      <c r="I2361" s="1552">
        <v>13000</v>
      </c>
      <c r="J2361" s="1552"/>
      <c r="K2361" s="1568"/>
      <c r="L2361" s="1552"/>
      <c r="M2361" s="1765">
        <v>13000</v>
      </c>
      <c r="N2361" s="296"/>
    </row>
    <row r="2362" spans="1:17" ht="20.399999999999999">
      <c r="A2362" s="602" t="s">
        <v>531</v>
      </c>
      <c r="B2362" s="3033" t="s">
        <v>672</v>
      </c>
      <c r="C2362" s="602" t="s">
        <v>352</v>
      </c>
      <c r="D2362" s="846" t="s">
        <v>1851</v>
      </c>
      <c r="E2362" s="639" t="s">
        <v>1795</v>
      </c>
      <c r="F2362" s="734">
        <v>2239</v>
      </c>
      <c r="G2362" s="1583" t="s">
        <v>3605</v>
      </c>
      <c r="H2362" s="1552"/>
      <c r="I2362" s="1552">
        <v>13000</v>
      </c>
      <c r="J2362" s="1552"/>
      <c r="K2362" s="1568"/>
      <c r="L2362" s="1552"/>
      <c r="M2362" s="1765">
        <v>13000</v>
      </c>
      <c r="N2362" s="296"/>
    </row>
    <row r="2363" spans="1:17" ht="20.399999999999999">
      <c r="A2363" s="602" t="s">
        <v>531</v>
      </c>
      <c r="B2363" s="3033" t="s">
        <v>672</v>
      </c>
      <c r="C2363" s="602" t="s">
        <v>352</v>
      </c>
      <c r="D2363" s="846" t="s">
        <v>1851</v>
      </c>
      <c r="E2363" s="639" t="s">
        <v>1795</v>
      </c>
      <c r="F2363" s="734">
        <v>2239</v>
      </c>
      <c r="G2363" s="1583" t="s">
        <v>3606</v>
      </c>
      <c r="H2363" s="1552"/>
      <c r="I2363" s="1552">
        <v>15000</v>
      </c>
      <c r="J2363" s="1552"/>
      <c r="K2363" s="1568"/>
      <c r="L2363" s="1552"/>
      <c r="M2363" s="1765">
        <v>15000</v>
      </c>
      <c r="N2363" s="296"/>
      <c r="O2363" s="4"/>
      <c r="P2363" s="4"/>
      <c r="Q2363" s="4"/>
    </row>
    <row r="2364" spans="1:17">
      <c r="A2364" s="602" t="s">
        <v>531</v>
      </c>
      <c r="B2364" s="3033" t="s">
        <v>672</v>
      </c>
      <c r="C2364" s="602" t="s">
        <v>352</v>
      </c>
      <c r="D2364" s="846" t="s">
        <v>1851</v>
      </c>
      <c r="E2364" s="639" t="s">
        <v>1795</v>
      </c>
      <c r="F2364" s="734">
        <v>2239</v>
      </c>
      <c r="G2364" s="1583" t="s">
        <v>3607</v>
      </c>
      <c r="H2364" s="1552"/>
      <c r="I2364" s="1552">
        <v>6000</v>
      </c>
      <c r="J2364" s="1552"/>
      <c r="K2364" s="1568"/>
      <c r="L2364" s="1552"/>
      <c r="M2364" s="1765">
        <v>6000</v>
      </c>
      <c r="N2364" s="296"/>
      <c r="O2364" s="178"/>
      <c r="P2364" s="178"/>
      <c r="Q2364" s="178"/>
    </row>
    <row r="2365" spans="1:17">
      <c r="A2365" s="856"/>
      <c r="B2365" s="3054" t="s">
        <v>672</v>
      </c>
      <c r="C2365" s="856" t="s">
        <v>352</v>
      </c>
      <c r="D2365" s="857" t="s">
        <v>1851</v>
      </c>
      <c r="E2365" s="1760" t="s">
        <v>1795</v>
      </c>
      <c r="F2365" s="1761">
        <v>2239</v>
      </c>
      <c r="G2365" s="1762" t="s">
        <v>536</v>
      </c>
      <c r="H2365" s="1763">
        <v>8750</v>
      </c>
      <c r="I2365" s="1763"/>
      <c r="J2365" s="1537"/>
      <c r="K2365" s="1764"/>
      <c r="L2365" s="1763">
        <v>10300</v>
      </c>
      <c r="M2365" s="1763"/>
      <c r="N2365" s="296"/>
      <c r="O2365" s="178"/>
      <c r="P2365" s="178"/>
      <c r="Q2365" s="178"/>
    </row>
    <row r="2366" spans="1:17" ht="20.399999999999999">
      <c r="A2366" s="1767" t="s">
        <v>534</v>
      </c>
      <c r="B2366" s="3044" t="s">
        <v>672</v>
      </c>
      <c r="C2366" s="1767" t="s">
        <v>352</v>
      </c>
      <c r="D2366" s="1768" t="s">
        <v>1851</v>
      </c>
      <c r="E2366" s="1604" t="s">
        <v>1795</v>
      </c>
      <c r="F2366" s="1622">
        <v>2239</v>
      </c>
      <c r="G2366" s="1583" t="s">
        <v>2637</v>
      </c>
      <c r="H2366" s="1552"/>
      <c r="I2366" s="1552">
        <v>3000</v>
      </c>
      <c r="J2366" s="1552"/>
      <c r="K2366" s="1568"/>
      <c r="L2366" s="1552"/>
      <c r="M2366" s="1765"/>
      <c r="N2366" s="296"/>
      <c r="O2366" s="178"/>
      <c r="P2366" s="178"/>
      <c r="Q2366" s="178"/>
    </row>
    <row r="2367" spans="1:17" ht="20.399999999999999">
      <c r="A2367" s="1767" t="s">
        <v>534</v>
      </c>
      <c r="B2367" s="3044" t="s">
        <v>672</v>
      </c>
      <c r="C2367" s="1767" t="s">
        <v>352</v>
      </c>
      <c r="D2367" s="1768" t="s">
        <v>1851</v>
      </c>
      <c r="E2367" s="1604" t="s">
        <v>1795</v>
      </c>
      <c r="F2367" s="1622">
        <v>2239</v>
      </c>
      <c r="G2367" s="1583" t="s">
        <v>2638</v>
      </c>
      <c r="H2367" s="1552"/>
      <c r="I2367" s="1552">
        <v>1000</v>
      </c>
      <c r="J2367" s="1552"/>
      <c r="K2367" s="1568"/>
      <c r="L2367" s="1552"/>
      <c r="M2367" s="1765"/>
      <c r="N2367" s="296"/>
      <c r="O2367" s="4"/>
      <c r="P2367" s="4"/>
      <c r="Q2367" s="4"/>
    </row>
    <row r="2368" spans="1:17">
      <c r="A2368" s="1767" t="s">
        <v>534</v>
      </c>
      <c r="B2368" s="3044" t="s">
        <v>672</v>
      </c>
      <c r="C2368" s="1767" t="s">
        <v>352</v>
      </c>
      <c r="D2368" s="1768" t="s">
        <v>1851</v>
      </c>
      <c r="E2368" s="1604" t="s">
        <v>1795</v>
      </c>
      <c r="F2368" s="1622">
        <v>2239</v>
      </c>
      <c r="G2368" s="1583" t="s">
        <v>2639</v>
      </c>
      <c r="H2368" s="1552"/>
      <c r="I2368" s="1552">
        <v>200</v>
      </c>
      <c r="J2368" s="1552"/>
      <c r="K2368" s="1568"/>
      <c r="L2368" s="1552"/>
      <c r="M2368" s="1765"/>
      <c r="N2368" s="296"/>
      <c r="O2368" s="178"/>
      <c r="P2368" s="178"/>
      <c r="Q2368" s="178"/>
    </row>
    <row r="2369" spans="1:17">
      <c r="A2369" s="1767" t="s">
        <v>534</v>
      </c>
      <c r="B2369" s="3044" t="s">
        <v>672</v>
      </c>
      <c r="C2369" s="1767" t="s">
        <v>352</v>
      </c>
      <c r="D2369" s="1768" t="s">
        <v>1851</v>
      </c>
      <c r="E2369" s="1604" t="s">
        <v>1795</v>
      </c>
      <c r="F2369" s="1622">
        <v>2239</v>
      </c>
      <c r="G2369" s="1583" t="s">
        <v>2640</v>
      </c>
      <c r="H2369" s="1552"/>
      <c r="I2369" s="1552">
        <v>300</v>
      </c>
      <c r="J2369" s="1552"/>
      <c r="K2369" s="1568"/>
      <c r="L2369" s="1552"/>
      <c r="M2369" s="1765"/>
      <c r="N2369" s="296"/>
      <c r="O2369" s="4"/>
      <c r="P2369" s="4"/>
      <c r="Q2369" s="4"/>
    </row>
    <row r="2370" spans="1:17">
      <c r="A2370" s="1767" t="s">
        <v>534</v>
      </c>
      <c r="B2370" s="3044" t="s">
        <v>672</v>
      </c>
      <c r="C2370" s="1767" t="s">
        <v>352</v>
      </c>
      <c r="D2370" s="1768" t="s">
        <v>1851</v>
      </c>
      <c r="E2370" s="1604" t="s">
        <v>1795</v>
      </c>
      <c r="F2370" s="1622">
        <v>2239</v>
      </c>
      <c r="G2370" s="1583" t="s">
        <v>2642</v>
      </c>
      <c r="H2370" s="1552"/>
      <c r="I2370" s="1552">
        <v>750</v>
      </c>
      <c r="J2370" s="1552"/>
      <c r="K2370" s="1568"/>
      <c r="L2370" s="1552"/>
      <c r="M2370" s="1765"/>
      <c r="N2370" s="296"/>
      <c r="O2370" s="178"/>
      <c r="P2370" s="178"/>
      <c r="Q2370" s="178"/>
    </row>
    <row r="2371" spans="1:17" ht="30.6" customHeight="1">
      <c r="A2371" s="1767" t="s">
        <v>534</v>
      </c>
      <c r="B2371" s="3044" t="s">
        <v>672</v>
      </c>
      <c r="C2371" s="1767" t="s">
        <v>352</v>
      </c>
      <c r="D2371" s="1768" t="s">
        <v>1851</v>
      </c>
      <c r="E2371" s="1604" t="s">
        <v>1795</v>
      </c>
      <c r="F2371" s="1622">
        <v>2239</v>
      </c>
      <c r="G2371" s="1583" t="s">
        <v>2643</v>
      </c>
      <c r="H2371" s="1552"/>
      <c r="I2371" s="1552">
        <v>900</v>
      </c>
      <c r="J2371" s="1552"/>
      <c r="K2371" s="1568"/>
      <c r="L2371" s="1552"/>
      <c r="M2371" s="1765"/>
      <c r="N2371" s="296"/>
      <c r="O2371" s="178"/>
      <c r="P2371" s="178"/>
      <c r="Q2371" s="178"/>
    </row>
    <row r="2372" spans="1:17" ht="20.399999999999999">
      <c r="A2372" s="1550" t="s">
        <v>534</v>
      </c>
      <c r="B2372" s="3044" t="s">
        <v>672</v>
      </c>
      <c r="C2372" s="1550" t="s">
        <v>352</v>
      </c>
      <c r="D2372" s="1772" t="s">
        <v>1851</v>
      </c>
      <c r="E2372" s="1604" t="s">
        <v>1795</v>
      </c>
      <c r="F2372" s="1622">
        <v>2239</v>
      </c>
      <c r="G2372" s="1583" t="s">
        <v>3609</v>
      </c>
      <c r="H2372" s="1552"/>
      <c r="I2372" s="1552">
        <v>300</v>
      </c>
      <c r="J2372" s="1552"/>
      <c r="K2372" s="1568"/>
      <c r="L2372" s="1552"/>
      <c r="M2372" s="1765">
        <v>400</v>
      </c>
      <c r="N2372" s="372" t="s">
        <v>3684</v>
      </c>
      <c r="O2372" s="4"/>
      <c r="P2372" s="4"/>
      <c r="Q2372" s="4"/>
    </row>
    <row r="2373" spans="1:17">
      <c r="A2373" s="1550" t="s">
        <v>534</v>
      </c>
      <c r="B2373" s="3044" t="s">
        <v>672</v>
      </c>
      <c r="C2373" s="1550" t="s">
        <v>352</v>
      </c>
      <c r="D2373" s="1772" t="s">
        <v>1851</v>
      </c>
      <c r="E2373" s="1604" t="s">
        <v>1795</v>
      </c>
      <c r="F2373" s="1622">
        <v>2239</v>
      </c>
      <c r="G2373" s="1583" t="s">
        <v>2641</v>
      </c>
      <c r="H2373" s="1552"/>
      <c r="I2373" s="1552">
        <v>300</v>
      </c>
      <c r="J2373" s="1552"/>
      <c r="K2373" s="1568"/>
      <c r="L2373" s="1552"/>
      <c r="M2373" s="1765">
        <v>300</v>
      </c>
      <c r="N2373" s="372"/>
      <c r="O2373" s="178"/>
      <c r="P2373" s="178"/>
      <c r="Q2373" s="178"/>
    </row>
    <row r="2374" spans="1:17">
      <c r="A2374" s="1550" t="s">
        <v>534</v>
      </c>
      <c r="B2374" s="3044" t="s">
        <v>672</v>
      </c>
      <c r="C2374" s="1550" t="s">
        <v>352</v>
      </c>
      <c r="D2374" s="1772" t="s">
        <v>1851</v>
      </c>
      <c r="E2374" s="1604" t="s">
        <v>1795</v>
      </c>
      <c r="F2374" s="1622">
        <v>2239</v>
      </c>
      <c r="G2374" s="2514" t="s">
        <v>4782</v>
      </c>
      <c r="H2374" s="2524"/>
      <c r="I2374" s="2524"/>
      <c r="J2374" s="2524"/>
      <c r="K2374" s="2531"/>
      <c r="L2374" s="2524"/>
      <c r="M2374" s="2686">
        <v>400</v>
      </c>
      <c r="N2374" s="372"/>
      <c r="O2374" s="178"/>
      <c r="P2374" s="178"/>
      <c r="Q2374" s="178"/>
    </row>
    <row r="2375" spans="1:17" ht="20.399999999999999">
      <c r="A2375" s="1550" t="s">
        <v>534</v>
      </c>
      <c r="B2375" s="3044" t="s">
        <v>672</v>
      </c>
      <c r="C2375" s="1550" t="s">
        <v>352</v>
      </c>
      <c r="D2375" s="1772" t="s">
        <v>1851</v>
      </c>
      <c r="E2375" s="1604" t="s">
        <v>1795</v>
      </c>
      <c r="F2375" s="1622">
        <v>2239</v>
      </c>
      <c r="G2375" s="1583" t="s">
        <v>3610</v>
      </c>
      <c r="H2375" s="1552"/>
      <c r="I2375" s="1552"/>
      <c r="J2375" s="1552"/>
      <c r="K2375" s="1568"/>
      <c r="L2375" s="1552"/>
      <c r="M2375" s="2687">
        <v>500</v>
      </c>
      <c r="N2375" s="372"/>
      <c r="O2375" s="4"/>
      <c r="P2375" s="4"/>
      <c r="Q2375" s="4"/>
    </row>
    <row r="2376" spans="1:17">
      <c r="A2376" s="1550" t="s">
        <v>534</v>
      </c>
      <c r="B2376" s="3044" t="s">
        <v>672</v>
      </c>
      <c r="C2376" s="1550" t="s">
        <v>352</v>
      </c>
      <c r="D2376" s="1772" t="s">
        <v>1851</v>
      </c>
      <c r="E2376" s="1604" t="s">
        <v>1795</v>
      </c>
      <c r="F2376" s="1622">
        <v>2239</v>
      </c>
      <c r="G2376" s="1583" t="s">
        <v>3611</v>
      </c>
      <c r="H2376" s="1552"/>
      <c r="I2376" s="1552"/>
      <c r="J2376" s="1552"/>
      <c r="K2376" s="1568"/>
      <c r="L2376" s="1552"/>
      <c r="M2376" s="2687">
        <v>1000</v>
      </c>
      <c r="N2376" s="296"/>
      <c r="O2376" s="4"/>
      <c r="P2376" s="4"/>
      <c r="Q2376" s="4"/>
    </row>
    <row r="2377" spans="1:17" ht="30.6">
      <c r="A2377" s="1550" t="s">
        <v>534</v>
      </c>
      <c r="B2377" s="3044" t="s">
        <v>672</v>
      </c>
      <c r="C2377" s="1550" t="s">
        <v>352</v>
      </c>
      <c r="D2377" s="1772" t="s">
        <v>1851</v>
      </c>
      <c r="E2377" s="1604" t="s">
        <v>1795</v>
      </c>
      <c r="F2377" s="1622">
        <v>2239</v>
      </c>
      <c r="G2377" s="1583" t="s">
        <v>3612</v>
      </c>
      <c r="H2377" s="1552"/>
      <c r="I2377" s="1552"/>
      <c r="J2377" s="1552"/>
      <c r="K2377" s="1568"/>
      <c r="L2377" s="1552"/>
      <c r="M2377" s="2687">
        <v>2500</v>
      </c>
      <c r="N2377" s="296"/>
    </row>
    <row r="2378" spans="1:17" ht="30.6" customHeight="1">
      <c r="A2378" s="1550" t="s">
        <v>534</v>
      </c>
      <c r="B2378" s="3044" t="s">
        <v>672</v>
      </c>
      <c r="C2378" s="1550" t="s">
        <v>352</v>
      </c>
      <c r="D2378" s="1772" t="s">
        <v>1851</v>
      </c>
      <c r="E2378" s="1604" t="s">
        <v>1795</v>
      </c>
      <c r="F2378" s="1622">
        <v>2239</v>
      </c>
      <c r="G2378" s="1583" t="s">
        <v>3613</v>
      </c>
      <c r="H2378" s="1552"/>
      <c r="I2378" s="1552"/>
      <c r="J2378" s="1552"/>
      <c r="K2378" s="1568"/>
      <c r="L2378" s="1552"/>
      <c r="M2378" s="2687">
        <v>3000</v>
      </c>
      <c r="N2378" s="296"/>
      <c r="O2378" s="4"/>
      <c r="P2378" s="4"/>
      <c r="Q2378" s="4"/>
    </row>
    <row r="2379" spans="1:17">
      <c r="A2379" s="1549" t="s">
        <v>534</v>
      </c>
      <c r="B2379" s="3044" t="s">
        <v>672</v>
      </c>
      <c r="C2379" s="1549" t="s">
        <v>352</v>
      </c>
      <c r="D2379" s="1766" t="s">
        <v>1851</v>
      </c>
      <c r="E2379" s="1604" t="s">
        <v>1795</v>
      </c>
      <c r="F2379" s="1622">
        <v>2239</v>
      </c>
      <c r="G2379" s="1583" t="s">
        <v>2644</v>
      </c>
      <c r="H2379" s="1552"/>
      <c r="I2379" s="1552">
        <v>200</v>
      </c>
      <c r="J2379" s="1552"/>
      <c r="K2379" s="1568"/>
      <c r="L2379" s="1552"/>
      <c r="M2379" s="1765">
        <v>200</v>
      </c>
      <c r="N2379" s="296"/>
      <c r="O2379" s="4"/>
      <c r="P2379" s="4"/>
      <c r="Q2379" s="4"/>
    </row>
    <row r="2380" spans="1:17">
      <c r="A2380" s="1549" t="s">
        <v>534</v>
      </c>
      <c r="B2380" s="3044" t="s">
        <v>672</v>
      </c>
      <c r="C2380" s="1549" t="s">
        <v>352</v>
      </c>
      <c r="D2380" s="1766" t="s">
        <v>1851</v>
      </c>
      <c r="E2380" s="1604" t="s">
        <v>1795</v>
      </c>
      <c r="F2380" s="1622">
        <v>2239</v>
      </c>
      <c r="G2380" s="1583" t="s">
        <v>3615</v>
      </c>
      <c r="H2380" s="1552"/>
      <c r="I2380" s="1552">
        <v>1800</v>
      </c>
      <c r="J2380" s="1552"/>
      <c r="K2380" s="1568"/>
      <c r="L2380" s="1552"/>
      <c r="M2380" s="2687">
        <v>2000</v>
      </c>
      <c r="N2380" s="296"/>
      <c r="O2380" s="4"/>
      <c r="P2380" s="4"/>
      <c r="Q2380" s="4"/>
    </row>
    <row r="2381" spans="1:17" ht="20.399999999999999">
      <c r="A2381" s="856"/>
      <c r="B2381" s="3054" t="s">
        <v>672</v>
      </c>
      <c r="C2381" s="856" t="s">
        <v>352</v>
      </c>
      <c r="D2381" s="857" t="s">
        <v>1851</v>
      </c>
      <c r="E2381" s="1760" t="s">
        <v>1795</v>
      </c>
      <c r="F2381" s="1761">
        <v>2239</v>
      </c>
      <c r="G2381" s="1762" t="s">
        <v>1113</v>
      </c>
      <c r="H2381" s="1763">
        <v>4500</v>
      </c>
      <c r="I2381" s="1763"/>
      <c r="J2381" s="1537"/>
      <c r="K2381" s="1764"/>
      <c r="L2381" s="1763">
        <v>11500</v>
      </c>
      <c r="M2381" s="1763"/>
      <c r="N2381" s="296"/>
      <c r="O2381" s="178"/>
      <c r="P2381" s="178"/>
      <c r="Q2381" s="178"/>
    </row>
    <row r="2382" spans="1:17">
      <c r="A2382" s="602" t="s">
        <v>535</v>
      </c>
      <c r="B2382" s="3033" t="s">
        <v>672</v>
      </c>
      <c r="C2382" s="602" t="s">
        <v>352</v>
      </c>
      <c r="D2382" s="846" t="s">
        <v>1851</v>
      </c>
      <c r="E2382" s="639" t="s">
        <v>1795</v>
      </c>
      <c r="F2382" s="734">
        <v>2239</v>
      </c>
      <c r="G2382" s="689" t="s">
        <v>1114</v>
      </c>
      <c r="H2382" s="640"/>
      <c r="I2382" s="640">
        <v>5000</v>
      </c>
      <c r="J2382" s="1537" t="s">
        <v>1126</v>
      </c>
      <c r="K2382" s="731"/>
      <c r="L2382" s="640"/>
      <c r="M2382" s="1765">
        <v>10000</v>
      </c>
      <c r="N2382" s="296"/>
      <c r="O2382" s="178"/>
      <c r="P2382" s="178"/>
      <c r="Q2382" s="178"/>
    </row>
    <row r="2383" spans="1:17" ht="20.399999999999999">
      <c r="A2383" s="576"/>
      <c r="B2383" s="3033" t="s">
        <v>672</v>
      </c>
      <c r="C2383" s="602" t="s">
        <v>352</v>
      </c>
      <c r="D2383" s="846" t="s">
        <v>1851</v>
      </c>
      <c r="E2383" s="639" t="s">
        <v>1795</v>
      </c>
      <c r="F2383" s="734">
        <v>2239</v>
      </c>
      <c r="G2383" s="1068" t="s">
        <v>2935</v>
      </c>
      <c r="H2383" s="1080"/>
      <c r="I2383" s="1080">
        <v>-1000</v>
      </c>
      <c r="J2383" s="1537" t="s">
        <v>1126</v>
      </c>
      <c r="K2383" s="1338"/>
      <c r="L2383" s="1080"/>
      <c r="M2383" s="1354"/>
      <c r="N2383" s="296"/>
      <c r="O2383" s="4"/>
      <c r="P2383" s="4"/>
      <c r="Q2383" s="4"/>
    </row>
    <row r="2384" spans="1:17" ht="20.399999999999999">
      <c r="A2384" s="576"/>
      <c r="B2384" s="3033" t="s">
        <v>672</v>
      </c>
      <c r="C2384" s="602" t="s">
        <v>352</v>
      </c>
      <c r="D2384" s="846" t="s">
        <v>1851</v>
      </c>
      <c r="E2384" s="639" t="s">
        <v>1795</v>
      </c>
      <c r="F2384" s="734">
        <v>2239</v>
      </c>
      <c r="G2384" s="1068" t="s">
        <v>2948</v>
      </c>
      <c r="H2384" s="1080"/>
      <c r="I2384" s="1080">
        <v>-1000</v>
      </c>
      <c r="J2384" s="1537" t="s">
        <v>1126</v>
      </c>
      <c r="K2384" s="1338"/>
      <c r="L2384" s="1080"/>
      <c r="M2384" s="1354"/>
      <c r="N2384" s="296"/>
      <c r="O2384" s="4"/>
      <c r="P2384" s="4"/>
      <c r="Q2384" s="4"/>
    </row>
    <row r="2385" spans="1:17">
      <c r="A2385" s="576"/>
      <c r="B2385" s="3033" t="s">
        <v>672</v>
      </c>
      <c r="C2385" s="602" t="s">
        <v>352</v>
      </c>
      <c r="D2385" s="846" t="s">
        <v>1851</v>
      </c>
      <c r="E2385" s="639" t="s">
        <v>1795</v>
      </c>
      <c r="F2385" s="734">
        <v>2239</v>
      </c>
      <c r="G2385" s="1583" t="s">
        <v>1708</v>
      </c>
      <c r="H2385" s="1552"/>
      <c r="I2385" s="1552">
        <v>1500</v>
      </c>
      <c r="J2385" s="1552"/>
      <c r="K2385" s="1568"/>
      <c r="L2385" s="1552"/>
      <c r="M2385" s="1765">
        <v>1500</v>
      </c>
      <c r="N2385" s="296"/>
    </row>
    <row r="2386" spans="1:17">
      <c r="A2386" s="1466" t="s">
        <v>529</v>
      </c>
      <c r="B2386" s="3052" t="s">
        <v>756</v>
      </c>
      <c r="C2386" s="1466" t="s">
        <v>305</v>
      </c>
      <c r="D2386" s="1503" t="s">
        <v>1851</v>
      </c>
      <c r="E2386" s="1473" t="s">
        <v>1795</v>
      </c>
      <c r="F2386" s="1467">
        <v>2241</v>
      </c>
      <c r="G2386" s="1468" t="s">
        <v>1295</v>
      </c>
      <c r="H2386" s="1474">
        <v>1425</v>
      </c>
      <c r="I2386" s="1474"/>
      <c r="J2386" s="1474">
        <v>1425</v>
      </c>
      <c r="K2386" s="1482"/>
      <c r="L2386" s="1479">
        <v>0</v>
      </c>
      <c r="M2386" s="1479"/>
      <c r="N2386" s="296"/>
    </row>
    <row r="2387" spans="1:17" ht="20.399999999999999">
      <c r="A2387" s="1393"/>
      <c r="B2387" s="3042" t="s">
        <v>756</v>
      </c>
      <c r="C2387" s="1393" t="s">
        <v>305</v>
      </c>
      <c r="D2387" s="1502" t="s">
        <v>1851</v>
      </c>
      <c r="E2387" s="1477" t="s">
        <v>1795</v>
      </c>
      <c r="F2387" s="1465">
        <v>2241</v>
      </c>
      <c r="G2387" s="1439" t="s">
        <v>3195</v>
      </c>
      <c r="H2387" s="1504"/>
      <c r="I2387" s="1440">
        <v>1425</v>
      </c>
      <c r="J2387" s="1440"/>
      <c r="K2387" s="1449"/>
      <c r="L2387" s="1505"/>
      <c r="M2387" s="1443"/>
      <c r="N2387" s="296"/>
      <c r="O2387" s="4"/>
      <c r="P2387" s="4"/>
      <c r="Q2387" s="4"/>
    </row>
    <row r="2388" spans="1:17">
      <c r="A2388" s="622" t="s">
        <v>529</v>
      </c>
      <c r="B2388" s="3032" t="s">
        <v>756</v>
      </c>
      <c r="C2388" s="622" t="s">
        <v>305</v>
      </c>
      <c r="D2388" s="845" t="s">
        <v>1851</v>
      </c>
      <c r="E2388" s="659" t="s">
        <v>1795</v>
      </c>
      <c r="F2388" s="763">
        <v>2243</v>
      </c>
      <c r="G2388" s="739" t="s">
        <v>151</v>
      </c>
      <c r="H2388" s="645">
        <v>5775</v>
      </c>
      <c r="I2388" s="645"/>
      <c r="J2388" s="1537">
        <v>1785</v>
      </c>
      <c r="K2388" s="741"/>
      <c r="L2388" s="645">
        <v>7200</v>
      </c>
      <c r="M2388" s="645"/>
      <c r="N2388" s="296"/>
    </row>
    <row r="2389" spans="1:17" ht="20.399999999999999">
      <c r="A2389" s="602"/>
      <c r="B2389" s="3033" t="s">
        <v>756</v>
      </c>
      <c r="C2389" s="602" t="s">
        <v>305</v>
      </c>
      <c r="D2389" s="846" t="s">
        <v>1851</v>
      </c>
      <c r="E2389" s="639" t="s">
        <v>1795</v>
      </c>
      <c r="F2389" s="734">
        <v>2243</v>
      </c>
      <c r="G2389" s="1583" t="s">
        <v>242</v>
      </c>
      <c r="H2389" s="1780"/>
      <c r="I2389" s="1552">
        <v>600</v>
      </c>
      <c r="J2389" s="1552"/>
      <c r="K2389" s="1568"/>
      <c r="L2389" s="1780"/>
      <c r="M2389" s="1552">
        <v>600</v>
      </c>
      <c r="N2389" s="296"/>
      <c r="O2389" s="4"/>
      <c r="P2389" s="4"/>
      <c r="Q2389" s="4"/>
    </row>
    <row r="2390" spans="1:17" ht="20.399999999999999">
      <c r="A2390" s="602"/>
      <c r="B2390" s="3033" t="s">
        <v>756</v>
      </c>
      <c r="C2390" s="602" t="s">
        <v>305</v>
      </c>
      <c r="D2390" s="846" t="s">
        <v>1851</v>
      </c>
      <c r="E2390" s="639" t="s">
        <v>1795</v>
      </c>
      <c r="F2390" s="734">
        <v>2243</v>
      </c>
      <c r="G2390" s="1583" t="s">
        <v>1454</v>
      </c>
      <c r="H2390" s="1780"/>
      <c r="I2390" s="1552">
        <v>4000</v>
      </c>
      <c r="J2390" s="1552"/>
      <c r="K2390" s="1568"/>
      <c r="L2390" s="1780"/>
      <c r="M2390" s="1552">
        <v>4000</v>
      </c>
      <c r="N2390" s="296"/>
    </row>
    <row r="2391" spans="1:17" ht="20.399999999999999">
      <c r="A2391" s="602"/>
      <c r="B2391" s="3033" t="s">
        <v>756</v>
      </c>
      <c r="C2391" s="602" t="s">
        <v>305</v>
      </c>
      <c r="D2391" s="846" t="s">
        <v>1851</v>
      </c>
      <c r="E2391" s="639" t="s">
        <v>1795</v>
      </c>
      <c r="F2391" s="734">
        <v>2243</v>
      </c>
      <c r="G2391" s="1583" t="s">
        <v>3680</v>
      </c>
      <c r="H2391" s="1780"/>
      <c r="I2391" s="1552">
        <v>800</v>
      </c>
      <c r="J2391" s="1552"/>
      <c r="K2391" s="1568"/>
      <c r="L2391" s="1780"/>
      <c r="M2391" s="1552">
        <v>800</v>
      </c>
      <c r="N2391" s="296"/>
    </row>
    <row r="2392" spans="1:17">
      <c r="A2392" s="602"/>
      <c r="B2392" s="3033" t="s">
        <v>756</v>
      </c>
      <c r="C2392" s="602" t="s">
        <v>305</v>
      </c>
      <c r="D2392" s="846" t="s">
        <v>1851</v>
      </c>
      <c r="E2392" s="639" t="s">
        <v>1795</v>
      </c>
      <c r="F2392" s="734">
        <v>2243</v>
      </c>
      <c r="G2392" s="1583" t="s">
        <v>243</v>
      </c>
      <c r="H2392" s="1780"/>
      <c r="I2392" s="1552">
        <v>500</v>
      </c>
      <c r="J2392" s="1552"/>
      <c r="K2392" s="1568"/>
      <c r="L2392" s="1780"/>
      <c r="M2392" s="1552">
        <v>400</v>
      </c>
      <c r="N2392" s="296"/>
    </row>
    <row r="2393" spans="1:17">
      <c r="A2393" s="602"/>
      <c r="B2393" s="3033" t="s">
        <v>756</v>
      </c>
      <c r="C2393" s="602" t="s">
        <v>305</v>
      </c>
      <c r="D2393" s="846" t="s">
        <v>1851</v>
      </c>
      <c r="E2393" s="639" t="s">
        <v>1795</v>
      </c>
      <c r="F2393" s="734">
        <v>2243</v>
      </c>
      <c r="G2393" s="1583" t="s">
        <v>3681</v>
      </c>
      <c r="H2393" s="1780"/>
      <c r="I2393" s="1552">
        <v>300</v>
      </c>
      <c r="J2393" s="1552"/>
      <c r="K2393" s="1568"/>
      <c r="L2393" s="1780"/>
      <c r="M2393" s="1552">
        <v>400</v>
      </c>
      <c r="N2393" s="372"/>
    </row>
    <row r="2394" spans="1:17" ht="30.6" customHeight="1">
      <c r="A2394" s="602"/>
      <c r="B2394" s="3033" t="s">
        <v>756</v>
      </c>
      <c r="C2394" s="602" t="s">
        <v>305</v>
      </c>
      <c r="D2394" s="846" t="s">
        <v>1851</v>
      </c>
      <c r="E2394" s="639" t="s">
        <v>1795</v>
      </c>
      <c r="F2394" s="734">
        <v>2243</v>
      </c>
      <c r="G2394" s="1583" t="s">
        <v>3682</v>
      </c>
      <c r="H2394" s="1780"/>
      <c r="I2394" s="1552">
        <v>1000</v>
      </c>
      <c r="J2394" s="1552"/>
      <c r="K2394" s="1568"/>
      <c r="L2394" s="1780"/>
      <c r="M2394" s="1552">
        <v>1000</v>
      </c>
      <c r="N2394" s="296"/>
    </row>
    <row r="2395" spans="1:17" ht="20.399999999999999">
      <c r="A2395" s="1393"/>
      <c r="B2395" s="3042" t="s">
        <v>756</v>
      </c>
      <c r="C2395" s="1393" t="s">
        <v>305</v>
      </c>
      <c r="D2395" s="1502" t="s">
        <v>1851</v>
      </c>
      <c r="E2395" s="1477" t="s">
        <v>1795</v>
      </c>
      <c r="F2395" s="734">
        <v>2243</v>
      </c>
      <c r="G2395" s="1460" t="s">
        <v>3195</v>
      </c>
      <c r="H2395" s="1508"/>
      <c r="I2395" s="1448">
        <v>-1425</v>
      </c>
      <c r="J2395" s="1448"/>
      <c r="K2395" s="1454"/>
      <c r="L2395" s="1508"/>
      <c r="M2395" s="1448"/>
      <c r="N2395" s="296"/>
    </row>
    <row r="2396" spans="1:17">
      <c r="A2396" s="622"/>
      <c r="B2396" s="3032" t="s">
        <v>756</v>
      </c>
      <c r="C2396" s="622" t="s">
        <v>307</v>
      </c>
      <c r="D2396" s="845" t="s">
        <v>1851</v>
      </c>
      <c r="E2396" s="659" t="s">
        <v>1795</v>
      </c>
      <c r="F2396" s="763">
        <v>2247</v>
      </c>
      <c r="G2396" s="739" t="s">
        <v>153</v>
      </c>
      <c r="H2396" s="645">
        <v>1600</v>
      </c>
      <c r="I2396" s="645"/>
      <c r="J2396" s="1537">
        <v>1637</v>
      </c>
      <c r="K2396" s="741"/>
      <c r="L2396" s="645">
        <v>1600</v>
      </c>
      <c r="M2396" s="645"/>
      <c r="N2396" s="296"/>
    </row>
    <row r="2397" spans="1:17">
      <c r="A2397" s="602"/>
      <c r="B2397" s="3033" t="s">
        <v>756</v>
      </c>
      <c r="C2397" s="602" t="s">
        <v>307</v>
      </c>
      <c r="D2397" s="846" t="s">
        <v>1851</v>
      </c>
      <c r="E2397" s="639" t="s">
        <v>1795</v>
      </c>
      <c r="F2397" s="734">
        <v>2247</v>
      </c>
      <c r="G2397" s="689" t="s">
        <v>1437</v>
      </c>
      <c r="H2397" s="861"/>
      <c r="I2397" s="640">
        <v>1600</v>
      </c>
      <c r="J2397" s="1537" t="s">
        <v>1126</v>
      </c>
      <c r="K2397" s="731"/>
      <c r="L2397" s="861"/>
      <c r="M2397" s="640">
        <v>1600</v>
      </c>
      <c r="N2397" s="296"/>
    </row>
    <row r="2398" spans="1:17">
      <c r="A2398" s="847"/>
      <c r="B2398" s="3033" t="s">
        <v>756</v>
      </c>
      <c r="C2398" s="602" t="s">
        <v>307</v>
      </c>
      <c r="D2398" s="846" t="s">
        <v>1851</v>
      </c>
      <c r="E2398" s="639" t="s">
        <v>1795</v>
      </c>
      <c r="F2398" s="734">
        <v>2247</v>
      </c>
      <c r="G2398" s="751"/>
      <c r="H2398" s="1781"/>
      <c r="I2398" s="647"/>
      <c r="J2398" s="1537" t="s">
        <v>1126</v>
      </c>
      <c r="K2398" s="741"/>
      <c r="L2398" s="860"/>
      <c r="M2398" s="860"/>
      <c r="N2398" s="296"/>
      <c r="O2398" s="4"/>
      <c r="P2398" s="4"/>
      <c r="Q2398" s="4"/>
    </row>
    <row r="2399" spans="1:17">
      <c r="A2399" s="622"/>
      <c r="B2399" s="3032" t="s">
        <v>756</v>
      </c>
      <c r="C2399" s="622" t="s">
        <v>307</v>
      </c>
      <c r="D2399" s="845" t="s">
        <v>1851</v>
      </c>
      <c r="E2399" s="659" t="s">
        <v>1795</v>
      </c>
      <c r="F2399" s="624">
        <v>2250</v>
      </c>
      <c r="G2399" s="625" t="s">
        <v>762</v>
      </c>
      <c r="H2399" s="628">
        <v>300</v>
      </c>
      <c r="I2399" s="628"/>
      <c r="J2399" s="1392">
        <v>899</v>
      </c>
      <c r="K2399" s="629"/>
      <c r="L2399" s="645">
        <v>300</v>
      </c>
      <c r="M2399" s="645"/>
      <c r="N2399" s="296"/>
    </row>
    <row r="2400" spans="1:17">
      <c r="A2400" s="602"/>
      <c r="B2400" s="3033" t="s">
        <v>756</v>
      </c>
      <c r="C2400" s="602" t="s">
        <v>307</v>
      </c>
      <c r="D2400" s="846" t="s">
        <v>1851</v>
      </c>
      <c r="E2400" s="639" t="s">
        <v>1795</v>
      </c>
      <c r="F2400" s="618">
        <v>2250</v>
      </c>
      <c r="G2400" s="1782" t="s">
        <v>474</v>
      </c>
      <c r="H2400" s="1779"/>
      <c r="I2400" s="1556">
        <v>0</v>
      </c>
      <c r="J2400" s="1556"/>
      <c r="K2400" s="1554"/>
      <c r="L2400" s="1780"/>
      <c r="M2400" s="1552"/>
      <c r="N2400" s="1792" t="s">
        <v>3687</v>
      </c>
    </row>
    <row r="2401" spans="1:17" ht="30.6" customHeight="1">
      <c r="A2401" s="602"/>
      <c r="B2401" s="3033" t="s">
        <v>756</v>
      </c>
      <c r="C2401" s="602" t="s">
        <v>307</v>
      </c>
      <c r="D2401" s="846" t="s">
        <v>1851</v>
      </c>
      <c r="E2401" s="639" t="s">
        <v>1795</v>
      </c>
      <c r="F2401" s="618">
        <v>2250</v>
      </c>
      <c r="G2401" s="1782" t="s">
        <v>129</v>
      </c>
      <c r="H2401" s="1779"/>
      <c r="I2401" s="1656">
        <v>0</v>
      </c>
      <c r="J2401" s="1556"/>
      <c r="K2401" s="1554"/>
      <c r="L2401" s="1780"/>
      <c r="M2401" s="1552"/>
      <c r="N2401" s="1792"/>
    </row>
    <row r="2402" spans="1:17">
      <c r="A2402" s="602"/>
      <c r="B2402" s="3033" t="s">
        <v>756</v>
      </c>
      <c r="C2402" s="602" t="s">
        <v>307</v>
      </c>
      <c r="D2402" s="846" t="s">
        <v>1851</v>
      </c>
      <c r="E2402" s="639" t="s">
        <v>1795</v>
      </c>
      <c r="F2402" s="618">
        <v>2250</v>
      </c>
      <c r="G2402" s="1579" t="s">
        <v>411</v>
      </c>
      <c r="H2402" s="1783"/>
      <c r="I2402" s="1580">
        <v>300</v>
      </c>
      <c r="J2402" s="1580"/>
      <c r="K2402" s="1582"/>
      <c r="L2402" s="1780"/>
      <c r="M2402" s="1552">
        <v>300</v>
      </c>
      <c r="N2402" s="1792"/>
    </row>
    <row r="2403" spans="1:17">
      <c r="A2403" s="622"/>
      <c r="B2403" s="3032" t="s">
        <v>756</v>
      </c>
      <c r="C2403" s="622" t="s">
        <v>307</v>
      </c>
      <c r="D2403" s="845" t="s">
        <v>1851</v>
      </c>
      <c r="E2403" s="659" t="s">
        <v>1795</v>
      </c>
      <c r="F2403" s="763">
        <v>2264</v>
      </c>
      <c r="G2403" s="739" t="s">
        <v>117</v>
      </c>
      <c r="H2403" s="645">
        <v>3900</v>
      </c>
      <c r="I2403" s="645"/>
      <c r="J2403" s="1537"/>
      <c r="K2403" s="741"/>
      <c r="L2403" s="645">
        <v>3900</v>
      </c>
      <c r="M2403" s="645"/>
      <c r="N2403" s="296" t="s">
        <v>3691</v>
      </c>
    </row>
    <row r="2404" spans="1:17" ht="20.399999999999999">
      <c r="A2404" s="602"/>
      <c r="B2404" s="3033" t="s">
        <v>756</v>
      </c>
      <c r="C2404" s="602" t="s">
        <v>307</v>
      </c>
      <c r="D2404" s="846" t="s">
        <v>1851</v>
      </c>
      <c r="E2404" s="639" t="s">
        <v>1795</v>
      </c>
      <c r="F2404" s="734">
        <v>2264</v>
      </c>
      <c r="G2404" s="1583" t="s">
        <v>425</v>
      </c>
      <c r="H2404" s="1780"/>
      <c r="I2404" s="1552">
        <v>2500</v>
      </c>
      <c r="J2404" s="1552"/>
      <c r="K2404" s="1568"/>
      <c r="L2404" s="1780"/>
      <c r="M2404" s="1552">
        <v>2500</v>
      </c>
      <c r="N2404" s="296"/>
    </row>
    <row r="2405" spans="1:17" ht="30.6">
      <c r="A2405" s="602"/>
      <c r="B2405" s="3033" t="s">
        <v>756</v>
      </c>
      <c r="C2405" s="602" t="s">
        <v>307</v>
      </c>
      <c r="D2405" s="846" t="s">
        <v>1851</v>
      </c>
      <c r="E2405" s="639" t="s">
        <v>1795</v>
      </c>
      <c r="F2405" s="734">
        <v>2264</v>
      </c>
      <c r="G2405" s="1583" t="s">
        <v>592</v>
      </c>
      <c r="H2405" s="1780"/>
      <c r="I2405" s="1552">
        <v>500</v>
      </c>
      <c r="J2405" s="1552"/>
      <c r="K2405" s="1568"/>
      <c r="L2405" s="1780"/>
      <c r="M2405" s="1552">
        <v>500</v>
      </c>
      <c r="N2405" s="296"/>
    </row>
    <row r="2406" spans="1:17">
      <c r="A2406" s="602"/>
      <c r="B2406" s="3033" t="s">
        <v>756</v>
      </c>
      <c r="C2406" s="602" t="s">
        <v>307</v>
      </c>
      <c r="D2406" s="846" t="s">
        <v>1851</v>
      </c>
      <c r="E2406" s="639" t="s">
        <v>1795</v>
      </c>
      <c r="F2406" s="734">
        <v>2264</v>
      </c>
      <c r="G2406" s="1583" t="s">
        <v>728</v>
      </c>
      <c r="H2406" s="1780"/>
      <c r="I2406" s="1552">
        <v>900</v>
      </c>
      <c r="J2406" s="1552"/>
      <c r="K2406" s="1568"/>
      <c r="L2406" s="1780"/>
      <c r="M2406" s="1552">
        <v>900</v>
      </c>
      <c r="N2406" s="296"/>
    </row>
    <row r="2407" spans="1:17">
      <c r="A2407" s="622"/>
      <c r="B2407" s="3032" t="s">
        <v>672</v>
      </c>
      <c r="C2407" s="622" t="s">
        <v>352</v>
      </c>
      <c r="D2407" s="845" t="s">
        <v>1851</v>
      </c>
      <c r="E2407" s="659" t="s">
        <v>1795</v>
      </c>
      <c r="F2407" s="763">
        <v>2264</v>
      </c>
      <c r="G2407" s="739" t="s">
        <v>117</v>
      </c>
      <c r="H2407" s="645">
        <v>8433</v>
      </c>
      <c r="I2407" s="645"/>
      <c r="J2407" s="1537">
        <v>9900</v>
      </c>
      <c r="K2407" s="741"/>
      <c r="L2407" s="645">
        <v>0</v>
      </c>
      <c r="M2407" s="645"/>
      <c r="N2407" s="296"/>
      <c r="O2407" s="4"/>
      <c r="P2407" s="4"/>
      <c r="Q2407" s="4"/>
    </row>
    <row r="2408" spans="1:17" ht="20.399999999999999">
      <c r="A2408" s="602" t="s">
        <v>530</v>
      </c>
      <c r="B2408" s="3033" t="s">
        <v>672</v>
      </c>
      <c r="C2408" s="602" t="s">
        <v>352</v>
      </c>
      <c r="D2408" s="846" t="s">
        <v>1851</v>
      </c>
      <c r="E2408" s="639" t="s">
        <v>1795</v>
      </c>
      <c r="F2408" s="734">
        <v>2264</v>
      </c>
      <c r="G2408" s="689" t="s">
        <v>2934</v>
      </c>
      <c r="H2408" s="640"/>
      <c r="I2408" s="640">
        <v>3000</v>
      </c>
      <c r="J2408" s="1537" t="s">
        <v>1126</v>
      </c>
      <c r="K2408" s="731"/>
      <c r="L2408" s="640"/>
      <c r="M2408" s="653"/>
      <c r="N2408" s="296"/>
      <c r="O2408" s="4"/>
      <c r="P2408" s="4"/>
      <c r="Q2408" s="4"/>
    </row>
    <row r="2409" spans="1:17" ht="30.6">
      <c r="A2409" s="576"/>
      <c r="B2409" s="3033" t="s">
        <v>672</v>
      </c>
      <c r="C2409" s="602" t="s">
        <v>352</v>
      </c>
      <c r="D2409" s="846" t="s">
        <v>1851</v>
      </c>
      <c r="E2409" s="639" t="s">
        <v>1795</v>
      </c>
      <c r="F2409" s="734">
        <v>2264</v>
      </c>
      <c r="G2409" s="1068" t="s">
        <v>3104</v>
      </c>
      <c r="H2409" s="1080"/>
      <c r="I2409" s="1080">
        <v>2637</v>
      </c>
      <c r="J2409" s="1537" t="s">
        <v>1126</v>
      </c>
      <c r="K2409" s="1338"/>
      <c r="L2409" s="1080"/>
      <c r="M2409" s="1354"/>
      <c r="N2409" s="296" t="s">
        <v>3692</v>
      </c>
      <c r="O2409" s="4"/>
      <c r="P2409" s="4"/>
      <c r="Q2409" s="4"/>
    </row>
    <row r="2410" spans="1:17" ht="40.799999999999997">
      <c r="A2410" s="576"/>
      <c r="B2410" s="3033" t="s">
        <v>672</v>
      </c>
      <c r="C2410" s="602" t="s">
        <v>352</v>
      </c>
      <c r="D2410" s="846" t="s">
        <v>1851</v>
      </c>
      <c r="E2410" s="639" t="s">
        <v>1795</v>
      </c>
      <c r="F2410" s="734">
        <v>2264</v>
      </c>
      <c r="G2410" s="1068" t="s">
        <v>3105</v>
      </c>
      <c r="H2410" s="1080"/>
      <c r="I2410" s="1080">
        <v>2796</v>
      </c>
      <c r="J2410" s="1537" t="s">
        <v>1126</v>
      </c>
      <c r="K2410" s="1338"/>
      <c r="L2410" s="1080"/>
      <c r="M2410" s="1354"/>
      <c r="N2410" s="296"/>
      <c r="O2410" s="4"/>
      <c r="P2410" s="4"/>
      <c r="Q2410" s="4"/>
    </row>
    <row r="2411" spans="1:17">
      <c r="A2411" s="622"/>
      <c r="B2411" s="3032" t="s">
        <v>672</v>
      </c>
      <c r="C2411" s="622" t="s">
        <v>352</v>
      </c>
      <c r="D2411" s="845" t="s">
        <v>1851</v>
      </c>
      <c r="E2411" s="659" t="s">
        <v>1795</v>
      </c>
      <c r="F2411" s="763">
        <v>2269</v>
      </c>
      <c r="G2411" s="739" t="s">
        <v>1767</v>
      </c>
      <c r="H2411" s="645">
        <v>242</v>
      </c>
      <c r="I2411" s="645"/>
      <c r="J2411" s="1537">
        <v>242</v>
      </c>
      <c r="K2411" s="741"/>
      <c r="L2411" s="645">
        <v>0</v>
      </c>
      <c r="M2411" s="645"/>
      <c r="N2411" s="296" t="s">
        <v>3692</v>
      </c>
      <c r="O2411" s="4"/>
      <c r="P2411" s="4"/>
      <c r="Q2411" s="4"/>
    </row>
    <row r="2412" spans="1:17" ht="30.6">
      <c r="A2412" s="602" t="s">
        <v>530</v>
      </c>
      <c r="B2412" s="3033" t="s">
        <v>672</v>
      </c>
      <c r="C2412" s="602" t="s">
        <v>352</v>
      </c>
      <c r="D2412" s="846" t="s">
        <v>1851</v>
      </c>
      <c r="E2412" s="639" t="s">
        <v>1795</v>
      </c>
      <c r="F2412" s="734">
        <v>2269</v>
      </c>
      <c r="G2412" s="1068" t="s">
        <v>3007</v>
      </c>
      <c r="H2412" s="640"/>
      <c r="I2412" s="640">
        <v>242</v>
      </c>
      <c r="J2412" s="1537" t="s">
        <v>1126</v>
      </c>
      <c r="K2412" s="731"/>
      <c r="L2412" s="640"/>
      <c r="M2412" s="653"/>
      <c r="N2412" s="296"/>
      <c r="O2412" s="4"/>
      <c r="P2412" s="4"/>
      <c r="Q2412" s="4"/>
    </row>
    <row r="2413" spans="1:17" ht="81.599999999999994">
      <c r="A2413" s="622"/>
      <c r="B2413" s="3032" t="s">
        <v>756</v>
      </c>
      <c r="C2413" s="622" t="s">
        <v>305</v>
      </c>
      <c r="D2413" s="845" t="s">
        <v>1851</v>
      </c>
      <c r="E2413" s="659" t="s">
        <v>1795</v>
      </c>
      <c r="F2413" s="763">
        <v>2311</v>
      </c>
      <c r="G2413" s="739" t="s">
        <v>121</v>
      </c>
      <c r="H2413" s="645">
        <v>1500</v>
      </c>
      <c r="I2413" s="645"/>
      <c r="J2413" s="1537">
        <v>146.63</v>
      </c>
      <c r="K2413" s="741"/>
      <c r="L2413" s="645">
        <v>1500</v>
      </c>
      <c r="M2413" s="645"/>
      <c r="N2413" s="372" t="s">
        <v>3693</v>
      </c>
    </row>
    <row r="2414" spans="1:17" ht="30.6">
      <c r="A2414" s="602"/>
      <c r="B2414" s="3033" t="s">
        <v>756</v>
      </c>
      <c r="C2414" s="602" t="s">
        <v>305</v>
      </c>
      <c r="D2414" s="846" t="s">
        <v>1851</v>
      </c>
      <c r="E2414" s="639" t="s">
        <v>1795</v>
      </c>
      <c r="F2414" s="734">
        <v>2311</v>
      </c>
      <c r="G2414" s="1583" t="s">
        <v>247</v>
      </c>
      <c r="H2414" s="1780"/>
      <c r="I2414" s="1552">
        <v>200</v>
      </c>
      <c r="J2414" s="1552"/>
      <c r="K2414" s="1568"/>
      <c r="L2414" s="1780"/>
      <c r="M2414" s="1552">
        <v>200</v>
      </c>
      <c r="N2414" s="296"/>
    </row>
    <row r="2415" spans="1:17">
      <c r="A2415" s="602"/>
      <c r="B2415" s="3033" t="s">
        <v>756</v>
      </c>
      <c r="C2415" s="602" t="s">
        <v>305</v>
      </c>
      <c r="D2415" s="846" t="s">
        <v>1851</v>
      </c>
      <c r="E2415" s="639" t="s">
        <v>1795</v>
      </c>
      <c r="F2415" s="734">
        <v>2311</v>
      </c>
      <c r="G2415" s="1583" t="s">
        <v>235</v>
      </c>
      <c r="H2415" s="1780"/>
      <c r="I2415" s="1552">
        <v>200</v>
      </c>
      <c r="J2415" s="1552"/>
      <c r="K2415" s="1568"/>
      <c r="L2415" s="1780"/>
      <c r="M2415" s="1552">
        <v>200</v>
      </c>
      <c r="N2415" s="296"/>
    </row>
    <row r="2416" spans="1:17" ht="20.399999999999999">
      <c r="A2416" s="602"/>
      <c r="B2416" s="3033" t="s">
        <v>756</v>
      </c>
      <c r="C2416" s="602" t="s">
        <v>305</v>
      </c>
      <c r="D2416" s="846" t="s">
        <v>1851</v>
      </c>
      <c r="E2416" s="639" t="s">
        <v>1795</v>
      </c>
      <c r="F2416" s="734">
        <v>2311</v>
      </c>
      <c r="G2416" s="1583" t="s">
        <v>347</v>
      </c>
      <c r="H2416" s="1780"/>
      <c r="I2416" s="1552">
        <v>100</v>
      </c>
      <c r="J2416" s="1552"/>
      <c r="K2416" s="1568"/>
      <c r="L2416" s="1780"/>
      <c r="M2416" s="1552">
        <v>100</v>
      </c>
      <c r="N2416" s="296"/>
      <c r="O2416" s="4"/>
      <c r="P2416" s="4"/>
      <c r="Q2416" s="4"/>
    </row>
    <row r="2417" spans="1:17" ht="20.399999999999999">
      <c r="A2417" s="602" t="s">
        <v>469</v>
      </c>
      <c r="B2417" s="3033" t="s">
        <v>756</v>
      </c>
      <c r="C2417" s="602" t="s">
        <v>305</v>
      </c>
      <c r="D2417" s="846" t="s">
        <v>1851</v>
      </c>
      <c r="E2417" s="639" t="s">
        <v>1795</v>
      </c>
      <c r="F2417" s="734">
        <v>2311</v>
      </c>
      <c r="G2417" s="1583" t="s">
        <v>427</v>
      </c>
      <c r="H2417" s="1780"/>
      <c r="I2417" s="1552">
        <v>200</v>
      </c>
      <c r="J2417" s="1552"/>
      <c r="K2417" s="1568"/>
      <c r="L2417" s="1780"/>
      <c r="M2417" s="1552">
        <v>200</v>
      </c>
      <c r="N2417" s="296"/>
      <c r="O2417" s="4"/>
      <c r="P2417" s="4"/>
      <c r="Q2417" s="4"/>
    </row>
    <row r="2418" spans="1:17" ht="20.399999999999999">
      <c r="A2418" s="602"/>
      <c r="B2418" s="3033" t="s">
        <v>756</v>
      </c>
      <c r="C2418" s="602" t="s">
        <v>305</v>
      </c>
      <c r="D2418" s="846" t="s">
        <v>1851</v>
      </c>
      <c r="E2418" s="639" t="s">
        <v>1795</v>
      </c>
      <c r="F2418" s="734">
        <v>2311</v>
      </c>
      <c r="G2418" s="1583" t="s">
        <v>248</v>
      </c>
      <c r="H2418" s="1780"/>
      <c r="I2418" s="1552">
        <v>600</v>
      </c>
      <c r="J2418" s="1552"/>
      <c r="K2418" s="1568"/>
      <c r="L2418" s="1780"/>
      <c r="M2418" s="1552">
        <v>600</v>
      </c>
      <c r="N2418" s="296"/>
      <c r="O2418" s="4"/>
      <c r="P2418" s="4"/>
      <c r="Q2418" s="4"/>
    </row>
    <row r="2419" spans="1:17">
      <c r="A2419" s="602" t="s">
        <v>475</v>
      </c>
      <c r="B2419" s="3033" t="s">
        <v>756</v>
      </c>
      <c r="C2419" s="602" t="s">
        <v>305</v>
      </c>
      <c r="D2419" s="846" t="s">
        <v>1851</v>
      </c>
      <c r="E2419" s="639" t="s">
        <v>1795</v>
      </c>
      <c r="F2419" s="734">
        <v>2311</v>
      </c>
      <c r="G2419" s="1583" t="s">
        <v>428</v>
      </c>
      <c r="H2419" s="1780"/>
      <c r="I2419" s="1552">
        <v>200</v>
      </c>
      <c r="J2419" s="1552"/>
      <c r="K2419" s="1568"/>
      <c r="L2419" s="1780"/>
      <c r="M2419" s="1552">
        <v>200</v>
      </c>
      <c r="N2419" s="296"/>
      <c r="O2419" s="4"/>
      <c r="P2419" s="4"/>
      <c r="Q2419" s="4"/>
    </row>
    <row r="2420" spans="1:17">
      <c r="A2420" s="622"/>
      <c r="B2420" s="3032" t="s">
        <v>756</v>
      </c>
      <c r="C2420" s="622" t="s">
        <v>305</v>
      </c>
      <c r="D2420" s="845" t="s">
        <v>1851</v>
      </c>
      <c r="E2420" s="659" t="s">
        <v>1795</v>
      </c>
      <c r="F2420" s="763">
        <v>2312</v>
      </c>
      <c r="G2420" s="739" t="s">
        <v>199</v>
      </c>
      <c r="H2420" s="645">
        <v>5720</v>
      </c>
      <c r="I2420" s="645"/>
      <c r="J2420" s="1537">
        <v>3351</v>
      </c>
      <c r="K2420" s="741"/>
      <c r="L2420" s="645">
        <v>4000</v>
      </c>
      <c r="M2420" s="645"/>
      <c r="N2420" s="372" t="s">
        <v>3698</v>
      </c>
      <c r="O2420" s="4"/>
      <c r="P2420" s="4"/>
      <c r="Q2420" s="4"/>
    </row>
    <row r="2421" spans="1:17">
      <c r="A2421" s="602" t="s">
        <v>475</v>
      </c>
      <c r="B2421" s="3033" t="s">
        <v>756</v>
      </c>
      <c r="C2421" s="602" t="s">
        <v>309</v>
      </c>
      <c r="D2421" s="846" t="s">
        <v>1851</v>
      </c>
      <c r="E2421" s="639" t="s">
        <v>1795</v>
      </c>
      <c r="F2421" s="734">
        <v>2312</v>
      </c>
      <c r="G2421" s="689" t="s">
        <v>2040</v>
      </c>
      <c r="H2421" s="640"/>
      <c r="I2421" s="640">
        <v>2000</v>
      </c>
      <c r="J2421" s="1537"/>
      <c r="K2421" s="731"/>
      <c r="L2421" s="640"/>
      <c r="M2421" s="640">
        <v>4000</v>
      </c>
      <c r="N2421" s="6"/>
      <c r="O2421" s="4"/>
      <c r="P2421" s="4"/>
      <c r="Q2421" s="4"/>
    </row>
    <row r="2422" spans="1:17">
      <c r="A2422" s="602"/>
      <c r="B2422" s="3033" t="s">
        <v>756</v>
      </c>
      <c r="C2422" s="602" t="s">
        <v>309</v>
      </c>
      <c r="D2422" s="846" t="s">
        <v>1851</v>
      </c>
      <c r="E2422" s="639" t="s">
        <v>1795</v>
      </c>
      <c r="F2422" s="734">
        <v>2312</v>
      </c>
      <c r="G2422" s="689" t="s">
        <v>2041</v>
      </c>
      <c r="H2422" s="640"/>
      <c r="I2422" s="640">
        <v>160</v>
      </c>
      <c r="J2422" s="1537" t="s">
        <v>1126</v>
      </c>
      <c r="K2422" s="731"/>
      <c r="L2422" s="640"/>
      <c r="M2422" s="640"/>
      <c r="N2422" s="372"/>
      <c r="O2422" s="4"/>
      <c r="P2422" s="4"/>
      <c r="Q2422" s="4"/>
    </row>
    <row r="2423" spans="1:17" ht="20.399999999999999">
      <c r="A2423" s="602"/>
      <c r="B2423" s="3033" t="s">
        <v>756</v>
      </c>
      <c r="C2423" s="602" t="s">
        <v>309</v>
      </c>
      <c r="D2423" s="846" t="s">
        <v>1851</v>
      </c>
      <c r="E2423" s="639" t="s">
        <v>1795</v>
      </c>
      <c r="F2423" s="734">
        <v>2312</v>
      </c>
      <c r="G2423" s="689" t="s">
        <v>3116</v>
      </c>
      <c r="H2423" s="640"/>
      <c r="I2423" s="640">
        <v>560</v>
      </c>
      <c r="J2423" s="1537" t="s">
        <v>1126</v>
      </c>
      <c r="K2423" s="731"/>
      <c r="L2423" s="640"/>
      <c r="M2423" s="640"/>
      <c r="N2423" s="296"/>
      <c r="O2423" s="4"/>
      <c r="P2423" s="4"/>
      <c r="Q2423" s="4"/>
    </row>
    <row r="2424" spans="1:17" ht="20.399999999999999">
      <c r="A2424" s="576"/>
      <c r="B2424" s="3033" t="s">
        <v>756</v>
      </c>
      <c r="C2424" s="602" t="s">
        <v>309</v>
      </c>
      <c r="D2424" s="846" t="s">
        <v>1851</v>
      </c>
      <c r="E2424" s="639" t="s">
        <v>1795</v>
      </c>
      <c r="F2424" s="734">
        <v>2312</v>
      </c>
      <c r="G2424" s="1068" t="s">
        <v>3117</v>
      </c>
      <c r="H2424" s="1080"/>
      <c r="I2424" s="1080">
        <v>1500</v>
      </c>
      <c r="J2424" s="1537" t="s">
        <v>1126</v>
      </c>
      <c r="K2424" s="1338"/>
      <c r="L2424" s="1080"/>
      <c r="M2424" s="1080"/>
      <c r="N2424" s="372"/>
      <c r="O2424" s="178"/>
      <c r="P2424" s="178"/>
      <c r="Q2424" s="178"/>
    </row>
    <row r="2425" spans="1:17" ht="30.6">
      <c r="A2425" s="576"/>
      <c r="B2425" s="3033" t="s">
        <v>756</v>
      </c>
      <c r="C2425" s="602" t="s">
        <v>309</v>
      </c>
      <c r="D2425" s="846" t="s">
        <v>1851</v>
      </c>
      <c r="E2425" s="639" t="s">
        <v>1795</v>
      </c>
      <c r="F2425" s="734">
        <v>2312</v>
      </c>
      <c r="G2425" s="689" t="s">
        <v>3118</v>
      </c>
      <c r="H2425" s="861"/>
      <c r="I2425" s="640">
        <v>1500</v>
      </c>
      <c r="J2425" s="1537" t="s">
        <v>1126</v>
      </c>
      <c r="K2425" s="731"/>
      <c r="L2425" s="861"/>
      <c r="M2425" s="640"/>
      <c r="N2425" s="296"/>
      <c r="O2425" s="178"/>
      <c r="P2425" s="178"/>
      <c r="Q2425" s="178"/>
    </row>
    <row r="2426" spans="1:17">
      <c r="A2426" s="622"/>
      <c r="B2426" s="3032" t="s">
        <v>757</v>
      </c>
      <c r="C2426" s="622" t="s">
        <v>305</v>
      </c>
      <c r="D2426" s="845" t="s">
        <v>1851</v>
      </c>
      <c r="E2426" s="659" t="s">
        <v>1795</v>
      </c>
      <c r="F2426" s="763">
        <v>2312</v>
      </c>
      <c r="G2426" s="739" t="s">
        <v>199</v>
      </c>
      <c r="H2426" s="645">
        <v>5803</v>
      </c>
      <c r="I2426" s="645"/>
      <c r="J2426" s="1537">
        <v>5803</v>
      </c>
      <c r="K2426" s="741"/>
      <c r="L2426" s="645">
        <v>0</v>
      </c>
      <c r="M2426" s="645"/>
      <c r="N2426" s="372"/>
      <c r="O2426" s="178"/>
      <c r="P2426" s="178"/>
      <c r="Q2426" s="178"/>
    </row>
    <row r="2427" spans="1:17" ht="40.799999999999997">
      <c r="A2427" s="602"/>
      <c r="B2427" s="3033" t="s">
        <v>757</v>
      </c>
      <c r="C2427" s="602" t="s">
        <v>326</v>
      </c>
      <c r="D2427" s="846" t="s">
        <v>1851</v>
      </c>
      <c r="E2427" s="639" t="s">
        <v>1795</v>
      </c>
      <c r="F2427" s="734">
        <v>2312</v>
      </c>
      <c r="G2427" s="689" t="s">
        <v>3106</v>
      </c>
      <c r="H2427" s="640"/>
      <c r="I2427" s="640">
        <v>5803</v>
      </c>
      <c r="J2427" s="1537" t="s">
        <v>1126</v>
      </c>
      <c r="K2427" s="731"/>
      <c r="L2427" s="640"/>
      <c r="M2427" s="653"/>
      <c r="N2427" s="372"/>
      <c r="O2427" s="178"/>
      <c r="P2427" s="178"/>
      <c r="Q2427" s="178"/>
    </row>
    <row r="2428" spans="1:17" ht="11.4" customHeight="1">
      <c r="A2428" s="659"/>
      <c r="B2428" s="3032" t="s">
        <v>756</v>
      </c>
      <c r="C2428" s="659" t="s">
        <v>305</v>
      </c>
      <c r="D2428" s="1757" t="s">
        <v>1851</v>
      </c>
      <c r="E2428" s="659" t="s">
        <v>1795</v>
      </c>
      <c r="F2428" s="763">
        <v>2314</v>
      </c>
      <c r="G2428" s="739" t="s">
        <v>1135</v>
      </c>
      <c r="H2428" s="645">
        <v>9800</v>
      </c>
      <c r="I2428" s="645"/>
      <c r="J2428" s="1537">
        <v>3356</v>
      </c>
      <c r="K2428" s="741"/>
      <c r="L2428" s="645">
        <v>9800</v>
      </c>
      <c r="M2428" s="645"/>
      <c r="N2428" s="372"/>
      <c r="O2428" s="178"/>
      <c r="P2428" s="178"/>
      <c r="Q2428" s="178"/>
    </row>
    <row r="2429" spans="1:17" ht="20.399999999999999">
      <c r="A2429" s="639" t="s">
        <v>534</v>
      </c>
      <c r="B2429" s="3033" t="s">
        <v>756</v>
      </c>
      <c r="C2429" s="639" t="s">
        <v>305</v>
      </c>
      <c r="D2429" s="1756" t="s">
        <v>1851</v>
      </c>
      <c r="E2429" s="639" t="s">
        <v>1795</v>
      </c>
      <c r="F2429" s="734">
        <v>2314</v>
      </c>
      <c r="G2429" s="1583" t="s">
        <v>648</v>
      </c>
      <c r="H2429" s="1780"/>
      <c r="I2429" s="1552">
        <v>1600</v>
      </c>
      <c r="J2429" s="1552"/>
      <c r="K2429" s="1568"/>
      <c r="L2429" s="1780"/>
      <c r="M2429" s="1552">
        <v>1600</v>
      </c>
      <c r="N2429" s="372"/>
      <c r="O2429" s="178"/>
      <c r="P2429" s="178"/>
      <c r="Q2429" s="178"/>
    </row>
    <row r="2430" spans="1:17" ht="30.6">
      <c r="A2430" s="639"/>
      <c r="B2430" s="3033" t="s">
        <v>756</v>
      </c>
      <c r="C2430" s="639" t="s">
        <v>305</v>
      </c>
      <c r="D2430" s="1756" t="s">
        <v>1851</v>
      </c>
      <c r="E2430" s="639" t="s">
        <v>1795</v>
      </c>
      <c r="F2430" s="734">
        <v>2314</v>
      </c>
      <c r="G2430" s="1583" t="s">
        <v>246</v>
      </c>
      <c r="H2430" s="1780"/>
      <c r="I2430" s="1552">
        <v>6700</v>
      </c>
      <c r="J2430" s="1552"/>
      <c r="K2430" s="1568"/>
      <c r="L2430" s="1780"/>
      <c r="M2430" s="1552">
        <v>6700</v>
      </c>
      <c r="N2430" s="296"/>
      <c r="O2430" s="178"/>
      <c r="P2430" s="178"/>
      <c r="Q2430" s="178"/>
    </row>
    <row r="2431" spans="1:17">
      <c r="A2431" s="639" t="s">
        <v>469</v>
      </c>
      <c r="B2431" s="3033" t="s">
        <v>756</v>
      </c>
      <c r="C2431" s="639" t="s">
        <v>305</v>
      </c>
      <c r="D2431" s="1756" t="s">
        <v>1851</v>
      </c>
      <c r="E2431" s="639" t="s">
        <v>1795</v>
      </c>
      <c r="F2431" s="734">
        <v>2314</v>
      </c>
      <c r="G2431" s="1583" t="s">
        <v>250</v>
      </c>
      <c r="H2431" s="1780"/>
      <c r="I2431" s="1552">
        <v>1000</v>
      </c>
      <c r="J2431" s="1552"/>
      <c r="K2431" s="1568"/>
      <c r="L2431" s="1780"/>
      <c r="M2431" s="1552">
        <v>1000</v>
      </c>
      <c r="N2431" s="296"/>
      <c r="O2431" s="178"/>
      <c r="P2431" s="178"/>
      <c r="Q2431" s="178"/>
    </row>
    <row r="2432" spans="1:17" ht="20.399999999999999">
      <c r="A2432" s="639" t="s">
        <v>534</v>
      </c>
      <c r="B2432" s="3033" t="s">
        <v>756</v>
      </c>
      <c r="C2432" s="639" t="s">
        <v>305</v>
      </c>
      <c r="D2432" s="1756" t="s">
        <v>1851</v>
      </c>
      <c r="E2432" s="639" t="s">
        <v>1795</v>
      </c>
      <c r="F2432" s="734">
        <v>2314</v>
      </c>
      <c r="G2432" s="1583" t="s">
        <v>537</v>
      </c>
      <c r="H2432" s="1780"/>
      <c r="I2432" s="1552">
        <v>500</v>
      </c>
      <c r="J2432" s="1552"/>
      <c r="K2432" s="1568"/>
      <c r="L2432" s="1780"/>
      <c r="M2432" s="1552">
        <v>500</v>
      </c>
      <c r="N2432" s="296"/>
      <c r="O2432" s="178"/>
      <c r="P2432" s="178"/>
      <c r="Q2432" s="178"/>
    </row>
    <row r="2433" spans="1:17" ht="51">
      <c r="A2433" s="622"/>
      <c r="B2433" s="3032" t="s">
        <v>756</v>
      </c>
      <c r="C2433" s="622" t="s">
        <v>305</v>
      </c>
      <c r="D2433" s="845" t="s">
        <v>1851</v>
      </c>
      <c r="E2433" s="659" t="s">
        <v>1795</v>
      </c>
      <c r="F2433" s="763">
        <v>2322</v>
      </c>
      <c r="G2433" s="739" t="s">
        <v>183</v>
      </c>
      <c r="H2433" s="645">
        <v>0</v>
      </c>
      <c r="I2433" s="645"/>
      <c r="J2433" s="1537" t="s">
        <v>1126</v>
      </c>
      <c r="K2433" s="741"/>
      <c r="L2433" s="645">
        <v>200</v>
      </c>
      <c r="M2433" s="645"/>
      <c r="N2433" s="372" t="s">
        <v>3700</v>
      </c>
      <c r="O2433" s="4"/>
      <c r="P2433" s="4"/>
      <c r="Q2433" s="4"/>
    </row>
    <row r="2434" spans="1:17">
      <c r="A2434" s="602"/>
      <c r="B2434" s="3033" t="s">
        <v>756</v>
      </c>
      <c r="C2434" s="602" t="s">
        <v>305</v>
      </c>
      <c r="D2434" s="846" t="s">
        <v>1851</v>
      </c>
      <c r="E2434" s="639" t="s">
        <v>1795</v>
      </c>
      <c r="F2434" s="734">
        <v>2322</v>
      </c>
      <c r="G2434" s="1583" t="s">
        <v>249</v>
      </c>
      <c r="H2434" s="861"/>
      <c r="I2434" s="640"/>
      <c r="J2434" s="1537" t="s">
        <v>1126</v>
      </c>
      <c r="K2434" s="731"/>
      <c r="L2434" s="861"/>
      <c r="M2434" s="640">
        <v>200</v>
      </c>
      <c r="N2434" s="296"/>
      <c r="O2434" s="4"/>
      <c r="P2434" s="4"/>
      <c r="Q2434" s="4"/>
    </row>
    <row r="2435" spans="1:17">
      <c r="A2435" s="622"/>
      <c r="B2435" s="3032" t="s">
        <v>756</v>
      </c>
      <c r="C2435" s="622" t="s">
        <v>305</v>
      </c>
      <c r="D2435" s="845" t="s">
        <v>1851</v>
      </c>
      <c r="E2435" s="659" t="s">
        <v>1795</v>
      </c>
      <c r="F2435" s="763">
        <v>2350</v>
      </c>
      <c r="G2435" s="739" t="s">
        <v>125</v>
      </c>
      <c r="H2435" s="645">
        <v>5200</v>
      </c>
      <c r="I2435" s="645"/>
      <c r="J2435" s="1537">
        <v>3115</v>
      </c>
      <c r="K2435" s="741"/>
      <c r="L2435" s="645">
        <v>6700</v>
      </c>
      <c r="M2435" s="645"/>
      <c r="N2435" s="296"/>
      <c r="O2435" s="4"/>
      <c r="P2435" s="4"/>
      <c r="Q2435" s="4"/>
    </row>
    <row r="2436" spans="1:17" ht="11.4" customHeight="1">
      <c r="A2436" s="602" t="s">
        <v>472</v>
      </c>
      <c r="B2436" s="3033" t="s">
        <v>756</v>
      </c>
      <c r="C2436" s="602" t="s">
        <v>305</v>
      </c>
      <c r="D2436" s="846" t="s">
        <v>1851</v>
      </c>
      <c r="E2436" s="639" t="s">
        <v>1795</v>
      </c>
      <c r="F2436" s="734">
        <v>2350</v>
      </c>
      <c r="G2436" s="1583" t="s">
        <v>429</v>
      </c>
      <c r="H2436" s="1780"/>
      <c r="I2436" s="1552">
        <v>800</v>
      </c>
      <c r="J2436" s="1552"/>
      <c r="K2436" s="1568"/>
      <c r="L2436" s="1780"/>
      <c r="M2436" s="1552">
        <v>800</v>
      </c>
      <c r="N2436" s="296"/>
      <c r="O2436" s="4"/>
      <c r="P2436" s="4"/>
      <c r="Q2436" s="4"/>
    </row>
    <row r="2437" spans="1:17" ht="91.8">
      <c r="A2437" s="602" t="s">
        <v>472</v>
      </c>
      <c r="B2437" s="3033" t="s">
        <v>756</v>
      </c>
      <c r="C2437" s="602" t="s">
        <v>305</v>
      </c>
      <c r="D2437" s="846" t="s">
        <v>1851</v>
      </c>
      <c r="E2437" s="639" t="s">
        <v>1795</v>
      </c>
      <c r="F2437" s="734">
        <v>2350</v>
      </c>
      <c r="G2437" s="1583" t="s">
        <v>3685</v>
      </c>
      <c r="H2437" s="1780"/>
      <c r="I2437" s="1552">
        <v>1500</v>
      </c>
      <c r="J2437" s="1552"/>
      <c r="K2437" s="1568"/>
      <c r="L2437" s="1780"/>
      <c r="M2437" s="1552">
        <v>1500</v>
      </c>
      <c r="N2437" s="116"/>
      <c r="O2437" s="4"/>
      <c r="P2437" s="4"/>
      <c r="Q2437" s="4"/>
    </row>
    <row r="2438" spans="1:17">
      <c r="A2438" s="602" t="s">
        <v>472</v>
      </c>
      <c r="B2438" s="3033" t="s">
        <v>756</v>
      </c>
      <c r="C2438" s="602" t="s">
        <v>305</v>
      </c>
      <c r="D2438" s="846" t="s">
        <v>1851</v>
      </c>
      <c r="E2438" s="639" t="s">
        <v>1795</v>
      </c>
      <c r="F2438" s="734">
        <v>2350</v>
      </c>
      <c r="G2438" s="1583" t="s">
        <v>647</v>
      </c>
      <c r="H2438" s="1780"/>
      <c r="I2438" s="1552">
        <v>400</v>
      </c>
      <c r="J2438" s="1552"/>
      <c r="K2438" s="1568"/>
      <c r="L2438" s="1780"/>
      <c r="M2438" s="1552">
        <v>400</v>
      </c>
      <c r="N2438" s="6" t="s">
        <v>2060</v>
      </c>
      <c r="O2438" s="4"/>
      <c r="P2438" s="4"/>
      <c r="Q2438" s="4"/>
    </row>
    <row r="2439" spans="1:17" ht="20.399999999999999">
      <c r="A2439" s="602" t="s">
        <v>472</v>
      </c>
      <c r="B2439" s="3033" t="s">
        <v>756</v>
      </c>
      <c r="C2439" s="602" t="s">
        <v>305</v>
      </c>
      <c r="D2439" s="846" t="s">
        <v>1851</v>
      </c>
      <c r="E2439" s="639" t="s">
        <v>1795</v>
      </c>
      <c r="F2439" s="734">
        <v>2350</v>
      </c>
      <c r="G2439" s="1583" t="s">
        <v>471</v>
      </c>
      <c r="H2439" s="1780"/>
      <c r="I2439" s="1552">
        <v>2000</v>
      </c>
      <c r="J2439" s="1552"/>
      <c r="K2439" s="1568"/>
      <c r="L2439" s="1780"/>
      <c r="M2439" s="1552">
        <v>2000</v>
      </c>
      <c r="N2439" s="296"/>
      <c r="O2439" s="178"/>
      <c r="P2439" s="178"/>
      <c r="Q2439" s="178"/>
    </row>
    <row r="2440" spans="1:17" ht="102">
      <c r="A2440" s="602" t="s">
        <v>472</v>
      </c>
      <c r="B2440" s="3033" t="s">
        <v>756</v>
      </c>
      <c r="C2440" s="602" t="s">
        <v>305</v>
      </c>
      <c r="D2440" s="846" t="s">
        <v>1851</v>
      </c>
      <c r="E2440" s="639" t="s">
        <v>1795</v>
      </c>
      <c r="F2440" s="734">
        <v>2350</v>
      </c>
      <c r="G2440" s="1583" t="s">
        <v>1455</v>
      </c>
      <c r="H2440" s="1780"/>
      <c r="I2440" s="1552">
        <v>2000</v>
      </c>
      <c r="J2440" s="1552"/>
      <c r="K2440" s="1568"/>
      <c r="L2440" s="1780"/>
      <c r="M2440" s="1552">
        <v>2000</v>
      </c>
      <c r="N2440" s="296"/>
      <c r="O2440" s="178"/>
      <c r="P2440" s="178"/>
      <c r="Q2440" s="178"/>
    </row>
    <row r="2441" spans="1:17" ht="30.6">
      <c r="A2441" s="602" t="s">
        <v>472</v>
      </c>
      <c r="B2441" s="3033" t="s">
        <v>756</v>
      </c>
      <c r="C2441" s="602" t="s">
        <v>305</v>
      </c>
      <c r="D2441" s="846" t="s">
        <v>1851</v>
      </c>
      <c r="E2441" s="639" t="s">
        <v>1795</v>
      </c>
      <c r="F2441" s="734">
        <v>2350</v>
      </c>
      <c r="G2441" s="689" t="s">
        <v>3118</v>
      </c>
      <c r="H2441" s="861"/>
      <c r="I2441" s="640">
        <v>-1500</v>
      </c>
      <c r="J2441" s="1537" t="s">
        <v>1126</v>
      </c>
      <c r="K2441" s="731"/>
      <c r="L2441" s="861"/>
      <c r="M2441" s="640"/>
      <c r="N2441" s="296"/>
      <c r="O2441" s="4"/>
      <c r="P2441" s="4"/>
      <c r="Q2441" s="4"/>
    </row>
    <row r="2442" spans="1:17">
      <c r="A2442" s="622"/>
      <c r="B2442" s="3040" t="s">
        <v>757</v>
      </c>
      <c r="C2442" s="622" t="s">
        <v>326</v>
      </c>
      <c r="D2442" s="845" t="s">
        <v>1851</v>
      </c>
      <c r="E2442" s="659" t="s">
        <v>1795</v>
      </c>
      <c r="F2442" s="624">
        <v>2361</v>
      </c>
      <c r="G2442" s="685" t="s">
        <v>1426</v>
      </c>
      <c r="H2442" s="628">
        <v>9932</v>
      </c>
      <c r="I2442" s="628"/>
      <c r="J2442" s="1392">
        <v>6286.34</v>
      </c>
      <c r="K2442" s="629"/>
      <c r="L2442" s="645">
        <v>9840</v>
      </c>
      <c r="M2442" s="645"/>
      <c r="N2442" s="296"/>
      <c r="O2442" s="4"/>
      <c r="P2442" s="4"/>
      <c r="Q2442" s="4"/>
    </row>
    <row r="2443" spans="1:17" ht="11.4" customHeight="1">
      <c r="A2443" s="602"/>
      <c r="B2443" s="3044" t="s">
        <v>757</v>
      </c>
      <c r="C2443" s="1767" t="s">
        <v>326</v>
      </c>
      <c r="D2443" s="1768" t="s">
        <v>1851</v>
      </c>
      <c r="E2443" s="1767" t="s">
        <v>1795</v>
      </c>
      <c r="F2443" s="1769">
        <v>2361</v>
      </c>
      <c r="G2443" s="1770" t="s">
        <v>2645</v>
      </c>
      <c r="H2443" s="1771"/>
      <c r="I2443" s="1580">
        <v>1089</v>
      </c>
      <c r="J2443" s="1771"/>
      <c r="K2443" s="1554"/>
      <c r="L2443" s="1552"/>
      <c r="M2443" s="1765"/>
      <c r="N2443" s="296"/>
      <c r="O2443" s="4"/>
      <c r="P2443" s="4"/>
      <c r="Q2443" s="4"/>
    </row>
    <row r="2444" spans="1:17" ht="11.4" customHeight="1">
      <c r="A2444" s="602"/>
      <c r="B2444" s="3044" t="s">
        <v>757</v>
      </c>
      <c r="C2444" s="1767" t="s">
        <v>326</v>
      </c>
      <c r="D2444" s="1768" t="s">
        <v>1851</v>
      </c>
      <c r="E2444" s="1767" t="s">
        <v>1795</v>
      </c>
      <c r="F2444" s="1769">
        <v>2361</v>
      </c>
      <c r="G2444" s="1770" t="s">
        <v>2646</v>
      </c>
      <c r="H2444" s="1771"/>
      <c r="I2444" s="1580">
        <v>870</v>
      </c>
      <c r="J2444" s="1771"/>
      <c r="K2444" s="1554"/>
      <c r="L2444" s="1552"/>
      <c r="M2444" s="1765"/>
      <c r="N2444" s="296"/>
      <c r="O2444" s="4"/>
      <c r="P2444" s="4"/>
      <c r="Q2444" s="4"/>
    </row>
    <row r="2445" spans="1:17" ht="40.799999999999997">
      <c r="A2445" s="602"/>
      <c r="B2445" s="3044" t="s">
        <v>757</v>
      </c>
      <c r="C2445" s="1767" t="s">
        <v>326</v>
      </c>
      <c r="D2445" s="1768" t="s">
        <v>1851</v>
      </c>
      <c r="E2445" s="1767" t="s">
        <v>1795</v>
      </c>
      <c r="F2445" s="1769">
        <v>2361</v>
      </c>
      <c r="G2445" s="1770" t="s">
        <v>2683</v>
      </c>
      <c r="H2445" s="1771"/>
      <c r="I2445" s="1580">
        <v>3073</v>
      </c>
      <c r="J2445" s="1771"/>
      <c r="K2445" s="1554"/>
      <c r="L2445" s="1552"/>
      <c r="M2445" s="1765"/>
      <c r="N2445" s="296"/>
    </row>
    <row r="2446" spans="1:17">
      <c r="A2446" s="602"/>
      <c r="B2446" s="3044" t="s">
        <v>757</v>
      </c>
      <c r="C2446" s="1767" t="s">
        <v>326</v>
      </c>
      <c r="D2446" s="1768" t="s">
        <v>1851</v>
      </c>
      <c r="E2446" s="1767" t="s">
        <v>1795</v>
      </c>
      <c r="F2446" s="1769">
        <v>2361</v>
      </c>
      <c r="G2446" s="1770" t="s">
        <v>2647</v>
      </c>
      <c r="H2446" s="1771"/>
      <c r="I2446" s="1580">
        <v>2500</v>
      </c>
      <c r="J2446" s="1771"/>
      <c r="K2446" s="1554"/>
      <c r="L2446" s="1552"/>
      <c r="M2446" s="1765"/>
      <c r="N2446" s="296"/>
    </row>
    <row r="2447" spans="1:17" ht="30.6">
      <c r="A2447" s="602"/>
      <c r="B2447" s="3044" t="s">
        <v>757</v>
      </c>
      <c r="C2447" s="1767" t="s">
        <v>326</v>
      </c>
      <c r="D2447" s="1768" t="s">
        <v>1851</v>
      </c>
      <c r="E2447" s="1767" t="s">
        <v>1795</v>
      </c>
      <c r="F2447" s="1769">
        <v>2361</v>
      </c>
      <c r="G2447" s="1770" t="s">
        <v>2648</v>
      </c>
      <c r="H2447" s="1771"/>
      <c r="I2447" s="1580">
        <v>1200</v>
      </c>
      <c r="J2447" s="1771"/>
      <c r="K2447" s="1554"/>
      <c r="L2447" s="1552"/>
      <c r="M2447" s="1765"/>
      <c r="N2447" s="296"/>
      <c r="O2447" s="178"/>
      <c r="P2447" s="178"/>
      <c r="Q2447" s="178"/>
    </row>
    <row r="2448" spans="1:17" ht="11.4" customHeight="1">
      <c r="A2448" s="602"/>
      <c r="B2448" s="3044" t="s">
        <v>757</v>
      </c>
      <c r="C2448" s="1767" t="s">
        <v>326</v>
      </c>
      <c r="D2448" s="1768" t="s">
        <v>1851</v>
      </c>
      <c r="E2448" s="1767" t="s">
        <v>1795</v>
      </c>
      <c r="F2448" s="1769">
        <v>2361</v>
      </c>
      <c r="G2448" s="1770" t="s">
        <v>2649</v>
      </c>
      <c r="H2448" s="1771"/>
      <c r="I2448" s="1580">
        <v>1200</v>
      </c>
      <c r="J2448" s="1771"/>
      <c r="K2448" s="1554"/>
      <c r="L2448" s="1552"/>
      <c r="M2448" s="1765"/>
      <c r="N2448" s="296"/>
      <c r="O2448" s="4"/>
      <c r="P2448" s="4"/>
      <c r="Q2448" s="4"/>
    </row>
    <row r="2449" spans="1:17" ht="20.399999999999999">
      <c r="A2449" s="1549"/>
      <c r="B2449" s="3055" t="s">
        <v>757</v>
      </c>
      <c r="C2449" s="1784" t="s">
        <v>326</v>
      </c>
      <c r="D2449" s="1785" t="s">
        <v>1851</v>
      </c>
      <c r="E2449" s="1784" t="s">
        <v>1795</v>
      </c>
      <c r="F2449" s="1786">
        <v>2361</v>
      </c>
      <c r="G2449" s="1579" t="s">
        <v>3686</v>
      </c>
      <c r="H2449" s="1787"/>
      <c r="I2449" s="1787"/>
      <c r="J2449" s="1787"/>
      <c r="K2449" s="1788"/>
      <c r="L2449" s="1790"/>
      <c r="M2449" s="1791">
        <v>7000</v>
      </c>
      <c r="N2449" s="296"/>
      <c r="O2449" s="178"/>
      <c r="P2449" s="178"/>
      <c r="Q2449" s="178"/>
    </row>
    <row r="2450" spans="1:17" ht="40.799999999999997">
      <c r="A2450" s="1549"/>
      <c r="B2450" s="3055" t="s">
        <v>757</v>
      </c>
      <c r="C2450" s="1784" t="s">
        <v>326</v>
      </c>
      <c r="D2450" s="1785" t="s">
        <v>1851</v>
      </c>
      <c r="E2450" s="1784" t="s">
        <v>1795</v>
      </c>
      <c r="F2450" s="1786">
        <v>2361</v>
      </c>
      <c r="G2450" s="1579" t="s">
        <v>3688</v>
      </c>
      <c r="H2450" s="1787"/>
      <c r="I2450" s="1787"/>
      <c r="J2450" s="1789"/>
      <c r="K2450" s="1788"/>
      <c r="L2450" s="1790"/>
      <c r="M2450" s="2691">
        <v>0</v>
      </c>
      <c r="N2450" s="296"/>
    </row>
    <row r="2451" spans="1:17" ht="11.4" customHeight="1">
      <c r="A2451" s="1549"/>
      <c r="B2451" s="3044" t="s">
        <v>757</v>
      </c>
      <c r="C2451" s="1550" t="s">
        <v>326</v>
      </c>
      <c r="D2451" s="1772" t="s">
        <v>1851</v>
      </c>
      <c r="E2451" s="1550" t="s">
        <v>1795</v>
      </c>
      <c r="F2451" s="1773">
        <v>2361</v>
      </c>
      <c r="G2451" s="1579" t="s">
        <v>3689</v>
      </c>
      <c r="H2451" s="1580"/>
      <c r="I2451" s="1580"/>
      <c r="J2451" s="1580"/>
      <c r="K2451" s="1582"/>
      <c r="L2451" s="1552"/>
      <c r="M2451" s="2687">
        <v>0</v>
      </c>
      <c r="N2451" s="296"/>
    </row>
    <row r="2452" spans="1:17" ht="20.399999999999999">
      <c r="A2452" s="1549"/>
      <c r="B2452" s="3044" t="s">
        <v>757</v>
      </c>
      <c r="C2452" s="1550" t="s">
        <v>326</v>
      </c>
      <c r="D2452" s="1772" t="s">
        <v>1851</v>
      </c>
      <c r="E2452" s="1550" t="s">
        <v>1795</v>
      </c>
      <c r="F2452" s="1773">
        <v>2361</v>
      </c>
      <c r="G2452" s="1579" t="s">
        <v>3690</v>
      </c>
      <c r="H2452" s="1580"/>
      <c r="I2452" s="1580"/>
      <c r="J2452" s="1580"/>
      <c r="K2452" s="1554"/>
      <c r="L2452" s="1552"/>
      <c r="M2452" s="2687">
        <v>0</v>
      </c>
      <c r="N2452" s="6"/>
    </row>
    <row r="2453" spans="1:17" ht="20.399999999999999">
      <c r="A2453" s="2588"/>
      <c r="B2453" s="3044" t="s">
        <v>757</v>
      </c>
      <c r="C2453" s="1550" t="s">
        <v>326</v>
      </c>
      <c r="D2453" s="1772" t="s">
        <v>1851</v>
      </c>
      <c r="E2453" s="1550" t="s">
        <v>1795</v>
      </c>
      <c r="F2453" s="1773">
        <v>2361</v>
      </c>
      <c r="G2453" s="2619" t="s">
        <v>4783</v>
      </c>
      <c r="H2453" s="2620"/>
      <c r="I2453" s="2620"/>
      <c r="J2453" s="2620"/>
      <c r="K2453" s="2517"/>
      <c r="L2453" s="2524"/>
      <c r="M2453" s="2686">
        <v>2840</v>
      </c>
      <c r="N2453" s="6"/>
    </row>
    <row r="2454" spans="1:17" ht="20.399999999999999">
      <c r="A2454" s="622"/>
      <c r="B2454" s="3032" t="s">
        <v>756</v>
      </c>
      <c r="C2454" s="622" t="s">
        <v>309</v>
      </c>
      <c r="D2454" s="845" t="s">
        <v>1851</v>
      </c>
      <c r="E2454" s="659" t="s">
        <v>1795</v>
      </c>
      <c r="F2454" s="763">
        <v>2512</v>
      </c>
      <c r="G2454" s="739" t="s">
        <v>763</v>
      </c>
      <c r="H2454" s="645">
        <v>6000</v>
      </c>
      <c r="I2454" s="645"/>
      <c r="J2454" s="1537">
        <v>6257</v>
      </c>
      <c r="K2454" s="741"/>
      <c r="L2454" s="645">
        <v>8000</v>
      </c>
      <c r="M2454" s="645"/>
      <c r="N2454" s="6"/>
    </row>
    <row r="2455" spans="1:17" ht="20.399999999999999">
      <c r="A2455" s="602"/>
      <c r="B2455" s="3033" t="s">
        <v>756</v>
      </c>
      <c r="C2455" s="602" t="s">
        <v>352</v>
      </c>
      <c r="D2455" s="846" t="s">
        <v>1851</v>
      </c>
      <c r="E2455" s="639" t="s">
        <v>1795</v>
      </c>
      <c r="F2455" s="734">
        <v>2512</v>
      </c>
      <c r="G2455" s="689" t="s">
        <v>2937</v>
      </c>
      <c r="H2455" s="861"/>
      <c r="I2455" s="640">
        <v>2000</v>
      </c>
      <c r="J2455" s="1537" t="s">
        <v>1126</v>
      </c>
      <c r="K2455" s="731"/>
      <c r="L2455" s="861"/>
      <c r="M2455" s="640">
        <v>8000</v>
      </c>
      <c r="N2455" s="6"/>
    </row>
    <row r="2456" spans="1:17" ht="11.4" customHeight="1">
      <c r="A2456" s="602"/>
      <c r="B2456" s="3033" t="s">
        <v>756</v>
      </c>
      <c r="C2456" s="602" t="s">
        <v>352</v>
      </c>
      <c r="D2456" s="846" t="s">
        <v>1851</v>
      </c>
      <c r="E2456" s="639" t="s">
        <v>1795</v>
      </c>
      <c r="F2456" s="734">
        <v>2512</v>
      </c>
      <c r="G2456" s="1236" t="s">
        <v>2949</v>
      </c>
      <c r="H2456" s="1172"/>
      <c r="I2456" s="1172">
        <v>2000</v>
      </c>
      <c r="J2456" s="1537" t="s">
        <v>1126</v>
      </c>
      <c r="K2456" s="1235"/>
      <c r="L2456" s="1172"/>
      <c r="M2456" s="1285"/>
      <c r="N2456" s="6"/>
    </row>
    <row r="2457" spans="1:17" ht="20.399999999999999">
      <c r="A2457" s="576"/>
      <c r="B2457" s="3033" t="s">
        <v>756</v>
      </c>
      <c r="C2457" s="602" t="s">
        <v>352</v>
      </c>
      <c r="D2457" s="846" t="s">
        <v>1851</v>
      </c>
      <c r="E2457" s="639" t="s">
        <v>1795</v>
      </c>
      <c r="F2457" s="734">
        <v>2512</v>
      </c>
      <c r="G2457" s="1068" t="s">
        <v>3034</v>
      </c>
      <c r="H2457" s="1080"/>
      <c r="I2457" s="1080">
        <v>2000</v>
      </c>
      <c r="J2457" s="1537" t="s">
        <v>1126</v>
      </c>
      <c r="K2457" s="1338"/>
      <c r="L2457" s="1080"/>
      <c r="M2457" s="1354"/>
      <c r="N2457" s="296"/>
    </row>
    <row r="2458" spans="1:17" ht="11.4" customHeight="1">
      <c r="A2458" s="622"/>
      <c r="B2458" s="3032" t="s">
        <v>672</v>
      </c>
      <c r="C2458" s="622" t="s">
        <v>352</v>
      </c>
      <c r="D2458" s="845" t="s">
        <v>1851</v>
      </c>
      <c r="E2458" s="659" t="s">
        <v>1795</v>
      </c>
      <c r="F2458" s="763">
        <v>3262</v>
      </c>
      <c r="G2458" s="739" t="s">
        <v>432</v>
      </c>
      <c r="H2458" s="645">
        <v>1000</v>
      </c>
      <c r="I2458" s="645"/>
      <c r="J2458" s="1537">
        <v>500</v>
      </c>
      <c r="K2458" s="741"/>
      <c r="L2458" s="645">
        <v>0</v>
      </c>
      <c r="M2458" s="645"/>
      <c r="N2458" s="296"/>
    </row>
    <row r="2459" spans="1:17" ht="20.399999999999999">
      <c r="A2459" s="602" t="s">
        <v>535</v>
      </c>
      <c r="B2459" s="3033" t="s">
        <v>672</v>
      </c>
      <c r="C2459" s="602" t="s">
        <v>352</v>
      </c>
      <c r="D2459" s="846" t="s">
        <v>1851</v>
      </c>
      <c r="E2459" s="639" t="s">
        <v>1795</v>
      </c>
      <c r="F2459" s="734">
        <v>3262</v>
      </c>
      <c r="G2459" s="689" t="s">
        <v>2948</v>
      </c>
      <c r="H2459" s="640"/>
      <c r="I2459" s="640">
        <v>1000</v>
      </c>
      <c r="J2459" s="1537" t="s">
        <v>1126</v>
      </c>
      <c r="K2459" s="731"/>
      <c r="L2459" s="640"/>
      <c r="M2459" s="653"/>
      <c r="N2459" s="296"/>
    </row>
    <row r="2460" spans="1:17" ht="20.399999999999999">
      <c r="A2460" s="622"/>
      <c r="B2460" s="3032" t="s">
        <v>672</v>
      </c>
      <c r="C2460" s="622" t="s">
        <v>352</v>
      </c>
      <c r="D2460" s="845" t="s">
        <v>1851</v>
      </c>
      <c r="E2460" s="659" t="s">
        <v>1795</v>
      </c>
      <c r="F2460" s="763">
        <v>3263</v>
      </c>
      <c r="G2460" s="739" t="s">
        <v>179</v>
      </c>
      <c r="H2460" s="645">
        <v>1000</v>
      </c>
      <c r="I2460" s="645"/>
      <c r="J2460" s="1537">
        <v>1000</v>
      </c>
      <c r="K2460" s="741"/>
      <c r="L2460" s="645">
        <v>0</v>
      </c>
      <c r="M2460" s="645"/>
      <c r="N2460" s="116"/>
    </row>
    <row r="2461" spans="1:17" ht="20.399999999999999">
      <c r="A2461" s="602" t="s">
        <v>535</v>
      </c>
      <c r="B2461" s="3033" t="s">
        <v>672</v>
      </c>
      <c r="C2461" s="602" t="s">
        <v>352</v>
      </c>
      <c r="D2461" s="846" t="s">
        <v>1851</v>
      </c>
      <c r="E2461" s="639" t="s">
        <v>1795</v>
      </c>
      <c r="F2461" s="734">
        <v>3263</v>
      </c>
      <c r="G2461" s="689" t="s">
        <v>2935</v>
      </c>
      <c r="H2461" s="640"/>
      <c r="I2461" s="640">
        <v>1000</v>
      </c>
      <c r="J2461" s="1537" t="s">
        <v>1126</v>
      </c>
      <c r="K2461" s="731"/>
      <c r="L2461" s="640"/>
      <c r="M2461" s="653"/>
      <c r="N2461" s="116" t="s">
        <v>2061</v>
      </c>
    </row>
    <row r="2462" spans="1:17">
      <c r="A2462" s="622"/>
      <c r="B2462" s="3032" t="s">
        <v>756</v>
      </c>
      <c r="C2462" s="659" t="s">
        <v>309</v>
      </c>
      <c r="D2462" s="1757" t="s">
        <v>1851</v>
      </c>
      <c r="E2462" s="659" t="s">
        <v>1795</v>
      </c>
      <c r="F2462" s="763">
        <v>5120</v>
      </c>
      <c r="G2462" s="739" t="s">
        <v>129</v>
      </c>
      <c r="H2462" s="645">
        <v>1850</v>
      </c>
      <c r="I2462" s="645"/>
      <c r="J2462" s="1537">
        <v>0</v>
      </c>
      <c r="K2462" s="741"/>
      <c r="L2462" s="645">
        <v>3124</v>
      </c>
      <c r="M2462" s="645"/>
      <c r="N2462" s="296"/>
    </row>
    <row r="2463" spans="1:17">
      <c r="A2463" s="602"/>
      <c r="B2463" s="3033" t="s">
        <v>756</v>
      </c>
      <c r="C2463" s="639" t="s">
        <v>309</v>
      </c>
      <c r="D2463" s="1756" t="s">
        <v>1851</v>
      </c>
      <c r="E2463" s="639" t="s">
        <v>1795</v>
      </c>
      <c r="F2463" s="734">
        <v>5120</v>
      </c>
      <c r="G2463" s="689" t="s">
        <v>473</v>
      </c>
      <c r="H2463" s="861"/>
      <c r="I2463" s="640">
        <v>450</v>
      </c>
      <c r="J2463" s="1537" t="s">
        <v>1126</v>
      </c>
      <c r="K2463" s="731"/>
      <c r="L2463" s="861"/>
      <c r="M2463" s="640"/>
      <c r="N2463" s="296"/>
    </row>
    <row r="2464" spans="1:17">
      <c r="A2464" s="1549"/>
      <c r="B2464" s="3033" t="s">
        <v>756</v>
      </c>
      <c r="C2464" s="639" t="s">
        <v>309</v>
      </c>
      <c r="D2464" s="1756" t="s">
        <v>1851</v>
      </c>
      <c r="E2464" s="639" t="s">
        <v>1795</v>
      </c>
      <c r="F2464" s="734">
        <v>5120</v>
      </c>
      <c r="G2464" s="1583" t="s">
        <v>3694</v>
      </c>
      <c r="H2464" s="1780"/>
      <c r="I2464" s="1552">
        <v>900</v>
      </c>
      <c r="J2464" s="1552"/>
      <c r="K2464" s="1568"/>
      <c r="L2464" s="1780"/>
      <c r="M2464" s="1552">
        <v>900</v>
      </c>
      <c r="N2464" s="296"/>
    </row>
    <row r="2465" spans="1:17">
      <c r="A2465" s="1549"/>
      <c r="B2465" s="3033" t="s">
        <v>756</v>
      </c>
      <c r="C2465" s="639" t="s">
        <v>309</v>
      </c>
      <c r="D2465" s="1756" t="s">
        <v>1851</v>
      </c>
      <c r="E2465" s="639" t="s">
        <v>1795</v>
      </c>
      <c r="F2465" s="734">
        <v>5120</v>
      </c>
      <c r="G2465" s="1583" t="s">
        <v>3695</v>
      </c>
      <c r="H2465" s="1780"/>
      <c r="I2465" s="1552"/>
      <c r="J2465" s="1552"/>
      <c r="K2465" s="1568"/>
      <c r="L2465" s="1780"/>
      <c r="M2465" s="1552">
        <v>125</v>
      </c>
      <c r="N2465" s="296"/>
    </row>
    <row r="2466" spans="1:17" ht="20.399999999999999">
      <c r="A2466" s="1549"/>
      <c r="B2466" s="3033" t="s">
        <v>756</v>
      </c>
      <c r="C2466" s="639" t="s">
        <v>309</v>
      </c>
      <c r="D2466" s="1756" t="s">
        <v>1851</v>
      </c>
      <c r="E2466" s="639" t="s">
        <v>1795</v>
      </c>
      <c r="F2466" s="734">
        <v>5120</v>
      </c>
      <c r="G2466" s="1583" t="s">
        <v>3696</v>
      </c>
      <c r="H2466" s="1780"/>
      <c r="I2466" s="1552"/>
      <c r="J2466" s="1552"/>
      <c r="K2466" s="1568"/>
      <c r="L2466" s="1780"/>
      <c r="M2466" s="1552">
        <v>799</v>
      </c>
      <c r="N2466" s="296"/>
    </row>
    <row r="2467" spans="1:17" ht="20.399999999999999">
      <c r="A2467" s="1549"/>
      <c r="B2467" s="3033" t="s">
        <v>756</v>
      </c>
      <c r="C2467" s="639" t="s">
        <v>309</v>
      </c>
      <c r="D2467" s="1756" t="s">
        <v>1851</v>
      </c>
      <c r="E2467" s="639" t="s">
        <v>1795</v>
      </c>
      <c r="F2467" s="734">
        <v>5120</v>
      </c>
      <c r="G2467" s="1583" t="s">
        <v>3697</v>
      </c>
      <c r="H2467" s="1780"/>
      <c r="I2467" s="1552">
        <v>500</v>
      </c>
      <c r="J2467" s="1552"/>
      <c r="K2467" s="1568"/>
      <c r="L2467" s="1780"/>
      <c r="M2467" s="1552">
        <v>1300</v>
      </c>
      <c r="N2467" s="296"/>
      <c r="O2467" s="178"/>
      <c r="P2467" s="178"/>
      <c r="Q2467" s="178"/>
    </row>
    <row r="2468" spans="1:17">
      <c r="A2468" s="622"/>
      <c r="B2468" s="3032" t="s">
        <v>758</v>
      </c>
      <c r="C2468" s="622" t="s">
        <v>309</v>
      </c>
      <c r="D2468" s="845" t="s">
        <v>1851</v>
      </c>
      <c r="E2468" s="659" t="s">
        <v>1795</v>
      </c>
      <c r="F2468" s="763">
        <v>5238</v>
      </c>
      <c r="G2468" s="739" t="s">
        <v>131</v>
      </c>
      <c r="H2468" s="645">
        <v>6440</v>
      </c>
      <c r="I2468" s="645"/>
      <c r="J2468" s="1537">
        <v>6432.59</v>
      </c>
      <c r="K2468" s="741"/>
      <c r="L2468" s="645">
        <v>8000</v>
      </c>
      <c r="M2468" s="645"/>
      <c r="N2468" s="296"/>
      <c r="O2468" s="178"/>
      <c r="P2468" s="178"/>
      <c r="Q2468" s="178"/>
    </row>
    <row r="2469" spans="1:17">
      <c r="A2469" s="602"/>
      <c r="B2469" s="3033" t="s">
        <v>758</v>
      </c>
      <c r="C2469" s="602" t="s">
        <v>305</v>
      </c>
      <c r="D2469" s="846" t="s">
        <v>1851</v>
      </c>
      <c r="E2469" s="639" t="s">
        <v>1795</v>
      </c>
      <c r="F2469" s="734">
        <v>5238</v>
      </c>
      <c r="G2469" s="689" t="s">
        <v>4850</v>
      </c>
      <c r="H2469" s="861"/>
      <c r="I2469" s="640">
        <v>2500</v>
      </c>
      <c r="J2469" s="1537" t="s">
        <v>1126</v>
      </c>
      <c r="K2469" s="731"/>
      <c r="L2469" s="861"/>
      <c r="M2469" s="1552">
        <v>6000</v>
      </c>
      <c r="N2469" s="296"/>
      <c r="O2469" s="178"/>
      <c r="P2469" s="178"/>
      <c r="Q2469" s="178"/>
    </row>
    <row r="2470" spans="1:17" ht="40.799999999999997">
      <c r="A2470" s="1549" t="s">
        <v>538</v>
      </c>
      <c r="B2470" s="3044" t="s">
        <v>758</v>
      </c>
      <c r="C2470" s="1549" t="s">
        <v>309</v>
      </c>
      <c r="D2470" s="1766" t="s">
        <v>1851</v>
      </c>
      <c r="E2470" s="1604" t="s">
        <v>1795</v>
      </c>
      <c r="F2470" s="1605">
        <v>5238</v>
      </c>
      <c r="G2470" s="1551" t="s">
        <v>4851</v>
      </c>
      <c r="H2470" s="1779"/>
      <c r="I2470" s="1556"/>
      <c r="J2470" s="1556"/>
      <c r="K2470" s="1554"/>
      <c r="L2470" s="1569"/>
      <c r="M2470" s="1556">
        <v>2000</v>
      </c>
      <c r="N2470" s="1805" t="s">
        <v>3702</v>
      </c>
      <c r="O2470" s="178"/>
      <c r="P2470" s="178"/>
      <c r="Q2470" s="178"/>
    </row>
    <row r="2471" spans="1:17" ht="20.399999999999999">
      <c r="A2471" s="602"/>
      <c r="B2471" s="3033" t="s">
        <v>758</v>
      </c>
      <c r="C2471" s="602" t="s">
        <v>305</v>
      </c>
      <c r="D2471" s="846" t="s">
        <v>1851</v>
      </c>
      <c r="E2471" s="639" t="s">
        <v>1795</v>
      </c>
      <c r="F2471" s="734">
        <v>5238</v>
      </c>
      <c r="G2471" s="689" t="s">
        <v>2042</v>
      </c>
      <c r="H2471" s="861"/>
      <c r="I2471" s="640">
        <v>3500</v>
      </c>
      <c r="J2471" s="1537" t="s">
        <v>1126</v>
      </c>
      <c r="K2471" s="731"/>
      <c r="L2471" s="861"/>
      <c r="M2471" s="640"/>
      <c r="N2471" s="296"/>
      <c r="O2471" s="178"/>
      <c r="P2471" s="178"/>
      <c r="Q2471" s="178"/>
    </row>
    <row r="2472" spans="1:17" ht="30.6">
      <c r="A2472" s="602" t="s">
        <v>538</v>
      </c>
      <c r="B2472" s="3033" t="s">
        <v>758</v>
      </c>
      <c r="C2472" s="602" t="s">
        <v>309</v>
      </c>
      <c r="D2472" s="846" t="s">
        <v>1851</v>
      </c>
      <c r="E2472" s="639" t="s">
        <v>1795</v>
      </c>
      <c r="F2472" s="734">
        <v>5238</v>
      </c>
      <c r="G2472" s="689" t="s">
        <v>1456</v>
      </c>
      <c r="H2472" s="861"/>
      <c r="I2472" s="640">
        <v>1000</v>
      </c>
      <c r="J2472" s="1537" t="s">
        <v>1126</v>
      </c>
      <c r="K2472" s="731"/>
      <c r="L2472" s="861"/>
      <c r="M2472" s="640"/>
      <c r="N2472" s="1805" t="s">
        <v>3595</v>
      </c>
      <c r="O2472" s="178"/>
      <c r="P2472" s="178"/>
      <c r="Q2472" s="178"/>
    </row>
    <row r="2473" spans="1:17" ht="20.399999999999999">
      <c r="A2473" s="602" t="s">
        <v>472</v>
      </c>
      <c r="B2473" s="3033" t="s">
        <v>758</v>
      </c>
      <c r="C2473" s="602" t="s">
        <v>305</v>
      </c>
      <c r="D2473" s="846" t="s">
        <v>1851</v>
      </c>
      <c r="E2473" s="639" t="s">
        <v>1795</v>
      </c>
      <c r="F2473" s="734">
        <v>5238</v>
      </c>
      <c r="G2473" s="689" t="s">
        <v>3116</v>
      </c>
      <c r="H2473" s="861"/>
      <c r="I2473" s="640">
        <v>-560</v>
      </c>
      <c r="J2473" s="1537" t="s">
        <v>1126</v>
      </c>
      <c r="K2473" s="731"/>
      <c r="L2473" s="861"/>
      <c r="M2473" s="640"/>
      <c r="N2473" s="6"/>
      <c r="O2473" s="178"/>
      <c r="P2473" s="178"/>
      <c r="Q2473" s="178"/>
    </row>
    <row r="2474" spans="1:17">
      <c r="A2474" s="622"/>
      <c r="B2474" s="3032" t="s">
        <v>758</v>
      </c>
      <c r="C2474" s="622" t="s">
        <v>309</v>
      </c>
      <c r="D2474" s="845" t="s">
        <v>1851</v>
      </c>
      <c r="E2474" s="659" t="s">
        <v>1795</v>
      </c>
      <c r="F2474" s="763">
        <v>5239</v>
      </c>
      <c r="G2474" s="739" t="s">
        <v>130</v>
      </c>
      <c r="H2474" s="645">
        <v>4790</v>
      </c>
      <c r="I2474" s="645"/>
      <c r="J2474" s="1537">
        <v>4096</v>
      </c>
      <c r="K2474" s="741"/>
      <c r="L2474" s="645">
        <v>11275</v>
      </c>
      <c r="M2474" s="645"/>
      <c r="N2474" s="6"/>
      <c r="O2474" s="178"/>
      <c r="P2474" s="178"/>
      <c r="Q2474" s="178"/>
    </row>
    <row r="2475" spans="1:17">
      <c r="A2475" s="602"/>
      <c r="B2475" s="3033" t="s">
        <v>758</v>
      </c>
      <c r="C2475" s="602" t="s">
        <v>309</v>
      </c>
      <c r="D2475" s="846" t="s">
        <v>1851</v>
      </c>
      <c r="E2475" s="639" t="s">
        <v>1795</v>
      </c>
      <c r="F2475" s="940">
        <v>5239</v>
      </c>
      <c r="G2475" s="689" t="s">
        <v>2043</v>
      </c>
      <c r="H2475" s="640"/>
      <c r="I2475" s="640">
        <v>1800</v>
      </c>
      <c r="J2475" s="1537" t="s">
        <v>1126</v>
      </c>
      <c r="K2475" s="731"/>
      <c r="L2475" s="640"/>
      <c r="M2475" s="640"/>
      <c r="N2475" s="6"/>
      <c r="O2475" s="178"/>
      <c r="P2475" s="178"/>
      <c r="Q2475" s="178"/>
    </row>
    <row r="2476" spans="1:17" ht="20.399999999999999">
      <c r="A2476" s="602"/>
      <c r="B2476" s="3033" t="s">
        <v>758</v>
      </c>
      <c r="C2476" s="602" t="s">
        <v>309</v>
      </c>
      <c r="D2476" s="846" t="s">
        <v>1851</v>
      </c>
      <c r="E2476" s="639" t="s">
        <v>1795</v>
      </c>
      <c r="F2476" s="940">
        <v>5239</v>
      </c>
      <c r="G2476" s="689" t="s">
        <v>2044</v>
      </c>
      <c r="H2476" s="640"/>
      <c r="I2476" s="640">
        <v>2990</v>
      </c>
      <c r="J2476" s="1537" t="s">
        <v>1126</v>
      </c>
      <c r="K2476" s="731"/>
      <c r="L2476" s="640"/>
      <c r="M2476" s="640"/>
      <c r="N2476" s="6"/>
      <c r="O2476" s="178"/>
      <c r="P2476" s="178"/>
      <c r="Q2476" s="178"/>
    </row>
    <row r="2477" spans="1:17">
      <c r="A2477" s="602"/>
      <c r="B2477" s="3033" t="s">
        <v>758</v>
      </c>
      <c r="C2477" s="602" t="s">
        <v>309</v>
      </c>
      <c r="D2477" s="846" t="s">
        <v>1851</v>
      </c>
      <c r="E2477" s="639" t="s">
        <v>1795</v>
      </c>
      <c r="F2477" s="940">
        <v>5239</v>
      </c>
      <c r="G2477" s="689" t="s">
        <v>4784</v>
      </c>
      <c r="H2477" s="640"/>
      <c r="I2477" s="640"/>
      <c r="J2477" s="1537" t="s">
        <v>1126</v>
      </c>
      <c r="K2477" s="731"/>
      <c r="L2477" s="640"/>
      <c r="M2477" s="640">
        <v>2325</v>
      </c>
      <c r="N2477" s="6"/>
      <c r="O2477" s="178"/>
      <c r="P2477" s="178"/>
      <c r="Q2477" s="178"/>
    </row>
    <row r="2478" spans="1:17" ht="30.6">
      <c r="A2478" s="2588"/>
      <c r="B2478" s="3033" t="s">
        <v>758</v>
      </c>
      <c r="C2478" s="602" t="s">
        <v>309</v>
      </c>
      <c r="D2478" s="846" t="s">
        <v>1851</v>
      </c>
      <c r="E2478" s="639" t="s">
        <v>1795</v>
      </c>
      <c r="F2478" s="940">
        <v>5239</v>
      </c>
      <c r="G2478" s="2514" t="s">
        <v>3701</v>
      </c>
      <c r="H2478" s="2524"/>
      <c r="I2478" s="2524"/>
      <c r="J2478" s="2530"/>
      <c r="K2478" s="2531"/>
      <c r="L2478" s="2524"/>
      <c r="M2478" s="2524">
        <v>2950</v>
      </c>
      <c r="N2478" s="6"/>
      <c r="O2478" s="178"/>
      <c r="P2478" s="178"/>
      <c r="Q2478" s="178"/>
    </row>
    <row r="2479" spans="1:17">
      <c r="A2479" s="602"/>
      <c r="B2479" s="3033" t="s">
        <v>758</v>
      </c>
      <c r="C2479" s="602" t="s">
        <v>309</v>
      </c>
      <c r="D2479" s="846" t="s">
        <v>1851</v>
      </c>
      <c r="E2479" s="639" t="s">
        <v>1795</v>
      </c>
      <c r="F2479" s="940">
        <v>5239</v>
      </c>
      <c r="G2479" s="689" t="s">
        <v>3699</v>
      </c>
      <c r="H2479" s="861"/>
      <c r="I2479" s="640"/>
      <c r="J2479" s="1537" t="s">
        <v>1126</v>
      </c>
      <c r="K2479" s="731"/>
      <c r="L2479" s="861"/>
      <c r="M2479" s="640">
        <v>6000</v>
      </c>
      <c r="N2479" s="116" t="s">
        <v>3726</v>
      </c>
      <c r="O2479" s="178"/>
      <c r="P2479" s="178"/>
      <c r="Q2479" s="178"/>
    </row>
    <row r="2480" spans="1:17">
      <c r="A2480" s="622"/>
      <c r="B2480" s="3032" t="s">
        <v>757</v>
      </c>
      <c r="C2480" s="622" t="s">
        <v>326</v>
      </c>
      <c r="D2480" s="845" t="s">
        <v>1851</v>
      </c>
      <c r="E2480" s="659" t="s">
        <v>1795</v>
      </c>
      <c r="F2480" s="763">
        <v>5239</v>
      </c>
      <c r="G2480" s="739" t="s">
        <v>130</v>
      </c>
      <c r="H2480" s="645">
        <v>18500</v>
      </c>
      <c r="I2480" s="645"/>
      <c r="J2480" s="1537">
        <v>13263</v>
      </c>
      <c r="K2480" s="741"/>
      <c r="L2480" s="645">
        <v>0</v>
      </c>
      <c r="M2480" s="645"/>
      <c r="N2480" s="1801"/>
      <c r="O2480" s="178"/>
      <c r="P2480" s="178"/>
      <c r="Q2480" s="178"/>
    </row>
    <row r="2481" spans="1:17" ht="30.6">
      <c r="A2481" s="602"/>
      <c r="B2481" s="3033" t="s">
        <v>757</v>
      </c>
      <c r="C2481" s="602" t="s">
        <v>326</v>
      </c>
      <c r="D2481" s="846" t="s">
        <v>1851</v>
      </c>
      <c r="E2481" s="639" t="s">
        <v>1795</v>
      </c>
      <c r="F2481" s="734">
        <v>5239</v>
      </c>
      <c r="G2481" s="1583" t="s">
        <v>3701</v>
      </c>
      <c r="H2481" s="640"/>
      <c r="I2481" s="640">
        <v>20000</v>
      </c>
      <c r="J2481" s="1537" t="s">
        <v>1126</v>
      </c>
      <c r="K2481" s="731"/>
      <c r="L2481" s="640"/>
      <c r="M2481" s="653"/>
      <c r="N2481" s="1801"/>
      <c r="O2481" s="4"/>
      <c r="P2481" s="4"/>
      <c r="Q2481" s="4"/>
    </row>
    <row r="2482" spans="1:17" ht="20.399999999999999">
      <c r="A2482" s="602"/>
      <c r="B2482" s="3033" t="s">
        <v>757</v>
      </c>
      <c r="C2482" s="602" t="s">
        <v>326</v>
      </c>
      <c r="D2482" s="846" t="s">
        <v>1851</v>
      </c>
      <c r="E2482" s="639" t="s">
        <v>1795</v>
      </c>
      <c r="F2482" s="734">
        <v>5239</v>
      </c>
      <c r="G2482" s="689" t="s">
        <v>3117</v>
      </c>
      <c r="H2482" s="640"/>
      <c r="I2482" s="640">
        <v>-1500</v>
      </c>
      <c r="J2482" s="1537" t="s">
        <v>1126</v>
      </c>
      <c r="K2482" s="731"/>
      <c r="L2482" s="640"/>
      <c r="M2482" s="653"/>
      <c r="N2482" s="116"/>
      <c r="O2482" s="178"/>
      <c r="P2482" s="178"/>
      <c r="Q2482" s="178"/>
    </row>
    <row r="2483" spans="1:17" ht="20.399999999999999">
      <c r="A2483" s="1549"/>
      <c r="B2483" s="3056" t="s">
        <v>757</v>
      </c>
      <c r="C2483" s="1793" t="s">
        <v>326</v>
      </c>
      <c r="D2483" s="1794" t="s">
        <v>1851</v>
      </c>
      <c r="E2483" s="1795" t="s">
        <v>1795</v>
      </c>
      <c r="F2483" s="1796">
        <v>5239</v>
      </c>
      <c r="G2483" s="1797" t="s">
        <v>3699</v>
      </c>
      <c r="H2483" s="1798"/>
      <c r="I2483" s="1798"/>
      <c r="J2483" s="1798"/>
      <c r="K2483" s="1799"/>
      <c r="L2483" s="1798"/>
      <c r="M2483" s="1800"/>
      <c r="N2483" s="429" t="s">
        <v>3705</v>
      </c>
      <c r="O2483" s="178"/>
      <c r="P2483" s="178"/>
      <c r="Q2483" s="178"/>
    </row>
    <row r="2484" spans="1:17">
      <c r="A2484" s="622"/>
      <c r="B2484" s="3032" t="s">
        <v>422</v>
      </c>
      <c r="C2484" s="622" t="s">
        <v>413</v>
      </c>
      <c r="D2484" s="658" t="s">
        <v>1851</v>
      </c>
      <c r="E2484" s="681" t="s">
        <v>1796</v>
      </c>
      <c r="F2484" s="763">
        <v>1119</v>
      </c>
      <c r="G2484" s="739" t="s">
        <v>101</v>
      </c>
      <c r="H2484" s="645">
        <v>163090.79999999999</v>
      </c>
      <c r="I2484" s="740"/>
      <c r="J2484" s="1537">
        <v>127563</v>
      </c>
      <c r="K2484" s="741"/>
      <c r="L2484" s="645">
        <v>173721.78799999997</v>
      </c>
      <c r="M2484" s="740"/>
      <c r="N2484" s="429" t="s">
        <v>3707</v>
      </c>
    </row>
    <row r="2485" spans="1:17" ht="20.399999999999999">
      <c r="A2485" s="602"/>
      <c r="B2485" s="3033" t="s">
        <v>422</v>
      </c>
      <c r="C2485" s="602" t="s">
        <v>413</v>
      </c>
      <c r="D2485" s="617" t="s">
        <v>1851</v>
      </c>
      <c r="E2485" s="639" t="s">
        <v>1796</v>
      </c>
      <c r="F2485" s="734">
        <v>1119</v>
      </c>
      <c r="G2485" s="1803" t="s">
        <v>422</v>
      </c>
      <c r="H2485" s="640"/>
      <c r="I2485" s="640">
        <v>165090.79999999999</v>
      </c>
      <c r="J2485" s="1537" t="s">
        <v>1126</v>
      </c>
      <c r="K2485" s="741"/>
      <c r="L2485" s="640"/>
      <c r="M2485" s="640">
        <v>173721.78799999997</v>
      </c>
      <c r="N2485" s="1808" t="s">
        <v>3708</v>
      </c>
      <c r="O2485" s="4"/>
    </row>
    <row r="2486" spans="1:17" ht="20.399999999999999">
      <c r="A2486" s="602"/>
      <c r="B2486" s="3033" t="s">
        <v>422</v>
      </c>
      <c r="C2486" s="602" t="s">
        <v>413</v>
      </c>
      <c r="D2486" s="617" t="s">
        <v>1851</v>
      </c>
      <c r="E2486" s="639" t="s">
        <v>1796</v>
      </c>
      <c r="F2486" s="734">
        <v>1119</v>
      </c>
      <c r="G2486" s="1803" t="s">
        <v>1871</v>
      </c>
      <c r="H2486" s="640"/>
      <c r="I2486" s="640">
        <v>-2000</v>
      </c>
      <c r="J2486" s="1537" t="s">
        <v>1126</v>
      </c>
      <c r="K2486" s="741"/>
      <c r="L2486" s="640"/>
      <c r="M2486" s="640"/>
      <c r="N2486" s="1801"/>
    </row>
    <row r="2487" spans="1:17" ht="30.6">
      <c r="A2487" s="622"/>
      <c r="B2487" s="3032" t="s">
        <v>312</v>
      </c>
      <c r="C2487" s="622" t="s">
        <v>306</v>
      </c>
      <c r="D2487" s="845" t="s">
        <v>1851</v>
      </c>
      <c r="E2487" s="1305" t="s">
        <v>1796</v>
      </c>
      <c r="F2487" s="624">
        <v>1119</v>
      </c>
      <c r="G2487" s="625" t="s">
        <v>101</v>
      </c>
      <c r="H2487" s="859">
        <v>8941</v>
      </c>
      <c r="I2487" s="645"/>
      <c r="J2487" s="1392"/>
      <c r="K2487" s="741"/>
      <c r="L2487" s="3017">
        <v>8898.9982183024513</v>
      </c>
      <c r="M2487" s="1541"/>
      <c r="N2487" s="1809" t="s">
        <v>3710</v>
      </c>
      <c r="O2487" s="178"/>
      <c r="P2487" s="178"/>
      <c r="Q2487" s="178"/>
    </row>
    <row r="2488" spans="1:17" ht="20.399999999999999">
      <c r="A2488" s="602"/>
      <c r="B2488" s="3033" t="s">
        <v>312</v>
      </c>
      <c r="C2488" s="602" t="s">
        <v>306</v>
      </c>
      <c r="D2488" s="846" t="s">
        <v>1851</v>
      </c>
      <c r="E2488" s="1306" t="s">
        <v>1796</v>
      </c>
      <c r="F2488" s="618">
        <v>1119</v>
      </c>
      <c r="G2488" s="604" t="s">
        <v>236</v>
      </c>
      <c r="H2488" s="640"/>
      <c r="I2488" s="653">
        <v>8941</v>
      </c>
      <c r="J2488" s="1392" t="s">
        <v>1126</v>
      </c>
      <c r="K2488" s="731"/>
      <c r="L2488" s="1542"/>
      <c r="M2488" s="1561">
        <v>8898.9982183024513</v>
      </c>
      <c r="N2488" s="116"/>
      <c r="O2488" s="178"/>
      <c r="P2488" s="178"/>
      <c r="Q2488" s="178"/>
    </row>
    <row r="2489" spans="1:17">
      <c r="A2489" s="622"/>
      <c r="B2489" s="3032" t="s">
        <v>422</v>
      </c>
      <c r="C2489" s="622" t="s">
        <v>413</v>
      </c>
      <c r="D2489" s="658" t="s">
        <v>1851</v>
      </c>
      <c r="E2489" s="659" t="s">
        <v>1796</v>
      </c>
      <c r="F2489" s="763">
        <v>1141</v>
      </c>
      <c r="G2489" s="739" t="s">
        <v>571</v>
      </c>
      <c r="H2489" s="645">
        <v>440</v>
      </c>
      <c r="I2489" s="740"/>
      <c r="J2489" s="1537">
        <v>439</v>
      </c>
      <c r="K2489" s="741"/>
      <c r="L2489" s="740">
        <v>240</v>
      </c>
      <c r="M2489" s="740"/>
      <c r="N2489" s="116"/>
      <c r="O2489" s="178"/>
      <c r="P2489" s="178"/>
      <c r="Q2489" s="178"/>
    </row>
    <row r="2490" spans="1:17">
      <c r="A2490" s="602"/>
      <c r="B2490" s="3033" t="s">
        <v>422</v>
      </c>
      <c r="C2490" s="602" t="s">
        <v>413</v>
      </c>
      <c r="D2490" s="846" t="s">
        <v>1851</v>
      </c>
      <c r="E2490" s="639" t="s">
        <v>1796</v>
      </c>
      <c r="F2490" s="734">
        <v>1141</v>
      </c>
      <c r="G2490" s="689"/>
      <c r="H2490" s="640"/>
      <c r="I2490" s="653">
        <v>240</v>
      </c>
      <c r="J2490" s="1537" t="s">
        <v>1126</v>
      </c>
      <c r="K2490" s="731"/>
      <c r="L2490" s="640"/>
      <c r="M2490" s="653">
        <v>240</v>
      </c>
      <c r="N2490" s="1801"/>
      <c r="O2490" s="178"/>
      <c r="P2490" s="178"/>
      <c r="Q2490" s="178"/>
    </row>
    <row r="2491" spans="1:17" ht="20.399999999999999">
      <c r="A2491" s="602"/>
      <c r="B2491" s="3033" t="s">
        <v>422</v>
      </c>
      <c r="C2491" s="602" t="s">
        <v>413</v>
      </c>
      <c r="D2491" s="846" t="s">
        <v>1851</v>
      </c>
      <c r="E2491" s="639" t="s">
        <v>1796</v>
      </c>
      <c r="F2491" s="734">
        <v>1141</v>
      </c>
      <c r="G2491" s="1803" t="s">
        <v>3196</v>
      </c>
      <c r="H2491" s="640"/>
      <c r="I2491" s="640">
        <v>200</v>
      </c>
      <c r="J2491" s="1537" t="s">
        <v>1126</v>
      </c>
      <c r="K2491" s="741"/>
      <c r="L2491" s="640"/>
      <c r="M2491" s="640"/>
      <c r="N2491" s="1801"/>
      <c r="O2491" s="4"/>
    </row>
    <row r="2492" spans="1:17" ht="20.399999999999999">
      <c r="A2492" s="622"/>
      <c r="B2492" s="3032" t="s">
        <v>422</v>
      </c>
      <c r="C2492" s="622" t="s">
        <v>413</v>
      </c>
      <c r="D2492" s="658" t="s">
        <v>1851</v>
      </c>
      <c r="E2492" s="659" t="s">
        <v>1796</v>
      </c>
      <c r="F2492" s="763">
        <v>1142</v>
      </c>
      <c r="G2492" s="739" t="s">
        <v>102</v>
      </c>
      <c r="H2492" s="645">
        <v>6700</v>
      </c>
      <c r="I2492" s="740"/>
      <c r="J2492" s="1537">
        <v>6634</v>
      </c>
      <c r="K2492" s="741"/>
      <c r="L2492" s="740">
        <v>5200</v>
      </c>
      <c r="M2492" s="740"/>
      <c r="N2492" s="1809" t="s">
        <v>3712</v>
      </c>
    </row>
    <row r="2493" spans="1:17" ht="20.399999999999999">
      <c r="A2493" s="602"/>
      <c r="B2493" s="3033" t="s">
        <v>422</v>
      </c>
      <c r="C2493" s="602" t="s">
        <v>413</v>
      </c>
      <c r="D2493" s="846" t="s">
        <v>1851</v>
      </c>
      <c r="E2493" s="639" t="s">
        <v>1796</v>
      </c>
      <c r="F2493" s="734">
        <v>1142</v>
      </c>
      <c r="G2493" s="689"/>
      <c r="H2493" s="640"/>
      <c r="I2493" s="653">
        <v>5200</v>
      </c>
      <c r="J2493" s="1537" t="s">
        <v>1126</v>
      </c>
      <c r="K2493" s="731"/>
      <c r="L2493" s="640"/>
      <c r="M2493" s="653">
        <v>5200</v>
      </c>
      <c r="N2493" s="1809" t="s">
        <v>3714</v>
      </c>
      <c r="O2493" s="4"/>
      <c r="P2493" s="4"/>
      <c r="Q2493" s="4"/>
    </row>
    <row r="2494" spans="1:17" ht="20.399999999999999">
      <c r="A2494" s="602"/>
      <c r="B2494" s="3033" t="s">
        <v>422</v>
      </c>
      <c r="C2494" s="602" t="s">
        <v>413</v>
      </c>
      <c r="D2494" s="846" t="s">
        <v>1851</v>
      </c>
      <c r="E2494" s="639" t="s">
        <v>1796</v>
      </c>
      <c r="F2494" s="734">
        <v>1142</v>
      </c>
      <c r="G2494" s="689" t="s">
        <v>3197</v>
      </c>
      <c r="H2494" s="640"/>
      <c r="I2494" s="653">
        <v>1500</v>
      </c>
      <c r="J2494" s="1537" t="s">
        <v>1126</v>
      </c>
      <c r="K2494" s="731"/>
      <c r="L2494" s="640"/>
      <c r="M2494" s="653"/>
      <c r="N2494" s="116"/>
      <c r="O2494" s="178"/>
      <c r="P2494" s="178"/>
      <c r="Q2494" s="178"/>
    </row>
    <row r="2495" spans="1:17">
      <c r="A2495" s="622"/>
      <c r="B2495" s="3032" t="s">
        <v>422</v>
      </c>
      <c r="C2495" s="622" t="s">
        <v>413</v>
      </c>
      <c r="D2495" s="658" t="s">
        <v>1851</v>
      </c>
      <c r="E2495" s="659" t="s">
        <v>1796</v>
      </c>
      <c r="F2495" s="763">
        <v>1147</v>
      </c>
      <c r="G2495" s="739" t="s">
        <v>103</v>
      </c>
      <c r="H2495" s="645">
        <v>11089.809999999998</v>
      </c>
      <c r="I2495" s="740"/>
      <c r="J2495" s="1537">
        <v>5860</v>
      </c>
      <c r="K2495" s="741"/>
      <c r="L2495" s="740">
        <v>8690.6266499999983</v>
      </c>
      <c r="M2495" s="740"/>
      <c r="N2495" s="1809"/>
      <c r="O2495" s="178"/>
      <c r="P2495" s="178"/>
      <c r="Q2495" s="178"/>
    </row>
    <row r="2496" spans="1:17" ht="20.399999999999999">
      <c r="A2496" s="602"/>
      <c r="B2496" s="3033" t="s">
        <v>422</v>
      </c>
      <c r="C2496" s="602" t="s">
        <v>413</v>
      </c>
      <c r="D2496" s="617" t="s">
        <v>1851</v>
      </c>
      <c r="E2496" s="639" t="s">
        <v>1796</v>
      </c>
      <c r="F2496" s="734">
        <v>1147</v>
      </c>
      <c r="G2496" s="1803" t="s">
        <v>1019</v>
      </c>
      <c r="H2496" s="640"/>
      <c r="I2496" s="640">
        <v>12789.809999999998</v>
      </c>
      <c r="J2496" s="1537" t="s">
        <v>1126</v>
      </c>
      <c r="K2496" s="741"/>
      <c r="L2496" s="640"/>
      <c r="M2496" s="640">
        <v>8690.6266499999983</v>
      </c>
      <c r="N2496" s="1809" t="s">
        <v>3717</v>
      </c>
      <c r="O2496" s="178"/>
      <c r="P2496" s="178"/>
      <c r="Q2496" s="178"/>
    </row>
    <row r="2497" spans="1:17" ht="20.399999999999999">
      <c r="A2497" s="602"/>
      <c r="B2497" s="3033" t="s">
        <v>422</v>
      </c>
      <c r="C2497" s="602" t="s">
        <v>413</v>
      </c>
      <c r="D2497" s="617" t="s">
        <v>1851</v>
      </c>
      <c r="E2497" s="639" t="s">
        <v>1796</v>
      </c>
      <c r="F2497" s="734">
        <v>1147</v>
      </c>
      <c r="G2497" s="1803" t="s">
        <v>3196</v>
      </c>
      <c r="H2497" s="640"/>
      <c r="I2497" s="640">
        <v>-200</v>
      </c>
      <c r="J2497" s="1537" t="s">
        <v>1126</v>
      </c>
      <c r="K2497" s="741"/>
      <c r="L2497" s="640"/>
      <c r="M2497" s="640"/>
      <c r="N2497" s="1809"/>
      <c r="O2497" s="178"/>
      <c r="P2497" s="178"/>
      <c r="Q2497" s="178"/>
    </row>
    <row r="2498" spans="1:17" ht="20.399999999999999">
      <c r="A2498" s="602"/>
      <c r="B2498" s="3033" t="s">
        <v>422</v>
      </c>
      <c r="C2498" s="602" t="s">
        <v>413</v>
      </c>
      <c r="D2498" s="617" t="s">
        <v>1851</v>
      </c>
      <c r="E2498" s="639" t="s">
        <v>1796</v>
      </c>
      <c r="F2498" s="734">
        <v>1147</v>
      </c>
      <c r="G2498" s="689" t="s">
        <v>3197</v>
      </c>
      <c r="H2498" s="640"/>
      <c r="I2498" s="640">
        <v>-1500</v>
      </c>
      <c r="J2498" s="1537" t="s">
        <v>1126</v>
      </c>
      <c r="K2498" s="741"/>
      <c r="L2498" s="640"/>
      <c r="M2498" s="640"/>
      <c r="N2498" s="116"/>
      <c r="O2498" s="178"/>
      <c r="P2498" s="178"/>
      <c r="Q2498" s="178"/>
    </row>
    <row r="2499" spans="1:17">
      <c r="A2499" s="622"/>
      <c r="B2499" s="3032" t="s">
        <v>422</v>
      </c>
      <c r="C2499" s="622" t="s">
        <v>413</v>
      </c>
      <c r="D2499" s="658" t="s">
        <v>1851</v>
      </c>
      <c r="E2499" s="659" t="s">
        <v>1796</v>
      </c>
      <c r="F2499" s="763">
        <v>1148</v>
      </c>
      <c r="G2499" s="739" t="s">
        <v>104</v>
      </c>
      <c r="H2499" s="645">
        <v>6000</v>
      </c>
      <c r="I2499" s="740"/>
      <c r="J2499" s="1537">
        <v>5817</v>
      </c>
      <c r="K2499" s="741"/>
      <c r="L2499" s="645">
        <v>4000</v>
      </c>
      <c r="M2499" s="740"/>
      <c r="N2499" s="116"/>
      <c r="O2499" s="178"/>
      <c r="P2499" s="178"/>
      <c r="Q2499" s="178"/>
    </row>
    <row r="2500" spans="1:17" ht="20.399999999999999">
      <c r="A2500" s="602"/>
      <c r="B2500" s="3033" t="s">
        <v>422</v>
      </c>
      <c r="C2500" s="602" t="s">
        <v>413</v>
      </c>
      <c r="D2500" s="617" t="s">
        <v>1851</v>
      </c>
      <c r="E2500" s="639" t="s">
        <v>1796</v>
      </c>
      <c r="F2500" s="734">
        <v>1148</v>
      </c>
      <c r="G2500" s="1803" t="s">
        <v>1038</v>
      </c>
      <c r="H2500" s="640"/>
      <c r="I2500" s="640">
        <v>4000</v>
      </c>
      <c r="J2500" s="1537" t="s">
        <v>1126</v>
      </c>
      <c r="K2500" s="741"/>
      <c r="L2500" s="640"/>
      <c r="M2500" s="640">
        <v>4000</v>
      </c>
      <c r="N2500" s="1813" t="s">
        <v>3720</v>
      </c>
      <c r="O2500" s="178"/>
      <c r="P2500" s="178"/>
      <c r="Q2500" s="178"/>
    </row>
    <row r="2501" spans="1:17" ht="20.399999999999999">
      <c r="A2501" s="1393"/>
      <c r="B2501" s="3042" t="s">
        <v>422</v>
      </c>
      <c r="C2501" s="1393" t="s">
        <v>413</v>
      </c>
      <c r="D2501" s="1452" t="s">
        <v>1851</v>
      </c>
      <c r="E2501" s="1477" t="s">
        <v>1796</v>
      </c>
      <c r="F2501" s="1453">
        <v>1148</v>
      </c>
      <c r="G2501" s="2398" t="s">
        <v>1871</v>
      </c>
      <c r="H2501" s="1448"/>
      <c r="I2501" s="1448">
        <v>2000</v>
      </c>
      <c r="J2501" s="1448"/>
      <c r="K2501" s="1506"/>
      <c r="L2501" s="1448"/>
      <c r="M2501" s="1448"/>
      <c r="N2501" s="1809"/>
      <c r="O2501" s="178"/>
      <c r="P2501" s="178"/>
      <c r="Q2501" s="178"/>
    </row>
    <row r="2502" spans="1:17" ht="20.399999999999999">
      <c r="A2502" s="622"/>
      <c r="B2502" s="3047" t="s">
        <v>672</v>
      </c>
      <c r="C2502" s="622" t="s">
        <v>413</v>
      </c>
      <c r="D2502" s="658" t="s">
        <v>1851</v>
      </c>
      <c r="E2502" s="659" t="s">
        <v>1796</v>
      </c>
      <c r="F2502" s="624">
        <v>1150</v>
      </c>
      <c r="G2502" s="625" t="s">
        <v>387</v>
      </c>
      <c r="H2502" s="645">
        <v>13500</v>
      </c>
      <c r="I2502" s="740"/>
      <c r="J2502" s="1392">
        <v>11899</v>
      </c>
      <c r="K2502" s="741"/>
      <c r="L2502" s="628">
        <v>16000</v>
      </c>
      <c r="M2502" s="738"/>
      <c r="N2502" s="1813"/>
      <c r="O2502" s="178"/>
      <c r="P2502" s="178"/>
      <c r="Q2502" s="178"/>
    </row>
    <row r="2503" spans="1:17" ht="20.399999999999999">
      <c r="A2503" s="602"/>
      <c r="B2503" s="3033" t="s">
        <v>672</v>
      </c>
      <c r="C2503" s="602" t="s">
        <v>413</v>
      </c>
      <c r="D2503" s="846" t="s">
        <v>1851</v>
      </c>
      <c r="E2503" s="639" t="s">
        <v>1796</v>
      </c>
      <c r="F2503" s="618">
        <v>1150</v>
      </c>
      <c r="G2503" s="604" t="s">
        <v>1247</v>
      </c>
      <c r="H2503" s="640"/>
      <c r="I2503" s="653">
        <v>12000</v>
      </c>
      <c r="J2503" s="1392" t="s">
        <v>1126</v>
      </c>
      <c r="K2503" s="731"/>
      <c r="L2503" s="599"/>
      <c r="M2503" s="1637">
        <v>14500</v>
      </c>
      <c r="N2503" s="1813" t="s">
        <v>3720</v>
      </c>
      <c r="O2503" s="178"/>
      <c r="P2503" s="178"/>
      <c r="Q2503" s="178"/>
    </row>
    <row r="2504" spans="1:17">
      <c r="A2504" s="847"/>
      <c r="B2504" s="3053" t="s">
        <v>672</v>
      </c>
      <c r="C2504" s="847" t="s">
        <v>305</v>
      </c>
      <c r="D2504" s="848" t="s">
        <v>1851</v>
      </c>
      <c r="E2504" s="1755" t="s">
        <v>1796</v>
      </c>
      <c r="F2504" s="801">
        <v>1150</v>
      </c>
      <c r="G2504" s="849" t="s">
        <v>1070</v>
      </c>
      <c r="H2504" s="860"/>
      <c r="I2504" s="653">
        <v>1500</v>
      </c>
      <c r="J2504" s="1392" t="s">
        <v>1126</v>
      </c>
      <c r="K2504" s="741"/>
      <c r="L2504" s="850"/>
      <c r="M2504" s="1637">
        <v>1500</v>
      </c>
      <c r="N2504" s="116"/>
      <c r="O2504" s="4"/>
      <c r="P2504" s="4"/>
      <c r="Q2504" s="4"/>
    </row>
    <row r="2505" spans="1:17" ht="20.399999999999999">
      <c r="A2505" s="622"/>
      <c r="B2505" s="3032" t="s">
        <v>422</v>
      </c>
      <c r="C2505" s="622" t="s">
        <v>413</v>
      </c>
      <c r="D2505" s="658" t="s">
        <v>1851</v>
      </c>
      <c r="E2505" s="659" t="s">
        <v>1796</v>
      </c>
      <c r="F2505" s="624">
        <v>1170</v>
      </c>
      <c r="G2505" s="625" t="s">
        <v>460</v>
      </c>
      <c r="H2505" s="645">
        <v>390</v>
      </c>
      <c r="I2505" s="740"/>
      <c r="J2505" s="1392">
        <v>90</v>
      </c>
      <c r="K2505" s="741"/>
      <c r="L2505" s="628">
        <v>390</v>
      </c>
      <c r="M2505" s="738"/>
      <c r="N2505" s="1809" t="s">
        <v>3724</v>
      </c>
      <c r="O2505" s="178"/>
      <c r="P2505" s="178"/>
      <c r="Q2505" s="178"/>
    </row>
    <row r="2506" spans="1:17" ht="20.399999999999999">
      <c r="A2506" s="602"/>
      <c r="B2506" s="3033" t="s">
        <v>422</v>
      </c>
      <c r="C2506" s="602" t="s">
        <v>413</v>
      </c>
      <c r="D2506" s="617" t="s">
        <v>1851</v>
      </c>
      <c r="E2506" s="639" t="s">
        <v>1796</v>
      </c>
      <c r="F2506" s="618">
        <v>1170</v>
      </c>
      <c r="G2506" s="614" t="s">
        <v>1504</v>
      </c>
      <c r="H2506" s="640"/>
      <c r="I2506" s="640">
        <v>390</v>
      </c>
      <c r="J2506" s="1392" t="s">
        <v>1126</v>
      </c>
      <c r="K2506" s="741"/>
      <c r="L2506" s="599"/>
      <c r="M2506" s="599">
        <v>390</v>
      </c>
      <c r="N2506" s="1801"/>
      <c r="O2506" s="178"/>
      <c r="P2506" s="178"/>
      <c r="Q2506" s="178"/>
    </row>
    <row r="2507" spans="1:17">
      <c r="A2507" s="622"/>
      <c r="B2507" s="3032" t="s">
        <v>422</v>
      </c>
      <c r="C2507" s="622" t="s">
        <v>413</v>
      </c>
      <c r="D2507" s="658" t="s">
        <v>1851</v>
      </c>
      <c r="E2507" s="659" t="s">
        <v>1796</v>
      </c>
      <c r="F2507" s="763">
        <v>1210</v>
      </c>
      <c r="G2507" s="739" t="s">
        <v>105</v>
      </c>
      <c r="H2507" s="645">
        <v>44472.292478459996</v>
      </c>
      <c r="I2507" s="740"/>
      <c r="J2507" s="1537">
        <v>34963</v>
      </c>
      <c r="K2507" s="741"/>
      <c r="L2507" s="645">
        <v>46548.805733580157</v>
      </c>
      <c r="M2507" s="740"/>
      <c r="N2507" s="1801"/>
      <c r="O2507" s="4"/>
      <c r="P2507" s="4"/>
      <c r="Q2507" s="4"/>
    </row>
    <row r="2508" spans="1:17">
      <c r="A2508" s="602"/>
      <c r="B2508" s="3033" t="s">
        <v>422</v>
      </c>
      <c r="C2508" s="602" t="s">
        <v>413</v>
      </c>
      <c r="D2508" s="617" t="s">
        <v>1851</v>
      </c>
      <c r="E2508" s="639" t="s">
        <v>1796</v>
      </c>
      <c r="F2508" s="734">
        <v>1210</v>
      </c>
      <c r="G2508" s="1803"/>
      <c r="H2508" s="640"/>
      <c r="I2508" s="640">
        <v>44472.292478459996</v>
      </c>
      <c r="J2508" s="1537" t="s">
        <v>1126</v>
      </c>
      <c r="K2508" s="741"/>
      <c r="L2508" s="640"/>
      <c r="M2508" s="640">
        <v>46548.805733580157</v>
      </c>
      <c r="N2508" s="116"/>
      <c r="O2508" s="178"/>
      <c r="P2508" s="178"/>
      <c r="Q2508" s="178"/>
    </row>
    <row r="2509" spans="1:17" ht="22.5" customHeight="1">
      <c r="A2509" s="602"/>
      <c r="B2509" s="3033" t="s">
        <v>422</v>
      </c>
      <c r="C2509" s="602" t="s">
        <v>413</v>
      </c>
      <c r="D2509" s="617" t="s">
        <v>1851</v>
      </c>
      <c r="E2509" s="639" t="s">
        <v>1796</v>
      </c>
      <c r="F2509" s="734">
        <v>1210</v>
      </c>
      <c r="G2509" s="1803"/>
      <c r="H2509" s="640"/>
      <c r="I2509" s="640"/>
      <c r="J2509" s="1537" t="s">
        <v>1126</v>
      </c>
      <c r="K2509" s="741"/>
      <c r="L2509" s="640"/>
      <c r="M2509" s="640"/>
      <c r="N2509" s="116"/>
      <c r="O2509" s="178"/>
      <c r="P2509" s="178"/>
      <c r="Q2509" s="178"/>
    </row>
    <row r="2510" spans="1:17">
      <c r="A2510" s="622"/>
      <c r="B2510" s="3032" t="s">
        <v>312</v>
      </c>
      <c r="C2510" s="622" t="s">
        <v>306</v>
      </c>
      <c r="D2510" s="845" t="s">
        <v>1851</v>
      </c>
      <c r="E2510" s="1305" t="s">
        <v>1796</v>
      </c>
      <c r="F2510" s="624">
        <v>1210</v>
      </c>
      <c r="G2510" s="625" t="s">
        <v>498</v>
      </c>
      <c r="H2510" s="859">
        <v>2109.1819</v>
      </c>
      <c r="I2510" s="645"/>
      <c r="J2510" s="1392"/>
      <c r="K2510" s="741"/>
      <c r="L2510" s="3017">
        <v>2099.0017816975487</v>
      </c>
      <c r="M2510" s="1541"/>
      <c r="N2510" s="6" t="s">
        <v>3727</v>
      </c>
      <c r="O2510" s="178"/>
      <c r="P2510" s="178"/>
      <c r="Q2510" s="178"/>
    </row>
    <row r="2511" spans="1:17">
      <c r="A2511" s="847"/>
      <c r="B2511" s="3053" t="s">
        <v>312</v>
      </c>
      <c r="C2511" s="847" t="s">
        <v>306</v>
      </c>
      <c r="D2511" s="848" t="s">
        <v>1851</v>
      </c>
      <c r="E2511" s="1315" t="s">
        <v>1796</v>
      </c>
      <c r="F2511" s="801">
        <v>1210</v>
      </c>
      <c r="G2511" s="849" t="s">
        <v>497</v>
      </c>
      <c r="H2511" s="860"/>
      <c r="I2511" s="653">
        <v>2109.1819</v>
      </c>
      <c r="J2511" s="1392" t="s">
        <v>1126</v>
      </c>
      <c r="K2511" s="741"/>
      <c r="L2511" s="3018"/>
      <c r="M2511" s="1561">
        <v>2099.0017816975487</v>
      </c>
      <c r="N2511" s="6" t="s">
        <v>3728</v>
      </c>
      <c r="O2511" s="178"/>
      <c r="P2511" s="178"/>
      <c r="Q2511" s="178"/>
    </row>
    <row r="2512" spans="1:17">
      <c r="A2512" s="622"/>
      <c r="B2512" s="3032" t="s">
        <v>422</v>
      </c>
      <c r="C2512" s="622" t="s">
        <v>413</v>
      </c>
      <c r="D2512" s="658" t="s">
        <v>1851</v>
      </c>
      <c r="E2512" s="659" t="s">
        <v>1796</v>
      </c>
      <c r="F2512" s="763">
        <v>1221</v>
      </c>
      <c r="G2512" s="739" t="s">
        <v>106</v>
      </c>
      <c r="H2512" s="645">
        <v>7554.6650755399996</v>
      </c>
      <c r="I2512" s="740"/>
      <c r="J2512" s="1537">
        <v>6500</v>
      </c>
      <c r="K2512" s="741"/>
      <c r="L2512" s="645">
        <v>7935.2644569048534</v>
      </c>
      <c r="M2512" s="740"/>
      <c r="N2512" s="6"/>
      <c r="O2512" s="178"/>
      <c r="P2512" s="178"/>
      <c r="Q2512" s="178"/>
    </row>
    <row r="2513" spans="1:17">
      <c r="A2513" s="602"/>
      <c r="B2513" s="3033" t="s">
        <v>422</v>
      </c>
      <c r="C2513" s="602" t="s">
        <v>413</v>
      </c>
      <c r="D2513" s="617" t="s">
        <v>1851</v>
      </c>
      <c r="E2513" s="639" t="s">
        <v>1796</v>
      </c>
      <c r="F2513" s="734">
        <v>1221</v>
      </c>
      <c r="G2513" s="1803"/>
      <c r="H2513" s="640"/>
      <c r="I2513" s="640">
        <v>7554.6650755399996</v>
      </c>
      <c r="J2513" s="1537" t="s">
        <v>1126</v>
      </c>
      <c r="K2513" s="741"/>
      <c r="L2513" s="640"/>
      <c r="M2513" s="640">
        <v>7935.2644569048534</v>
      </c>
      <c r="N2513" s="6"/>
      <c r="O2513" s="178"/>
      <c r="P2513" s="178"/>
      <c r="Q2513" s="178"/>
    </row>
    <row r="2514" spans="1:17">
      <c r="A2514" s="602"/>
      <c r="B2514" s="3033" t="s">
        <v>422</v>
      </c>
      <c r="C2514" s="602" t="s">
        <v>413</v>
      </c>
      <c r="D2514" s="617" t="s">
        <v>1851</v>
      </c>
      <c r="E2514" s="639" t="s">
        <v>1796</v>
      </c>
      <c r="F2514" s="734">
        <v>1221</v>
      </c>
      <c r="G2514" s="1803" t="s">
        <v>1018</v>
      </c>
      <c r="H2514" s="640"/>
      <c r="I2514" s="640"/>
      <c r="J2514" s="1537" t="s">
        <v>1126</v>
      </c>
      <c r="K2514" s="741"/>
      <c r="L2514" s="640"/>
      <c r="M2514" s="640"/>
      <c r="N2514" s="116" t="s">
        <v>4609</v>
      </c>
      <c r="O2514" s="178"/>
      <c r="P2514" s="178"/>
      <c r="Q2514" s="178"/>
    </row>
    <row r="2515" spans="1:17" ht="20.399999999999999">
      <c r="A2515" s="622"/>
      <c r="B2515" s="3032" t="s">
        <v>422</v>
      </c>
      <c r="C2515" s="622" t="s">
        <v>413</v>
      </c>
      <c r="D2515" s="658" t="s">
        <v>1851</v>
      </c>
      <c r="E2515" s="659" t="s">
        <v>1796</v>
      </c>
      <c r="F2515" s="763">
        <v>1227</v>
      </c>
      <c r="G2515" s="739" t="s">
        <v>765</v>
      </c>
      <c r="H2515" s="645">
        <v>0</v>
      </c>
      <c r="I2515" s="740"/>
      <c r="J2515" s="1537" t="s">
        <v>1126</v>
      </c>
      <c r="K2515" s="741"/>
      <c r="L2515" s="645">
        <v>0</v>
      </c>
      <c r="M2515" s="740"/>
      <c r="N2515" s="6"/>
      <c r="O2515" s="178"/>
      <c r="P2515" s="178"/>
      <c r="Q2515" s="178"/>
    </row>
    <row r="2516" spans="1:17">
      <c r="A2516" s="602"/>
      <c r="B2516" s="3033" t="s">
        <v>422</v>
      </c>
      <c r="C2516" s="602" t="s">
        <v>413</v>
      </c>
      <c r="D2516" s="617" t="s">
        <v>1851</v>
      </c>
      <c r="E2516" s="639" t="s">
        <v>1796</v>
      </c>
      <c r="F2516" s="734">
        <v>1227</v>
      </c>
      <c r="G2516" s="1803"/>
      <c r="H2516" s="640"/>
      <c r="I2516" s="640"/>
      <c r="J2516" s="1537" t="s">
        <v>1126</v>
      </c>
      <c r="K2516" s="741"/>
      <c r="L2516" s="640"/>
      <c r="M2516" s="640"/>
      <c r="N2516" s="6"/>
    </row>
    <row r="2517" spans="1:17">
      <c r="A2517" s="622"/>
      <c r="B2517" s="3032" t="s">
        <v>422</v>
      </c>
      <c r="C2517" s="622" t="s">
        <v>413</v>
      </c>
      <c r="D2517" s="658" t="s">
        <v>1851</v>
      </c>
      <c r="E2517" s="659" t="s">
        <v>1796</v>
      </c>
      <c r="F2517" s="763">
        <v>1228</v>
      </c>
      <c r="G2517" s="739" t="s">
        <v>107</v>
      </c>
      <c r="H2517" s="645">
        <v>0</v>
      </c>
      <c r="I2517" s="740"/>
      <c r="J2517" s="1537" t="s">
        <v>1126</v>
      </c>
      <c r="K2517" s="741"/>
      <c r="L2517" s="645">
        <v>0</v>
      </c>
      <c r="M2517" s="740"/>
      <c r="N2517" s="116"/>
    </row>
    <row r="2518" spans="1:17" ht="20.399999999999999">
      <c r="A2518" s="602"/>
      <c r="B2518" s="3033" t="s">
        <v>422</v>
      </c>
      <c r="C2518" s="602" t="s">
        <v>413</v>
      </c>
      <c r="D2518" s="617" t="s">
        <v>1851</v>
      </c>
      <c r="E2518" s="639" t="s">
        <v>1796</v>
      </c>
      <c r="F2518" s="734">
        <v>1228</v>
      </c>
      <c r="G2518" s="1804" t="s">
        <v>2062</v>
      </c>
      <c r="H2518" s="640"/>
      <c r="I2518" s="640"/>
      <c r="J2518" s="1537" t="s">
        <v>1126</v>
      </c>
      <c r="K2518" s="741"/>
      <c r="L2518" s="640"/>
      <c r="M2518" s="640"/>
      <c r="N2518" s="429" t="s">
        <v>3729</v>
      </c>
    </row>
    <row r="2519" spans="1:17">
      <c r="A2519" s="622"/>
      <c r="B2519" s="3032" t="s">
        <v>756</v>
      </c>
      <c r="C2519" s="622" t="s">
        <v>307</v>
      </c>
      <c r="D2519" s="658" t="s">
        <v>1851</v>
      </c>
      <c r="E2519" s="659" t="s">
        <v>1796</v>
      </c>
      <c r="F2519" s="763">
        <v>2111</v>
      </c>
      <c r="G2519" s="739" t="s">
        <v>445</v>
      </c>
      <c r="H2519" s="645">
        <v>300</v>
      </c>
      <c r="I2519" s="740"/>
      <c r="J2519" s="1537">
        <v>192</v>
      </c>
      <c r="K2519" s="741"/>
      <c r="L2519" s="645">
        <v>300</v>
      </c>
      <c r="M2519" s="740"/>
      <c r="N2519" s="6"/>
    </row>
    <row r="2520" spans="1:17">
      <c r="A2520" s="602"/>
      <c r="B2520" s="3033" t="s">
        <v>756</v>
      </c>
      <c r="C2520" s="602" t="s">
        <v>307</v>
      </c>
      <c r="D2520" s="617" t="s">
        <v>1851</v>
      </c>
      <c r="E2520" s="639" t="s">
        <v>1796</v>
      </c>
      <c r="F2520" s="734">
        <v>2111</v>
      </c>
      <c r="G2520" s="689"/>
      <c r="H2520" s="640"/>
      <c r="I2520" s="640">
        <v>300</v>
      </c>
      <c r="J2520" s="1537" t="s">
        <v>1126</v>
      </c>
      <c r="K2520" s="731"/>
      <c r="L2520" s="640"/>
      <c r="M2520" s="1552">
        <v>300</v>
      </c>
      <c r="N2520" s="6" t="s">
        <v>3731</v>
      </c>
    </row>
    <row r="2521" spans="1:17">
      <c r="A2521" s="622"/>
      <c r="B2521" s="3032" t="s">
        <v>756</v>
      </c>
      <c r="C2521" s="622" t="s">
        <v>307</v>
      </c>
      <c r="D2521" s="658" t="s">
        <v>1851</v>
      </c>
      <c r="E2521" s="659" t="s">
        <v>1796</v>
      </c>
      <c r="F2521" s="763">
        <v>2121</v>
      </c>
      <c r="G2521" s="739" t="s">
        <v>1008</v>
      </c>
      <c r="H2521" s="645">
        <v>525</v>
      </c>
      <c r="I2521" s="740"/>
      <c r="J2521" s="1537">
        <v>270</v>
      </c>
      <c r="K2521" s="741"/>
      <c r="L2521" s="645">
        <v>525</v>
      </c>
      <c r="M2521" s="1806"/>
      <c r="N2521" s="116"/>
    </row>
    <row r="2522" spans="1:17">
      <c r="A2522" s="602"/>
      <c r="B2522" s="3033" t="s">
        <v>756</v>
      </c>
      <c r="C2522" s="602" t="s">
        <v>307</v>
      </c>
      <c r="D2522" s="617" t="s">
        <v>1851</v>
      </c>
      <c r="E2522" s="639" t="s">
        <v>1796</v>
      </c>
      <c r="F2522" s="734">
        <v>2121</v>
      </c>
      <c r="G2522" s="1803" t="s">
        <v>2063</v>
      </c>
      <c r="H2522" s="640"/>
      <c r="I2522" s="640">
        <v>525</v>
      </c>
      <c r="J2522" s="1537" t="s">
        <v>1126</v>
      </c>
      <c r="K2522" s="741"/>
      <c r="L2522" s="640"/>
      <c r="M2522" s="1552">
        <v>525</v>
      </c>
      <c r="N2522" s="116"/>
    </row>
    <row r="2523" spans="1:17">
      <c r="A2523" s="622"/>
      <c r="B2523" s="3032" t="s">
        <v>756</v>
      </c>
      <c r="C2523" s="622" t="s">
        <v>307</v>
      </c>
      <c r="D2523" s="658" t="s">
        <v>1851</v>
      </c>
      <c r="E2523" s="659" t="s">
        <v>1796</v>
      </c>
      <c r="F2523" s="624">
        <v>2210</v>
      </c>
      <c r="G2523" s="625" t="s">
        <v>557</v>
      </c>
      <c r="H2523" s="645">
        <v>150</v>
      </c>
      <c r="I2523" s="740"/>
      <c r="J2523" s="1392">
        <v>97</v>
      </c>
      <c r="K2523" s="741"/>
      <c r="L2523" s="628">
        <v>150</v>
      </c>
      <c r="M2523" s="738"/>
      <c r="N2523" s="6"/>
    </row>
    <row r="2524" spans="1:17">
      <c r="A2524" s="602"/>
      <c r="B2524" s="3033" t="s">
        <v>756</v>
      </c>
      <c r="C2524" s="602" t="s">
        <v>307</v>
      </c>
      <c r="D2524" s="617" t="s">
        <v>1851</v>
      </c>
      <c r="E2524" s="639" t="s">
        <v>1796</v>
      </c>
      <c r="F2524" s="618">
        <v>2210</v>
      </c>
      <c r="G2524" s="604"/>
      <c r="H2524" s="640"/>
      <c r="I2524" s="640">
        <v>150</v>
      </c>
      <c r="J2524" s="1392" t="s">
        <v>1126</v>
      </c>
      <c r="K2524" s="731"/>
      <c r="L2524" s="599"/>
      <c r="M2524" s="599">
        <v>150</v>
      </c>
      <c r="N2524" s="6"/>
    </row>
    <row r="2525" spans="1:17">
      <c r="A2525" s="622"/>
      <c r="B2525" s="3032" t="s">
        <v>756</v>
      </c>
      <c r="C2525" s="622" t="s">
        <v>305</v>
      </c>
      <c r="D2525" s="658" t="s">
        <v>1851</v>
      </c>
      <c r="E2525" s="659" t="s">
        <v>1796</v>
      </c>
      <c r="F2525" s="624">
        <v>2222</v>
      </c>
      <c r="G2525" s="625" t="s">
        <v>145</v>
      </c>
      <c r="H2525" s="645">
        <v>900</v>
      </c>
      <c r="I2525" s="740"/>
      <c r="J2525" s="1392" t="s">
        <v>1126</v>
      </c>
      <c r="K2525" s="741"/>
      <c r="L2525" s="628">
        <v>0</v>
      </c>
      <c r="M2525" s="738"/>
      <c r="N2525" s="429" t="s">
        <v>3732</v>
      </c>
    </row>
    <row r="2526" spans="1:17">
      <c r="A2526" s="602"/>
      <c r="B2526" s="3033" t="s">
        <v>756</v>
      </c>
      <c r="C2526" s="602" t="s">
        <v>305</v>
      </c>
      <c r="D2526" s="617" t="s">
        <v>1851</v>
      </c>
      <c r="E2526" s="639" t="s">
        <v>1796</v>
      </c>
      <c r="F2526" s="618">
        <v>2222</v>
      </c>
      <c r="G2526" s="601"/>
      <c r="H2526" s="861"/>
      <c r="I2526" s="640">
        <v>900</v>
      </c>
      <c r="J2526" s="1392" t="s">
        <v>1126</v>
      </c>
      <c r="K2526" s="731"/>
      <c r="L2526" s="605"/>
      <c r="M2526" s="599"/>
      <c r="N2526" s="6"/>
    </row>
    <row r="2527" spans="1:17">
      <c r="A2527" s="622"/>
      <c r="B2527" s="3032" t="s">
        <v>756</v>
      </c>
      <c r="C2527" s="622" t="s">
        <v>305</v>
      </c>
      <c r="D2527" s="658" t="s">
        <v>1851</v>
      </c>
      <c r="E2527" s="659" t="s">
        <v>1796</v>
      </c>
      <c r="F2527" s="624">
        <v>2223</v>
      </c>
      <c r="G2527" s="625" t="s">
        <v>146</v>
      </c>
      <c r="H2527" s="645">
        <v>4200</v>
      </c>
      <c r="I2527" s="740"/>
      <c r="J2527" s="1392">
        <v>3008</v>
      </c>
      <c r="K2527" s="741"/>
      <c r="L2527" s="628">
        <v>4200</v>
      </c>
      <c r="M2527" s="738"/>
      <c r="N2527" s="6"/>
    </row>
    <row r="2528" spans="1:17">
      <c r="A2528" s="602"/>
      <c r="B2528" s="3033" t="s">
        <v>756</v>
      </c>
      <c r="C2528" s="602" t="s">
        <v>305</v>
      </c>
      <c r="D2528" s="617" t="s">
        <v>1851</v>
      </c>
      <c r="E2528" s="639" t="s">
        <v>1796</v>
      </c>
      <c r="F2528" s="618">
        <v>2223</v>
      </c>
      <c r="G2528" s="601"/>
      <c r="H2528" s="861"/>
      <c r="I2528" s="640">
        <v>4200</v>
      </c>
      <c r="J2528" s="1392" t="s">
        <v>1126</v>
      </c>
      <c r="K2528" s="731"/>
      <c r="L2528" s="605"/>
      <c r="M2528" s="599">
        <v>4200</v>
      </c>
      <c r="N2528" s="6"/>
    </row>
    <row r="2529" spans="1:14" ht="20.399999999999999">
      <c r="A2529" s="622"/>
      <c r="B2529" s="3032" t="s">
        <v>672</v>
      </c>
      <c r="C2529" s="622" t="s">
        <v>305</v>
      </c>
      <c r="D2529" s="658" t="s">
        <v>1851</v>
      </c>
      <c r="E2529" s="659" t="s">
        <v>1796</v>
      </c>
      <c r="F2529" s="624">
        <v>2231</v>
      </c>
      <c r="G2529" s="625" t="s">
        <v>1668</v>
      </c>
      <c r="H2529" s="645">
        <v>198454</v>
      </c>
      <c r="I2529" s="740"/>
      <c r="J2529" s="1392">
        <v>170027</v>
      </c>
      <c r="K2529" s="741"/>
      <c r="L2529" s="628">
        <v>210500</v>
      </c>
      <c r="M2529" s="738"/>
      <c r="N2529" s="350" t="s">
        <v>3734</v>
      </c>
    </row>
    <row r="2530" spans="1:14" ht="30.6">
      <c r="A2530" s="1549"/>
      <c r="B2530" s="3044" t="s">
        <v>672</v>
      </c>
      <c r="C2530" s="1549" t="s">
        <v>305</v>
      </c>
      <c r="D2530" s="1603" t="s">
        <v>1851</v>
      </c>
      <c r="E2530" s="1549" t="s">
        <v>1796</v>
      </c>
      <c r="F2530" s="1605">
        <v>2231</v>
      </c>
      <c r="G2530" s="601" t="s">
        <v>1069</v>
      </c>
      <c r="H2530" s="861"/>
      <c r="I2530" s="640">
        <v>20000</v>
      </c>
      <c r="J2530" s="1807"/>
      <c r="K2530" s="1586"/>
      <c r="L2530" s="1779"/>
      <c r="M2530" s="1556">
        <v>20000</v>
      </c>
      <c r="N2530" s="6"/>
    </row>
    <row r="2531" spans="1:14">
      <c r="A2531" s="1549"/>
      <c r="B2531" s="3044" t="s">
        <v>672</v>
      </c>
      <c r="C2531" s="1549" t="s">
        <v>305</v>
      </c>
      <c r="D2531" s="1603" t="s">
        <v>1851</v>
      </c>
      <c r="E2531" s="1549" t="s">
        <v>1796</v>
      </c>
      <c r="F2531" s="1605">
        <v>2231</v>
      </c>
      <c r="G2531" s="601" t="s">
        <v>3703</v>
      </c>
      <c r="H2531" s="861"/>
      <c r="I2531" s="640">
        <v>4000</v>
      </c>
      <c r="J2531" s="1807"/>
      <c r="K2531" s="1586"/>
      <c r="L2531" s="1779"/>
      <c r="M2531" s="1556">
        <v>4000</v>
      </c>
      <c r="N2531" s="6"/>
    </row>
    <row r="2532" spans="1:14">
      <c r="A2532" s="1282"/>
      <c r="B2532" s="3044" t="s">
        <v>672</v>
      </c>
      <c r="C2532" s="1549" t="s">
        <v>305</v>
      </c>
      <c r="D2532" s="1603" t="s">
        <v>1851</v>
      </c>
      <c r="E2532" s="1549" t="s">
        <v>1796</v>
      </c>
      <c r="F2532" s="1605">
        <v>2231</v>
      </c>
      <c r="G2532" s="1283" t="s">
        <v>2774</v>
      </c>
      <c r="H2532" s="1284"/>
      <c r="I2532" s="1285">
        <v>10000</v>
      </c>
      <c r="J2532" s="1392" t="s">
        <v>1126</v>
      </c>
      <c r="K2532" s="1166"/>
      <c r="L2532" s="1371"/>
      <c r="M2532" s="1365"/>
      <c r="N2532" s="6"/>
    </row>
    <row r="2533" spans="1:14">
      <c r="A2533" s="1549"/>
      <c r="B2533" s="3044" t="s">
        <v>672</v>
      </c>
      <c r="C2533" s="1549" t="s">
        <v>305</v>
      </c>
      <c r="D2533" s="1603" t="s">
        <v>1851</v>
      </c>
      <c r="E2533" s="1549" t="s">
        <v>1796</v>
      </c>
      <c r="F2533" s="1605">
        <v>2231</v>
      </c>
      <c r="G2533" s="601" t="s">
        <v>3704</v>
      </c>
      <c r="H2533" s="861"/>
      <c r="I2533" s="640">
        <v>15000</v>
      </c>
      <c r="J2533" s="1807"/>
      <c r="K2533" s="1586"/>
      <c r="L2533" s="1779"/>
      <c r="M2533" s="1556">
        <v>30000</v>
      </c>
      <c r="N2533" s="6" t="s">
        <v>3735</v>
      </c>
    </row>
    <row r="2534" spans="1:14">
      <c r="A2534" s="1549"/>
      <c r="B2534" s="3044" t="s">
        <v>672</v>
      </c>
      <c r="C2534" s="1549" t="s">
        <v>305</v>
      </c>
      <c r="D2534" s="1603" t="s">
        <v>1851</v>
      </c>
      <c r="E2534" s="1549" t="s">
        <v>1796</v>
      </c>
      <c r="F2534" s="1605">
        <v>2231</v>
      </c>
      <c r="G2534" s="601" t="s">
        <v>3706</v>
      </c>
      <c r="H2534" s="861"/>
      <c r="I2534" s="640">
        <v>12000</v>
      </c>
      <c r="J2534" s="1807"/>
      <c r="K2534" s="1586"/>
      <c r="L2534" s="1779"/>
      <c r="M2534" s="1556">
        <v>15000</v>
      </c>
      <c r="N2534" s="6"/>
    </row>
    <row r="2535" spans="1:14">
      <c r="A2535" s="1549"/>
      <c r="B2535" s="3044" t="s">
        <v>672</v>
      </c>
      <c r="C2535" s="1549" t="s">
        <v>305</v>
      </c>
      <c r="D2535" s="1603" t="s">
        <v>1851</v>
      </c>
      <c r="E2535" s="1549" t="s">
        <v>1796</v>
      </c>
      <c r="F2535" s="1605">
        <v>2231</v>
      </c>
      <c r="G2535" s="601" t="s">
        <v>966</v>
      </c>
      <c r="H2535" s="861"/>
      <c r="I2535" s="640">
        <v>140000</v>
      </c>
      <c r="J2535" s="1807"/>
      <c r="K2535" s="1586"/>
      <c r="L2535" s="1779"/>
      <c r="M2535" s="3313">
        <v>140000</v>
      </c>
      <c r="N2535" s="6"/>
    </row>
    <row r="2536" spans="1:14">
      <c r="A2536" s="1549"/>
      <c r="B2536" s="3044" t="s">
        <v>672</v>
      </c>
      <c r="C2536" s="1549" t="s">
        <v>305</v>
      </c>
      <c r="D2536" s="1603" t="s">
        <v>1851</v>
      </c>
      <c r="E2536" s="1549" t="s">
        <v>1796</v>
      </c>
      <c r="F2536" s="1605">
        <v>2231</v>
      </c>
      <c r="G2536" s="601" t="s">
        <v>2067</v>
      </c>
      <c r="H2536" s="861"/>
      <c r="I2536" s="640">
        <v>1500</v>
      </c>
      <c r="J2536" s="1807"/>
      <c r="K2536" s="1586"/>
      <c r="L2536" s="1779"/>
      <c r="M2536" s="1556">
        <v>1500</v>
      </c>
      <c r="N2536" s="116" t="s">
        <v>3736</v>
      </c>
    </row>
    <row r="2537" spans="1:14" ht="20.399999999999999">
      <c r="A2537" s="1549"/>
      <c r="B2537" s="3044" t="s">
        <v>672</v>
      </c>
      <c r="C2537" s="1549" t="s">
        <v>305</v>
      </c>
      <c r="D2537" s="1603" t="s">
        <v>1851</v>
      </c>
      <c r="E2537" s="1549" t="s">
        <v>1796</v>
      </c>
      <c r="F2537" s="1605">
        <v>2231</v>
      </c>
      <c r="G2537" s="601" t="s">
        <v>3709</v>
      </c>
      <c r="H2537" s="861"/>
      <c r="I2537" s="640"/>
      <c r="J2537" s="1807"/>
      <c r="K2537" s="1586"/>
      <c r="L2537" s="1779"/>
      <c r="M2537" s="2660">
        <v>0</v>
      </c>
      <c r="N2537" s="168"/>
    </row>
    <row r="2538" spans="1:14" ht="30.6">
      <c r="A2538" s="847"/>
      <c r="B2538" s="3044" t="s">
        <v>672</v>
      </c>
      <c r="C2538" s="1549" t="s">
        <v>305</v>
      </c>
      <c r="D2538" s="1603" t="s">
        <v>1851</v>
      </c>
      <c r="E2538" s="1549" t="s">
        <v>1796</v>
      </c>
      <c r="F2538" s="1605">
        <v>2231</v>
      </c>
      <c r="G2538" s="849" t="s">
        <v>3272</v>
      </c>
      <c r="H2538" s="860"/>
      <c r="I2538" s="653">
        <v>-3500</v>
      </c>
      <c r="J2538" s="1392" t="s">
        <v>1126</v>
      </c>
      <c r="K2538" s="741"/>
      <c r="L2538" s="852"/>
      <c r="M2538" s="737"/>
      <c r="N2538" s="168"/>
    </row>
    <row r="2539" spans="1:14" ht="20.399999999999999">
      <c r="A2539" s="847"/>
      <c r="B2539" s="3044" t="s">
        <v>672</v>
      </c>
      <c r="C2539" s="1549" t="s">
        <v>305</v>
      </c>
      <c r="D2539" s="1603" t="s">
        <v>1851</v>
      </c>
      <c r="E2539" s="1549" t="s">
        <v>1796</v>
      </c>
      <c r="F2539" s="1605">
        <v>2231</v>
      </c>
      <c r="G2539" s="849" t="s">
        <v>3199</v>
      </c>
      <c r="H2539" s="860"/>
      <c r="I2539" s="653">
        <v>-546</v>
      </c>
      <c r="J2539" s="1392" t="s">
        <v>1126</v>
      </c>
      <c r="K2539" s="741"/>
      <c r="L2539" s="852"/>
      <c r="M2539" s="737"/>
      <c r="N2539" s="168"/>
    </row>
    <row r="2540" spans="1:14">
      <c r="A2540" s="1639"/>
      <c r="B2540" s="3046" t="s">
        <v>672</v>
      </c>
      <c r="C2540" s="1639" t="s">
        <v>305</v>
      </c>
      <c r="D2540" s="1810" t="s">
        <v>1851</v>
      </c>
      <c r="E2540" s="1639" t="s">
        <v>1796</v>
      </c>
      <c r="F2540" s="1652">
        <v>2231</v>
      </c>
      <c r="G2540" s="1611" t="s">
        <v>536</v>
      </c>
      <c r="H2540" s="645">
        <v>7658</v>
      </c>
      <c r="I2540" s="740"/>
      <c r="J2540" s="1392"/>
      <c r="K2540" s="1811"/>
      <c r="L2540" s="738">
        <v>9200</v>
      </c>
      <c r="M2540" s="738"/>
      <c r="N2540" s="168"/>
    </row>
    <row r="2541" spans="1:14" ht="20.399999999999999">
      <c r="A2541" s="1549"/>
      <c r="B2541" s="3053" t="s">
        <v>672</v>
      </c>
      <c r="C2541" s="1755" t="s">
        <v>305</v>
      </c>
      <c r="D2541" s="1814" t="s">
        <v>1851</v>
      </c>
      <c r="E2541" s="1755" t="s">
        <v>1796</v>
      </c>
      <c r="F2541" s="1759">
        <v>2231</v>
      </c>
      <c r="G2541" s="1812" t="s">
        <v>2070</v>
      </c>
      <c r="H2541" s="1779"/>
      <c r="I2541" s="1556">
        <v>1500</v>
      </c>
      <c r="J2541" s="1807"/>
      <c r="K2541" s="1586"/>
      <c r="L2541" s="1779"/>
      <c r="M2541" s="2660">
        <v>800</v>
      </c>
      <c r="N2541" s="1130"/>
    </row>
    <row r="2542" spans="1:14">
      <c r="A2542" s="1549"/>
      <c r="B2542" s="3053" t="s">
        <v>672</v>
      </c>
      <c r="C2542" s="1755" t="s">
        <v>305</v>
      </c>
      <c r="D2542" s="1814" t="s">
        <v>1851</v>
      </c>
      <c r="E2542" s="1755" t="s">
        <v>1796</v>
      </c>
      <c r="F2542" s="1759">
        <v>2231</v>
      </c>
      <c r="G2542" s="1812" t="s">
        <v>3711</v>
      </c>
      <c r="H2542" s="1779"/>
      <c r="I2542" s="1556"/>
      <c r="J2542" s="1807"/>
      <c r="K2542" s="1586"/>
      <c r="L2542" s="1779"/>
      <c r="M2542" s="2660">
        <v>1200</v>
      </c>
      <c r="N2542" s="168" t="s">
        <v>3747</v>
      </c>
    </row>
    <row r="2543" spans="1:14" ht="20.399999999999999">
      <c r="A2543" s="1549"/>
      <c r="B2543" s="3053" t="s">
        <v>672</v>
      </c>
      <c r="C2543" s="1755" t="s">
        <v>305</v>
      </c>
      <c r="D2543" s="1814" t="s">
        <v>1851</v>
      </c>
      <c r="E2543" s="1755" t="s">
        <v>1796</v>
      </c>
      <c r="F2543" s="1759">
        <v>2231</v>
      </c>
      <c r="G2543" s="1812" t="s">
        <v>3713</v>
      </c>
      <c r="H2543" s="1779"/>
      <c r="I2543" s="1556">
        <v>1000</v>
      </c>
      <c r="J2543" s="1807"/>
      <c r="K2543" s="1586"/>
      <c r="L2543" s="1779"/>
      <c r="M2543" s="2660">
        <v>1200</v>
      </c>
      <c r="N2543" s="1826"/>
    </row>
    <row r="2544" spans="1:14" ht="20.399999999999999">
      <c r="A2544" s="847"/>
      <c r="B2544" s="3053" t="s">
        <v>672</v>
      </c>
      <c r="C2544" s="1755" t="s">
        <v>305</v>
      </c>
      <c r="D2544" s="1814" t="s">
        <v>1851</v>
      </c>
      <c r="E2544" s="1755" t="s">
        <v>1796</v>
      </c>
      <c r="F2544" s="1759">
        <v>2231</v>
      </c>
      <c r="G2544" s="849" t="s">
        <v>1508</v>
      </c>
      <c r="H2544" s="860"/>
      <c r="I2544" s="653">
        <v>100</v>
      </c>
      <c r="J2544" s="1392" t="s">
        <v>1126</v>
      </c>
      <c r="K2544" s="741"/>
      <c r="L2544" s="852"/>
      <c r="M2544" s="737"/>
      <c r="N2544" s="3542"/>
    </row>
    <row r="2545" spans="1:14" ht="20.399999999999999">
      <c r="A2545" s="1549"/>
      <c r="B2545" s="3053" t="s">
        <v>672</v>
      </c>
      <c r="C2545" s="1755" t="s">
        <v>305</v>
      </c>
      <c r="D2545" s="1814" t="s">
        <v>1851</v>
      </c>
      <c r="E2545" s="1755" t="s">
        <v>1796</v>
      </c>
      <c r="F2545" s="1759">
        <v>2231</v>
      </c>
      <c r="G2545" s="1812" t="s">
        <v>3715</v>
      </c>
      <c r="H2545" s="1779"/>
      <c r="I2545" s="1556"/>
      <c r="J2545" s="1807"/>
      <c r="K2545" s="1586"/>
      <c r="L2545" s="1779"/>
      <c r="M2545" s="1556">
        <v>300</v>
      </c>
      <c r="N2545" s="3542"/>
    </row>
    <row r="2546" spans="1:14">
      <c r="A2546" s="1549"/>
      <c r="B2546" s="3053" t="s">
        <v>672</v>
      </c>
      <c r="C2546" s="1755" t="s">
        <v>305</v>
      </c>
      <c r="D2546" s="1814" t="s">
        <v>1851</v>
      </c>
      <c r="E2546" s="1755" t="s">
        <v>1796</v>
      </c>
      <c r="F2546" s="1759">
        <v>2231</v>
      </c>
      <c r="G2546" s="1812" t="s">
        <v>3716</v>
      </c>
      <c r="H2546" s="1779"/>
      <c r="I2546" s="1556"/>
      <c r="J2546" s="1807"/>
      <c r="K2546" s="1586"/>
      <c r="L2546" s="1779"/>
      <c r="M2546" s="2660">
        <v>1200</v>
      </c>
      <c r="N2546" s="3542"/>
    </row>
    <row r="2547" spans="1:14">
      <c r="A2547" s="1549"/>
      <c r="B2547" s="3053" t="s">
        <v>672</v>
      </c>
      <c r="C2547" s="1755" t="s">
        <v>305</v>
      </c>
      <c r="D2547" s="1814" t="s">
        <v>1851</v>
      </c>
      <c r="E2547" s="1755" t="s">
        <v>1796</v>
      </c>
      <c r="F2547" s="1759">
        <v>2231</v>
      </c>
      <c r="G2547" s="1812" t="s">
        <v>3718</v>
      </c>
      <c r="H2547" s="1779"/>
      <c r="I2547" s="1556">
        <v>600</v>
      </c>
      <c r="J2547" s="1807"/>
      <c r="K2547" s="1586"/>
      <c r="L2547" s="1779"/>
      <c r="M2547" s="1556">
        <v>600</v>
      </c>
      <c r="N2547" s="3542"/>
    </row>
    <row r="2548" spans="1:14">
      <c r="A2548" s="847"/>
      <c r="B2548" s="3053" t="s">
        <v>672</v>
      </c>
      <c r="C2548" s="1755" t="s">
        <v>305</v>
      </c>
      <c r="D2548" s="1814" t="s">
        <v>1851</v>
      </c>
      <c r="E2548" s="1755" t="s">
        <v>1796</v>
      </c>
      <c r="F2548" s="1759">
        <v>2231</v>
      </c>
      <c r="G2548" s="849" t="s">
        <v>2066</v>
      </c>
      <c r="H2548" s="860"/>
      <c r="I2548" s="653">
        <v>1000</v>
      </c>
      <c r="J2548" s="1392" t="s">
        <v>1126</v>
      </c>
      <c r="K2548" s="741"/>
      <c r="L2548" s="852"/>
      <c r="M2548" s="737"/>
      <c r="N2548" s="3542"/>
    </row>
    <row r="2549" spans="1:14">
      <c r="A2549" s="847"/>
      <c r="B2549" s="3053" t="s">
        <v>672</v>
      </c>
      <c r="C2549" s="1755" t="s">
        <v>305</v>
      </c>
      <c r="D2549" s="1814" t="s">
        <v>1851</v>
      </c>
      <c r="E2549" s="1755" t="s">
        <v>1796</v>
      </c>
      <c r="F2549" s="1759">
        <v>2231</v>
      </c>
      <c r="G2549" s="849" t="s">
        <v>1509</v>
      </c>
      <c r="H2549" s="860"/>
      <c r="I2549" s="653">
        <v>800</v>
      </c>
      <c r="J2549" s="1392" t="s">
        <v>1126</v>
      </c>
      <c r="K2549" s="741"/>
      <c r="L2549" s="852"/>
      <c r="M2549" s="737"/>
      <c r="N2549" s="3542"/>
    </row>
    <row r="2550" spans="1:14">
      <c r="A2550" s="1549"/>
      <c r="B2550" s="3053" t="s">
        <v>672</v>
      </c>
      <c r="C2550" s="1755" t="s">
        <v>305</v>
      </c>
      <c r="D2550" s="1814" t="s">
        <v>1851</v>
      </c>
      <c r="E2550" s="1755" t="s">
        <v>1796</v>
      </c>
      <c r="F2550" s="1759">
        <v>2231</v>
      </c>
      <c r="G2550" s="1812" t="s">
        <v>3719</v>
      </c>
      <c r="H2550" s="1779"/>
      <c r="I2550" s="1556"/>
      <c r="J2550" s="1807"/>
      <c r="K2550" s="1586"/>
      <c r="L2550" s="1779"/>
      <c r="M2550" s="2660">
        <v>0</v>
      </c>
      <c r="N2550" s="3542"/>
    </row>
    <row r="2551" spans="1:14">
      <c r="A2551" s="1549"/>
      <c r="B2551" s="3053" t="s">
        <v>672</v>
      </c>
      <c r="C2551" s="1755" t="s">
        <v>305</v>
      </c>
      <c r="D2551" s="1814" t="s">
        <v>1851</v>
      </c>
      <c r="E2551" s="1755" t="s">
        <v>1796</v>
      </c>
      <c r="F2551" s="1759">
        <v>2231</v>
      </c>
      <c r="G2551" s="1812" t="s">
        <v>1509</v>
      </c>
      <c r="H2551" s="1779"/>
      <c r="I2551" s="1556"/>
      <c r="J2551" s="1807"/>
      <c r="K2551" s="1586"/>
      <c r="L2551" s="1779"/>
      <c r="M2551" s="2660">
        <v>800</v>
      </c>
      <c r="N2551" s="1833"/>
    </row>
    <row r="2552" spans="1:14" ht="11.4" customHeight="1">
      <c r="A2552" s="1549"/>
      <c r="B2552" s="3053" t="s">
        <v>672</v>
      </c>
      <c r="C2552" s="1755" t="s">
        <v>305</v>
      </c>
      <c r="D2552" s="1814" t="s">
        <v>1851</v>
      </c>
      <c r="E2552" s="1755" t="s">
        <v>1796</v>
      </c>
      <c r="F2552" s="1759">
        <v>2231</v>
      </c>
      <c r="G2552" s="1812" t="s">
        <v>3721</v>
      </c>
      <c r="H2552" s="1779"/>
      <c r="I2552" s="1556">
        <v>500</v>
      </c>
      <c r="J2552" s="1807"/>
      <c r="K2552" s="1586"/>
      <c r="L2552" s="1779"/>
      <c r="M2552" s="1556">
        <v>700</v>
      </c>
      <c r="N2552" s="1833"/>
    </row>
    <row r="2553" spans="1:14" ht="20.399999999999999">
      <c r="A2553" s="1549"/>
      <c r="B2553" s="3053" t="s">
        <v>672</v>
      </c>
      <c r="C2553" s="1755" t="s">
        <v>305</v>
      </c>
      <c r="D2553" s="1814" t="s">
        <v>1851</v>
      </c>
      <c r="E2553" s="1755" t="s">
        <v>1796</v>
      </c>
      <c r="F2553" s="1759">
        <v>2231</v>
      </c>
      <c r="G2553" s="1812" t="s">
        <v>3722</v>
      </c>
      <c r="H2553" s="1779"/>
      <c r="I2553" s="1556"/>
      <c r="J2553" s="1807"/>
      <c r="K2553" s="1586"/>
      <c r="L2553" s="1779"/>
      <c r="M2553" s="2660">
        <v>0</v>
      </c>
      <c r="N2553" s="1130"/>
    </row>
    <row r="2554" spans="1:14" ht="11.4" customHeight="1">
      <c r="A2554" s="847"/>
      <c r="B2554" s="3053" t="s">
        <v>672</v>
      </c>
      <c r="C2554" s="847" t="s">
        <v>305</v>
      </c>
      <c r="D2554" s="848" t="s">
        <v>1851</v>
      </c>
      <c r="E2554" s="1755" t="s">
        <v>1796</v>
      </c>
      <c r="F2554" s="1759">
        <v>2231</v>
      </c>
      <c r="G2554" s="849" t="s">
        <v>2068</v>
      </c>
      <c r="H2554" s="860"/>
      <c r="I2554" s="653">
        <v>600</v>
      </c>
      <c r="J2554" s="1392" t="s">
        <v>1126</v>
      </c>
      <c r="K2554" s="741"/>
      <c r="L2554" s="852"/>
      <c r="M2554" s="737"/>
      <c r="N2554" s="1826"/>
    </row>
    <row r="2555" spans="1:14" ht="20.399999999999999">
      <c r="A2555" s="1549"/>
      <c r="B2555" s="3053" t="s">
        <v>672</v>
      </c>
      <c r="C2555" s="1755" t="s">
        <v>305</v>
      </c>
      <c r="D2555" s="1814" t="s">
        <v>1851</v>
      </c>
      <c r="E2555" s="1755" t="s">
        <v>1796</v>
      </c>
      <c r="F2555" s="1759">
        <v>2231</v>
      </c>
      <c r="G2555" s="1812" t="s">
        <v>3723</v>
      </c>
      <c r="H2555" s="1779"/>
      <c r="I2555" s="1556"/>
      <c r="J2555" s="1807"/>
      <c r="K2555" s="1586"/>
      <c r="L2555" s="1779"/>
      <c r="M2555" s="2660">
        <v>1000</v>
      </c>
      <c r="N2555" s="1826"/>
    </row>
    <row r="2556" spans="1:14" ht="20.399999999999999">
      <c r="A2556" s="1549"/>
      <c r="B2556" s="3053" t="s">
        <v>672</v>
      </c>
      <c r="C2556" s="1755" t="s">
        <v>305</v>
      </c>
      <c r="D2556" s="1814" t="s">
        <v>1851</v>
      </c>
      <c r="E2556" s="1755" t="s">
        <v>1796</v>
      </c>
      <c r="F2556" s="1759">
        <v>2231</v>
      </c>
      <c r="G2556" s="1812" t="s">
        <v>3725</v>
      </c>
      <c r="H2556" s="1779"/>
      <c r="I2556" s="1556"/>
      <c r="J2556" s="1807"/>
      <c r="K2556" s="1586"/>
      <c r="L2556" s="1779"/>
      <c r="M2556" s="1556">
        <v>600</v>
      </c>
      <c r="N2556" s="1826"/>
    </row>
    <row r="2557" spans="1:14" ht="20.399999999999999">
      <c r="A2557" s="1549"/>
      <c r="B2557" s="3053" t="s">
        <v>672</v>
      </c>
      <c r="C2557" s="1755" t="s">
        <v>305</v>
      </c>
      <c r="D2557" s="1814" t="s">
        <v>1851</v>
      </c>
      <c r="E2557" s="1755" t="s">
        <v>1796</v>
      </c>
      <c r="F2557" s="1759">
        <v>2231</v>
      </c>
      <c r="G2557" s="1812" t="s">
        <v>1507</v>
      </c>
      <c r="H2557" s="1779"/>
      <c r="I2557" s="1556">
        <v>800</v>
      </c>
      <c r="J2557" s="1807"/>
      <c r="K2557" s="1586"/>
      <c r="L2557" s="1779"/>
      <c r="M2557" s="2660">
        <v>800</v>
      </c>
      <c r="N2557" s="1826"/>
    </row>
    <row r="2558" spans="1:14" ht="20.399999999999999">
      <c r="A2558" s="602"/>
      <c r="B2558" s="3053" t="s">
        <v>672</v>
      </c>
      <c r="C2558" s="1755" t="s">
        <v>305</v>
      </c>
      <c r="D2558" s="1814" t="s">
        <v>1851</v>
      </c>
      <c r="E2558" s="1755" t="s">
        <v>1796</v>
      </c>
      <c r="F2558" s="1759">
        <v>2231</v>
      </c>
      <c r="G2558" s="1283" t="s">
        <v>2804</v>
      </c>
      <c r="H2558" s="1284"/>
      <c r="I2558" s="1285">
        <v>-242</v>
      </c>
      <c r="J2558" s="1392"/>
      <c r="K2558" s="731"/>
      <c r="L2558" s="853"/>
      <c r="M2558" s="598"/>
      <c r="N2558" s="1826"/>
    </row>
    <row r="2559" spans="1:14">
      <c r="A2559" s="602"/>
      <c r="B2559" s="3053" t="s">
        <v>672</v>
      </c>
      <c r="C2559" s="1755" t="s">
        <v>305</v>
      </c>
      <c r="D2559" s="1814" t="s">
        <v>1851</v>
      </c>
      <c r="E2559" s="1755" t="s">
        <v>1796</v>
      </c>
      <c r="F2559" s="1759">
        <v>2231</v>
      </c>
      <c r="G2559" s="849" t="s">
        <v>2069</v>
      </c>
      <c r="H2559" s="860"/>
      <c r="I2559" s="653">
        <v>1000</v>
      </c>
      <c r="J2559" s="1392"/>
      <c r="K2559" s="731"/>
      <c r="L2559" s="853"/>
      <c r="M2559" s="598"/>
      <c r="N2559" s="1826" t="s">
        <v>3737</v>
      </c>
    </row>
    <row r="2560" spans="1:14">
      <c r="A2560" s="622"/>
      <c r="B2560" s="3032" t="s">
        <v>756</v>
      </c>
      <c r="C2560" s="622" t="s">
        <v>305</v>
      </c>
      <c r="D2560" s="658" t="s">
        <v>1851</v>
      </c>
      <c r="E2560" s="659" t="s">
        <v>1796</v>
      </c>
      <c r="F2560" s="624">
        <v>2233</v>
      </c>
      <c r="G2560" s="625" t="s">
        <v>137</v>
      </c>
      <c r="H2560" s="645">
        <v>8300</v>
      </c>
      <c r="I2560" s="740"/>
      <c r="J2560" s="1392">
        <v>7522</v>
      </c>
      <c r="K2560" s="741"/>
      <c r="L2560" s="628">
        <v>12000</v>
      </c>
      <c r="M2560" s="738"/>
      <c r="N2560" s="1826"/>
    </row>
    <row r="2561" spans="1:14" ht="40.799999999999997">
      <c r="A2561" s="602"/>
      <c r="B2561" s="3033" t="s">
        <v>756</v>
      </c>
      <c r="C2561" s="602" t="s">
        <v>305</v>
      </c>
      <c r="D2561" s="617" t="s">
        <v>1851</v>
      </c>
      <c r="E2561" s="639" t="s">
        <v>1796</v>
      </c>
      <c r="F2561" s="618">
        <v>2233</v>
      </c>
      <c r="G2561" s="862" t="s">
        <v>2064</v>
      </c>
      <c r="H2561" s="861"/>
      <c r="I2561" s="640">
        <v>7500</v>
      </c>
      <c r="J2561" s="1392" t="s">
        <v>1126</v>
      </c>
      <c r="K2561" s="731"/>
      <c r="L2561" s="605"/>
      <c r="M2561" s="599">
        <v>11200</v>
      </c>
      <c r="N2561" s="1826"/>
    </row>
    <row r="2562" spans="1:14" ht="20.399999999999999">
      <c r="A2562" s="602"/>
      <c r="B2562" s="3033" t="s">
        <v>756</v>
      </c>
      <c r="C2562" s="602" t="s">
        <v>305</v>
      </c>
      <c r="D2562" s="617" t="s">
        <v>1851</v>
      </c>
      <c r="E2562" s="639" t="s">
        <v>1796</v>
      </c>
      <c r="F2562" s="618">
        <v>2233</v>
      </c>
      <c r="G2562" s="862" t="s">
        <v>1506</v>
      </c>
      <c r="H2562" s="861"/>
      <c r="I2562" s="640">
        <v>800</v>
      </c>
      <c r="J2562" s="1392" t="s">
        <v>1126</v>
      </c>
      <c r="K2562" s="731"/>
      <c r="L2562" s="605"/>
      <c r="M2562" s="599">
        <v>800</v>
      </c>
      <c r="N2562" s="1826"/>
    </row>
    <row r="2563" spans="1:14" ht="20.399999999999999">
      <c r="A2563" s="622"/>
      <c r="B2563" s="3032" t="s">
        <v>756</v>
      </c>
      <c r="C2563" s="622" t="s">
        <v>305</v>
      </c>
      <c r="D2563" s="658" t="s">
        <v>1851</v>
      </c>
      <c r="E2563" s="659" t="s">
        <v>1796</v>
      </c>
      <c r="F2563" s="624">
        <v>2234</v>
      </c>
      <c r="G2563" s="625" t="s">
        <v>1067</v>
      </c>
      <c r="H2563" s="645">
        <v>315</v>
      </c>
      <c r="I2563" s="740"/>
      <c r="J2563" s="1392">
        <v>0</v>
      </c>
      <c r="K2563" s="741"/>
      <c r="L2563" s="628">
        <v>250</v>
      </c>
      <c r="M2563" s="738"/>
      <c r="N2563" s="1130"/>
    </row>
    <row r="2564" spans="1:14" ht="20.399999999999999">
      <c r="A2564" s="602"/>
      <c r="B2564" s="3033" t="s">
        <v>756</v>
      </c>
      <c r="C2564" s="602" t="s">
        <v>305</v>
      </c>
      <c r="D2564" s="617" t="s">
        <v>1851</v>
      </c>
      <c r="E2564" s="639" t="s">
        <v>1796</v>
      </c>
      <c r="F2564" s="618">
        <v>2234</v>
      </c>
      <c r="G2564" s="1815" t="s">
        <v>4610</v>
      </c>
      <c r="H2564" s="861"/>
      <c r="I2564" s="640">
        <v>315</v>
      </c>
      <c r="J2564" s="1392" t="s">
        <v>1126</v>
      </c>
      <c r="K2564" s="731"/>
      <c r="L2564" s="605"/>
      <c r="M2564" s="599">
        <v>250</v>
      </c>
      <c r="N2564" s="168"/>
    </row>
    <row r="2565" spans="1:14">
      <c r="A2565" s="622"/>
      <c r="B2565" s="3032" t="s">
        <v>756</v>
      </c>
      <c r="C2565" s="622" t="s">
        <v>305</v>
      </c>
      <c r="D2565" s="658" t="s">
        <v>1851</v>
      </c>
      <c r="E2565" s="659" t="s">
        <v>1796</v>
      </c>
      <c r="F2565" s="624">
        <v>2235</v>
      </c>
      <c r="G2565" s="625" t="s">
        <v>723</v>
      </c>
      <c r="H2565" s="645">
        <v>250</v>
      </c>
      <c r="I2565" s="740"/>
      <c r="J2565" s="1392">
        <v>0</v>
      </c>
      <c r="K2565" s="741"/>
      <c r="L2565" s="628">
        <v>250</v>
      </c>
      <c r="M2565" s="738"/>
      <c r="N2565" s="168"/>
    </row>
    <row r="2566" spans="1:14" ht="20.399999999999999">
      <c r="A2566" s="602"/>
      <c r="B2566" s="3033" t="s">
        <v>756</v>
      </c>
      <c r="C2566" s="602" t="s">
        <v>305</v>
      </c>
      <c r="D2566" s="617" t="s">
        <v>1851</v>
      </c>
      <c r="E2566" s="639" t="s">
        <v>1796</v>
      </c>
      <c r="F2566" s="618">
        <v>2235</v>
      </c>
      <c r="G2566" s="601" t="s">
        <v>1068</v>
      </c>
      <c r="H2566" s="861"/>
      <c r="I2566" s="640">
        <v>250</v>
      </c>
      <c r="J2566" s="1392" t="s">
        <v>1126</v>
      </c>
      <c r="K2566" s="731"/>
      <c r="L2566" s="605"/>
      <c r="M2566" s="599">
        <v>250</v>
      </c>
      <c r="N2566" s="168"/>
    </row>
    <row r="2567" spans="1:14">
      <c r="A2567" s="622"/>
      <c r="B2567" s="3032" t="s">
        <v>756</v>
      </c>
      <c r="C2567" s="622" t="s">
        <v>305</v>
      </c>
      <c r="D2567" s="658" t="s">
        <v>1851</v>
      </c>
      <c r="E2567" s="659" t="s">
        <v>1796</v>
      </c>
      <c r="F2567" s="624">
        <v>2239</v>
      </c>
      <c r="G2567" s="625" t="s">
        <v>723</v>
      </c>
      <c r="H2567" s="645">
        <v>5500</v>
      </c>
      <c r="I2567" s="740"/>
      <c r="J2567" s="1392"/>
      <c r="K2567" s="741"/>
      <c r="L2567" s="628">
        <v>6100</v>
      </c>
      <c r="M2567" s="738"/>
      <c r="N2567" s="168"/>
    </row>
    <row r="2568" spans="1:14" ht="102">
      <c r="A2568" s="863" t="s">
        <v>1071</v>
      </c>
      <c r="B2568" s="3033" t="s">
        <v>756</v>
      </c>
      <c r="C2568" s="602" t="s">
        <v>305</v>
      </c>
      <c r="D2568" s="617" t="s">
        <v>1851</v>
      </c>
      <c r="E2568" s="639" t="s">
        <v>1796</v>
      </c>
      <c r="F2568" s="618">
        <v>2239</v>
      </c>
      <c r="G2568" s="864" t="s">
        <v>1071</v>
      </c>
      <c r="H2568" s="861"/>
      <c r="I2568" s="640">
        <v>500</v>
      </c>
      <c r="J2568" s="1392" t="s">
        <v>1126</v>
      </c>
      <c r="K2568" s="731"/>
      <c r="L2568" s="853"/>
      <c r="M2568" s="1556">
        <v>500</v>
      </c>
      <c r="N2568" s="168"/>
    </row>
    <row r="2569" spans="1:14">
      <c r="A2569" s="863"/>
      <c r="B2569" s="3033" t="s">
        <v>756</v>
      </c>
      <c r="C2569" s="602" t="s">
        <v>305</v>
      </c>
      <c r="D2569" s="617" t="s">
        <v>1851</v>
      </c>
      <c r="E2569" s="639" t="s">
        <v>1796</v>
      </c>
      <c r="F2569" s="618">
        <v>2239</v>
      </c>
      <c r="G2569" s="864" t="s">
        <v>1510</v>
      </c>
      <c r="H2569" s="861"/>
      <c r="I2569" s="640">
        <v>5000</v>
      </c>
      <c r="J2569" s="1392">
        <v>3460</v>
      </c>
      <c r="K2569" s="731"/>
      <c r="L2569" s="853"/>
      <c r="M2569" s="1556">
        <v>5000</v>
      </c>
      <c r="N2569" s="168"/>
    </row>
    <row r="2570" spans="1:14" ht="33.75" customHeight="1">
      <c r="A2570" s="1816"/>
      <c r="B2570" s="3033" t="s">
        <v>756</v>
      </c>
      <c r="C2570" s="602" t="s">
        <v>305</v>
      </c>
      <c r="D2570" s="617" t="s">
        <v>1851</v>
      </c>
      <c r="E2570" s="639" t="s">
        <v>1796</v>
      </c>
      <c r="F2570" s="618">
        <v>2239</v>
      </c>
      <c r="G2570" s="1817" t="s">
        <v>3730</v>
      </c>
      <c r="H2570" s="1780"/>
      <c r="I2570" s="1552"/>
      <c r="J2570" s="1553"/>
      <c r="K2570" s="1568"/>
      <c r="L2570" s="1569"/>
      <c r="M2570" s="1556">
        <v>600</v>
      </c>
      <c r="N2570" s="168"/>
    </row>
    <row r="2571" spans="1:14" ht="51">
      <c r="A2571" s="622"/>
      <c r="B2571" s="3047" t="s">
        <v>757</v>
      </c>
      <c r="C2571" s="622" t="s">
        <v>326</v>
      </c>
      <c r="D2571" s="658" t="s">
        <v>1851</v>
      </c>
      <c r="E2571" s="659" t="s">
        <v>1796</v>
      </c>
      <c r="F2571" s="624">
        <v>2241</v>
      </c>
      <c r="G2571" s="625" t="s">
        <v>1295</v>
      </c>
      <c r="H2571" s="740">
        <v>0</v>
      </c>
      <c r="I2571" s="740"/>
      <c r="J2571" s="1392" t="s">
        <v>1126</v>
      </c>
      <c r="K2571" s="741"/>
      <c r="L2571" s="742">
        <v>0</v>
      </c>
      <c r="M2571" s="742"/>
      <c r="N2571" s="89" t="s">
        <v>3749</v>
      </c>
    </row>
    <row r="2572" spans="1:14" ht="20.399999999999999">
      <c r="A2572" s="847"/>
      <c r="B2572" s="3053" t="s">
        <v>757</v>
      </c>
      <c r="C2572" s="847" t="s">
        <v>307</v>
      </c>
      <c r="D2572" s="848" t="s">
        <v>1851</v>
      </c>
      <c r="E2572" s="1755" t="s">
        <v>1796</v>
      </c>
      <c r="F2572" s="801">
        <v>2241</v>
      </c>
      <c r="G2572" s="849"/>
      <c r="H2572" s="860"/>
      <c r="I2572" s="653"/>
      <c r="J2572" s="1392" t="s">
        <v>1126</v>
      </c>
      <c r="K2572" s="741"/>
      <c r="L2572" s="852"/>
      <c r="M2572" s="737"/>
      <c r="N2572" s="89" t="s">
        <v>3742</v>
      </c>
    </row>
    <row r="2573" spans="1:14" ht="20.399999999999999">
      <c r="A2573" s="622"/>
      <c r="B2573" s="3032" t="s">
        <v>756</v>
      </c>
      <c r="C2573" s="622" t="s">
        <v>326</v>
      </c>
      <c r="D2573" s="658" t="s">
        <v>1851</v>
      </c>
      <c r="E2573" s="659" t="s">
        <v>1796</v>
      </c>
      <c r="F2573" s="624">
        <v>2243</v>
      </c>
      <c r="G2573" s="625" t="s">
        <v>190</v>
      </c>
      <c r="H2573" s="740">
        <v>2400</v>
      </c>
      <c r="I2573" s="740"/>
      <c r="J2573" s="1392">
        <v>1451.98</v>
      </c>
      <c r="K2573" s="741"/>
      <c r="L2573" s="738">
        <v>2700</v>
      </c>
      <c r="M2573" s="738"/>
      <c r="N2573" s="49"/>
    </row>
    <row r="2574" spans="1:14">
      <c r="A2574" s="602"/>
      <c r="B2574" s="3033" t="s">
        <v>756</v>
      </c>
      <c r="C2574" s="602" t="s">
        <v>307</v>
      </c>
      <c r="D2574" s="617" t="s">
        <v>1851</v>
      </c>
      <c r="E2574" s="639" t="s">
        <v>1796</v>
      </c>
      <c r="F2574" s="618">
        <v>2243</v>
      </c>
      <c r="G2574" s="597" t="s">
        <v>1072</v>
      </c>
      <c r="H2574" s="861"/>
      <c r="I2574" s="640">
        <v>300</v>
      </c>
      <c r="J2574" s="1392" t="s">
        <v>1126</v>
      </c>
      <c r="K2574" s="731"/>
      <c r="L2574" s="605"/>
      <c r="M2574" s="1556">
        <v>100</v>
      </c>
      <c r="N2574" s="89" t="s">
        <v>3743</v>
      </c>
    </row>
    <row r="2575" spans="1:14" ht="20.399999999999999">
      <c r="A2575" s="602"/>
      <c r="B2575" s="3033" t="s">
        <v>756</v>
      </c>
      <c r="C2575" s="602" t="s">
        <v>307</v>
      </c>
      <c r="D2575" s="617" t="s">
        <v>1851</v>
      </c>
      <c r="E2575" s="639" t="s">
        <v>1796</v>
      </c>
      <c r="F2575" s="618">
        <v>2243</v>
      </c>
      <c r="G2575" s="597" t="s">
        <v>1073</v>
      </c>
      <c r="H2575" s="861"/>
      <c r="I2575" s="640">
        <v>1500</v>
      </c>
      <c r="J2575" s="1392" t="s">
        <v>1126</v>
      </c>
      <c r="K2575" s="731"/>
      <c r="L2575" s="605"/>
      <c r="M2575" s="1556">
        <v>2000</v>
      </c>
      <c r="N2575" s="168"/>
    </row>
    <row r="2576" spans="1:14" ht="20.399999999999999">
      <c r="A2576" s="602"/>
      <c r="B2576" s="3033" t="s">
        <v>756</v>
      </c>
      <c r="C2576" s="602" t="s">
        <v>307</v>
      </c>
      <c r="D2576" s="617" t="s">
        <v>1851</v>
      </c>
      <c r="E2576" s="639" t="s">
        <v>1796</v>
      </c>
      <c r="F2576" s="618">
        <v>2243</v>
      </c>
      <c r="G2576" s="822" t="s">
        <v>1511</v>
      </c>
      <c r="H2576" s="861"/>
      <c r="I2576" s="640">
        <v>600</v>
      </c>
      <c r="J2576" s="1392" t="s">
        <v>1126</v>
      </c>
      <c r="K2576" s="731"/>
      <c r="L2576" s="605"/>
      <c r="M2576" s="1556">
        <v>600</v>
      </c>
      <c r="N2576" s="168"/>
    </row>
    <row r="2577" spans="1:14">
      <c r="A2577" s="622"/>
      <c r="B2577" s="3032" t="s">
        <v>756</v>
      </c>
      <c r="C2577" s="622" t="s">
        <v>305</v>
      </c>
      <c r="D2577" s="658" t="s">
        <v>1851</v>
      </c>
      <c r="E2577" s="659" t="s">
        <v>1796</v>
      </c>
      <c r="F2577" s="624">
        <v>2244</v>
      </c>
      <c r="G2577" s="625" t="s">
        <v>316</v>
      </c>
      <c r="H2577" s="740">
        <v>500</v>
      </c>
      <c r="I2577" s="740"/>
      <c r="J2577" s="1392">
        <v>8.9499999999999993</v>
      </c>
      <c r="K2577" s="741"/>
      <c r="L2577" s="738">
        <v>2500</v>
      </c>
      <c r="M2577" s="738"/>
      <c r="N2577" s="168"/>
    </row>
    <row r="2578" spans="1:14" ht="20.399999999999999">
      <c r="A2578" s="602"/>
      <c r="B2578" s="3033" t="s">
        <v>756</v>
      </c>
      <c r="C2578" s="602" t="s">
        <v>305</v>
      </c>
      <c r="D2578" s="617" t="s">
        <v>1851</v>
      </c>
      <c r="E2578" s="639" t="s">
        <v>1796</v>
      </c>
      <c r="F2578" s="618">
        <v>2244</v>
      </c>
      <c r="G2578" s="597" t="s">
        <v>1825</v>
      </c>
      <c r="H2578" s="861"/>
      <c r="I2578" s="640">
        <v>500</v>
      </c>
      <c r="J2578" s="1392" t="s">
        <v>1126</v>
      </c>
      <c r="K2578" s="731"/>
      <c r="L2578" s="605"/>
      <c r="M2578" s="599">
        <v>500</v>
      </c>
      <c r="N2578" s="168"/>
    </row>
    <row r="2579" spans="1:14">
      <c r="A2579" s="602"/>
      <c r="B2579" s="3033" t="s">
        <v>756</v>
      </c>
      <c r="C2579" s="602" t="s">
        <v>305</v>
      </c>
      <c r="D2579" s="617" t="s">
        <v>1851</v>
      </c>
      <c r="E2579" s="639" t="s">
        <v>1796</v>
      </c>
      <c r="F2579" s="618">
        <v>2244</v>
      </c>
      <c r="G2579" s="1818" t="s">
        <v>3733</v>
      </c>
      <c r="H2579" s="1779"/>
      <c r="I2579" s="1556"/>
      <c r="J2579" s="1807"/>
      <c r="K2579" s="1586"/>
      <c r="L2579" s="1779"/>
      <c r="M2579" s="1556">
        <v>2000</v>
      </c>
      <c r="N2579" s="168"/>
    </row>
    <row r="2580" spans="1:14">
      <c r="A2580" s="622"/>
      <c r="B2580" s="3032" t="s">
        <v>756</v>
      </c>
      <c r="C2580" s="622" t="s">
        <v>305</v>
      </c>
      <c r="D2580" s="658" t="s">
        <v>1851</v>
      </c>
      <c r="E2580" s="659" t="s">
        <v>1796</v>
      </c>
      <c r="F2580" s="624">
        <v>2247</v>
      </c>
      <c r="G2580" s="625" t="s">
        <v>153</v>
      </c>
      <c r="H2580" s="740">
        <v>3000</v>
      </c>
      <c r="I2580" s="740"/>
      <c r="J2580" s="1392">
        <v>1167</v>
      </c>
      <c r="K2580" s="741"/>
      <c r="L2580" s="738">
        <v>3100</v>
      </c>
      <c r="M2580" s="738"/>
      <c r="N2580" s="168"/>
    </row>
    <row r="2581" spans="1:14" ht="30.6">
      <c r="A2581" s="602"/>
      <c r="B2581" s="3033" t="s">
        <v>756</v>
      </c>
      <c r="C2581" s="602" t="s">
        <v>305</v>
      </c>
      <c r="D2581" s="617" t="s">
        <v>1851</v>
      </c>
      <c r="E2581" s="639" t="s">
        <v>1796</v>
      </c>
      <c r="F2581" s="618">
        <v>2247</v>
      </c>
      <c r="G2581" s="1819" t="s">
        <v>1505</v>
      </c>
      <c r="H2581" s="861"/>
      <c r="I2581" s="640">
        <v>3000</v>
      </c>
      <c r="J2581" s="1392" t="s">
        <v>1126</v>
      </c>
      <c r="K2581" s="731"/>
      <c r="L2581" s="605"/>
      <c r="M2581" s="599">
        <v>3100</v>
      </c>
      <c r="N2581" s="116"/>
    </row>
    <row r="2582" spans="1:14">
      <c r="A2582" s="622"/>
      <c r="B2582" s="3032" t="s">
        <v>756</v>
      </c>
      <c r="C2582" s="622" t="s">
        <v>307</v>
      </c>
      <c r="D2582" s="658" t="s">
        <v>1851</v>
      </c>
      <c r="E2582" s="659" t="s">
        <v>1796</v>
      </c>
      <c r="F2582" s="624">
        <v>2250</v>
      </c>
      <c r="G2582" s="625" t="s">
        <v>762</v>
      </c>
      <c r="H2582" s="645">
        <v>1035</v>
      </c>
      <c r="I2582" s="740"/>
      <c r="J2582" s="1392">
        <v>1034.02</v>
      </c>
      <c r="K2582" s="741"/>
      <c r="L2582" s="628">
        <v>1034</v>
      </c>
      <c r="M2582" s="738"/>
      <c r="N2582" s="116"/>
    </row>
    <row r="2583" spans="1:14">
      <c r="A2583" s="602"/>
      <c r="B2583" s="3033" t="s">
        <v>756</v>
      </c>
      <c r="C2583" s="602" t="s">
        <v>307</v>
      </c>
      <c r="D2583" s="617" t="s">
        <v>1851</v>
      </c>
      <c r="E2583" s="639" t="s">
        <v>1796</v>
      </c>
      <c r="F2583" s="618">
        <v>2250</v>
      </c>
      <c r="G2583" s="822" t="s">
        <v>474</v>
      </c>
      <c r="H2583" s="861"/>
      <c r="I2583" s="640">
        <v>965</v>
      </c>
      <c r="J2583" s="1392" t="s">
        <v>1126</v>
      </c>
      <c r="K2583" s="731"/>
      <c r="L2583" s="605"/>
      <c r="M2583" s="599">
        <v>1034</v>
      </c>
      <c r="N2583" s="116"/>
    </row>
    <row r="2584" spans="1:14" ht="20.399999999999999">
      <c r="A2584" s="1549"/>
      <c r="B2584" s="3033" t="s">
        <v>756</v>
      </c>
      <c r="C2584" s="602" t="s">
        <v>307</v>
      </c>
      <c r="D2584" s="617" t="s">
        <v>1851</v>
      </c>
      <c r="E2584" s="639" t="s">
        <v>1796</v>
      </c>
      <c r="F2584" s="618">
        <v>2250</v>
      </c>
      <c r="G2584" s="1802" t="s">
        <v>3198</v>
      </c>
      <c r="H2584" s="1780"/>
      <c r="I2584" s="1552">
        <v>70</v>
      </c>
      <c r="J2584" s="1553"/>
      <c r="K2584" s="1568"/>
      <c r="L2584" s="1779"/>
      <c r="M2584" s="1556"/>
      <c r="N2584" s="593" t="s">
        <v>3744</v>
      </c>
    </row>
    <row r="2585" spans="1:14">
      <c r="A2585" s="622"/>
      <c r="B2585" s="3032" t="s">
        <v>756</v>
      </c>
      <c r="C2585" s="622" t="s">
        <v>305</v>
      </c>
      <c r="D2585" s="658" t="s">
        <v>1851</v>
      </c>
      <c r="E2585" s="1305" t="s">
        <v>1796</v>
      </c>
      <c r="F2585" s="624">
        <v>2264</v>
      </c>
      <c r="G2585" s="625" t="s">
        <v>117</v>
      </c>
      <c r="H2585" s="740">
        <v>200</v>
      </c>
      <c r="I2585" s="740"/>
      <c r="J2585" s="1392">
        <v>121</v>
      </c>
      <c r="K2585" s="741"/>
      <c r="L2585" s="738">
        <v>200</v>
      </c>
      <c r="M2585" s="738"/>
      <c r="N2585" s="593"/>
    </row>
    <row r="2586" spans="1:14">
      <c r="A2586" s="602"/>
      <c r="B2586" s="3033" t="s">
        <v>756</v>
      </c>
      <c r="C2586" s="602" t="s">
        <v>305</v>
      </c>
      <c r="D2586" s="617" t="s">
        <v>1851</v>
      </c>
      <c r="E2586" s="1306" t="s">
        <v>1796</v>
      </c>
      <c r="F2586" s="618">
        <v>2264</v>
      </c>
      <c r="G2586" s="866" t="s">
        <v>1074</v>
      </c>
      <c r="H2586" s="861"/>
      <c r="I2586" s="640">
        <v>200</v>
      </c>
      <c r="J2586" s="1392" t="s">
        <v>1126</v>
      </c>
      <c r="K2586" s="731"/>
      <c r="L2586" s="605"/>
      <c r="M2586" s="816">
        <v>200</v>
      </c>
      <c r="N2586" s="116"/>
    </row>
    <row r="2587" spans="1:14">
      <c r="A2587" s="622"/>
      <c r="B2587" s="3032" t="s">
        <v>672</v>
      </c>
      <c r="C2587" s="622" t="s">
        <v>305</v>
      </c>
      <c r="D2587" s="658" t="s">
        <v>1851</v>
      </c>
      <c r="E2587" s="1305" t="s">
        <v>1796</v>
      </c>
      <c r="F2587" s="624">
        <v>2264</v>
      </c>
      <c r="G2587" s="625" t="s">
        <v>117</v>
      </c>
      <c r="H2587" s="740">
        <v>242</v>
      </c>
      <c r="I2587" s="740"/>
      <c r="J2587" s="1392">
        <v>242</v>
      </c>
      <c r="K2587" s="741"/>
      <c r="L2587" s="1562">
        <v>0</v>
      </c>
      <c r="M2587" s="1562"/>
      <c r="N2587" s="593"/>
    </row>
    <row r="2588" spans="1:14" ht="20.399999999999999">
      <c r="A2588" s="1282"/>
      <c r="B2588" s="3053" t="s">
        <v>672</v>
      </c>
      <c r="C2588" s="847" t="s">
        <v>305</v>
      </c>
      <c r="D2588" s="1316" t="s">
        <v>1851</v>
      </c>
      <c r="E2588" s="1315" t="s">
        <v>1796</v>
      </c>
      <c r="F2588" s="801">
        <v>2264</v>
      </c>
      <c r="G2588" s="1283" t="s">
        <v>2804</v>
      </c>
      <c r="H2588" s="1284"/>
      <c r="I2588" s="1285">
        <v>242</v>
      </c>
      <c r="J2588" s="1392" t="s">
        <v>1126</v>
      </c>
      <c r="K2588" s="1166"/>
      <c r="L2588" s="1820"/>
      <c r="M2588" s="1821"/>
      <c r="N2588" s="593"/>
    </row>
    <row r="2589" spans="1:14">
      <c r="A2589" s="622"/>
      <c r="B2589" s="3032" t="s">
        <v>756</v>
      </c>
      <c r="C2589" s="622" t="s">
        <v>305</v>
      </c>
      <c r="D2589" s="658" t="s">
        <v>1851</v>
      </c>
      <c r="E2589" s="1305" t="s">
        <v>1796</v>
      </c>
      <c r="F2589" s="624">
        <v>2311</v>
      </c>
      <c r="G2589" s="625" t="s">
        <v>252</v>
      </c>
      <c r="H2589" s="645">
        <v>400</v>
      </c>
      <c r="I2589" s="740"/>
      <c r="J2589" s="1392">
        <v>382</v>
      </c>
      <c r="K2589" s="741"/>
      <c r="L2589" s="1541">
        <v>400</v>
      </c>
      <c r="M2589" s="1562"/>
      <c r="N2589" s="168"/>
    </row>
    <row r="2590" spans="1:14" ht="20.399999999999999">
      <c r="A2590" s="602"/>
      <c r="B2590" s="3033" t="s">
        <v>756</v>
      </c>
      <c r="C2590" s="602" t="s">
        <v>305</v>
      </c>
      <c r="D2590" s="617" t="s">
        <v>1851</v>
      </c>
      <c r="E2590" s="1306" t="s">
        <v>1796</v>
      </c>
      <c r="F2590" s="618">
        <v>2311</v>
      </c>
      <c r="G2590" s="604" t="s">
        <v>253</v>
      </c>
      <c r="H2590" s="861"/>
      <c r="I2590" s="640">
        <v>400</v>
      </c>
      <c r="J2590" s="1392" t="s">
        <v>1126</v>
      </c>
      <c r="K2590" s="731"/>
      <c r="L2590" s="1822"/>
      <c r="M2590" s="1542">
        <v>400</v>
      </c>
      <c r="N2590" s="116" t="s">
        <v>4669</v>
      </c>
    </row>
    <row r="2591" spans="1:14">
      <c r="A2591" s="622"/>
      <c r="B2591" s="3032" t="s">
        <v>756</v>
      </c>
      <c r="C2591" s="622" t="s">
        <v>305</v>
      </c>
      <c r="D2591" s="658" t="s">
        <v>1851</v>
      </c>
      <c r="E2591" s="1305" t="s">
        <v>1796</v>
      </c>
      <c r="F2591" s="1578">
        <v>2312</v>
      </c>
      <c r="G2591" s="1571" t="s">
        <v>123</v>
      </c>
      <c r="H2591" s="1572">
        <v>2860</v>
      </c>
      <c r="I2591" s="1573"/>
      <c r="J2591" s="1564">
        <v>2609.63</v>
      </c>
      <c r="K2591" s="1574"/>
      <c r="L2591" s="1572">
        <v>380</v>
      </c>
      <c r="M2591" s="1573"/>
      <c r="N2591" s="168" t="s">
        <v>3748</v>
      </c>
    </row>
    <row r="2592" spans="1:14" ht="20.399999999999999">
      <c r="A2592" s="602"/>
      <c r="B2592" s="3033" t="s">
        <v>756</v>
      </c>
      <c r="C2592" s="602" t="s">
        <v>305</v>
      </c>
      <c r="D2592" s="617" t="s">
        <v>1851</v>
      </c>
      <c r="E2592" s="1306" t="s">
        <v>1796</v>
      </c>
      <c r="F2592" s="1312">
        <v>2312</v>
      </c>
      <c r="G2592" s="1837" t="s">
        <v>3745</v>
      </c>
      <c r="H2592" s="861"/>
      <c r="I2592" s="640"/>
      <c r="J2592" s="1392"/>
      <c r="K2592" s="731"/>
      <c r="L2592" s="1822"/>
      <c r="M2592" s="1542">
        <v>380</v>
      </c>
      <c r="N2592" s="3543"/>
    </row>
    <row r="2593" spans="1:14" ht="20.399999999999999">
      <c r="A2593" s="602"/>
      <c r="B2593" s="3033" t="s">
        <v>756</v>
      </c>
      <c r="C2593" s="602" t="s">
        <v>305</v>
      </c>
      <c r="D2593" s="617" t="s">
        <v>1851</v>
      </c>
      <c r="E2593" s="1306" t="s">
        <v>1796</v>
      </c>
      <c r="F2593" s="1312">
        <v>2312</v>
      </c>
      <c r="G2593" s="1823" t="s">
        <v>2065</v>
      </c>
      <c r="H2593" s="1824"/>
      <c r="I2593" s="1563">
        <v>1000</v>
      </c>
      <c r="J2593" s="1564" t="s">
        <v>1126</v>
      </c>
      <c r="K2593" s="1565"/>
      <c r="L2593" s="1824"/>
      <c r="M2593" s="1825"/>
      <c r="N2593" s="3543"/>
    </row>
    <row r="2594" spans="1:14">
      <c r="A2594" s="1089"/>
      <c r="B2594" s="3033" t="s">
        <v>756</v>
      </c>
      <c r="C2594" s="602" t="s">
        <v>305</v>
      </c>
      <c r="D2594" s="617" t="s">
        <v>1851</v>
      </c>
      <c r="E2594" s="1306" t="s">
        <v>1796</v>
      </c>
      <c r="F2594" s="1312">
        <v>2312</v>
      </c>
      <c r="G2594" s="1827" t="s">
        <v>2082</v>
      </c>
      <c r="H2594" s="1828"/>
      <c r="I2594" s="1825">
        <v>200</v>
      </c>
      <c r="J2594" s="1564" t="s">
        <v>1126</v>
      </c>
      <c r="K2594" s="1829"/>
      <c r="L2594" s="1828"/>
      <c r="M2594" s="1825"/>
      <c r="N2594" s="1838"/>
    </row>
    <row r="2595" spans="1:14">
      <c r="A2595" s="1089"/>
      <c r="B2595" s="3033" t="s">
        <v>756</v>
      </c>
      <c r="C2595" s="602" t="s">
        <v>305</v>
      </c>
      <c r="D2595" s="617" t="s">
        <v>1851</v>
      </c>
      <c r="E2595" s="1306" t="s">
        <v>1796</v>
      </c>
      <c r="F2595" s="1312">
        <v>2312</v>
      </c>
      <c r="G2595" s="1827" t="s">
        <v>2083</v>
      </c>
      <c r="H2595" s="1828"/>
      <c r="I2595" s="1825">
        <v>80</v>
      </c>
      <c r="J2595" s="1564" t="s">
        <v>1126</v>
      </c>
      <c r="K2595" s="1829"/>
      <c r="L2595" s="1828"/>
      <c r="M2595" s="1825"/>
      <c r="N2595" s="1838"/>
    </row>
    <row r="2596" spans="1:14">
      <c r="A2596" s="1089"/>
      <c r="B2596" s="3033" t="s">
        <v>756</v>
      </c>
      <c r="C2596" s="602" t="s">
        <v>305</v>
      </c>
      <c r="D2596" s="617" t="s">
        <v>1851</v>
      </c>
      <c r="E2596" s="1306" t="s">
        <v>1796</v>
      </c>
      <c r="F2596" s="1312">
        <v>2312</v>
      </c>
      <c r="G2596" s="1827" t="s">
        <v>2084</v>
      </c>
      <c r="H2596" s="1828"/>
      <c r="I2596" s="1825">
        <v>10</v>
      </c>
      <c r="J2596" s="1564" t="s">
        <v>1126</v>
      </c>
      <c r="K2596" s="1829"/>
      <c r="L2596" s="1828"/>
      <c r="M2596" s="1825"/>
      <c r="N2596" s="168"/>
    </row>
    <row r="2597" spans="1:14">
      <c r="A2597" s="1089"/>
      <c r="B2597" s="3033" t="s">
        <v>756</v>
      </c>
      <c r="C2597" s="602" t="s">
        <v>305</v>
      </c>
      <c r="D2597" s="617" t="s">
        <v>1851</v>
      </c>
      <c r="E2597" s="1306" t="s">
        <v>1796</v>
      </c>
      <c r="F2597" s="1312">
        <v>2312</v>
      </c>
      <c r="G2597" s="1827" t="s">
        <v>2085</v>
      </c>
      <c r="H2597" s="1828"/>
      <c r="I2597" s="1825">
        <v>20</v>
      </c>
      <c r="J2597" s="1564" t="s">
        <v>1126</v>
      </c>
      <c r="K2597" s="1829"/>
      <c r="L2597" s="1828"/>
      <c r="M2597" s="1825"/>
      <c r="N2597" s="168"/>
    </row>
    <row r="2598" spans="1:14">
      <c r="A2598" s="1089"/>
      <c r="B2598" s="3033" t="s">
        <v>756</v>
      </c>
      <c r="C2598" s="602" t="s">
        <v>305</v>
      </c>
      <c r="D2598" s="617" t="s">
        <v>1851</v>
      </c>
      <c r="E2598" s="1306" t="s">
        <v>1796</v>
      </c>
      <c r="F2598" s="1312">
        <v>2312</v>
      </c>
      <c r="G2598" s="1827" t="s">
        <v>2086</v>
      </c>
      <c r="H2598" s="1828"/>
      <c r="I2598" s="1825">
        <v>5</v>
      </c>
      <c r="J2598" s="1564" t="s">
        <v>1126</v>
      </c>
      <c r="K2598" s="1829"/>
      <c r="L2598" s="1828"/>
      <c r="M2598" s="1825"/>
      <c r="N2598" s="168"/>
    </row>
    <row r="2599" spans="1:14">
      <c r="A2599" s="1089"/>
      <c r="B2599" s="3033" t="s">
        <v>756</v>
      </c>
      <c r="C2599" s="602" t="s">
        <v>305</v>
      </c>
      <c r="D2599" s="617" t="s">
        <v>1851</v>
      </c>
      <c r="E2599" s="1306" t="s">
        <v>1796</v>
      </c>
      <c r="F2599" s="1312">
        <v>2312</v>
      </c>
      <c r="G2599" s="1827" t="s">
        <v>2087</v>
      </c>
      <c r="H2599" s="1828"/>
      <c r="I2599" s="1825">
        <v>180</v>
      </c>
      <c r="J2599" s="1564" t="s">
        <v>1126</v>
      </c>
      <c r="K2599" s="1829"/>
      <c r="L2599" s="1828"/>
      <c r="M2599" s="1825"/>
      <c r="N2599" s="296"/>
    </row>
    <row r="2600" spans="1:14">
      <c r="A2600" s="1089"/>
      <c r="B2600" s="3033" t="s">
        <v>756</v>
      </c>
      <c r="C2600" s="602" t="s">
        <v>305</v>
      </c>
      <c r="D2600" s="617" t="s">
        <v>1851</v>
      </c>
      <c r="E2600" s="1306" t="s">
        <v>1796</v>
      </c>
      <c r="F2600" s="1312">
        <v>2312</v>
      </c>
      <c r="G2600" s="1827" t="s">
        <v>2088</v>
      </c>
      <c r="H2600" s="1828"/>
      <c r="I2600" s="1825">
        <v>150</v>
      </c>
      <c r="J2600" s="1564" t="s">
        <v>1126</v>
      </c>
      <c r="K2600" s="1829"/>
      <c r="L2600" s="1828"/>
      <c r="M2600" s="1825"/>
      <c r="N2600" s="296"/>
    </row>
    <row r="2601" spans="1:14" ht="20.399999999999999">
      <c r="A2601" s="577"/>
      <c r="B2601" s="3057" t="s">
        <v>756</v>
      </c>
      <c r="C2601" s="602" t="s">
        <v>305</v>
      </c>
      <c r="D2601" s="617" t="s">
        <v>1851</v>
      </c>
      <c r="E2601" s="1306" t="s">
        <v>1796</v>
      </c>
      <c r="F2601" s="1312">
        <v>2312</v>
      </c>
      <c r="G2601" s="1830" t="s">
        <v>2992</v>
      </c>
      <c r="H2601" s="1831"/>
      <c r="I2601" s="1593">
        <v>319</v>
      </c>
      <c r="J2601" s="1564" t="s">
        <v>1126</v>
      </c>
      <c r="K2601" s="1832"/>
      <c r="L2601" s="1831"/>
      <c r="M2601" s="1593"/>
      <c r="N2601" s="296"/>
    </row>
    <row r="2602" spans="1:14" ht="30.6" customHeight="1">
      <c r="A2602" s="577"/>
      <c r="B2602" s="3057" t="s">
        <v>756</v>
      </c>
      <c r="C2602" s="602" t="s">
        <v>305</v>
      </c>
      <c r="D2602" s="617" t="s">
        <v>1851</v>
      </c>
      <c r="E2602" s="1306" t="s">
        <v>1796</v>
      </c>
      <c r="F2602" s="1312">
        <v>2312</v>
      </c>
      <c r="G2602" s="1830" t="s">
        <v>3090</v>
      </c>
      <c r="H2602" s="1831"/>
      <c r="I2602" s="1593">
        <v>896</v>
      </c>
      <c r="J2602" s="1564" t="s">
        <v>1126</v>
      </c>
      <c r="K2602" s="1832"/>
      <c r="L2602" s="1831"/>
      <c r="M2602" s="1593"/>
      <c r="N2602" s="296"/>
    </row>
    <row r="2603" spans="1:14" ht="20.399999999999999">
      <c r="A2603" s="622"/>
      <c r="B2603" s="3032" t="s">
        <v>756</v>
      </c>
      <c r="C2603" s="622" t="s">
        <v>305</v>
      </c>
      <c r="D2603" s="658" t="s">
        <v>1851</v>
      </c>
      <c r="E2603" s="1305" t="s">
        <v>1796</v>
      </c>
      <c r="F2603" s="624">
        <v>2314</v>
      </c>
      <c r="G2603" s="625" t="s">
        <v>1427</v>
      </c>
      <c r="H2603" s="645">
        <v>7880</v>
      </c>
      <c r="I2603" s="740"/>
      <c r="J2603" s="1392">
        <v>3516</v>
      </c>
      <c r="K2603" s="741"/>
      <c r="L2603" s="1572">
        <v>7940</v>
      </c>
      <c r="M2603" s="1573"/>
      <c r="N2603" s="296"/>
    </row>
    <row r="2604" spans="1:14">
      <c r="A2604" s="602"/>
      <c r="B2604" s="3033" t="s">
        <v>756</v>
      </c>
      <c r="C2604" s="602" t="s">
        <v>305</v>
      </c>
      <c r="D2604" s="617" t="s">
        <v>1851</v>
      </c>
      <c r="E2604" s="1306" t="s">
        <v>1796</v>
      </c>
      <c r="F2604" s="618">
        <v>2314</v>
      </c>
      <c r="G2604" s="867" t="s">
        <v>2072</v>
      </c>
      <c r="H2604" s="861"/>
      <c r="I2604" s="640">
        <v>600</v>
      </c>
      <c r="J2604" s="1392" t="s">
        <v>1126</v>
      </c>
      <c r="K2604" s="731"/>
      <c r="L2604" s="1824"/>
      <c r="M2604" s="1563">
        <v>600</v>
      </c>
      <c r="N2604" s="296"/>
    </row>
    <row r="2605" spans="1:14">
      <c r="A2605" s="602"/>
      <c r="B2605" s="3033" t="s">
        <v>756</v>
      </c>
      <c r="C2605" s="602" t="s">
        <v>305</v>
      </c>
      <c r="D2605" s="617" t="s">
        <v>1851</v>
      </c>
      <c r="E2605" s="1306" t="s">
        <v>1796</v>
      </c>
      <c r="F2605" s="618">
        <v>2314</v>
      </c>
      <c r="G2605" s="867" t="s">
        <v>2073</v>
      </c>
      <c r="H2605" s="861"/>
      <c r="I2605" s="640">
        <v>200</v>
      </c>
      <c r="J2605" s="1392" t="s">
        <v>1126</v>
      </c>
      <c r="K2605" s="731"/>
      <c r="L2605" s="1824"/>
      <c r="M2605" s="1563">
        <v>200</v>
      </c>
      <c r="N2605" s="296"/>
    </row>
    <row r="2606" spans="1:14" ht="11.4" customHeight="1">
      <c r="A2606" s="602"/>
      <c r="B2606" s="3033" t="s">
        <v>756</v>
      </c>
      <c r="C2606" s="602" t="s">
        <v>305</v>
      </c>
      <c r="D2606" s="617" t="s">
        <v>1851</v>
      </c>
      <c r="E2606" s="1306" t="s">
        <v>1796</v>
      </c>
      <c r="F2606" s="618">
        <v>2314</v>
      </c>
      <c r="G2606" s="867" t="s">
        <v>2074</v>
      </c>
      <c r="H2606" s="861"/>
      <c r="I2606" s="640">
        <v>3000</v>
      </c>
      <c r="J2606" s="1392" t="s">
        <v>1126</v>
      </c>
      <c r="K2606" s="731"/>
      <c r="L2606" s="1824"/>
      <c r="M2606" s="1563">
        <v>5000</v>
      </c>
      <c r="N2606" s="296"/>
    </row>
    <row r="2607" spans="1:14">
      <c r="A2607" s="602"/>
      <c r="B2607" s="3033" t="s">
        <v>756</v>
      </c>
      <c r="C2607" s="602" t="s">
        <v>305</v>
      </c>
      <c r="D2607" s="617" t="s">
        <v>1851</v>
      </c>
      <c r="E2607" s="1306" t="s">
        <v>1796</v>
      </c>
      <c r="F2607" s="618">
        <v>2314</v>
      </c>
      <c r="G2607" s="867" t="s">
        <v>2074</v>
      </c>
      <c r="H2607" s="861"/>
      <c r="I2607" s="640">
        <v>3000</v>
      </c>
      <c r="J2607" s="1392" t="s">
        <v>1126</v>
      </c>
      <c r="K2607" s="731"/>
      <c r="L2607" s="1824"/>
      <c r="M2607" s="1563"/>
      <c r="N2607" s="296"/>
    </row>
    <row r="2608" spans="1:14" ht="11.4" customHeight="1">
      <c r="A2608" s="602"/>
      <c r="B2608" s="3033" t="s">
        <v>756</v>
      </c>
      <c r="C2608" s="602" t="s">
        <v>305</v>
      </c>
      <c r="D2608" s="617" t="s">
        <v>1851</v>
      </c>
      <c r="E2608" s="1306" t="s">
        <v>1796</v>
      </c>
      <c r="F2608" s="618">
        <v>2314</v>
      </c>
      <c r="G2608" s="867" t="s">
        <v>2075</v>
      </c>
      <c r="H2608" s="861"/>
      <c r="I2608" s="640">
        <v>250</v>
      </c>
      <c r="J2608" s="1392" t="s">
        <v>1126</v>
      </c>
      <c r="K2608" s="731"/>
      <c r="L2608" s="1824"/>
      <c r="M2608" s="1563">
        <v>400</v>
      </c>
      <c r="N2608" s="296"/>
    </row>
    <row r="2609" spans="1:14">
      <c r="A2609" s="602"/>
      <c r="B2609" s="3033" t="s">
        <v>756</v>
      </c>
      <c r="C2609" s="602" t="s">
        <v>305</v>
      </c>
      <c r="D2609" s="617" t="s">
        <v>1851</v>
      </c>
      <c r="E2609" s="1306" t="s">
        <v>1796</v>
      </c>
      <c r="F2609" s="618">
        <v>2314</v>
      </c>
      <c r="G2609" s="867" t="s">
        <v>188</v>
      </c>
      <c r="H2609" s="861"/>
      <c r="I2609" s="640">
        <v>600</v>
      </c>
      <c r="J2609" s="1392" t="s">
        <v>1126</v>
      </c>
      <c r="K2609" s="731"/>
      <c r="L2609" s="1824"/>
      <c r="M2609" s="1563">
        <v>1240</v>
      </c>
      <c r="N2609" s="168"/>
    </row>
    <row r="2610" spans="1:14" ht="30.6">
      <c r="A2610" s="602"/>
      <c r="B2610" s="3033" t="s">
        <v>756</v>
      </c>
      <c r="C2610" s="602" t="s">
        <v>305</v>
      </c>
      <c r="D2610" s="617" t="s">
        <v>1851</v>
      </c>
      <c r="E2610" s="1306" t="s">
        <v>1796</v>
      </c>
      <c r="F2610" s="618">
        <v>2314</v>
      </c>
      <c r="G2610" s="867" t="s">
        <v>2076</v>
      </c>
      <c r="H2610" s="861"/>
      <c r="I2610" s="640">
        <v>300</v>
      </c>
      <c r="J2610" s="1392" t="s">
        <v>1126</v>
      </c>
      <c r="K2610" s="731"/>
      <c r="L2610" s="1824"/>
      <c r="M2610" s="1563">
        <v>300</v>
      </c>
      <c r="N2610" s="168"/>
    </row>
    <row r="2611" spans="1:14">
      <c r="A2611" s="602"/>
      <c r="B2611" s="3033" t="s">
        <v>756</v>
      </c>
      <c r="C2611" s="602" t="s">
        <v>305</v>
      </c>
      <c r="D2611" s="617" t="s">
        <v>1851</v>
      </c>
      <c r="E2611" s="1306" t="s">
        <v>1796</v>
      </c>
      <c r="F2611" s="618">
        <v>2314</v>
      </c>
      <c r="G2611" s="867" t="s">
        <v>2071</v>
      </c>
      <c r="H2611" s="867"/>
      <c r="I2611" s="640">
        <v>200</v>
      </c>
      <c r="J2611" s="1392" t="s">
        <v>1126</v>
      </c>
      <c r="K2611" s="731"/>
      <c r="L2611" s="1824"/>
      <c r="M2611" s="1563">
        <v>200</v>
      </c>
      <c r="N2611" s="168"/>
    </row>
    <row r="2612" spans="1:14" ht="20.399999999999999">
      <c r="A2612" s="576"/>
      <c r="B2612" s="3033" t="s">
        <v>756</v>
      </c>
      <c r="C2612" s="602" t="s">
        <v>305</v>
      </c>
      <c r="D2612" s="617" t="s">
        <v>1851</v>
      </c>
      <c r="E2612" s="1306" t="s">
        <v>1796</v>
      </c>
      <c r="F2612" s="618">
        <v>2314</v>
      </c>
      <c r="G2612" s="1347" t="s">
        <v>2991</v>
      </c>
      <c r="H2612" s="1347"/>
      <c r="I2612" s="1080">
        <v>-200</v>
      </c>
      <c r="J2612" s="1392" t="s">
        <v>1126</v>
      </c>
      <c r="K2612" s="1338"/>
      <c r="L2612" s="1831"/>
      <c r="M2612" s="1593"/>
      <c r="N2612" s="168"/>
    </row>
    <row r="2613" spans="1:14" ht="20.399999999999999">
      <c r="A2613" s="1393"/>
      <c r="B2613" s="3042" t="s">
        <v>756</v>
      </c>
      <c r="C2613" s="1393" t="s">
        <v>305</v>
      </c>
      <c r="D2613" s="1452" t="s">
        <v>1851</v>
      </c>
      <c r="E2613" s="1450" t="s">
        <v>1796</v>
      </c>
      <c r="F2613" s="1465">
        <v>2314</v>
      </c>
      <c r="G2613" s="1507" t="s">
        <v>3198</v>
      </c>
      <c r="H2613" s="1508"/>
      <c r="I2613" s="1448">
        <v>-70</v>
      </c>
      <c r="J2613" s="1448"/>
      <c r="K2613" s="1454"/>
      <c r="L2613" s="1834"/>
      <c r="M2613" s="1685"/>
      <c r="N2613" s="168"/>
    </row>
    <row r="2614" spans="1:14">
      <c r="A2614" s="622"/>
      <c r="B2614" s="3032" t="s">
        <v>756</v>
      </c>
      <c r="C2614" s="622" t="s">
        <v>305</v>
      </c>
      <c r="D2614" s="658" t="s">
        <v>1851</v>
      </c>
      <c r="E2614" s="1305" t="s">
        <v>1796</v>
      </c>
      <c r="F2614" s="624">
        <v>2322</v>
      </c>
      <c r="G2614" s="625" t="s">
        <v>183</v>
      </c>
      <c r="H2614" s="645">
        <v>546</v>
      </c>
      <c r="I2614" s="740"/>
      <c r="J2614" s="1392">
        <v>546</v>
      </c>
      <c r="K2614" s="741"/>
      <c r="L2614" s="1541">
        <v>0</v>
      </c>
      <c r="M2614" s="1562"/>
      <c r="N2614" s="168"/>
    </row>
    <row r="2615" spans="1:14" ht="20.399999999999999">
      <c r="A2615" s="602"/>
      <c r="B2615" s="3033" t="s">
        <v>756</v>
      </c>
      <c r="C2615" s="602" t="s">
        <v>305</v>
      </c>
      <c r="D2615" s="617" t="s">
        <v>1851</v>
      </c>
      <c r="E2615" s="1306" t="s">
        <v>1796</v>
      </c>
      <c r="F2615" s="618">
        <v>2322</v>
      </c>
      <c r="G2615" s="603" t="s">
        <v>3199</v>
      </c>
      <c r="H2615" s="861"/>
      <c r="I2615" s="640">
        <v>546</v>
      </c>
      <c r="J2615" s="1392" t="s">
        <v>1126</v>
      </c>
      <c r="K2615" s="731"/>
      <c r="L2615" s="1822"/>
      <c r="M2615" s="1542"/>
      <c r="N2615" s="296"/>
    </row>
    <row r="2616" spans="1:14">
      <c r="A2616" s="868"/>
      <c r="B2616" s="3058" t="s">
        <v>756</v>
      </c>
      <c r="C2616" s="868" t="s">
        <v>305</v>
      </c>
      <c r="D2616" s="658" t="s">
        <v>1851</v>
      </c>
      <c r="E2616" s="1317" t="s">
        <v>1796</v>
      </c>
      <c r="F2616" s="869">
        <v>2350</v>
      </c>
      <c r="G2616" s="870" t="s">
        <v>125</v>
      </c>
      <c r="H2616" s="645">
        <v>1200</v>
      </c>
      <c r="I2616" s="740"/>
      <c r="J2616" s="1392">
        <v>466.96</v>
      </c>
      <c r="K2616" s="741"/>
      <c r="L2616" s="1541">
        <v>1200</v>
      </c>
      <c r="M2616" s="1562"/>
      <c r="N2616" s="296"/>
    </row>
    <row r="2617" spans="1:14">
      <c r="A2617" s="602"/>
      <c r="B2617" s="3033" t="s">
        <v>756</v>
      </c>
      <c r="C2617" s="602" t="s">
        <v>305</v>
      </c>
      <c r="D2617" s="617" t="s">
        <v>1851</v>
      </c>
      <c r="E2617" s="1306" t="s">
        <v>1796</v>
      </c>
      <c r="F2617" s="618">
        <v>2350</v>
      </c>
      <c r="G2617" s="863" t="s">
        <v>1075</v>
      </c>
      <c r="H2617" s="861"/>
      <c r="I2617" s="640">
        <v>700</v>
      </c>
      <c r="J2617" s="1392" t="s">
        <v>1126</v>
      </c>
      <c r="K2617" s="731"/>
      <c r="L2617" s="1822"/>
      <c r="M2617" s="1542">
        <v>700</v>
      </c>
      <c r="N2617" s="296"/>
    </row>
    <row r="2618" spans="1:14" ht="30.6">
      <c r="A2618" s="602"/>
      <c r="B2618" s="3033" t="s">
        <v>756</v>
      </c>
      <c r="C2618" s="602" t="s">
        <v>305</v>
      </c>
      <c r="D2618" s="617" t="s">
        <v>1851</v>
      </c>
      <c r="E2618" s="1306" t="s">
        <v>1796</v>
      </c>
      <c r="F2618" s="618">
        <v>2350</v>
      </c>
      <c r="G2618" s="863" t="s">
        <v>1076</v>
      </c>
      <c r="H2618" s="861"/>
      <c r="I2618" s="640">
        <v>500</v>
      </c>
      <c r="J2618" s="1392" t="s">
        <v>1126</v>
      </c>
      <c r="K2618" s="731"/>
      <c r="L2618" s="1822"/>
      <c r="M2618" s="1542">
        <v>500</v>
      </c>
      <c r="N2618" s="296"/>
    </row>
    <row r="2619" spans="1:14">
      <c r="A2619" s="868"/>
      <c r="B2619" s="3058" t="s">
        <v>757</v>
      </c>
      <c r="C2619" s="868" t="s">
        <v>307</v>
      </c>
      <c r="D2619" s="658" t="s">
        <v>1851</v>
      </c>
      <c r="E2619" s="1317" t="s">
        <v>1796</v>
      </c>
      <c r="F2619" s="869">
        <v>2361</v>
      </c>
      <c r="G2619" s="870" t="s">
        <v>1426</v>
      </c>
      <c r="H2619" s="645">
        <v>9640</v>
      </c>
      <c r="I2619" s="740"/>
      <c r="J2619" s="1392">
        <v>8334</v>
      </c>
      <c r="K2619" s="741"/>
      <c r="L2619" s="1541">
        <v>11266</v>
      </c>
      <c r="M2619" s="1562"/>
      <c r="N2619" s="296"/>
    </row>
    <row r="2620" spans="1:14">
      <c r="A2620" s="602"/>
      <c r="B2620" s="3033" t="s">
        <v>757</v>
      </c>
      <c r="C2620" s="602" t="s">
        <v>307</v>
      </c>
      <c r="D2620" s="617" t="s">
        <v>1851</v>
      </c>
      <c r="E2620" s="1306" t="s">
        <v>1796</v>
      </c>
      <c r="F2620" s="618">
        <v>2361</v>
      </c>
      <c r="G2620" s="863" t="s">
        <v>3738</v>
      </c>
      <c r="H2620" s="861"/>
      <c r="I2620" s="640"/>
      <c r="J2620" s="1392"/>
      <c r="K2620" s="731"/>
      <c r="L2620" s="1822"/>
      <c r="M2620" s="2715">
        <v>0</v>
      </c>
      <c r="N2620" s="296"/>
    </row>
    <row r="2621" spans="1:14" ht="20.399999999999999">
      <c r="A2621" s="602"/>
      <c r="B2621" s="3033" t="s">
        <v>757</v>
      </c>
      <c r="C2621" s="602" t="s">
        <v>307</v>
      </c>
      <c r="D2621" s="617" t="s">
        <v>1851</v>
      </c>
      <c r="E2621" s="1306" t="s">
        <v>1796</v>
      </c>
      <c r="F2621" s="618">
        <v>2361</v>
      </c>
      <c r="G2621" s="863" t="s">
        <v>3739</v>
      </c>
      <c r="H2621" s="861"/>
      <c r="I2621" s="640"/>
      <c r="J2621" s="1392"/>
      <c r="K2621" s="731"/>
      <c r="L2621" s="1822"/>
      <c r="M2621" s="2715">
        <v>11266</v>
      </c>
      <c r="N2621" s="296"/>
    </row>
    <row r="2622" spans="1:14">
      <c r="A2622" s="602"/>
      <c r="B2622" s="3033" t="s">
        <v>757</v>
      </c>
      <c r="C2622" s="602" t="s">
        <v>307</v>
      </c>
      <c r="D2622" s="617" t="s">
        <v>1851</v>
      </c>
      <c r="E2622" s="1306" t="s">
        <v>1796</v>
      </c>
      <c r="F2622" s="618">
        <v>2361</v>
      </c>
      <c r="G2622" s="863" t="s">
        <v>2682</v>
      </c>
      <c r="H2622" s="861"/>
      <c r="I2622" s="640"/>
      <c r="J2622" s="1392"/>
      <c r="K2622" s="731"/>
      <c r="L2622" s="1822"/>
      <c r="M2622" s="2715">
        <v>0</v>
      </c>
      <c r="N2622" s="296"/>
    </row>
    <row r="2623" spans="1:14" ht="20.399999999999999">
      <c r="A2623" s="602"/>
      <c r="B2623" s="3033" t="s">
        <v>757</v>
      </c>
      <c r="C2623" s="602" t="s">
        <v>307</v>
      </c>
      <c r="D2623" s="617" t="s">
        <v>1851</v>
      </c>
      <c r="E2623" s="1306" t="s">
        <v>1796</v>
      </c>
      <c r="F2623" s="618">
        <v>2361</v>
      </c>
      <c r="G2623" s="863" t="s">
        <v>3740</v>
      </c>
      <c r="H2623" s="861"/>
      <c r="I2623" s="640"/>
      <c r="J2623" s="1392"/>
      <c r="K2623" s="731"/>
      <c r="L2623" s="1822"/>
      <c r="M2623" s="2715">
        <v>0</v>
      </c>
      <c r="N2623" s="168"/>
    </row>
    <row r="2624" spans="1:14">
      <c r="A2624" s="602"/>
      <c r="B2624" s="3033" t="s">
        <v>757</v>
      </c>
      <c r="C2624" s="602" t="s">
        <v>307</v>
      </c>
      <c r="D2624" s="617" t="s">
        <v>1851</v>
      </c>
      <c r="E2624" s="1306" t="s">
        <v>1796</v>
      </c>
      <c r="F2624" s="618">
        <v>2361</v>
      </c>
      <c r="G2624" s="863" t="s">
        <v>3741</v>
      </c>
      <c r="H2624" s="861"/>
      <c r="I2624" s="640"/>
      <c r="J2624" s="1392"/>
      <c r="K2624" s="731"/>
      <c r="L2624" s="1822"/>
      <c r="M2624" s="2715">
        <v>0</v>
      </c>
      <c r="N2624" s="168" t="s">
        <v>3750</v>
      </c>
    </row>
    <row r="2625" spans="1:14">
      <c r="A2625" s="602"/>
      <c r="B2625" s="3033" t="s">
        <v>757</v>
      </c>
      <c r="C2625" s="602" t="s">
        <v>307</v>
      </c>
      <c r="D2625" s="617" t="s">
        <v>1851</v>
      </c>
      <c r="E2625" s="1306" t="s">
        <v>1796</v>
      </c>
      <c r="F2625" s="618">
        <v>2361</v>
      </c>
      <c r="G2625" s="863" t="s">
        <v>1514</v>
      </c>
      <c r="H2625" s="861"/>
      <c r="I2625" s="640">
        <v>2940</v>
      </c>
      <c r="J2625" s="1392" t="s">
        <v>1126</v>
      </c>
      <c r="K2625" s="731"/>
      <c r="L2625" s="1822"/>
      <c r="M2625" s="1542"/>
      <c r="N2625" s="168" t="s">
        <v>3752</v>
      </c>
    </row>
    <row r="2626" spans="1:14">
      <c r="A2626" s="602"/>
      <c r="B2626" s="3033" t="s">
        <v>757</v>
      </c>
      <c r="C2626" s="602" t="s">
        <v>307</v>
      </c>
      <c r="D2626" s="617" t="s">
        <v>1851</v>
      </c>
      <c r="E2626" s="1306" t="s">
        <v>1796</v>
      </c>
      <c r="F2626" s="618">
        <v>2361</v>
      </c>
      <c r="G2626" s="863" t="s">
        <v>1515</v>
      </c>
      <c r="H2626" s="861"/>
      <c r="I2626" s="640">
        <v>900</v>
      </c>
      <c r="J2626" s="1392" t="s">
        <v>1126</v>
      </c>
      <c r="K2626" s="731"/>
      <c r="L2626" s="1822"/>
      <c r="M2626" s="1542"/>
      <c r="N2626" s="168"/>
    </row>
    <row r="2627" spans="1:14" ht="20.399999999999999">
      <c r="A2627" s="602"/>
      <c r="B2627" s="3033" t="s">
        <v>757</v>
      </c>
      <c r="C2627" s="602" t="s">
        <v>307</v>
      </c>
      <c r="D2627" s="617" t="s">
        <v>1851</v>
      </c>
      <c r="E2627" s="1306" t="s">
        <v>1796</v>
      </c>
      <c r="F2627" s="618">
        <v>2361</v>
      </c>
      <c r="G2627" s="863" t="s">
        <v>2077</v>
      </c>
      <c r="H2627" s="861"/>
      <c r="I2627" s="640">
        <v>300</v>
      </c>
      <c r="J2627" s="1392" t="s">
        <v>1126</v>
      </c>
      <c r="K2627" s="731"/>
      <c r="L2627" s="1822"/>
      <c r="M2627" s="1542"/>
      <c r="N2627" s="168"/>
    </row>
    <row r="2628" spans="1:14">
      <c r="A2628" s="602"/>
      <c r="B2628" s="3033" t="s">
        <v>757</v>
      </c>
      <c r="C2628" s="602" t="s">
        <v>307</v>
      </c>
      <c r="D2628" s="617" t="s">
        <v>1851</v>
      </c>
      <c r="E2628" s="1306" t="s">
        <v>1796</v>
      </c>
      <c r="F2628" s="618">
        <v>2361</v>
      </c>
      <c r="G2628" s="863" t="s">
        <v>2682</v>
      </c>
      <c r="H2628" s="861"/>
      <c r="I2628" s="640">
        <v>4000</v>
      </c>
      <c r="J2628" s="1392" t="s">
        <v>1126</v>
      </c>
      <c r="K2628" s="731"/>
      <c r="L2628" s="1822"/>
      <c r="M2628" s="1542"/>
      <c r="N2628" s="168"/>
    </row>
    <row r="2629" spans="1:14">
      <c r="A2629" s="602"/>
      <c r="B2629" s="3033" t="s">
        <v>757</v>
      </c>
      <c r="C2629" s="602" t="s">
        <v>307</v>
      </c>
      <c r="D2629" s="617" t="s">
        <v>1851</v>
      </c>
      <c r="E2629" s="1306" t="s">
        <v>1796</v>
      </c>
      <c r="F2629" s="618">
        <v>2361</v>
      </c>
      <c r="G2629" s="863" t="s">
        <v>2078</v>
      </c>
      <c r="H2629" s="861"/>
      <c r="I2629" s="640">
        <v>1200</v>
      </c>
      <c r="J2629" s="1392" t="s">
        <v>1126</v>
      </c>
      <c r="K2629" s="731"/>
      <c r="L2629" s="1822"/>
      <c r="M2629" s="1542"/>
      <c r="N2629" s="168"/>
    </row>
    <row r="2630" spans="1:14">
      <c r="A2630" s="602"/>
      <c r="B2630" s="3033" t="s">
        <v>757</v>
      </c>
      <c r="C2630" s="602" t="s">
        <v>307</v>
      </c>
      <c r="D2630" s="617" t="s">
        <v>1851</v>
      </c>
      <c r="E2630" s="1306" t="s">
        <v>1796</v>
      </c>
      <c r="F2630" s="618">
        <v>2361</v>
      </c>
      <c r="G2630" s="863" t="s">
        <v>2079</v>
      </c>
      <c r="H2630" s="861"/>
      <c r="I2630" s="640">
        <v>300</v>
      </c>
      <c r="J2630" s="1392" t="s">
        <v>1126</v>
      </c>
      <c r="K2630" s="731"/>
      <c r="L2630" s="1822"/>
      <c r="M2630" s="1542"/>
      <c r="N2630" s="168"/>
    </row>
    <row r="2631" spans="1:14">
      <c r="A2631" s="868"/>
      <c r="B2631" s="3058" t="s">
        <v>756</v>
      </c>
      <c r="C2631" s="868" t="s">
        <v>305</v>
      </c>
      <c r="D2631" s="658" t="s">
        <v>1851</v>
      </c>
      <c r="E2631" s="1317" t="s">
        <v>1796</v>
      </c>
      <c r="F2631" s="869">
        <v>2390</v>
      </c>
      <c r="G2631" s="870" t="s">
        <v>127</v>
      </c>
      <c r="H2631" s="645">
        <v>0</v>
      </c>
      <c r="I2631" s="740"/>
      <c r="J2631" s="1392" t="s">
        <v>1126</v>
      </c>
      <c r="K2631" s="741"/>
      <c r="L2631" s="626">
        <v>0</v>
      </c>
      <c r="M2631" s="742"/>
      <c r="N2631" s="168"/>
    </row>
    <row r="2632" spans="1:14">
      <c r="A2632" s="602"/>
      <c r="B2632" s="3033" t="s">
        <v>756</v>
      </c>
      <c r="C2632" s="602" t="s">
        <v>305</v>
      </c>
      <c r="D2632" s="617" t="s">
        <v>1851</v>
      </c>
      <c r="E2632" s="1306" t="s">
        <v>1796</v>
      </c>
      <c r="F2632" s="618">
        <v>2390</v>
      </c>
      <c r="G2632" s="863"/>
      <c r="H2632" s="861"/>
      <c r="I2632" s="640"/>
      <c r="J2632" s="1392" t="s">
        <v>1126</v>
      </c>
      <c r="K2632" s="731"/>
      <c r="L2632" s="853"/>
      <c r="M2632" s="598"/>
      <c r="N2632" s="168"/>
    </row>
    <row r="2633" spans="1:14" ht="51" customHeight="1">
      <c r="A2633" s="868"/>
      <c r="B2633" s="3058" t="s">
        <v>756</v>
      </c>
      <c r="C2633" s="868" t="s">
        <v>305</v>
      </c>
      <c r="D2633" s="658" t="s">
        <v>1851</v>
      </c>
      <c r="E2633" s="1317" t="s">
        <v>1796</v>
      </c>
      <c r="F2633" s="869">
        <v>2512</v>
      </c>
      <c r="G2633" s="870" t="s">
        <v>763</v>
      </c>
      <c r="H2633" s="645">
        <v>3700</v>
      </c>
      <c r="I2633" s="740"/>
      <c r="J2633" s="1392">
        <v>3392</v>
      </c>
      <c r="K2633" s="741"/>
      <c r="L2633" s="1541">
        <v>3558</v>
      </c>
      <c r="M2633" s="1562"/>
      <c r="N2633" s="168"/>
    </row>
    <row r="2634" spans="1:14" ht="20.399999999999999">
      <c r="A2634" s="576"/>
      <c r="B2634" s="3033" t="s">
        <v>756</v>
      </c>
      <c r="C2634" s="602" t="s">
        <v>305</v>
      </c>
      <c r="D2634" s="617" t="s">
        <v>1851</v>
      </c>
      <c r="E2634" s="1306" t="s">
        <v>1796</v>
      </c>
      <c r="F2634" s="618">
        <v>2512</v>
      </c>
      <c r="G2634" s="1347" t="s">
        <v>2991</v>
      </c>
      <c r="H2634" s="1347"/>
      <c r="I2634" s="1080">
        <v>200</v>
      </c>
      <c r="J2634" s="1392" t="s">
        <v>1126</v>
      </c>
      <c r="K2634" s="1338"/>
      <c r="L2634" s="1835"/>
      <c r="M2634" s="1560">
        <v>3558</v>
      </c>
      <c r="N2634" s="168"/>
    </row>
    <row r="2635" spans="1:14" ht="30.6">
      <c r="A2635" s="1549"/>
      <c r="B2635" s="3033" t="s">
        <v>756</v>
      </c>
      <c r="C2635" s="602" t="s">
        <v>305</v>
      </c>
      <c r="D2635" s="617" t="s">
        <v>1851</v>
      </c>
      <c r="E2635" s="1306" t="s">
        <v>1796</v>
      </c>
      <c r="F2635" s="618">
        <v>2512</v>
      </c>
      <c r="G2635" s="1567" t="s">
        <v>3272</v>
      </c>
      <c r="H2635" s="1567"/>
      <c r="I2635" s="1552">
        <v>3500</v>
      </c>
      <c r="J2635" s="1553"/>
      <c r="K2635" s="1568"/>
      <c r="L2635" s="1836"/>
      <c r="M2635" s="1656"/>
      <c r="N2635" s="116" t="s">
        <v>3754</v>
      </c>
    </row>
    <row r="2636" spans="1:14" ht="20.399999999999999">
      <c r="A2636" s="868"/>
      <c r="B2636" s="3058" t="s">
        <v>758</v>
      </c>
      <c r="C2636" s="868" t="s">
        <v>307</v>
      </c>
      <c r="D2636" s="658" t="s">
        <v>1851</v>
      </c>
      <c r="E2636" s="1317" t="s">
        <v>1796</v>
      </c>
      <c r="F2636" s="869">
        <v>5238</v>
      </c>
      <c r="G2636" s="870" t="s">
        <v>1137</v>
      </c>
      <c r="H2636" s="645">
        <v>0</v>
      </c>
      <c r="I2636" s="740"/>
      <c r="J2636" s="1392" t="s">
        <v>1126</v>
      </c>
      <c r="K2636" s="741"/>
      <c r="L2636" s="626">
        <v>0</v>
      </c>
      <c r="M2636" s="742"/>
      <c r="N2636" s="168"/>
    </row>
    <row r="2637" spans="1:14" ht="30.6">
      <c r="A2637" s="602"/>
      <c r="B2637" s="3033" t="s">
        <v>758</v>
      </c>
      <c r="C2637" s="602" t="s">
        <v>307</v>
      </c>
      <c r="D2637" s="617" t="s">
        <v>1851</v>
      </c>
      <c r="E2637" s="1306" t="s">
        <v>1796</v>
      </c>
      <c r="F2637" s="618">
        <v>5238</v>
      </c>
      <c r="G2637" s="867" t="s">
        <v>1513</v>
      </c>
      <c r="H2637" s="861"/>
      <c r="I2637" s="640"/>
      <c r="J2637" s="1392" t="s">
        <v>1126</v>
      </c>
      <c r="K2637" s="731"/>
      <c r="L2637" s="853"/>
      <c r="M2637" s="853"/>
      <c r="N2637" s="168"/>
    </row>
    <row r="2638" spans="1:14" ht="20.399999999999999">
      <c r="A2638" s="602"/>
      <c r="B2638" s="3033" t="s">
        <v>758</v>
      </c>
      <c r="C2638" s="602" t="s">
        <v>307</v>
      </c>
      <c r="D2638" s="617" t="s">
        <v>1851</v>
      </c>
      <c r="E2638" s="1306" t="s">
        <v>1796</v>
      </c>
      <c r="F2638" s="618">
        <v>5238</v>
      </c>
      <c r="G2638" s="867" t="s">
        <v>1751</v>
      </c>
      <c r="H2638" s="861"/>
      <c r="I2638" s="640"/>
      <c r="J2638" s="1392" t="s">
        <v>1126</v>
      </c>
      <c r="K2638" s="731"/>
      <c r="L2638" s="853"/>
      <c r="M2638" s="853"/>
      <c r="N2638" s="168" t="s">
        <v>2092</v>
      </c>
    </row>
    <row r="2639" spans="1:14" ht="20.399999999999999">
      <c r="A2639" s="868"/>
      <c r="B2639" s="3058" t="s">
        <v>758</v>
      </c>
      <c r="C2639" s="868" t="s">
        <v>307</v>
      </c>
      <c r="D2639" s="658" t="s">
        <v>1851</v>
      </c>
      <c r="E2639" s="1317" t="s">
        <v>1796</v>
      </c>
      <c r="F2639" s="869">
        <v>5239</v>
      </c>
      <c r="G2639" s="870" t="s">
        <v>1137</v>
      </c>
      <c r="H2639" s="645">
        <v>1585</v>
      </c>
      <c r="I2639" s="740"/>
      <c r="J2639" s="1392">
        <v>1585.1</v>
      </c>
      <c r="K2639" s="741"/>
      <c r="L2639" s="1541">
        <v>4890</v>
      </c>
      <c r="M2639" s="1562"/>
      <c r="N2639" s="168"/>
    </row>
    <row r="2640" spans="1:14" ht="20.399999999999999">
      <c r="A2640" s="602"/>
      <c r="B2640" s="3033" t="s">
        <v>758</v>
      </c>
      <c r="C2640" s="602" t="s">
        <v>307</v>
      </c>
      <c r="D2640" s="617" t="s">
        <v>1851</v>
      </c>
      <c r="E2640" s="1306" t="s">
        <v>1796</v>
      </c>
      <c r="F2640" s="618">
        <v>5239</v>
      </c>
      <c r="G2640" s="1837" t="s">
        <v>3745</v>
      </c>
      <c r="H2640" s="861"/>
      <c r="I2640" s="640"/>
      <c r="J2640" s="1392"/>
      <c r="K2640" s="731"/>
      <c r="L2640" s="1822"/>
      <c r="M2640" s="1542">
        <v>0</v>
      </c>
      <c r="N2640" s="168" t="s">
        <v>2449</v>
      </c>
    </row>
    <row r="2641" spans="1:32">
      <c r="A2641" s="602"/>
      <c r="B2641" s="3033" t="s">
        <v>758</v>
      </c>
      <c r="C2641" s="602" t="s">
        <v>307</v>
      </c>
      <c r="D2641" s="617" t="s">
        <v>1851</v>
      </c>
      <c r="E2641" s="1306" t="s">
        <v>1796</v>
      </c>
      <c r="F2641" s="618">
        <v>5239</v>
      </c>
      <c r="G2641" s="1837" t="s">
        <v>3746</v>
      </c>
      <c r="H2641" s="861"/>
      <c r="I2641" s="640"/>
      <c r="J2641" s="1392"/>
      <c r="K2641" s="731"/>
      <c r="L2641" s="1822"/>
      <c r="M2641" s="1542">
        <v>4890</v>
      </c>
      <c r="N2641" s="116"/>
    </row>
    <row r="2642" spans="1:32" s="13" customFormat="1">
      <c r="A2642" s="602"/>
      <c r="B2642" s="3033" t="s">
        <v>758</v>
      </c>
      <c r="C2642" s="602" t="s">
        <v>307</v>
      </c>
      <c r="D2642" s="617" t="s">
        <v>1851</v>
      </c>
      <c r="E2642" s="1306" t="s">
        <v>1796</v>
      </c>
      <c r="F2642" s="618">
        <v>5239</v>
      </c>
      <c r="G2642" s="867" t="s">
        <v>2080</v>
      </c>
      <c r="H2642" s="861"/>
      <c r="I2642" s="640">
        <v>1800</v>
      </c>
      <c r="J2642" s="1392" t="s">
        <v>1126</v>
      </c>
      <c r="K2642" s="731"/>
      <c r="L2642" s="1822"/>
      <c r="M2642" s="1542"/>
      <c r="N2642" s="350" t="s">
        <v>3765</v>
      </c>
      <c r="O2642" s="116"/>
      <c r="P2642" s="116"/>
      <c r="Q2642" s="116"/>
      <c r="R2642" s="116"/>
      <c r="S2642" s="116"/>
      <c r="T2642" s="116"/>
      <c r="U2642" s="116"/>
      <c r="V2642" s="116"/>
      <c r="W2642" s="116"/>
      <c r="X2642" s="116"/>
      <c r="Y2642" s="116"/>
      <c r="Z2642" s="116"/>
      <c r="AA2642" s="116"/>
      <c r="AB2642" s="116"/>
      <c r="AC2642" s="116"/>
      <c r="AD2642" s="116"/>
      <c r="AE2642" s="116"/>
      <c r="AF2642" s="116"/>
    </row>
    <row r="2643" spans="1:32" s="13" customFormat="1">
      <c r="A2643" s="602"/>
      <c r="B2643" s="3033" t="s">
        <v>758</v>
      </c>
      <c r="C2643" s="602" t="s">
        <v>307</v>
      </c>
      <c r="D2643" s="617" t="s">
        <v>1851</v>
      </c>
      <c r="E2643" s="1306" t="s">
        <v>1796</v>
      </c>
      <c r="F2643" s="618">
        <v>5239</v>
      </c>
      <c r="G2643" s="867" t="s">
        <v>2081</v>
      </c>
      <c r="H2643" s="861"/>
      <c r="I2643" s="640">
        <v>1000</v>
      </c>
      <c r="J2643" s="1392" t="s">
        <v>1126</v>
      </c>
      <c r="K2643" s="731"/>
      <c r="L2643" s="1822"/>
      <c r="M2643" s="1542"/>
      <c r="N2643" s="168"/>
      <c r="O2643" s="116"/>
      <c r="P2643" s="116"/>
      <c r="Q2643" s="116"/>
      <c r="R2643" s="116"/>
      <c r="S2643" s="116"/>
      <c r="T2643" s="116"/>
      <c r="U2643" s="116"/>
      <c r="V2643" s="116"/>
      <c r="W2643" s="116"/>
      <c r="X2643" s="116"/>
      <c r="Y2643" s="116"/>
      <c r="Z2643" s="116"/>
      <c r="AA2643" s="116"/>
      <c r="AB2643" s="116"/>
      <c r="AC2643" s="116"/>
      <c r="AD2643" s="116"/>
      <c r="AE2643" s="116"/>
      <c r="AF2643" s="116"/>
    </row>
    <row r="2644" spans="1:32" s="13" customFormat="1" ht="20.399999999999999">
      <c r="A2644" s="576"/>
      <c r="B2644" s="3033" t="s">
        <v>758</v>
      </c>
      <c r="C2644" s="602" t="s">
        <v>307</v>
      </c>
      <c r="D2644" s="617" t="s">
        <v>1851</v>
      </c>
      <c r="E2644" s="1306" t="s">
        <v>1796</v>
      </c>
      <c r="F2644" s="618">
        <v>5239</v>
      </c>
      <c r="G2644" s="1347" t="s">
        <v>2992</v>
      </c>
      <c r="H2644" s="1348"/>
      <c r="I2644" s="1080">
        <v>-319</v>
      </c>
      <c r="J2644" s="1392" t="s">
        <v>1126</v>
      </c>
      <c r="K2644" s="1338"/>
      <c r="L2644" s="1835"/>
      <c r="M2644" s="1560"/>
      <c r="N2644" s="116" t="s">
        <v>3766</v>
      </c>
      <c r="O2644" s="116"/>
      <c r="P2644" s="116"/>
      <c r="Q2644" s="116"/>
      <c r="R2644" s="116"/>
      <c r="S2644" s="116"/>
      <c r="T2644" s="116"/>
      <c r="U2644" s="116"/>
      <c r="V2644" s="116"/>
      <c r="W2644" s="116"/>
      <c r="X2644" s="116"/>
      <c r="Y2644" s="116"/>
      <c r="Z2644" s="116"/>
      <c r="AA2644" s="116"/>
      <c r="AB2644" s="116"/>
      <c r="AC2644" s="116"/>
      <c r="AD2644" s="116"/>
      <c r="AE2644" s="116"/>
      <c r="AF2644" s="116"/>
    </row>
    <row r="2645" spans="1:32" s="13" customFormat="1" ht="20.399999999999999">
      <c r="A2645" s="576"/>
      <c r="B2645" s="3033" t="s">
        <v>758</v>
      </c>
      <c r="C2645" s="602" t="s">
        <v>307</v>
      </c>
      <c r="D2645" s="617" t="s">
        <v>1851</v>
      </c>
      <c r="E2645" s="1306" t="s">
        <v>1796</v>
      </c>
      <c r="F2645" s="618">
        <v>5239</v>
      </c>
      <c r="G2645" s="1347" t="s">
        <v>3090</v>
      </c>
      <c r="H2645" s="1348"/>
      <c r="I2645" s="1080">
        <v>-896</v>
      </c>
      <c r="J2645" s="1392" t="s">
        <v>1126</v>
      </c>
      <c r="K2645" s="1338"/>
      <c r="L2645" s="1835"/>
      <c r="M2645" s="1560"/>
      <c r="N2645" s="1130"/>
      <c r="O2645" s="116"/>
      <c r="P2645" s="116"/>
      <c r="Q2645" s="116"/>
      <c r="R2645" s="116"/>
      <c r="S2645" s="116"/>
      <c r="T2645" s="116"/>
      <c r="U2645" s="116"/>
      <c r="V2645" s="116"/>
      <c r="W2645" s="116"/>
      <c r="X2645" s="116"/>
      <c r="Y2645" s="116"/>
      <c r="Z2645" s="116"/>
      <c r="AA2645" s="116"/>
      <c r="AB2645" s="116"/>
      <c r="AC2645" s="116"/>
      <c r="AD2645" s="116"/>
      <c r="AE2645" s="116"/>
      <c r="AF2645" s="116"/>
    </row>
    <row r="2646" spans="1:32" s="13" customFormat="1" ht="20.399999999999999">
      <c r="A2646" s="868"/>
      <c r="B2646" s="3058" t="s">
        <v>757</v>
      </c>
      <c r="C2646" s="868" t="s">
        <v>307</v>
      </c>
      <c r="D2646" s="658" t="s">
        <v>1851</v>
      </c>
      <c r="E2646" s="1317" t="s">
        <v>1796</v>
      </c>
      <c r="F2646" s="869">
        <v>5239</v>
      </c>
      <c r="G2646" s="870" t="s">
        <v>1137</v>
      </c>
      <c r="H2646" s="645">
        <v>0</v>
      </c>
      <c r="I2646" s="740"/>
      <c r="J2646" s="1392" t="s">
        <v>1126</v>
      </c>
      <c r="K2646" s="741"/>
      <c r="L2646" s="1541">
        <v>0</v>
      </c>
      <c r="M2646" s="1562"/>
      <c r="N2646" s="1130"/>
      <c r="O2646" s="116"/>
      <c r="P2646" s="116"/>
      <c r="Q2646" s="116"/>
      <c r="R2646" s="116"/>
      <c r="S2646" s="116"/>
      <c r="T2646" s="116"/>
      <c r="U2646" s="116"/>
      <c r="V2646" s="116"/>
      <c r="W2646" s="116"/>
      <c r="X2646" s="116"/>
      <c r="Y2646" s="116"/>
      <c r="Z2646" s="116"/>
      <c r="AA2646" s="116"/>
      <c r="AB2646" s="116"/>
      <c r="AC2646" s="116"/>
      <c r="AD2646" s="116"/>
      <c r="AE2646" s="116"/>
      <c r="AF2646" s="116"/>
    </row>
    <row r="2647" spans="1:32" s="13" customFormat="1" ht="20.399999999999999">
      <c r="A2647" s="607"/>
      <c r="B2647" s="3049" t="s">
        <v>757</v>
      </c>
      <c r="C2647" s="607" t="s">
        <v>307</v>
      </c>
      <c r="D2647" s="608" t="s">
        <v>1851</v>
      </c>
      <c r="E2647" s="1310" t="s">
        <v>1796</v>
      </c>
      <c r="F2647" s="610">
        <v>5239</v>
      </c>
      <c r="G2647" s="871" t="s">
        <v>1512</v>
      </c>
      <c r="H2647" s="865"/>
      <c r="I2647" s="644"/>
      <c r="J2647" s="1392" t="s">
        <v>1126</v>
      </c>
      <c r="K2647" s="644"/>
      <c r="L2647" s="1839"/>
      <c r="M2647" s="1840"/>
      <c r="N2647" s="1130"/>
      <c r="O2647" s="116"/>
      <c r="P2647" s="116"/>
      <c r="Q2647" s="116"/>
      <c r="R2647" s="116"/>
      <c r="S2647" s="116"/>
      <c r="T2647" s="116"/>
      <c r="U2647" s="116"/>
      <c r="V2647" s="116"/>
      <c r="W2647" s="116"/>
      <c r="X2647" s="116"/>
      <c r="Y2647" s="116"/>
      <c r="Z2647" s="116"/>
      <c r="AA2647" s="116"/>
      <c r="AB2647" s="116"/>
      <c r="AC2647" s="116"/>
      <c r="AD2647" s="116"/>
      <c r="AE2647" s="116"/>
      <c r="AF2647" s="116"/>
    </row>
    <row r="2648" spans="1:32" s="13" customFormat="1" ht="20.399999999999999">
      <c r="A2648" s="607"/>
      <c r="B2648" s="3049" t="s">
        <v>757</v>
      </c>
      <c r="C2648" s="607" t="s">
        <v>307</v>
      </c>
      <c r="D2648" s="608" t="s">
        <v>1851</v>
      </c>
      <c r="E2648" s="1310" t="s">
        <v>1796</v>
      </c>
      <c r="F2648" s="610">
        <v>5239</v>
      </c>
      <c r="G2648" s="871" t="s">
        <v>1826</v>
      </c>
      <c r="H2648" s="865"/>
      <c r="I2648" s="644"/>
      <c r="J2648" s="1392" t="s">
        <v>1126</v>
      </c>
      <c r="K2648" s="644"/>
      <c r="L2648" s="1839"/>
      <c r="M2648" s="1840"/>
      <c r="N2648" s="1130"/>
      <c r="O2648" s="116"/>
      <c r="P2648" s="116"/>
      <c r="Q2648" s="116"/>
      <c r="R2648" s="116"/>
      <c r="S2648" s="116"/>
      <c r="T2648" s="116"/>
      <c r="U2648" s="116"/>
      <c r="V2648" s="116"/>
      <c r="W2648" s="116"/>
      <c r="X2648" s="116"/>
      <c r="Y2648" s="116"/>
      <c r="Z2648" s="116"/>
      <c r="AA2648" s="116"/>
      <c r="AB2648" s="116"/>
      <c r="AC2648" s="116"/>
      <c r="AD2648" s="116"/>
      <c r="AE2648" s="116"/>
      <c r="AF2648" s="116"/>
    </row>
    <row r="2649" spans="1:32" s="13" customFormat="1">
      <c r="A2649" s="622"/>
      <c r="B2649" s="3032" t="s">
        <v>422</v>
      </c>
      <c r="C2649" s="622" t="s">
        <v>413</v>
      </c>
      <c r="D2649" s="658" t="s">
        <v>1851</v>
      </c>
      <c r="E2649" s="681" t="s">
        <v>1797</v>
      </c>
      <c r="F2649" s="763">
        <v>1119</v>
      </c>
      <c r="G2649" s="739" t="s">
        <v>101</v>
      </c>
      <c r="H2649" s="645">
        <v>99540.72</v>
      </c>
      <c r="I2649" s="740"/>
      <c r="J2649" s="1537">
        <v>67324</v>
      </c>
      <c r="K2649" s="741"/>
      <c r="L2649" s="645">
        <v>105948</v>
      </c>
      <c r="M2649" s="740"/>
      <c r="N2649" s="1130"/>
      <c r="O2649" s="116"/>
      <c r="P2649" s="116"/>
      <c r="Q2649" s="116"/>
      <c r="R2649" s="116"/>
      <c r="S2649" s="116"/>
      <c r="T2649" s="116"/>
      <c r="U2649" s="116"/>
      <c r="V2649" s="116"/>
      <c r="W2649" s="116"/>
      <c r="X2649" s="116"/>
      <c r="Y2649" s="116"/>
      <c r="Z2649" s="116"/>
      <c r="AA2649" s="116"/>
      <c r="AB2649" s="116"/>
      <c r="AC2649" s="116"/>
      <c r="AD2649" s="116"/>
      <c r="AE2649" s="116"/>
    </row>
    <row r="2650" spans="1:32" s="13" customFormat="1">
      <c r="A2650" s="602"/>
      <c r="B2650" s="3033" t="s">
        <v>422</v>
      </c>
      <c r="C2650" s="602" t="s">
        <v>413</v>
      </c>
      <c r="D2650" s="617" t="s">
        <v>1851</v>
      </c>
      <c r="E2650" s="639" t="s">
        <v>1797</v>
      </c>
      <c r="F2650" s="734">
        <v>1119</v>
      </c>
      <c r="G2650" s="1803" t="s">
        <v>422</v>
      </c>
      <c r="H2650" s="640"/>
      <c r="I2650" s="640">
        <v>99540.72</v>
      </c>
      <c r="J2650" s="1537" t="s">
        <v>1126</v>
      </c>
      <c r="K2650" s="741"/>
      <c r="L2650" s="640"/>
      <c r="M2650" s="640">
        <v>105948</v>
      </c>
      <c r="N2650" s="1130"/>
      <c r="O2650" s="116"/>
      <c r="P2650" s="116"/>
      <c r="Q2650" s="116"/>
      <c r="R2650" s="116"/>
      <c r="S2650" s="116"/>
      <c r="T2650" s="116"/>
      <c r="U2650" s="116"/>
      <c r="V2650" s="116"/>
      <c r="W2650" s="116"/>
      <c r="X2650" s="116"/>
      <c r="Y2650" s="116"/>
      <c r="Z2650" s="116"/>
      <c r="AA2650" s="116"/>
      <c r="AB2650" s="116"/>
      <c r="AC2650" s="116"/>
      <c r="AD2650" s="116"/>
      <c r="AE2650" s="116"/>
      <c r="AF2650" s="116"/>
    </row>
    <row r="2651" spans="1:32" s="13" customFormat="1">
      <c r="A2651" s="602"/>
      <c r="B2651" s="3033" t="s">
        <v>422</v>
      </c>
      <c r="C2651" s="602" t="s">
        <v>413</v>
      </c>
      <c r="D2651" s="617" t="s">
        <v>1851</v>
      </c>
      <c r="E2651" s="639" t="s">
        <v>1797</v>
      </c>
      <c r="F2651" s="734">
        <v>1119</v>
      </c>
      <c r="G2651" s="1803" t="s">
        <v>706</v>
      </c>
      <c r="H2651" s="640"/>
      <c r="I2651" s="640"/>
      <c r="J2651" s="1537" t="s">
        <v>1126</v>
      </c>
      <c r="K2651" s="741"/>
      <c r="L2651" s="640"/>
      <c r="M2651" s="640"/>
      <c r="N2651" s="168"/>
      <c r="O2651" s="116"/>
      <c r="P2651" s="116"/>
      <c r="Q2651" s="116"/>
      <c r="R2651" s="116"/>
      <c r="S2651" s="116"/>
      <c r="T2651" s="116"/>
      <c r="U2651" s="116"/>
      <c r="V2651" s="116"/>
      <c r="W2651" s="116"/>
      <c r="X2651" s="116"/>
      <c r="Y2651" s="116"/>
      <c r="Z2651" s="116"/>
      <c r="AA2651" s="116"/>
      <c r="AB2651" s="116"/>
      <c r="AC2651" s="116"/>
      <c r="AD2651" s="116"/>
    </row>
    <row r="2652" spans="1:32" s="13" customFormat="1" ht="20.399999999999999">
      <c r="A2652" s="622"/>
      <c r="B2652" s="3032" t="s">
        <v>422</v>
      </c>
      <c r="C2652" s="622" t="s">
        <v>413</v>
      </c>
      <c r="D2652" s="658" t="s">
        <v>1851</v>
      </c>
      <c r="E2652" s="659" t="s">
        <v>1797</v>
      </c>
      <c r="F2652" s="763">
        <v>1142</v>
      </c>
      <c r="G2652" s="739" t="s">
        <v>102</v>
      </c>
      <c r="H2652" s="645">
        <v>500</v>
      </c>
      <c r="I2652" s="740"/>
      <c r="J2652" s="1537">
        <v>242.42</v>
      </c>
      <c r="K2652" s="741"/>
      <c r="L2652" s="645">
        <v>500</v>
      </c>
      <c r="M2652" s="740"/>
      <c r="N2652" s="1130" t="s">
        <v>3755</v>
      </c>
      <c r="O2652" s="116"/>
      <c r="P2652" s="116"/>
      <c r="Q2652" s="116"/>
      <c r="R2652" s="116"/>
      <c r="S2652" s="116"/>
      <c r="T2652" s="116"/>
      <c r="U2652" s="116"/>
      <c r="V2652" s="116"/>
      <c r="W2652" s="116"/>
      <c r="X2652" s="116"/>
      <c r="Y2652" s="116"/>
      <c r="Z2652" s="116"/>
      <c r="AA2652" s="116"/>
      <c r="AB2652" s="116"/>
      <c r="AC2652" s="116"/>
      <c r="AD2652" s="116"/>
      <c r="AE2652" s="116"/>
      <c r="AF2652" s="116"/>
    </row>
    <row r="2653" spans="1:32" s="13" customFormat="1" ht="20.399999999999999" customHeight="1">
      <c r="A2653" s="602"/>
      <c r="B2653" s="3033" t="s">
        <v>422</v>
      </c>
      <c r="C2653" s="602" t="s">
        <v>413</v>
      </c>
      <c r="D2653" s="617" t="s">
        <v>1851</v>
      </c>
      <c r="E2653" s="639" t="s">
        <v>1797</v>
      </c>
      <c r="F2653" s="734">
        <v>1142</v>
      </c>
      <c r="G2653" s="1803" t="s">
        <v>1873</v>
      </c>
      <c r="H2653" s="640"/>
      <c r="I2653" s="640">
        <v>500</v>
      </c>
      <c r="J2653" s="1537" t="s">
        <v>1126</v>
      </c>
      <c r="K2653" s="741"/>
      <c r="L2653" s="640"/>
      <c r="M2653" s="640">
        <v>500</v>
      </c>
      <c r="N2653" s="168"/>
      <c r="O2653" s="116"/>
      <c r="P2653" s="116"/>
      <c r="Q2653" s="116"/>
      <c r="R2653" s="116"/>
      <c r="S2653" s="116"/>
      <c r="T2653" s="116"/>
      <c r="U2653" s="116"/>
      <c r="V2653" s="116"/>
      <c r="W2653" s="116"/>
      <c r="X2653" s="116"/>
      <c r="Y2653" s="116"/>
      <c r="Z2653" s="116"/>
      <c r="AA2653" s="116"/>
      <c r="AB2653" s="116"/>
      <c r="AC2653" s="116"/>
    </row>
    <row r="2654" spans="1:32" s="13" customFormat="1">
      <c r="A2654" s="622"/>
      <c r="B2654" s="3032" t="s">
        <v>422</v>
      </c>
      <c r="C2654" s="622" t="s">
        <v>413</v>
      </c>
      <c r="D2654" s="658" t="s">
        <v>1851</v>
      </c>
      <c r="E2654" s="659" t="s">
        <v>1797</v>
      </c>
      <c r="F2654" s="763">
        <v>1147</v>
      </c>
      <c r="G2654" s="739" t="s">
        <v>103</v>
      </c>
      <c r="H2654" s="645">
        <v>4465.5540000000001</v>
      </c>
      <c r="I2654" s="740"/>
      <c r="J2654" s="1537">
        <v>1523</v>
      </c>
      <c r="K2654" s="741"/>
      <c r="L2654" s="645">
        <v>5004.6499999999996</v>
      </c>
      <c r="M2654" s="740"/>
      <c r="N2654" s="168"/>
      <c r="O2654" s="116"/>
      <c r="P2654" s="116"/>
      <c r="Q2654" s="116"/>
      <c r="R2654" s="116"/>
      <c r="S2654" s="116"/>
      <c r="T2654" s="116"/>
      <c r="U2654" s="116"/>
      <c r="V2654" s="116"/>
      <c r="W2654" s="116"/>
      <c r="X2654" s="116"/>
      <c r="Y2654" s="116"/>
      <c r="Z2654" s="116"/>
      <c r="AA2654" s="116"/>
      <c r="AB2654" s="116"/>
      <c r="AC2654" s="116"/>
      <c r="AD2654" s="116"/>
      <c r="AE2654" s="116"/>
      <c r="AF2654" s="116"/>
    </row>
    <row r="2655" spans="1:32" s="13" customFormat="1">
      <c r="A2655" s="602"/>
      <c r="B2655" s="3033" t="s">
        <v>422</v>
      </c>
      <c r="C2655" s="602" t="s">
        <v>413</v>
      </c>
      <c r="D2655" s="617" t="s">
        <v>1851</v>
      </c>
      <c r="E2655" s="639" t="s">
        <v>1797</v>
      </c>
      <c r="F2655" s="734">
        <v>1147</v>
      </c>
      <c r="G2655" s="1803" t="s">
        <v>422</v>
      </c>
      <c r="H2655" s="640"/>
      <c r="I2655" s="640">
        <v>7465.5540000000001</v>
      </c>
      <c r="J2655" s="1537" t="s">
        <v>1126</v>
      </c>
      <c r="K2655" s="741"/>
      <c r="L2655" s="640"/>
      <c r="M2655" s="640">
        <v>5004.6499999999996</v>
      </c>
      <c r="N2655" s="168" t="s">
        <v>3756</v>
      </c>
      <c r="O2655" s="116"/>
      <c r="P2655" s="116"/>
      <c r="Q2655" s="116"/>
      <c r="R2655" s="116"/>
      <c r="S2655" s="116"/>
      <c r="T2655" s="116"/>
      <c r="U2655" s="116"/>
      <c r="V2655" s="116"/>
      <c r="W2655" s="116"/>
      <c r="X2655" s="116"/>
      <c r="Y2655" s="116"/>
      <c r="Z2655" s="116"/>
      <c r="AA2655" s="116"/>
      <c r="AB2655" s="116"/>
      <c r="AC2655" s="116"/>
    </row>
    <row r="2656" spans="1:32" s="13" customFormat="1" ht="20.399999999999999">
      <c r="A2656" s="602"/>
      <c r="B2656" s="3033" t="s">
        <v>422</v>
      </c>
      <c r="C2656" s="602" t="s">
        <v>413</v>
      </c>
      <c r="D2656" s="617" t="s">
        <v>1851</v>
      </c>
      <c r="E2656" s="639" t="s">
        <v>1797</v>
      </c>
      <c r="F2656" s="734">
        <v>1147</v>
      </c>
      <c r="G2656" s="1803" t="s">
        <v>995</v>
      </c>
      <c r="H2656" s="640"/>
      <c r="I2656" s="640">
        <v>-3000</v>
      </c>
      <c r="J2656" s="1537" t="s">
        <v>1126</v>
      </c>
      <c r="K2656" s="741"/>
      <c r="L2656" s="640"/>
      <c r="M2656" s="640"/>
      <c r="N2656" s="594"/>
      <c r="O2656" s="116"/>
      <c r="P2656" s="116"/>
      <c r="Q2656" s="116"/>
      <c r="R2656" s="116"/>
      <c r="S2656" s="116"/>
      <c r="T2656" s="116"/>
      <c r="U2656" s="116"/>
      <c r="V2656" s="116"/>
      <c r="W2656" s="116"/>
      <c r="X2656" s="116"/>
      <c r="Y2656" s="116"/>
      <c r="Z2656" s="116"/>
      <c r="AA2656" s="116"/>
      <c r="AB2656" s="116"/>
      <c r="AC2656" s="116"/>
      <c r="AD2656" s="116"/>
      <c r="AE2656" s="116"/>
      <c r="AF2656" s="116"/>
    </row>
    <row r="2657" spans="1:32" s="13" customFormat="1">
      <c r="A2657" s="622"/>
      <c r="B2657" s="3032" t="s">
        <v>422</v>
      </c>
      <c r="C2657" s="622" t="s">
        <v>413</v>
      </c>
      <c r="D2657" s="658" t="s">
        <v>1851</v>
      </c>
      <c r="E2657" s="659" t="s">
        <v>1797</v>
      </c>
      <c r="F2657" s="763">
        <v>1148</v>
      </c>
      <c r="G2657" s="739" t="s">
        <v>104</v>
      </c>
      <c r="H2657" s="645">
        <v>3000</v>
      </c>
      <c r="I2657" s="740"/>
      <c r="J2657" s="1537">
        <v>2998</v>
      </c>
      <c r="K2657" s="741"/>
      <c r="L2657" s="645">
        <v>2000</v>
      </c>
      <c r="M2657" s="740"/>
      <c r="N2657" s="594"/>
      <c r="O2657" s="116"/>
      <c r="P2657" s="116"/>
      <c r="Q2657" s="116"/>
      <c r="R2657" s="116"/>
      <c r="S2657" s="116"/>
      <c r="T2657" s="116"/>
      <c r="U2657" s="116"/>
      <c r="V2657" s="116"/>
      <c r="W2657" s="116"/>
      <c r="X2657" s="116"/>
      <c r="Y2657" s="116"/>
      <c r="Z2657" s="116"/>
      <c r="AA2657" s="116"/>
      <c r="AB2657" s="116"/>
      <c r="AC2657" s="116"/>
      <c r="AD2657" s="116"/>
      <c r="AE2657" s="116"/>
      <c r="AF2657" s="116"/>
    </row>
    <row r="2658" spans="1:32" s="13" customFormat="1" ht="20.399999999999999">
      <c r="A2658" s="602"/>
      <c r="B2658" s="3033" t="s">
        <v>422</v>
      </c>
      <c r="C2658" s="602" t="s">
        <v>413</v>
      </c>
      <c r="D2658" s="617" t="s">
        <v>1851</v>
      </c>
      <c r="E2658" s="639" t="s">
        <v>1797</v>
      </c>
      <c r="F2658" s="734">
        <v>1148</v>
      </c>
      <c r="G2658" s="1803" t="s">
        <v>995</v>
      </c>
      <c r="H2658" s="640"/>
      <c r="I2658" s="640">
        <v>3000</v>
      </c>
      <c r="J2658" s="1537" t="s">
        <v>1126</v>
      </c>
      <c r="K2658" s="741"/>
      <c r="L2658" s="640"/>
      <c r="M2658" s="640">
        <v>2000</v>
      </c>
      <c r="N2658" s="168" t="s">
        <v>3756</v>
      </c>
      <c r="O2658" s="116"/>
      <c r="P2658" s="116"/>
      <c r="Q2658" s="116"/>
      <c r="R2658" s="116"/>
      <c r="S2658" s="116"/>
      <c r="T2658" s="116"/>
      <c r="U2658" s="116"/>
      <c r="V2658" s="116"/>
      <c r="W2658" s="116"/>
      <c r="X2658" s="116"/>
      <c r="Y2658" s="116"/>
      <c r="Z2658" s="116"/>
      <c r="AA2658" s="116"/>
      <c r="AB2658" s="116"/>
      <c r="AC2658" s="116"/>
      <c r="AD2658" s="116"/>
      <c r="AE2658" s="116"/>
      <c r="AF2658" s="116"/>
    </row>
    <row r="2659" spans="1:32" s="13" customFormat="1" ht="20.399999999999999">
      <c r="A2659" s="622" t="s">
        <v>1223</v>
      </c>
      <c r="B2659" s="3032" t="s">
        <v>756</v>
      </c>
      <c r="C2659" s="622" t="s">
        <v>307</v>
      </c>
      <c r="D2659" s="658" t="s">
        <v>1851</v>
      </c>
      <c r="E2659" s="1305" t="s">
        <v>1797</v>
      </c>
      <c r="F2659" s="624">
        <v>1150</v>
      </c>
      <c r="G2659" s="625" t="s">
        <v>387</v>
      </c>
      <c r="H2659" s="628">
        <v>2500</v>
      </c>
      <c r="I2659" s="738"/>
      <c r="J2659" s="1392">
        <v>0</v>
      </c>
      <c r="K2659" s="666"/>
      <c r="L2659" s="1541">
        <v>5000</v>
      </c>
      <c r="M2659" s="1562"/>
      <c r="N2659" s="594"/>
      <c r="O2659" s="116"/>
      <c r="P2659" s="116"/>
      <c r="Q2659" s="116"/>
      <c r="R2659" s="116"/>
      <c r="S2659" s="116"/>
      <c r="T2659" s="116"/>
      <c r="U2659" s="116"/>
      <c r="V2659" s="116"/>
      <c r="W2659" s="116"/>
      <c r="X2659" s="116"/>
      <c r="Y2659" s="116"/>
      <c r="Z2659" s="116"/>
      <c r="AA2659" s="116"/>
      <c r="AB2659" s="116"/>
      <c r="AC2659" s="116"/>
      <c r="AD2659" s="116"/>
      <c r="AE2659" s="116"/>
      <c r="AF2659" s="116"/>
    </row>
    <row r="2660" spans="1:32" s="13" customFormat="1">
      <c r="A2660" s="602" t="s">
        <v>1223</v>
      </c>
      <c r="B2660" s="3033" t="s">
        <v>756</v>
      </c>
      <c r="C2660" s="602" t="s">
        <v>307</v>
      </c>
      <c r="D2660" s="617" t="s">
        <v>1851</v>
      </c>
      <c r="E2660" s="1306" t="s">
        <v>1797</v>
      </c>
      <c r="F2660" s="618">
        <v>1150</v>
      </c>
      <c r="G2660" s="874" t="s">
        <v>2090</v>
      </c>
      <c r="H2660" s="599"/>
      <c r="I2660" s="599">
        <v>1500</v>
      </c>
      <c r="J2660" s="1392" t="s">
        <v>1126</v>
      </c>
      <c r="K2660" s="666"/>
      <c r="L2660" s="1542"/>
      <c r="M2660" s="1542">
        <v>1500</v>
      </c>
      <c r="N2660" s="116"/>
      <c r="O2660" s="116"/>
      <c r="P2660" s="116"/>
      <c r="Q2660" s="116"/>
      <c r="R2660" s="116"/>
      <c r="S2660" s="116"/>
      <c r="T2660" s="116"/>
      <c r="U2660" s="116"/>
      <c r="V2660" s="116"/>
      <c r="W2660" s="116"/>
      <c r="X2660" s="116"/>
      <c r="Y2660" s="116"/>
      <c r="Z2660" s="116"/>
      <c r="AA2660" s="116"/>
      <c r="AB2660" s="116"/>
      <c r="AC2660" s="116"/>
      <c r="AD2660" s="116"/>
      <c r="AE2660" s="116"/>
    </row>
    <row r="2661" spans="1:32" s="13" customFormat="1" ht="30.6">
      <c r="A2661" s="602" t="s">
        <v>1223</v>
      </c>
      <c r="B2661" s="3033" t="s">
        <v>756</v>
      </c>
      <c r="C2661" s="602" t="s">
        <v>307</v>
      </c>
      <c r="D2661" s="617" t="s">
        <v>1851</v>
      </c>
      <c r="E2661" s="1306" t="s">
        <v>1797</v>
      </c>
      <c r="F2661" s="618">
        <v>1150</v>
      </c>
      <c r="G2661" s="874" t="s">
        <v>2091</v>
      </c>
      <c r="H2661" s="599"/>
      <c r="I2661" s="599">
        <v>3500</v>
      </c>
      <c r="J2661" s="1392" t="s">
        <v>1126</v>
      </c>
      <c r="K2661" s="666"/>
      <c r="L2661" s="1542"/>
      <c r="M2661" s="1542">
        <v>3500</v>
      </c>
      <c r="N2661" s="594"/>
      <c r="O2661" s="116"/>
      <c r="P2661" s="116"/>
      <c r="Q2661" s="116"/>
      <c r="R2661" s="116"/>
      <c r="S2661" s="116"/>
      <c r="T2661" s="116"/>
      <c r="U2661" s="116"/>
      <c r="V2661" s="116"/>
      <c r="W2661" s="116"/>
      <c r="X2661" s="116"/>
      <c r="Y2661" s="116"/>
      <c r="Z2661" s="116"/>
      <c r="AA2661" s="116"/>
      <c r="AB2661" s="116"/>
      <c r="AC2661" s="116"/>
      <c r="AD2661" s="116"/>
      <c r="AE2661" s="116"/>
      <c r="AF2661" s="116"/>
    </row>
    <row r="2662" spans="1:32" s="13" customFormat="1" ht="20.399999999999999" customHeight="1">
      <c r="A2662" s="602" t="s">
        <v>1223</v>
      </c>
      <c r="B2662" s="3033" t="s">
        <v>756</v>
      </c>
      <c r="C2662" s="602" t="s">
        <v>307</v>
      </c>
      <c r="D2662" s="617" t="s">
        <v>1851</v>
      </c>
      <c r="E2662" s="1306" t="s">
        <v>1797</v>
      </c>
      <c r="F2662" s="618">
        <v>1150</v>
      </c>
      <c r="G2662" s="1533" t="s">
        <v>3243</v>
      </c>
      <c r="H2662" s="1440"/>
      <c r="I2662" s="1440">
        <v>-2500</v>
      </c>
      <c r="J2662" s="1441"/>
      <c r="K2662" s="1458"/>
      <c r="L2662" s="1589"/>
      <c r="M2662" s="1589"/>
      <c r="N2662" s="168" t="s">
        <v>2093</v>
      </c>
      <c r="O2662" s="116"/>
      <c r="P2662" s="116"/>
      <c r="Q2662" s="116"/>
      <c r="R2662" s="116"/>
      <c r="S2662" s="116"/>
      <c r="T2662" s="116"/>
      <c r="U2662" s="116"/>
      <c r="V2662" s="116"/>
      <c r="W2662" s="116"/>
      <c r="X2662" s="116"/>
      <c r="Y2662" s="116"/>
      <c r="Z2662" s="116"/>
      <c r="AA2662" s="116"/>
      <c r="AB2662" s="116"/>
      <c r="AC2662" s="116"/>
      <c r="AD2662" s="116"/>
      <c r="AE2662" s="116"/>
      <c r="AF2662" s="116"/>
    </row>
    <row r="2663" spans="1:32" s="13" customFormat="1">
      <c r="A2663" s="622"/>
      <c r="B2663" s="3032" t="s">
        <v>756</v>
      </c>
      <c r="C2663" s="622" t="s">
        <v>413</v>
      </c>
      <c r="D2663" s="658" t="s">
        <v>1851</v>
      </c>
      <c r="E2663" s="1305" t="s">
        <v>1797</v>
      </c>
      <c r="F2663" s="624">
        <v>1170</v>
      </c>
      <c r="G2663" s="625" t="s">
        <v>460</v>
      </c>
      <c r="H2663" s="628">
        <v>75</v>
      </c>
      <c r="I2663" s="738"/>
      <c r="J2663" s="1392">
        <v>60</v>
      </c>
      <c r="K2663" s="666"/>
      <c r="L2663" s="1541">
        <v>75</v>
      </c>
      <c r="M2663" s="1562"/>
      <c r="N2663" s="168"/>
      <c r="O2663" s="116"/>
      <c r="P2663" s="116"/>
      <c r="Q2663" s="116"/>
      <c r="R2663" s="116"/>
      <c r="S2663" s="116"/>
      <c r="T2663" s="116"/>
      <c r="U2663" s="116"/>
      <c r="V2663" s="116"/>
      <c r="W2663" s="116"/>
      <c r="X2663" s="116"/>
      <c r="Y2663" s="116"/>
      <c r="Z2663" s="116"/>
      <c r="AA2663" s="116"/>
      <c r="AB2663" s="116"/>
      <c r="AC2663" s="116"/>
      <c r="AD2663" s="116"/>
      <c r="AE2663" s="116"/>
      <c r="AF2663" s="116"/>
    </row>
    <row r="2664" spans="1:32" s="13" customFormat="1" ht="20.399999999999999">
      <c r="A2664" s="602"/>
      <c r="B2664" s="3033" t="s">
        <v>756</v>
      </c>
      <c r="C2664" s="602" t="s">
        <v>413</v>
      </c>
      <c r="D2664" s="617" t="s">
        <v>1851</v>
      </c>
      <c r="E2664" s="1306" t="s">
        <v>1797</v>
      </c>
      <c r="F2664" s="618">
        <v>1170</v>
      </c>
      <c r="G2664" s="873" t="s">
        <v>814</v>
      </c>
      <c r="H2664" s="599"/>
      <c r="I2664" s="599">
        <v>75</v>
      </c>
      <c r="J2664" s="1392" t="s">
        <v>1126</v>
      </c>
      <c r="K2664" s="666"/>
      <c r="L2664" s="1542"/>
      <c r="M2664" s="1542">
        <v>75</v>
      </c>
      <c r="N2664" s="594" t="s">
        <v>3759</v>
      </c>
      <c r="O2664" s="116"/>
      <c r="P2664" s="116"/>
      <c r="Q2664" s="116"/>
      <c r="R2664" s="116"/>
      <c r="S2664" s="116"/>
      <c r="T2664" s="116"/>
      <c r="U2664" s="116"/>
      <c r="V2664" s="116"/>
      <c r="W2664" s="116"/>
      <c r="X2664" s="116"/>
      <c r="Y2664" s="116"/>
      <c r="Z2664" s="116"/>
      <c r="AA2664" s="116"/>
      <c r="AB2664" s="116"/>
      <c r="AC2664" s="116"/>
      <c r="AD2664" s="116"/>
      <c r="AE2664" s="116"/>
      <c r="AF2664" s="116"/>
    </row>
    <row r="2665" spans="1:32" s="13" customFormat="1">
      <c r="A2665" s="622"/>
      <c r="B2665" s="3032" t="s">
        <v>422</v>
      </c>
      <c r="C2665" s="622" t="s">
        <v>413</v>
      </c>
      <c r="D2665" s="658" t="s">
        <v>1851</v>
      </c>
      <c r="E2665" s="659" t="s">
        <v>1797</v>
      </c>
      <c r="F2665" s="763">
        <v>1210</v>
      </c>
      <c r="G2665" s="739" t="s">
        <v>105</v>
      </c>
      <c r="H2665" s="645">
        <v>23910.12324542</v>
      </c>
      <c r="I2665" s="740"/>
      <c r="J2665" s="1537">
        <v>18387</v>
      </c>
      <c r="K2665" s="741"/>
      <c r="L2665" s="645">
        <v>26414.617650749999</v>
      </c>
      <c r="M2665" s="740"/>
      <c r="N2665" s="116"/>
      <c r="O2665" s="116"/>
      <c r="P2665" s="116"/>
      <c r="Q2665" s="116"/>
      <c r="R2665" s="116"/>
      <c r="S2665" s="116"/>
      <c r="T2665" s="116"/>
      <c r="U2665" s="116"/>
      <c r="V2665" s="116"/>
      <c r="W2665" s="116"/>
      <c r="X2665" s="116"/>
      <c r="Y2665" s="116"/>
      <c r="Z2665" s="116"/>
      <c r="AA2665" s="116"/>
      <c r="AB2665" s="116"/>
      <c r="AC2665" s="116"/>
      <c r="AD2665" s="116"/>
      <c r="AE2665" s="116"/>
      <c r="AF2665" s="116"/>
    </row>
    <row r="2666" spans="1:32" s="13" customFormat="1">
      <c r="A2666" s="602"/>
      <c r="B2666" s="3033" t="s">
        <v>422</v>
      </c>
      <c r="C2666" s="602" t="s">
        <v>413</v>
      </c>
      <c r="D2666" s="617" t="s">
        <v>1851</v>
      </c>
      <c r="E2666" s="639" t="s">
        <v>1797</v>
      </c>
      <c r="F2666" s="734">
        <v>1210</v>
      </c>
      <c r="G2666" s="1803" t="s">
        <v>422</v>
      </c>
      <c r="H2666" s="640"/>
      <c r="I2666" s="640">
        <v>24910.12324542</v>
      </c>
      <c r="J2666" s="1537" t="s">
        <v>1126</v>
      </c>
      <c r="K2666" s="741"/>
      <c r="L2666" s="640"/>
      <c r="M2666" s="640">
        <v>26414.617650749999</v>
      </c>
      <c r="N2666" s="116"/>
      <c r="O2666" s="116"/>
      <c r="P2666" s="116"/>
      <c r="Q2666" s="116"/>
      <c r="R2666" s="116"/>
      <c r="S2666" s="116"/>
      <c r="T2666" s="116"/>
      <c r="U2666" s="116"/>
      <c r="V2666" s="116"/>
      <c r="W2666" s="116"/>
      <c r="X2666" s="116"/>
      <c r="Y2666" s="116"/>
      <c r="Z2666" s="116"/>
      <c r="AA2666" s="116"/>
      <c r="AB2666" s="116"/>
      <c r="AC2666" s="116"/>
      <c r="AD2666" s="116"/>
      <c r="AE2666" s="116"/>
      <c r="AF2666" s="116"/>
    </row>
    <row r="2667" spans="1:32" s="13" customFormat="1" ht="20.399999999999999">
      <c r="A2667" s="602"/>
      <c r="B2667" s="3033" t="s">
        <v>422</v>
      </c>
      <c r="C2667" s="602" t="s">
        <v>413</v>
      </c>
      <c r="D2667" s="617" t="s">
        <v>1851</v>
      </c>
      <c r="E2667" s="639" t="s">
        <v>1797</v>
      </c>
      <c r="F2667" s="734">
        <v>1210</v>
      </c>
      <c r="G2667" s="1803" t="s">
        <v>3035</v>
      </c>
      <c r="H2667" s="640"/>
      <c r="I2667" s="640">
        <v>-1000</v>
      </c>
      <c r="J2667" s="1537" t="s">
        <v>1126</v>
      </c>
      <c r="K2667" s="741"/>
      <c r="L2667" s="640"/>
      <c r="M2667" s="640"/>
      <c r="N2667" s="1130"/>
      <c r="O2667" s="116"/>
      <c r="P2667" s="116"/>
      <c r="Q2667" s="116"/>
      <c r="R2667" s="116"/>
      <c r="S2667" s="116"/>
      <c r="T2667" s="116"/>
      <c r="U2667" s="116"/>
      <c r="V2667" s="116"/>
      <c r="W2667" s="116"/>
      <c r="X2667" s="116"/>
      <c r="Y2667" s="116"/>
      <c r="Z2667" s="116"/>
      <c r="AA2667" s="116"/>
      <c r="AB2667" s="116"/>
      <c r="AC2667" s="116"/>
      <c r="AD2667" s="116"/>
      <c r="AE2667" s="116"/>
      <c r="AF2667" s="116"/>
    </row>
    <row r="2668" spans="1:32" s="13" customFormat="1">
      <c r="A2668" s="622"/>
      <c r="B2668" s="3032" t="s">
        <v>422</v>
      </c>
      <c r="C2668" s="622" t="s">
        <v>413</v>
      </c>
      <c r="D2668" s="658" t="s">
        <v>1851</v>
      </c>
      <c r="E2668" s="659" t="s">
        <v>1797</v>
      </c>
      <c r="F2668" s="763">
        <v>1221</v>
      </c>
      <c r="G2668" s="739" t="s">
        <v>106</v>
      </c>
      <c r="H2668" s="645">
        <v>6458.5891181799998</v>
      </c>
      <c r="I2668" s="740"/>
      <c r="J2668" s="1537">
        <v>6167</v>
      </c>
      <c r="K2668" s="741"/>
      <c r="L2668" s="645">
        <v>5804.7430342500002</v>
      </c>
      <c r="M2668" s="740"/>
      <c r="N2668" s="116"/>
      <c r="O2668" s="116"/>
      <c r="P2668" s="116"/>
      <c r="Q2668" s="116"/>
      <c r="R2668" s="116"/>
      <c r="S2668" s="116"/>
      <c r="T2668" s="116"/>
      <c r="U2668" s="116"/>
      <c r="V2668" s="116"/>
      <c r="W2668" s="116"/>
      <c r="X2668" s="116"/>
      <c r="Y2668" s="116"/>
      <c r="Z2668" s="116"/>
      <c r="AA2668" s="116"/>
      <c r="AB2668" s="116"/>
      <c r="AC2668" s="116"/>
      <c r="AD2668" s="116"/>
      <c r="AE2668" s="116"/>
      <c r="AF2668" s="116"/>
    </row>
    <row r="2669" spans="1:32" s="13" customFormat="1">
      <c r="A2669" s="602"/>
      <c r="B2669" s="3033" t="s">
        <v>422</v>
      </c>
      <c r="C2669" s="602" t="s">
        <v>413</v>
      </c>
      <c r="D2669" s="617" t="s">
        <v>1851</v>
      </c>
      <c r="E2669" s="639" t="s">
        <v>1797</v>
      </c>
      <c r="F2669" s="734">
        <v>1221</v>
      </c>
      <c r="G2669" s="1803"/>
      <c r="H2669" s="640"/>
      <c r="I2669" s="640">
        <v>5458.5891181799998</v>
      </c>
      <c r="J2669" s="1537" t="s">
        <v>1126</v>
      </c>
      <c r="K2669" s="741"/>
      <c r="L2669" s="640"/>
      <c r="M2669" s="640">
        <v>5804.7430342500002</v>
      </c>
      <c r="N2669" s="116"/>
      <c r="O2669" s="116"/>
      <c r="P2669" s="116"/>
      <c r="Q2669" s="116"/>
      <c r="R2669" s="116"/>
      <c r="S2669" s="116"/>
      <c r="T2669" s="116"/>
      <c r="U2669" s="116"/>
      <c r="V2669" s="116"/>
      <c r="W2669" s="116"/>
      <c r="X2669" s="116"/>
      <c r="Y2669" s="116"/>
      <c r="Z2669" s="116"/>
      <c r="AA2669" s="116"/>
      <c r="AB2669" s="116"/>
      <c r="AC2669" s="116"/>
      <c r="AD2669" s="116"/>
      <c r="AE2669" s="116"/>
      <c r="AF2669" s="116"/>
    </row>
    <row r="2670" spans="1:32" s="13" customFormat="1" ht="20.399999999999999">
      <c r="A2670" s="602"/>
      <c r="B2670" s="3033" t="s">
        <v>422</v>
      </c>
      <c r="C2670" s="602" t="s">
        <v>413</v>
      </c>
      <c r="D2670" s="617" t="s">
        <v>1851</v>
      </c>
      <c r="E2670" s="639" t="s">
        <v>1797</v>
      </c>
      <c r="F2670" s="734">
        <v>1221</v>
      </c>
      <c r="G2670" s="1803" t="s">
        <v>3035</v>
      </c>
      <c r="H2670" s="640"/>
      <c r="I2670" s="640">
        <v>1000</v>
      </c>
      <c r="J2670" s="1537" t="s">
        <v>1126</v>
      </c>
      <c r="K2670" s="741"/>
      <c r="L2670" s="640"/>
      <c r="M2670" s="640"/>
      <c r="N2670" s="116"/>
      <c r="O2670" s="116"/>
      <c r="P2670" s="116"/>
      <c r="Q2670" s="116"/>
      <c r="R2670" s="116"/>
      <c r="S2670" s="116"/>
      <c r="T2670" s="116"/>
      <c r="U2670" s="116"/>
      <c r="V2670" s="116"/>
      <c r="W2670" s="116"/>
      <c r="X2670" s="116"/>
      <c r="Y2670" s="116"/>
      <c r="Z2670" s="116"/>
      <c r="AA2670" s="116"/>
      <c r="AB2670" s="116"/>
      <c r="AC2670" s="116"/>
      <c r="AD2670" s="116"/>
      <c r="AE2670" s="116"/>
      <c r="AF2670" s="116"/>
    </row>
    <row r="2671" spans="1:32" s="13" customFormat="1">
      <c r="A2671" s="622"/>
      <c r="B2671" s="3032" t="s">
        <v>422</v>
      </c>
      <c r="C2671" s="622" t="s">
        <v>413</v>
      </c>
      <c r="D2671" s="658" t="s">
        <v>1851</v>
      </c>
      <c r="E2671" s="659" t="s">
        <v>1797</v>
      </c>
      <c r="F2671" s="763">
        <v>1227</v>
      </c>
      <c r="G2671" s="739" t="s">
        <v>107</v>
      </c>
      <c r="H2671" s="645"/>
      <c r="I2671" s="740"/>
      <c r="J2671" s="1537" t="s">
        <v>1126</v>
      </c>
      <c r="K2671" s="741"/>
      <c r="L2671" s="645"/>
      <c r="M2671" s="740"/>
      <c r="N2671" s="116"/>
      <c r="O2671" s="116"/>
      <c r="P2671" s="116"/>
      <c r="Q2671" s="116"/>
      <c r="R2671" s="116"/>
      <c r="S2671" s="116"/>
      <c r="T2671" s="116"/>
      <c r="U2671" s="116"/>
      <c r="V2671" s="116"/>
      <c r="W2671" s="116"/>
      <c r="X2671" s="116"/>
      <c r="Y2671" s="116"/>
      <c r="Z2671" s="116"/>
      <c r="AA2671" s="116"/>
      <c r="AB2671" s="116"/>
      <c r="AC2671" s="116"/>
      <c r="AD2671" s="116"/>
      <c r="AE2671" s="116"/>
      <c r="AF2671" s="116"/>
    </row>
    <row r="2672" spans="1:32" s="13" customFormat="1">
      <c r="A2672" s="602"/>
      <c r="B2672" s="3033" t="s">
        <v>422</v>
      </c>
      <c r="C2672" s="602" t="s">
        <v>413</v>
      </c>
      <c r="D2672" s="617" t="s">
        <v>1851</v>
      </c>
      <c r="E2672" s="639" t="s">
        <v>1797</v>
      </c>
      <c r="F2672" s="734">
        <v>1227</v>
      </c>
      <c r="G2672" s="1803" t="s">
        <v>1022</v>
      </c>
      <c r="H2672" s="640"/>
      <c r="I2672" s="640"/>
      <c r="J2672" s="1537" t="s">
        <v>1126</v>
      </c>
      <c r="K2672" s="741"/>
      <c r="L2672" s="640"/>
      <c r="M2672" s="640"/>
      <c r="N2672" s="116"/>
      <c r="O2672" s="116"/>
      <c r="P2672" s="116"/>
      <c r="Q2672" s="116"/>
      <c r="R2672" s="116"/>
      <c r="S2672" s="116"/>
      <c r="T2672" s="116"/>
      <c r="U2672" s="116"/>
      <c r="V2672" s="116"/>
      <c r="W2672" s="116"/>
      <c r="X2672" s="116"/>
      <c r="Y2672" s="116"/>
      <c r="Z2672" s="116"/>
      <c r="AA2672" s="116"/>
      <c r="AB2672" s="116"/>
      <c r="AC2672" s="116"/>
      <c r="AD2672" s="116"/>
      <c r="AE2672" s="116"/>
      <c r="AF2672" s="116"/>
    </row>
    <row r="2673" spans="1:32" s="13" customFormat="1">
      <c r="A2673" s="622"/>
      <c r="B2673" s="3032" t="s">
        <v>422</v>
      </c>
      <c r="C2673" s="622" t="s">
        <v>413</v>
      </c>
      <c r="D2673" s="658" t="s">
        <v>1851</v>
      </c>
      <c r="E2673" s="1305" t="s">
        <v>1797</v>
      </c>
      <c r="F2673" s="624">
        <v>1228</v>
      </c>
      <c r="G2673" s="625" t="s">
        <v>107</v>
      </c>
      <c r="H2673" s="628">
        <v>450</v>
      </c>
      <c r="I2673" s="738"/>
      <c r="J2673" s="1392">
        <v>420</v>
      </c>
      <c r="K2673" s="666"/>
      <c r="L2673" s="1541">
        <v>1100</v>
      </c>
      <c r="M2673" s="1562"/>
      <c r="N2673" s="116"/>
      <c r="O2673" s="116"/>
      <c r="P2673" s="116"/>
      <c r="Q2673" s="116"/>
      <c r="R2673" s="116"/>
      <c r="S2673" s="116"/>
      <c r="T2673" s="116"/>
      <c r="U2673" s="116"/>
      <c r="V2673" s="116"/>
      <c r="W2673" s="116"/>
      <c r="X2673" s="116"/>
      <c r="Y2673" s="116"/>
      <c r="Z2673" s="116"/>
      <c r="AA2673" s="116"/>
      <c r="AB2673" s="116"/>
      <c r="AC2673" s="116"/>
      <c r="AD2673" s="116"/>
      <c r="AE2673" s="116"/>
      <c r="AF2673" s="116"/>
    </row>
    <row r="2674" spans="1:32" s="13" customFormat="1" ht="33.75" customHeight="1">
      <c r="A2674" s="602"/>
      <c r="B2674" s="3033" t="s">
        <v>422</v>
      </c>
      <c r="C2674" s="602" t="s">
        <v>413</v>
      </c>
      <c r="D2674" s="617" t="s">
        <v>1851</v>
      </c>
      <c r="E2674" s="1306" t="s">
        <v>1797</v>
      </c>
      <c r="F2674" s="618">
        <v>1228</v>
      </c>
      <c r="G2674" s="872" t="s">
        <v>1021</v>
      </c>
      <c r="H2674" s="599"/>
      <c r="I2674" s="599">
        <v>450</v>
      </c>
      <c r="J2674" s="1392" t="s">
        <v>1126</v>
      </c>
      <c r="K2674" s="666"/>
      <c r="L2674" s="1542"/>
      <c r="M2674" s="1542">
        <v>800</v>
      </c>
      <c r="N2674" s="116"/>
      <c r="O2674" s="116"/>
      <c r="P2674" s="116"/>
      <c r="Q2674" s="116"/>
      <c r="R2674" s="116"/>
      <c r="S2674" s="116"/>
      <c r="T2674" s="116"/>
      <c r="U2674" s="116"/>
      <c r="V2674" s="116"/>
      <c r="W2674" s="116"/>
      <c r="X2674" s="116"/>
      <c r="Y2674" s="116"/>
      <c r="Z2674" s="116"/>
      <c r="AA2674" s="116"/>
      <c r="AB2674" s="116"/>
      <c r="AC2674" s="116"/>
      <c r="AD2674" s="116"/>
      <c r="AE2674" s="116"/>
      <c r="AF2674" s="116"/>
    </row>
    <row r="2675" spans="1:32" s="13" customFormat="1">
      <c r="A2675" s="602"/>
      <c r="B2675" s="3033" t="s">
        <v>422</v>
      </c>
      <c r="C2675" s="602" t="s">
        <v>413</v>
      </c>
      <c r="D2675" s="617" t="s">
        <v>1851</v>
      </c>
      <c r="E2675" s="1306" t="s">
        <v>1797</v>
      </c>
      <c r="F2675" s="618">
        <v>1228</v>
      </c>
      <c r="G2675" s="872" t="s">
        <v>3751</v>
      </c>
      <c r="H2675" s="599"/>
      <c r="I2675" s="599"/>
      <c r="J2675" s="1392" t="s">
        <v>1126</v>
      </c>
      <c r="K2675" s="666"/>
      <c r="L2675" s="1542"/>
      <c r="M2675" s="1842">
        <v>300</v>
      </c>
      <c r="N2675" s="116" t="s">
        <v>3760</v>
      </c>
      <c r="O2675" s="116"/>
      <c r="P2675" s="116"/>
      <c r="Q2675" s="116"/>
      <c r="R2675" s="116"/>
      <c r="S2675" s="116"/>
      <c r="T2675" s="116"/>
      <c r="U2675" s="116"/>
      <c r="V2675" s="116"/>
      <c r="W2675" s="116"/>
      <c r="X2675" s="116"/>
      <c r="Y2675" s="116"/>
      <c r="Z2675" s="116"/>
      <c r="AA2675" s="116"/>
      <c r="AB2675" s="116"/>
      <c r="AC2675" s="116"/>
      <c r="AD2675" s="116"/>
      <c r="AE2675" s="116"/>
      <c r="AF2675" s="116"/>
    </row>
    <row r="2676" spans="1:32" s="13" customFormat="1">
      <c r="A2676" s="622" t="s">
        <v>1223</v>
      </c>
      <c r="B2676" s="3032" t="s">
        <v>756</v>
      </c>
      <c r="C2676" s="622" t="s">
        <v>307</v>
      </c>
      <c r="D2676" s="658" t="s">
        <v>1851</v>
      </c>
      <c r="E2676" s="1305" t="s">
        <v>1797</v>
      </c>
      <c r="F2676" s="624">
        <v>2111</v>
      </c>
      <c r="G2676" s="625" t="s">
        <v>1182</v>
      </c>
      <c r="H2676" s="628">
        <v>100</v>
      </c>
      <c r="I2676" s="738"/>
      <c r="J2676" s="1392">
        <v>16</v>
      </c>
      <c r="K2676" s="666"/>
      <c r="L2676" s="1541">
        <v>100</v>
      </c>
      <c r="M2676" s="1562"/>
      <c r="N2676" s="116"/>
      <c r="O2676" s="116"/>
      <c r="P2676" s="116"/>
      <c r="Q2676" s="116"/>
      <c r="R2676" s="116"/>
      <c r="S2676" s="116"/>
      <c r="T2676" s="116"/>
      <c r="U2676" s="116"/>
      <c r="V2676" s="116"/>
      <c r="W2676" s="116"/>
      <c r="X2676" s="116"/>
      <c r="Y2676" s="116"/>
      <c r="Z2676" s="116"/>
      <c r="AA2676" s="116"/>
      <c r="AB2676" s="116"/>
      <c r="AC2676" s="116"/>
      <c r="AD2676" s="116"/>
      <c r="AE2676" s="116"/>
      <c r="AF2676" s="116"/>
    </row>
    <row r="2677" spans="1:32" s="13" customFormat="1">
      <c r="A2677" s="602" t="s">
        <v>1223</v>
      </c>
      <c r="B2677" s="3033" t="s">
        <v>756</v>
      </c>
      <c r="C2677" s="602" t="s">
        <v>307</v>
      </c>
      <c r="D2677" s="617" t="s">
        <v>1851</v>
      </c>
      <c r="E2677" s="1306" t="s">
        <v>1797</v>
      </c>
      <c r="F2677" s="618">
        <v>2111</v>
      </c>
      <c r="G2677" s="872" t="s">
        <v>718</v>
      </c>
      <c r="H2677" s="599"/>
      <c r="I2677" s="599">
        <v>100</v>
      </c>
      <c r="J2677" s="1392" t="s">
        <v>1126</v>
      </c>
      <c r="K2677" s="666"/>
      <c r="L2677" s="1542"/>
      <c r="M2677" s="1542">
        <v>100</v>
      </c>
      <c r="N2677" s="116"/>
      <c r="O2677" s="116"/>
      <c r="P2677" s="116"/>
      <c r="Q2677" s="116"/>
      <c r="R2677" s="116"/>
      <c r="S2677" s="116"/>
      <c r="T2677" s="116"/>
      <c r="U2677" s="116"/>
      <c r="V2677" s="116"/>
      <c r="W2677" s="116"/>
      <c r="X2677" s="116"/>
      <c r="Y2677" s="116"/>
      <c r="Z2677" s="116"/>
      <c r="AA2677" s="116"/>
      <c r="AB2677" s="116"/>
      <c r="AC2677" s="116"/>
      <c r="AD2677" s="116"/>
      <c r="AE2677" s="116"/>
      <c r="AF2677" s="116"/>
    </row>
    <row r="2678" spans="1:32" s="13" customFormat="1" ht="20.399999999999999">
      <c r="A2678" s="622" t="s">
        <v>1223</v>
      </c>
      <c r="B2678" s="3032" t="s">
        <v>756</v>
      </c>
      <c r="C2678" s="622" t="s">
        <v>307</v>
      </c>
      <c r="D2678" s="658" t="s">
        <v>1851</v>
      </c>
      <c r="E2678" s="1305" t="s">
        <v>1797</v>
      </c>
      <c r="F2678" s="624">
        <v>2112</v>
      </c>
      <c r="G2678" s="625" t="s">
        <v>724</v>
      </c>
      <c r="H2678" s="628">
        <v>100</v>
      </c>
      <c r="I2678" s="738"/>
      <c r="J2678" s="1392">
        <v>0</v>
      </c>
      <c r="K2678" s="666"/>
      <c r="L2678" s="1541">
        <v>100</v>
      </c>
      <c r="M2678" s="1562"/>
      <c r="N2678" s="1130"/>
      <c r="O2678" s="116"/>
      <c r="P2678" s="116"/>
      <c r="Q2678" s="116"/>
      <c r="R2678" s="116"/>
      <c r="S2678" s="116"/>
      <c r="T2678" s="116"/>
      <c r="U2678" s="116"/>
      <c r="V2678" s="116"/>
      <c r="W2678" s="116"/>
      <c r="X2678" s="116"/>
      <c r="Y2678" s="116"/>
      <c r="Z2678" s="116"/>
      <c r="AA2678" s="116"/>
      <c r="AB2678" s="116"/>
      <c r="AC2678" s="116"/>
      <c r="AD2678" s="116"/>
      <c r="AE2678" s="116"/>
      <c r="AF2678" s="116"/>
    </row>
    <row r="2679" spans="1:32" s="13" customFormat="1">
      <c r="A2679" s="602" t="s">
        <v>1223</v>
      </c>
      <c r="B2679" s="3033" t="s">
        <v>756</v>
      </c>
      <c r="C2679" s="602" t="s">
        <v>307</v>
      </c>
      <c r="D2679" s="617" t="s">
        <v>1851</v>
      </c>
      <c r="E2679" s="1306" t="s">
        <v>1797</v>
      </c>
      <c r="F2679" s="618">
        <v>2112</v>
      </c>
      <c r="G2679" s="872" t="s">
        <v>718</v>
      </c>
      <c r="H2679" s="599"/>
      <c r="I2679" s="599">
        <v>100</v>
      </c>
      <c r="J2679" s="1392" t="s">
        <v>1126</v>
      </c>
      <c r="K2679" s="666"/>
      <c r="L2679" s="1542"/>
      <c r="M2679" s="1542">
        <v>100</v>
      </c>
      <c r="N2679" s="1130"/>
      <c r="O2679" s="116"/>
      <c r="P2679" s="116"/>
      <c r="Q2679" s="116"/>
      <c r="R2679" s="116"/>
      <c r="S2679" s="116"/>
      <c r="T2679" s="116"/>
      <c r="U2679" s="116"/>
      <c r="V2679" s="116"/>
      <c r="W2679" s="116"/>
      <c r="X2679" s="116"/>
      <c r="Y2679" s="116"/>
      <c r="Z2679" s="116"/>
      <c r="AA2679" s="116"/>
      <c r="AB2679" s="116"/>
      <c r="AC2679" s="116"/>
      <c r="AD2679" s="116"/>
      <c r="AE2679" s="116"/>
      <c r="AF2679" s="116"/>
    </row>
    <row r="2680" spans="1:32" s="13" customFormat="1">
      <c r="A2680" s="622"/>
      <c r="B2680" s="3032" t="s">
        <v>756</v>
      </c>
      <c r="C2680" s="622" t="s">
        <v>307</v>
      </c>
      <c r="D2680" s="658" t="s">
        <v>1851</v>
      </c>
      <c r="E2680" s="1305" t="s">
        <v>1797</v>
      </c>
      <c r="F2680" s="624">
        <v>2121</v>
      </c>
      <c r="G2680" s="625" t="s">
        <v>1020</v>
      </c>
      <c r="H2680" s="628">
        <v>400</v>
      </c>
      <c r="I2680" s="738"/>
      <c r="J2680" s="1392">
        <v>275</v>
      </c>
      <c r="K2680" s="666"/>
      <c r="L2680" s="1541">
        <v>400</v>
      </c>
      <c r="M2680" s="1562"/>
      <c r="N2680" s="1130"/>
      <c r="O2680" s="116"/>
      <c r="P2680" s="116"/>
      <c r="Q2680" s="116"/>
      <c r="R2680" s="116"/>
      <c r="S2680" s="116"/>
      <c r="T2680" s="116"/>
      <c r="U2680" s="116"/>
      <c r="V2680" s="116"/>
      <c r="W2680" s="116"/>
      <c r="X2680" s="116"/>
      <c r="Y2680" s="116"/>
      <c r="Z2680" s="116"/>
      <c r="AA2680" s="116"/>
      <c r="AB2680" s="116"/>
      <c r="AC2680" s="116"/>
      <c r="AD2680" s="116"/>
      <c r="AE2680" s="116"/>
      <c r="AF2680" s="116"/>
    </row>
    <row r="2681" spans="1:32" s="13" customFormat="1">
      <c r="A2681" s="602" t="s">
        <v>1223</v>
      </c>
      <c r="B2681" s="3033" t="s">
        <v>756</v>
      </c>
      <c r="C2681" s="602" t="s">
        <v>307</v>
      </c>
      <c r="D2681" s="617" t="s">
        <v>1851</v>
      </c>
      <c r="E2681" s="1306" t="s">
        <v>1797</v>
      </c>
      <c r="F2681" s="618">
        <v>2121</v>
      </c>
      <c r="G2681" s="872" t="s">
        <v>1225</v>
      </c>
      <c r="H2681" s="599"/>
      <c r="I2681" s="599">
        <v>100</v>
      </c>
      <c r="J2681" s="1392" t="s">
        <v>1126</v>
      </c>
      <c r="K2681" s="666"/>
      <c r="L2681" s="1542"/>
      <c r="M2681" s="1542">
        <v>100</v>
      </c>
      <c r="N2681" s="1130"/>
      <c r="O2681" s="116"/>
      <c r="P2681" s="116"/>
      <c r="Q2681" s="116"/>
      <c r="R2681" s="116"/>
      <c r="S2681" s="116"/>
      <c r="T2681" s="116"/>
      <c r="U2681" s="116"/>
      <c r="V2681" s="116"/>
      <c r="W2681" s="116"/>
      <c r="X2681" s="116"/>
      <c r="Y2681" s="116"/>
      <c r="Z2681" s="116"/>
      <c r="AA2681" s="116"/>
      <c r="AB2681" s="116"/>
      <c r="AC2681" s="116"/>
      <c r="AD2681" s="116"/>
      <c r="AE2681" s="116"/>
      <c r="AF2681" s="116"/>
    </row>
    <row r="2682" spans="1:32" s="13" customFormat="1">
      <c r="A2682" s="576"/>
      <c r="B2682" s="3033" t="s">
        <v>756</v>
      </c>
      <c r="C2682" s="602" t="s">
        <v>307</v>
      </c>
      <c r="D2682" s="617" t="s">
        <v>1851</v>
      </c>
      <c r="E2682" s="1306" t="s">
        <v>1797</v>
      </c>
      <c r="F2682" s="618">
        <v>2121</v>
      </c>
      <c r="G2682" s="1035" t="s">
        <v>3753</v>
      </c>
      <c r="H2682" s="1046"/>
      <c r="I2682" s="1045">
        <v>300</v>
      </c>
      <c r="J2682" s="1392" t="s">
        <v>1126</v>
      </c>
      <c r="K2682" s="1047"/>
      <c r="L2682" s="1835"/>
      <c r="M2682" s="1560">
        <v>300</v>
      </c>
      <c r="N2682" s="1130"/>
      <c r="O2682" s="16"/>
      <c r="P2682" s="16"/>
      <c r="Q2682" s="16"/>
      <c r="R2682" s="16"/>
      <c r="S2682" s="16"/>
      <c r="T2682" s="16"/>
      <c r="U2682" s="16"/>
      <c r="V2682" s="16"/>
      <c r="W2682" s="16"/>
      <c r="X2682" s="16"/>
      <c r="Y2682" s="16"/>
      <c r="Z2682" s="16"/>
      <c r="AA2682" s="16"/>
      <c r="AB2682" s="16"/>
      <c r="AC2682" s="16"/>
      <c r="AD2682" s="16"/>
      <c r="AE2682" s="16"/>
      <c r="AF2682" s="16"/>
    </row>
    <row r="2683" spans="1:32" s="13" customFormat="1" ht="20.399999999999999">
      <c r="A2683" s="622"/>
      <c r="B2683" s="3032" t="s">
        <v>756</v>
      </c>
      <c r="C2683" s="622" t="s">
        <v>307</v>
      </c>
      <c r="D2683" s="658" t="s">
        <v>1851</v>
      </c>
      <c r="E2683" s="1305" t="s">
        <v>1797</v>
      </c>
      <c r="F2683" s="624">
        <v>2122</v>
      </c>
      <c r="G2683" s="625" t="s">
        <v>1009</v>
      </c>
      <c r="H2683" s="628">
        <v>200</v>
      </c>
      <c r="I2683" s="738"/>
      <c r="J2683" s="1392">
        <v>120</v>
      </c>
      <c r="K2683" s="666"/>
      <c r="L2683" s="1541">
        <v>200</v>
      </c>
      <c r="M2683" s="1562"/>
      <c r="N2683" s="1130"/>
      <c r="O2683" s="116"/>
      <c r="P2683" s="116"/>
      <c r="Q2683" s="116"/>
      <c r="R2683" s="116"/>
      <c r="S2683" s="116"/>
      <c r="T2683" s="116"/>
      <c r="U2683" s="116"/>
      <c r="V2683" s="116"/>
      <c r="W2683" s="116"/>
      <c r="X2683" s="116"/>
      <c r="Y2683" s="116"/>
      <c r="Z2683" s="116"/>
      <c r="AA2683" s="116"/>
      <c r="AB2683" s="116"/>
      <c r="AC2683" s="116"/>
      <c r="AD2683" s="116"/>
      <c r="AE2683" s="116"/>
      <c r="AF2683" s="116"/>
    </row>
    <row r="2684" spans="1:32" s="13" customFormat="1">
      <c r="A2684" s="576"/>
      <c r="B2684" s="3033" t="s">
        <v>756</v>
      </c>
      <c r="C2684" s="602" t="s">
        <v>307</v>
      </c>
      <c r="D2684" s="617" t="s">
        <v>1851</v>
      </c>
      <c r="E2684" s="1306" t="s">
        <v>1797</v>
      </c>
      <c r="F2684" s="618">
        <v>2122</v>
      </c>
      <c r="G2684" s="1035" t="s">
        <v>3753</v>
      </c>
      <c r="H2684" s="1046"/>
      <c r="I2684" s="1045">
        <v>200</v>
      </c>
      <c r="J2684" s="1392" t="s">
        <v>1126</v>
      </c>
      <c r="K2684" s="1047"/>
      <c r="L2684" s="1835"/>
      <c r="M2684" s="1560">
        <v>200</v>
      </c>
      <c r="N2684" s="168"/>
      <c r="O2684" s="16"/>
      <c r="P2684" s="16"/>
      <c r="Q2684" s="16"/>
      <c r="R2684" s="16"/>
      <c r="S2684" s="16"/>
      <c r="T2684" s="16"/>
      <c r="U2684" s="16"/>
      <c r="V2684" s="16"/>
      <c r="W2684" s="16"/>
      <c r="X2684" s="16"/>
      <c r="Y2684" s="16"/>
      <c r="Z2684" s="16"/>
      <c r="AA2684" s="16"/>
      <c r="AB2684" s="16"/>
      <c r="AC2684" s="16"/>
      <c r="AD2684" s="16"/>
      <c r="AE2684" s="16"/>
      <c r="AF2684" s="16"/>
    </row>
    <row r="2685" spans="1:32" s="74" customFormat="1" ht="10.199999999999999">
      <c r="A2685" s="622"/>
      <c r="B2685" s="3032" t="s">
        <v>756</v>
      </c>
      <c r="C2685" s="622" t="s">
        <v>307</v>
      </c>
      <c r="D2685" s="658" t="s">
        <v>1851</v>
      </c>
      <c r="E2685" s="1305" t="s">
        <v>1797</v>
      </c>
      <c r="F2685" s="624">
        <v>2210</v>
      </c>
      <c r="G2685" s="625" t="s">
        <v>557</v>
      </c>
      <c r="H2685" s="628">
        <v>500</v>
      </c>
      <c r="I2685" s="738"/>
      <c r="J2685" s="1392">
        <v>194</v>
      </c>
      <c r="K2685" s="666"/>
      <c r="L2685" s="1541">
        <v>300</v>
      </c>
      <c r="M2685" s="1562"/>
      <c r="N2685" s="168"/>
    </row>
    <row r="2686" spans="1:32" s="13" customFormat="1">
      <c r="A2686" s="602" t="s">
        <v>1223</v>
      </c>
      <c r="B2686" s="3033" t="s">
        <v>756</v>
      </c>
      <c r="C2686" s="602" t="s">
        <v>307</v>
      </c>
      <c r="D2686" s="617" t="s">
        <v>1851</v>
      </c>
      <c r="E2686" s="1306" t="s">
        <v>1797</v>
      </c>
      <c r="F2686" s="618">
        <v>2210</v>
      </c>
      <c r="G2686" s="604" t="s">
        <v>692</v>
      </c>
      <c r="H2686" s="599"/>
      <c r="I2686" s="599">
        <v>500</v>
      </c>
      <c r="J2686" s="1392" t="s">
        <v>1126</v>
      </c>
      <c r="K2686" s="606"/>
      <c r="L2686" s="1542"/>
      <c r="M2686" s="1542">
        <v>300</v>
      </c>
      <c r="N2686" s="168"/>
      <c r="O2686" s="116"/>
      <c r="P2686" s="116"/>
      <c r="Q2686" s="116"/>
      <c r="R2686" s="116"/>
      <c r="S2686" s="116"/>
      <c r="T2686" s="116"/>
      <c r="U2686" s="116"/>
      <c r="V2686" s="116"/>
      <c r="W2686" s="116"/>
      <c r="X2686" s="116"/>
      <c r="Y2686" s="116"/>
      <c r="Z2686" s="116"/>
      <c r="AA2686" s="116"/>
      <c r="AB2686" s="116"/>
      <c r="AC2686" s="116"/>
      <c r="AD2686" s="116"/>
      <c r="AE2686" s="116"/>
      <c r="AF2686" s="116"/>
    </row>
    <row r="2687" spans="1:32" s="13" customFormat="1">
      <c r="A2687" s="622"/>
      <c r="B2687" s="3032" t="s">
        <v>756</v>
      </c>
      <c r="C2687" s="622" t="s">
        <v>305</v>
      </c>
      <c r="D2687" s="658" t="s">
        <v>1851</v>
      </c>
      <c r="E2687" s="1305" t="s">
        <v>1797</v>
      </c>
      <c r="F2687" s="624">
        <v>2222</v>
      </c>
      <c r="G2687" s="625" t="s">
        <v>145</v>
      </c>
      <c r="H2687" s="628">
        <v>1500</v>
      </c>
      <c r="I2687" s="738"/>
      <c r="J2687" s="1392">
        <v>0</v>
      </c>
      <c r="K2687" s="666"/>
      <c r="L2687" s="1541">
        <v>1500</v>
      </c>
      <c r="M2687" s="1562"/>
      <c r="N2687" s="168"/>
      <c r="O2687" s="116"/>
      <c r="P2687" s="116"/>
      <c r="Q2687" s="116"/>
      <c r="R2687" s="116"/>
      <c r="S2687" s="116"/>
      <c r="T2687" s="116"/>
      <c r="U2687" s="116"/>
      <c r="V2687" s="116"/>
      <c r="W2687" s="116"/>
      <c r="X2687" s="116"/>
      <c r="Y2687" s="116"/>
      <c r="Z2687" s="116"/>
      <c r="AA2687" s="116"/>
      <c r="AB2687" s="116"/>
      <c r="AC2687" s="116"/>
      <c r="AD2687" s="116"/>
      <c r="AE2687" s="116"/>
      <c r="AF2687" s="116"/>
    </row>
    <row r="2688" spans="1:32" s="13" customFormat="1">
      <c r="A2688" s="602"/>
      <c r="B2688" s="3033" t="s">
        <v>756</v>
      </c>
      <c r="C2688" s="602" t="s">
        <v>305</v>
      </c>
      <c r="D2688" s="617" t="s">
        <v>1851</v>
      </c>
      <c r="E2688" s="1306" t="s">
        <v>1797</v>
      </c>
      <c r="F2688" s="618">
        <v>2222</v>
      </c>
      <c r="G2688" s="872" t="s">
        <v>718</v>
      </c>
      <c r="H2688" s="605"/>
      <c r="I2688" s="599">
        <v>1500</v>
      </c>
      <c r="J2688" s="1392" t="s">
        <v>1126</v>
      </c>
      <c r="K2688" s="606"/>
      <c r="L2688" s="1822"/>
      <c r="M2688" s="1542">
        <v>1500</v>
      </c>
      <c r="N2688" s="116" t="s">
        <v>3761</v>
      </c>
      <c r="O2688" s="116"/>
      <c r="P2688" s="116"/>
      <c r="Q2688" s="116"/>
      <c r="R2688" s="116"/>
      <c r="S2688" s="116"/>
      <c r="T2688" s="116"/>
      <c r="U2688" s="116"/>
      <c r="V2688" s="116"/>
      <c r="W2688" s="116"/>
      <c r="X2688" s="116"/>
      <c r="Y2688" s="116"/>
      <c r="Z2688" s="116"/>
      <c r="AA2688" s="116"/>
      <c r="AB2688" s="116"/>
      <c r="AC2688" s="116"/>
      <c r="AD2688" s="116"/>
      <c r="AE2688" s="116"/>
      <c r="AF2688" s="116"/>
    </row>
    <row r="2689" spans="1:32" s="13" customFormat="1">
      <c r="A2689" s="622"/>
      <c r="B2689" s="3032" t="s">
        <v>756</v>
      </c>
      <c r="C2689" s="622" t="s">
        <v>305</v>
      </c>
      <c r="D2689" s="658" t="s">
        <v>1851</v>
      </c>
      <c r="E2689" s="1305" t="s">
        <v>1797</v>
      </c>
      <c r="F2689" s="624">
        <v>2223</v>
      </c>
      <c r="G2689" s="625" t="s">
        <v>146</v>
      </c>
      <c r="H2689" s="628">
        <v>4200</v>
      </c>
      <c r="I2689" s="738"/>
      <c r="J2689" s="1392">
        <v>3450</v>
      </c>
      <c r="K2689" s="666"/>
      <c r="L2689" s="1541">
        <v>4200</v>
      </c>
      <c r="M2689" s="1562"/>
      <c r="N2689" s="50"/>
      <c r="O2689" s="16"/>
      <c r="P2689" s="16"/>
      <c r="Q2689" s="16"/>
      <c r="R2689" s="16"/>
      <c r="S2689" s="16"/>
      <c r="T2689" s="16"/>
      <c r="U2689" s="16"/>
      <c r="V2689" s="16"/>
      <c r="W2689" s="16"/>
      <c r="X2689" s="16"/>
      <c r="Y2689" s="16"/>
      <c r="Z2689" s="16"/>
      <c r="AA2689" s="16"/>
      <c r="AB2689" s="16"/>
      <c r="AC2689" s="16"/>
      <c r="AD2689" s="16"/>
      <c r="AE2689" s="16"/>
      <c r="AF2689" s="16"/>
    </row>
    <row r="2690" spans="1:32" s="13" customFormat="1">
      <c r="A2690" s="602" t="s">
        <v>1223</v>
      </c>
      <c r="B2690" s="3033" t="s">
        <v>756</v>
      </c>
      <c r="C2690" s="602" t="s">
        <v>305</v>
      </c>
      <c r="D2690" s="617" t="s">
        <v>1851</v>
      </c>
      <c r="E2690" s="1306" t="s">
        <v>1797</v>
      </c>
      <c r="F2690" s="618">
        <v>2223</v>
      </c>
      <c r="G2690" s="604" t="s">
        <v>692</v>
      </c>
      <c r="H2690" s="605"/>
      <c r="I2690" s="599">
        <v>4200</v>
      </c>
      <c r="J2690" s="1392" t="s">
        <v>1126</v>
      </c>
      <c r="K2690" s="606"/>
      <c r="L2690" s="1822"/>
      <c r="M2690" s="1542">
        <v>4200</v>
      </c>
      <c r="N2690" s="116"/>
      <c r="O2690" s="116"/>
      <c r="P2690" s="116"/>
      <c r="Q2690" s="116"/>
      <c r="R2690" s="116"/>
      <c r="S2690" s="116"/>
      <c r="T2690" s="116"/>
      <c r="U2690" s="116"/>
      <c r="V2690" s="116"/>
      <c r="W2690" s="116"/>
      <c r="X2690" s="116"/>
      <c r="Y2690" s="116"/>
      <c r="Z2690" s="116"/>
      <c r="AA2690" s="116"/>
      <c r="AB2690" s="116"/>
      <c r="AC2690" s="116"/>
      <c r="AD2690" s="116"/>
      <c r="AE2690" s="116"/>
      <c r="AF2690" s="116"/>
    </row>
    <row r="2691" spans="1:32" s="13" customFormat="1">
      <c r="A2691" s="622"/>
      <c r="B2691" s="3032" t="s">
        <v>756</v>
      </c>
      <c r="C2691" s="622" t="s">
        <v>305</v>
      </c>
      <c r="D2691" s="658" t="s">
        <v>1851</v>
      </c>
      <c r="E2691" s="1305" t="s">
        <v>1797</v>
      </c>
      <c r="F2691" s="1578">
        <v>2231</v>
      </c>
      <c r="G2691" s="1571" t="s">
        <v>1668</v>
      </c>
      <c r="H2691" s="1572">
        <v>2000</v>
      </c>
      <c r="I2691" s="1573"/>
      <c r="J2691" s="1564">
        <v>3193</v>
      </c>
      <c r="K2691" s="1574"/>
      <c r="L2691" s="1572">
        <v>3000</v>
      </c>
      <c r="M2691" s="1573"/>
      <c r="N2691" s="168"/>
      <c r="O2691" s="16"/>
      <c r="P2691" s="16"/>
      <c r="Q2691" s="16"/>
      <c r="R2691" s="16"/>
      <c r="S2691" s="16"/>
      <c r="T2691" s="16"/>
      <c r="U2691" s="16"/>
      <c r="V2691" s="16"/>
      <c r="W2691" s="16"/>
      <c r="X2691" s="16"/>
      <c r="Y2691" s="16"/>
      <c r="Z2691" s="16"/>
      <c r="AA2691" s="16"/>
      <c r="AB2691" s="16"/>
      <c r="AC2691" s="16"/>
      <c r="AD2691" s="16"/>
      <c r="AE2691" s="16"/>
      <c r="AF2691" s="16"/>
    </row>
    <row r="2692" spans="1:32" s="13" customFormat="1" ht="61.2">
      <c r="A2692" s="602" t="s">
        <v>1224</v>
      </c>
      <c r="B2692" s="3033" t="s">
        <v>756</v>
      </c>
      <c r="C2692" s="602" t="s">
        <v>305</v>
      </c>
      <c r="D2692" s="617" t="s">
        <v>1851</v>
      </c>
      <c r="E2692" s="1306" t="s">
        <v>1797</v>
      </c>
      <c r="F2692" s="1312">
        <v>2231</v>
      </c>
      <c r="G2692" s="1845" t="s">
        <v>1458</v>
      </c>
      <c r="H2692" s="1824"/>
      <c r="I2692" s="1563">
        <v>2000</v>
      </c>
      <c r="J2692" s="1564" t="s">
        <v>1126</v>
      </c>
      <c r="K2692" s="1565"/>
      <c r="L2692" s="1824"/>
      <c r="M2692" s="1580">
        <v>3000</v>
      </c>
      <c r="N2692" s="168"/>
      <c r="O2692" s="116"/>
      <c r="P2692" s="116"/>
      <c r="Q2692" s="116"/>
      <c r="R2692" s="116"/>
      <c r="S2692" s="116"/>
      <c r="T2692" s="116"/>
      <c r="U2692" s="116"/>
      <c r="V2692" s="116"/>
      <c r="W2692" s="116"/>
      <c r="X2692" s="116"/>
      <c r="Y2692" s="116"/>
      <c r="Z2692" s="116"/>
      <c r="AA2692" s="116"/>
      <c r="AB2692" s="116"/>
      <c r="AC2692" s="116"/>
      <c r="AD2692" s="116"/>
      <c r="AE2692" s="116"/>
      <c r="AF2692" s="116"/>
    </row>
    <row r="2693" spans="1:32" s="13" customFormat="1">
      <c r="A2693" s="622"/>
      <c r="B2693" s="3032" t="s">
        <v>757</v>
      </c>
      <c r="C2693" s="622" t="s">
        <v>305</v>
      </c>
      <c r="D2693" s="658" t="s">
        <v>1851</v>
      </c>
      <c r="E2693" s="1305" t="s">
        <v>1797</v>
      </c>
      <c r="F2693" s="624">
        <v>2231</v>
      </c>
      <c r="G2693" s="625" t="s">
        <v>1668</v>
      </c>
      <c r="H2693" s="628">
        <v>0</v>
      </c>
      <c r="I2693" s="738"/>
      <c r="J2693" s="1392" t="s">
        <v>1126</v>
      </c>
      <c r="K2693" s="666"/>
      <c r="L2693" s="1541">
        <v>4000</v>
      </c>
      <c r="M2693" s="1562"/>
      <c r="N2693" s="168" t="s">
        <v>3763</v>
      </c>
      <c r="O2693" s="16"/>
      <c r="P2693" s="16"/>
      <c r="Q2693" s="16"/>
      <c r="R2693" s="16"/>
      <c r="S2693" s="16"/>
      <c r="T2693" s="16"/>
      <c r="U2693" s="16"/>
      <c r="V2693" s="16"/>
      <c r="W2693" s="16"/>
      <c r="X2693" s="16"/>
      <c r="Y2693" s="16"/>
      <c r="Z2693" s="16"/>
      <c r="AA2693" s="16"/>
      <c r="AB2693" s="16"/>
      <c r="AC2693" s="16"/>
      <c r="AD2693" s="16"/>
      <c r="AE2693" s="16"/>
      <c r="AF2693" s="16"/>
    </row>
    <row r="2694" spans="1:32" s="15" customFormat="1" ht="51">
      <c r="A2694" s="1089" t="s">
        <v>1223</v>
      </c>
      <c r="B2694" s="3059" t="s">
        <v>757</v>
      </c>
      <c r="C2694" s="1089" t="s">
        <v>305</v>
      </c>
      <c r="D2694" s="1096" t="s">
        <v>1851</v>
      </c>
      <c r="E2694" s="1318" t="s">
        <v>1797</v>
      </c>
      <c r="F2694" s="1097">
        <v>2231</v>
      </c>
      <c r="G2694" s="1098" t="s">
        <v>4854</v>
      </c>
      <c r="H2694" s="1099"/>
      <c r="I2694" s="1100">
        <v>0</v>
      </c>
      <c r="J2694" s="1392" t="s">
        <v>1126</v>
      </c>
      <c r="K2694" s="1101"/>
      <c r="L2694" s="1843"/>
      <c r="M2694" s="1844">
        <v>4000</v>
      </c>
      <c r="N2694" s="1130"/>
      <c r="O2694" s="6"/>
      <c r="P2694" s="6"/>
      <c r="Q2694" s="6"/>
      <c r="R2694" s="6"/>
      <c r="S2694" s="6"/>
      <c r="T2694" s="6"/>
      <c r="U2694" s="6"/>
      <c r="V2694" s="6"/>
      <c r="W2694" s="6"/>
      <c r="X2694" s="6"/>
      <c r="Y2694" s="6"/>
      <c r="Z2694" s="6"/>
      <c r="AA2694" s="6"/>
      <c r="AB2694" s="6"/>
      <c r="AC2694" s="6"/>
      <c r="AD2694" s="6"/>
      <c r="AE2694" s="6"/>
      <c r="AF2694" s="6"/>
    </row>
    <row r="2695" spans="1:32" s="15" customFormat="1" ht="20.399999999999999">
      <c r="A2695" s="622"/>
      <c r="B2695" s="3032" t="s">
        <v>756</v>
      </c>
      <c r="C2695" s="622" t="s">
        <v>305</v>
      </c>
      <c r="D2695" s="658" t="s">
        <v>1851</v>
      </c>
      <c r="E2695" s="1305" t="s">
        <v>1797</v>
      </c>
      <c r="F2695" s="1578">
        <v>2232</v>
      </c>
      <c r="G2695" s="1571" t="s">
        <v>730</v>
      </c>
      <c r="H2695" s="1572">
        <v>1000</v>
      </c>
      <c r="I2695" s="1573"/>
      <c r="J2695" s="1564">
        <v>0</v>
      </c>
      <c r="K2695" s="1574"/>
      <c r="L2695" s="1572">
        <v>1000</v>
      </c>
      <c r="M2695" s="1573"/>
      <c r="N2695" s="1130"/>
      <c r="O2695" s="6"/>
      <c r="P2695" s="6"/>
      <c r="Q2695" s="6"/>
      <c r="R2695" s="6"/>
      <c r="S2695" s="6"/>
      <c r="T2695" s="6"/>
      <c r="U2695" s="6"/>
      <c r="V2695" s="6"/>
      <c r="W2695" s="6"/>
      <c r="X2695" s="6"/>
      <c r="Y2695" s="6"/>
      <c r="Z2695" s="6"/>
      <c r="AA2695" s="6"/>
      <c r="AB2695" s="6"/>
      <c r="AC2695" s="6"/>
      <c r="AD2695" s="6"/>
      <c r="AE2695" s="6"/>
      <c r="AF2695" s="6"/>
    </row>
    <row r="2696" spans="1:32" s="15" customFormat="1">
      <c r="A2696" s="602" t="s">
        <v>1223</v>
      </c>
      <c r="B2696" s="3033" t="s">
        <v>756</v>
      </c>
      <c r="C2696" s="602" t="s">
        <v>305</v>
      </c>
      <c r="D2696" s="617" t="s">
        <v>1851</v>
      </c>
      <c r="E2696" s="1306" t="s">
        <v>1797</v>
      </c>
      <c r="F2696" s="1312">
        <v>2232</v>
      </c>
      <c r="G2696" s="1845" t="s">
        <v>1461</v>
      </c>
      <c r="H2696" s="1824"/>
      <c r="I2696" s="1563">
        <v>1000</v>
      </c>
      <c r="J2696" s="1564" t="s">
        <v>1126</v>
      </c>
      <c r="K2696" s="1565"/>
      <c r="L2696" s="1824"/>
      <c r="M2696" s="1563">
        <v>1000</v>
      </c>
      <c r="N2696" s="168"/>
      <c r="O2696" s="3"/>
      <c r="P2696" s="3"/>
      <c r="Q2696" s="3"/>
      <c r="R2696" s="3"/>
      <c r="S2696" s="3"/>
      <c r="T2696" s="3"/>
      <c r="U2696" s="3"/>
      <c r="V2696" s="3"/>
      <c r="W2696" s="3"/>
      <c r="X2696" s="3"/>
      <c r="Y2696" s="3"/>
      <c r="Z2696" s="3"/>
      <c r="AA2696" s="3"/>
      <c r="AB2696" s="3"/>
      <c r="AC2696" s="3"/>
      <c r="AD2696" s="3"/>
      <c r="AE2696" s="3"/>
      <c r="AF2696" s="3"/>
    </row>
    <row r="2697" spans="1:32" s="15" customFormat="1">
      <c r="A2697" s="622"/>
      <c r="B2697" s="3032" t="s">
        <v>756</v>
      </c>
      <c r="C2697" s="622" t="s">
        <v>305</v>
      </c>
      <c r="D2697" s="658" t="s">
        <v>1851</v>
      </c>
      <c r="E2697" s="1305" t="s">
        <v>1797</v>
      </c>
      <c r="F2697" s="1578">
        <v>2233</v>
      </c>
      <c r="G2697" s="1571" t="s">
        <v>137</v>
      </c>
      <c r="H2697" s="1572">
        <v>600</v>
      </c>
      <c r="I2697" s="1573"/>
      <c r="J2697" s="1564">
        <v>10</v>
      </c>
      <c r="K2697" s="1574"/>
      <c r="L2697" s="1572">
        <v>300</v>
      </c>
      <c r="M2697" s="1573"/>
      <c r="N2697" s="168" t="s">
        <v>2660</v>
      </c>
      <c r="O2697" s="3"/>
      <c r="P2697" s="3"/>
      <c r="Q2697" s="3"/>
      <c r="R2697" s="3"/>
      <c r="S2697" s="3"/>
      <c r="T2697" s="3"/>
      <c r="U2697" s="3"/>
      <c r="V2697" s="3"/>
      <c r="W2697" s="3"/>
      <c r="X2697" s="3"/>
      <c r="Y2697" s="3"/>
      <c r="Z2697" s="3"/>
      <c r="AA2697" s="3"/>
      <c r="AB2697" s="3"/>
      <c r="AC2697" s="3"/>
      <c r="AD2697" s="3"/>
      <c r="AE2697" s="3"/>
      <c r="AF2697" s="3"/>
    </row>
    <row r="2698" spans="1:32" s="15" customFormat="1" ht="20.399999999999999">
      <c r="A2698" s="602" t="s">
        <v>1223</v>
      </c>
      <c r="B2698" s="3033" t="s">
        <v>756</v>
      </c>
      <c r="C2698" s="602" t="s">
        <v>305</v>
      </c>
      <c r="D2698" s="617" t="s">
        <v>1851</v>
      </c>
      <c r="E2698" s="1306" t="s">
        <v>1797</v>
      </c>
      <c r="F2698" s="1312">
        <v>2233</v>
      </c>
      <c r="G2698" s="1853" t="s">
        <v>1462</v>
      </c>
      <c r="H2698" s="1824"/>
      <c r="I2698" s="1563">
        <v>300</v>
      </c>
      <c r="J2698" s="1564" t="s">
        <v>1126</v>
      </c>
      <c r="K2698" s="1565"/>
      <c r="L2698" s="1824"/>
      <c r="M2698" s="2661">
        <v>0</v>
      </c>
      <c r="N2698" s="168"/>
      <c r="O2698" s="6"/>
      <c r="P2698" s="6"/>
      <c r="Q2698" s="6"/>
      <c r="R2698" s="6"/>
      <c r="S2698" s="6"/>
      <c r="T2698" s="6"/>
      <c r="U2698" s="6"/>
      <c r="V2698" s="6"/>
      <c r="W2698" s="6"/>
      <c r="X2698" s="6"/>
      <c r="Y2698" s="6"/>
      <c r="Z2698" s="6"/>
      <c r="AA2698" s="6"/>
      <c r="AB2698" s="6"/>
      <c r="AC2698" s="6"/>
      <c r="AD2698" s="6"/>
      <c r="AE2698" s="6"/>
      <c r="AF2698" s="6"/>
    </row>
    <row r="2699" spans="1:32" s="13" customFormat="1" ht="40.799999999999997">
      <c r="A2699" s="602" t="s">
        <v>1224</v>
      </c>
      <c r="B2699" s="3033" t="s">
        <v>756</v>
      </c>
      <c r="C2699" s="602" t="s">
        <v>305</v>
      </c>
      <c r="D2699" s="617" t="s">
        <v>1851</v>
      </c>
      <c r="E2699" s="1306" t="s">
        <v>1797</v>
      </c>
      <c r="F2699" s="1312">
        <v>2233</v>
      </c>
      <c r="G2699" s="1853" t="s">
        <v>1463</v>
      </c>
      <c r="H2699" s="1824"/>
      <c r="I2699" s="1563">
        <v>300</v>
      </c>
      <c r="J2699" s="1564" t="s">
        <v>1126</v>
      </c>
      <c r="K2699" s="1565"/>
      <c r="L2699" s="1824"/>
      <c r="M2699" s="1563">
        <v>300</v>
      </c>
      <c r="N2699" s="168"/>
      <c r="O2699" s="16"/>
      <c r="P2699" s="16"/>
      <c r="Q2699" s="16"/>
      <c r="R2699" s="16"/>
      <c r="S2699" s="16"/>
      <c r="T2699" s="16"/>
      <c r="U2699" s="16"/>
      <c r="V2699" s="16"/>
      <c r="W2699" s="16"/>
      <c r="X2699" s="16"/>
      <c r="Y2699" s="16"/>
      <c r="Z2699" s="16"/>
      <c r="AA2699" s="16"/>
      <c r="AB2699" s="16"/>
      <c r="AC2699" s="16"/>
      <c r="AD2699" s="16"/>
      <c r="AE2699" s="16"/>
      <c r="AF2699" s="16"/>
    </row>
    <row r="2700" spans="1:32" s="13" customFormat="1">
      <c r="A2700" s="622"/>
      <c r="B2700" s="3032" t="s">
        <v>756</v>
      </c>
      <c r="C2700" s="622" t="s">
        <v>305</v>
      </c>
      <c r="D2700" s="1558" t="s">
        <v>1851</v>
      </c>
      <c r="E2700" s="1305" t="s">
        <v>1797</v>
      </c>
      <c r="F2700" s="1578">
        <v>2239</v>
      </c>
      <c r="G2700" s="1571" t="s">
        <v>139</v>
      </c>
      <c r="H2700" s="1572">
        <v>7645.1200000000008</v>
      </c>
      <c r="I2700" s="1573"/>
      <c r="J2700" s="1564">
        <v>7172</v>
      </c>
      <c r="K2700" s="1574"/>
      <c r="L2700" s="1572">
        <v>12545.12</v>
      </c>
      <c r="M2700" s="1573"/>
      <c r="N2700" s="1130"/>
      <c r="O2700" s="116"/>
      <c r="P2700" s="116"/>
      <c r="Q2700" s="116"/>
      <c r="R2700" s="116"/>
      <c r="S2700" s="116"/>
      <c r="T2700" s="116"/>
      <c r="U2700" s="116"/>
      <c r="V2700" s="116"/>
      <c r="W2700" s="116"/>
      <c r="X2700" s="116"/>
      <c r="Y2700" s="116"/>
      <c r="Z2700" s="116"/>
      <c r="AA2700" s="116"/>
      <c r="AB2700" s="116"/>
      <c r="AC2700" s="116"/>
      <c r="AD2700" s="116"/>
      <c r="AE2700" s="116"/>
      <c r="AF2700" s="116"/>
    </row>
    <row r="2701" spans="1:32" s="15" customFormat="1">
      <c r="A2701" s="602" t="s">
        <v>1223</v>
      </c>
      <c r="B2701" s="3033" t="s">
        <v>756</v>
      </c>
      <c r="C2701" s="602" t="s">
        <v>305</v>
      </c>
      <c r="D2701" s="617" t="s">
        <v>1851</v>
      </c>
      <c r="E2701" s="1306" t="s">
        <v>1797</v>
      </c>
      <c r="F2701" s="618">
        <v>2239</v>
      </c>
      <c r="G2701" s="601" t="s">
        <v>1228</v>
      </c>
      <c r="H2701" s="605"/>
      <c r="I2701" s="599">
        <v>500</v>
      </c>
      <c r="J2701" s="1392" t="s">
        <v>1126</v>
      </c>
      <c r="K2701" s="606"/>
      <c r="L2701" s="853"/>
      <c r="M2701" s="1542">
        <v>500</v>
      </c>
      <c r="N2701" s="1130"/>
      <c r="O2701" s="6"/>
      <c r="P2701" s="6"/>
      <c r="Q2701" s="6"/>
      <c r="R2701" s="6"/>
      <c r="S2701" s="6"/>
      <c r="T2701" s="6"/>
      <c r="U2701" s="6"/>
      <c r="V2701" s="6"/>
      <c r="W2701" s="6"/>
      <c r="X2701" s="6"/>
      <c r="Y2701" s="6"/>
      <c r="Z2701" s="6"/>
      <c r="AA2701" s="6"/>
      <c r="AB2701" s="6"/>
      <c r="AC2701" s="6"/>
      <c r="AD2701" s="6"/>
      <c r="AE2701" s="6"/>
      <c r="AF2701" s="6"/>
    </row>
    <row r="2702" spans="1:32" s="15" customFormat="1" ht="40.799999999999997">
      <c r="A2702" s="602" t="s">
        <v>1223</v>
      </c>
      <c r="B2702" s="3033" t="s">
        <v>756</v>
      </c>
      <c r="C2702" s="602" t="s">
        <v>305</v>
      </c>
      <c r="D2702" s="617" t="s">
        <v>1851</v>
      </c>
      <c r="E2702" s="1306" t="s">
        <v>1797</v>
      </c>
      <c r="F2702" s="1312">
        <v>2239</v>
      </c>
      <c r="G2702" s="1845" t="s">
        <v>807</v>
      </c>
      <c r="H2702" s="1824"/>
      <c r="I2702" s="1563">
        <v>1000</v>
      </c>
      <c r="J2702" s="1564" t="s">
        <v>1126</v>
      </c>
      <c r="K2702" s="1565"/>
      <c r="L2702" s="1824"/>
      <c r="M2702" s="1563">
        <v>1000</v>
      </c>
      <c r="N2702" s="1130"/>
      <c r="O2702" s="6"/>
      <c r="P2702" s="6"/>
      <c r="Q2702" s="6"/>
      <c r="R2702" s="6"/>
      <c r="S2702" s="6"/>
      <c r="T2702" s="6"/>
      <c r="U2702" s="6"/>
      <c r="V2702" s="6"/>
      <c r="W2702" s="6"/>
      <c r="X2702" s="6"/>
      <c r="Y2702" s="6"/>
      <c r="Z2702" s="6"/>
      <c r="AA2702" s="6"/>
      <c r="AB2702" s="6"/>
      <c r="AC2702" s="6"/>
      <c r="AD2702" s="6"/>
      <c r="AE2702" s="6"/>
      <c r="AF2702" s="6"/>
    </row>
    <row r="2703" spans="1:32" s="15" customFormat="1" ht="30.6">
      <c r="A2703" s="602" t="s">
        <v>1224</v>
      </c>
      <c r="B2703" s="3033" t="s">
        <v>756</v>
      </c>
      <c r="C2703" s="602" t="s">
        <v>305</v>
      </c>
      <c r="D2703" s="617" t="s">
        <v>1851</v>
      </c>
      <c r="E2703" s="1306" t="s">
        <v>1797</v>
      </c>
      <c r="F2703" s="618">
        <v>2239</v>
      </c>
      <c r="G2703" s="694" t="s">
        <v>808</v>
      </c>
      <c r="H2703" s="605"/>
      <c r="I2703" s="599">
        <v>500</v>
      </c>
      <c r="J2703" s="1392" t="s">
        <v>1126</v>
      </c>
      <c r="K2703" s="606"/>
      <c r="L2703" s="853"/>
      <c r="M2703" s="1542">
        <v>500</v>
      </c>
      <c r="N2703" s="1130"/>
      <c r="O2703" s="6"/>
      <c r="P2703" s="6"/>
      <c r="Q2703" s="6"/>
      <c r="R2703" s="6"/>
      <c r="S2703" s="6"/>
      <c r="T2703" s="6"/>
      <c r="U2703" s="6"/>
      <c r="V2703" s="6"/>
      <c r="W2703" s="6"/>
      <c r="X2703" s="6"/>
      <c r="Y2703" s="6"/>
      <c r="Z2703" s="6"/>
      <c r="AA2703" s="6"/>
      <c r="AB2703" s="6"/>
      <c r="AC2703" s="6"/>
      <c r="AD2703" s="6"/>
      <c r="AE2703" s="6"/>
      <c r="AF2703" s="6"/>
    </row>
    <row r="2704" spans="1:32" s="15" customFormat="1" ht="20.399999999999999">
      <c r="A2704" s="602" t="s">
        <v>1223</v>
      </c>
      <c r="B2704" s="3033" t="s">
        <v>756</v>
      </c>
      <c r="C2704" s="602" t="s">
        <v>305</v>
      </c>
      <c r="D2704" s="617" t="s">
        <v>1851</v>
      </c>
      <c r="E2704" s="1306" t="s">
        <v>1797</v>
      </c>
      <c r="F2704" s="618">
        <v>2239</v>
      </c>
      <c r="G2704" s="694" t="s">
        <v>809</v>
      </c>
      <c r="H2704" s="605"/>
      <c r="I2704" s="599">
        <v>400</v>
      </c>
      <c r="J2704" s="1392" t="s">
        <v>1126</v>
      </c>
      <c r="K2704" s="606"/>
      <c r="L2704" s="853"/>
      <c r="M2704" s="1542">
        <v>400</v>
      </c>
      <c r="N2704" s="168"/>
      <c r="O2704" s="6"/>
      <c r="P2704" s="6"/>
      <c r="Q2704" s="6"/>
      <c r="R2704" s="6"/>
      <c r="S2704" s="6"/>
      <c r="T2704" s="6"/>
      <c r="U2704" s="6"/>
      <c r="V2704" s="6"/>
      <c r="W2704" s="6"/>
      <c r="X2704" s="6"/>
      <c r="Y2704" s="6"/>
      <c r="Z2704" s="6"/>
      <c r="AA2704" s="6"/>
      <c r="AB2704" s="6"/>
      <c r="AC2704" s="6"/>
      <c r="AD2704" s="6"/>
      <c r="AE2704" s="6"/>
      <c r="AF2704" s="6"/>
    </row>
    <row r="2705" spans="1:32" s="15" customFormat="1" ht="71.400000000000006">
      <c r="A2705" s="602" t="s">
        <v>1223</v>
      </c>
      <c r="B2705" s="3033" t="s">
        <v>756</v>
      </c>
      <c r="C2705" s="602" t="s">
        <v>305</v>
      </c>
      <c r="D2705" s="617" t="s">
        <v>1851</v>
      </c>
      <c r="E2705" s="1306" t="s">
        <v>1797</v>
      </c>
      <c r="F2705" s="618">
        <v>2239</v>
      </c>
      <c r="G2705" s="1846" t="s">
        <v>4852</v>
      </c>
      <c r="H2705" s="1779"/>
      <c r="I2705" s="1556">
        <v>2000</v>
      </c>
      <c r="J2705" s="1553" t="s">
        <v>1126</v>
      </c>
      <c r="K2705" s="1586"/>
      <c r="L2705" s="1569"/>
      <c r="M2705" s="1656">
        <v>5000</v>
      </c>
      <c r="N2705" s="168"/>
      <c r="O2705" s="6"/>
      <c r="P2705" s="6"/>
      <c r="Q2705" s="6"/>
      <c r="R2705" s="6"/>
      <c r="S2705" s="6"/>
      <c r="T2705" s="6"/>
      <c r="U2705" s="6"/>
      <c r="V2705" s="6"/>
      <c r="W2705" s="6"/>
      <c r="X2705" s="6"/>
      <c r="Y2705" s="6"/>
      <c r="Z2705" s="6"/>
      <c r="AA2705" s="6"/>
      <c r="AB2705" s="6"/>
      <c r="AC2705" s="6"/>
      <c r="AD2705" s="6"/>
      <c r="AE2705" s="6"/>
      <c r="AF2705" s="6"/>
    </row>
    <row r="2706" spans="1:32" s="15" customFormat="1" ht="61.2">
      <c r="A2706" s="602" t="s">
        <v>1223</v>
      </c>
      <c r="B2706" s="3033" t="s">
        <v>756</v>
      </c>
      <c r="C2706" s="602" t="s">
        <v>305</v>
      </c>
      <c r="D2706" s="617" t="s">
        <v>1851</v>
      </c>
      <c r="E2706" s="1306" t="s">
        <v>1797</v>
      </c>
      <c r="F2706" s="618">
        <v>2239</v>
      </c>
      <c r="G2706" s="1816" t="s">
        <v>810</v>
      </c>
      <c r="H2706" s="1836"/>
      <c r="I2706" s="1656">
        <v>300</v>
      </c>
      <c r="J2706" s="1847" t="s">
        <v>1126</v>
      </c>
      <c r="K2706" s="1848"/>
      <c r="L2706" s="1836"/>
      <c r="M2706" s="1656">
        <v>300</v>
      </c>
      <c r="N2706" s="168"/>
      <c r="O2706" s="6"/>
      <c r="P2706" s="6"/>
      <c r="Q2706" s="6"/>
      <c r="R2706" s="6"/>
      <c r="S2706" s="6"/>
      <c r="T2706" s="6"/>
      <c r="U2706" s="6"/>
      <c r="V2706" s="6"/>
      <c r="W2706" s="6"/>
      <c r="X2706" s="6"/>
      <c r="Y2706" s="6"/>
      <c r="Z2706" s="6"/>
      <c r="AA2706" s="6"/>
      <c r="AB2706" s="6"/>
      <c r="AC2706" s="6"/>
      <c r="AD2706" s="6"/>
      <c r="AE2706" s="6"/>
      <c r="AF2706" s="6"/>
    </row>
    <row r="2707" spans="1:32" s="15" customFormat="1" ht="20.399999999999999">
      <c r="A2707" s="602" t="s">
        <v>1223</v>
      </c>
      <c r="B2707" s="3033" t="s">
        <v>756</v>
      </c>
      <c r="C2707" s="602" t="s">
        <v>305</v>
      </c>
      <c r="D2707" s="617" t="s">
        <v>1851</v>
      </c>
      <c r="E2707" s="1306" t="s">
        <v>1797</v>
      </c>
      <c r="F2707" s="618">
        <v>2239</v>
      </c>
      <c r="G2707" s="1816" t="s">
        <v>1464</v>
      </c>
      <c r="H2707" s="1836"/>
      <c r="I2707" s="1656">
        <v>100</v>
      </c>
      <c r="J2707" s="1847" t="s">
        <v>1126</v>
      </c>
      <c r="K2707" s="1848"/>
      <c r="L2707" s="1836"/>
      <c r="M2707" s="1656">
        <v>100</v>
      </c>
      <c r="N2707" s="168"/>
      <c r="O2707" s="6"/>
      <c r="P2707" s="6"/>
      <c r="Q2707" s="6"/>
      <c r="R2707" s="6"/>
      <c r="S2707" s="6"/>
      <c r="T2707" s="6"/>
      <c r="U2707" s="6"/>
      <c r="V2707" s="6"/>
      <c r="W2707" s="6"/>
      <c r="X2707" s="6"/>
      <c r="Y2707" s="6"/>
      <c r="Z2707" s="6"/>
      <c r="AA2707" s="6"/>
      <c r="AB2707" s="6"/>
      <c r="AC2707" s="6"/>
      <c r="AD2707" s="6"/>
      <c r="AE2707" s="6"/>
      <c r="AF2707" s="6"/>
    </row>
    <row r="2708" spans="1:32" s="15" customFormat="1">
      <c r="A2708" s="602" t="s">
        <v>1223</v>
      </c>
      <c r="B2708" s="3033" t="s">
        <v>756</v>
      </c>
      <c r="C2708" s="602" t="s">
        <v>305</v>
      </c>
      <c r="D2708" s="617" t="s">
        <v>1851</v>
      </c>
      <c r="E2708" s="1306" t="s">
        <v>1797</v>
      </c>
      <c r="F2708" s="618">
        <v>2239</v>
      </c>
      <c r="G2708" s="1849" t="s">
        <v>3757</v>
      </c>
      <c r="H2708" s="1836"/>
      <c r="I2708" s="1656">
        <v>400</v>
      </c>
      <c r="J2708" s="1847" t="s">
        <v>1126</v>
      </c>
      <c r="K2708" s="1848"/>
      <c r="L2708" s="1836"/>
      <c r="M2708" s="1656">
        <v>1000</v>
      </c>
      <c r="N2708" s="168"/>
      <c r="O2708" s="6"/>
      <c r="P2708" s="6"/>
      <c r="Q2708" s="6"/>
      <c r="R2708" s="6"/>
      <c r="S2708" s="6"/>
      <c r="T2708" s="6"/>
      <c r="U2708" s="6"/>
      <c r="V2708" s="6"/>
      <c r="W2708" s="6"/>
      <c r="X2708" s="6"/>
      <c r="Y2708" s="6"/>
      <c r="Z2708" s="6"/>
      <c r="AA2708" s="6"/>
      <c r="AB2708" s="6"/>
      <c r="AC2708" s="6"/>
      <c r="AD2708" s="6"/>
      <c r="AE2708" s="6"/>
      <c r="AF2708" s="6"/>
    </row>
    <row r="2709" spans="1:32" s="15" customFormat="1" ht="30.6">
      <c r="A2709" s="602" t="s">
        <v>1223</v>
      </c>
      <c r="B2709" s="3033" t="s">
        <v>756</v>
      </c>
      <c r="C2709" s="602" t="s">
        <v>305</v>
      </c>
      <c r="D2709" s="617" t="s">
        <v>1851</v>
      </c>
      <c r="E2709" s="1306" t="s">
        <v>1797</v>
      </c>
      <c r="F2709" s="618">
        <v>2239</v>
      </c>
      <c r="G2709" s="1849" t="s">
        <v>3758</v>
      </c>
      <c r="H2709" s="1836"/>
      <c r="I2709" s="1656">
        <v>1000</v>
      </c>
      <c r="J2709" s="1847" t="s">
        <v>1126</v>
      </c>
      <c r="K2709" s="1848"/>
      <c r="L2709" s="1836"/>
      <c r="M2709" s="1656">
        <v>1500</v>
      </c>
      <c r="N2709" s="594" t="s">
        <v>3764</v>
      </c>
      <c r="O2709" s="6"/>
      <c r="P2709" s="6"/>
      <c r="Q2709" s="6"/>
      <c r="R2709" s="6"/>
      <c r="S2709" s="6"/>
      <c r="T2709" s="6"/>
      <c r="U2709" s="6"/>
      <c r="V2709" s="6"/>
      <c r="W2709" s="6"/>
      <c r="X2709" s="6"/>
      <c r="Y2709" s="6"/>
      <c r="Z2709" s="6"/>
      <c r="AA2709" s="6"/>
      <c r="AB2709" s="6"/>
      <c r="AC2709" s="6"/>
      <c r="AD2709" s="6"/>
      <c r="AE2709" s="6"/>
      <c r="AF2709" s="6"/>
    </row>
    <row r="2710" spans="1:32" s="15" customFormat="1" ht="40.799999999999997">
      <c r="A2710" s="602" t="s">
        <v>1223</v>
      </c>
      <c r="B2710" s="3033" t="s">
        <v>756</v>
      </c>
      <c r="C2710" s="602" t="s">
        <v>305</v>
      </c>
      <c r="D2710" s="617" t="s">
        <v>1851</v>
      </c>
      <c r="E2710" s="1306" t="s">
        <v>1797</v>
      </c>
      <c r="F2710" s="618">
        <v>2239</v>
      </c>
      <c r="G2710" s="613" t="s">
        <v>1229</v>
      </c>
      <c r="H2710" s="605"/>
      <c r="I2710" s="599">
        <v>1000</v>
      </c>
      <c r="J2710" s="1392" t="s">
        <v>1126</v>
      </c>
      <c r="K2710" s="606"/>
      <c r="L2710" s="853"/>
      <c r="M2710" s="598"/>
      <c r="N2710" s="168"/>
      <c r="O2710" s="6"/>
      <c r="P2710" s="6"/>
      <c r="Q2710" s="6"/>
      <c r="R2710" s="6"/>
      <c r="S2710" s="6"/>
      <c r="T2710" s="6"/>
      <c r="U2710" s="6"/>
      <c r="V2710" s="6"/>
      <c r="W2710" s="6"/>
      <c r="X2710" s="6"/>
      <c r="Y2710" s="6"/>
      <c r="Z2710" s="6"/>
      <c r="AA2710" s="6"/>
      <c r="AB2710" s="6"/>
      <c r="AC2710" s="6"/>
      <c r="AD2710" s="6"/>
      <c r="AE2710" s="6"/>
      <c r="AF2710" s="6"/>
    </row>
    <row r="2711" spans="1:32" s="15" customFormat="1">
      <c r="A2711" s="602" t="s">
        <v>1224</v>
      </c>
      <c r="B2711" s="3033" t="s">
        <v>756</v>
      </c>
      <c r="C2711" s="602" t="s">
        <v>307</v>
      </c>
      <c r="D2711" s="617" t="s">
        <v>1851</v>
      </c>
      <c r="E2711" s="1306" t="s">
        <v>1797</v>
      </c>
      <c r="F2711" s="618">
        <v>2239</v>
      </c>
      <c r="G2711" s="1816" t="s">
        <v>1227</v>
      </c>
      <c r="H2711" s="1836"/>
      <c r="I2711" s="1656">
        <v>200</v>
      </c>
      <c r="J2711" s="1847" t="s">
        <v>1126</v>
      </c>
      <c r="K2711" s="1848"/>
      <c r="L2711" s="1836"/>
      <c r="M2711" s="1656">
        <v>200</v>
      </c>
      <c r="N2711" s="168"/>
      <c r="O2711" s="3"/>
      <c r="P2711" s="3"/>
      <c r="Q2711" s="3"/>
      <c r="R2711" s="3"/>
      <c r="S2711" s="3"/>
      <c r="T2711" s="3"/>
      <c r="U2711" s="3"/>
      <c r="V2711" s="3"/>
      <c r="W2711" s="3"/>
      <c r="X2711" s="3"/>
      <c r="Y2711" s="3"/>
      <c r="Z2711" s="3"/>
      <c r="AA2711" s="3"/>
      <c r="AB2711" s="3"/>
      <c r="AC2711" s="3"/>
      <c r="AD2711" s="3"/>
      <c r="AE2711" s="3"/>
      <c r="AF2711" s="3"/>
    </row>
    <row r="2712" spans="1:32" s="15" customFormat="1" ht="30.6">
      <c r="A2712" s="602" t="s">
        <v>1224</v>
      </c>
      <c r="B2712" s="3033" t="s">
        <v>756</v>
      </c>
      <c r="C2712" s="602" t="s">
        <v>307</v>
      </c>
      <c r="D2712" s="617" t="s">
        <v>1851</v>
      </c>
      <c r="E2712" s="1306" t="s">
        <v>1797</v>
      </c>
      <c r="F2712" s="618">
        <v>2239</v>
      </c>
      <c r="G2712" s="1816" t="s">
        <v>1465</v>
      </c>
      <c r="H2712" s="1836"/>
      <c r="I2712" s="1656">
        <v>800</v>
      </c>
      <c r="J2712" s="1847" t="s">
        <v>1126</v>
      </c>
      <c r="K2712" s="1848"/>
      <c r="L2712" s="1836"/>
      <c r="M2712" s="1656">
        <v>500</v>
      </c>
      <c r="N2712" s="168"/>
      <c r="O2712" s="6"/>
      <c r="P2712" s="6"/>
      <c r="Q2712" s="6"/>
      <c r="R2712" s="6"/>
      <c r="S2712" s="6"/>
      <c r="T2712" s="6"/>
      <c r="U2712" s="6"/>
      <c r="V2712" s="6"/>
      <c r="W2712" s="6"/>
      <c r="X2712" s="6"/>
      <c r="Y2712" s="6"/>
      <c r="Z2712" s="6"/>
      <c r="AA2712" s="6"/>
      <c r="AB2712" s="6"/>
      <c r="AC2712" s="6"/>
      <c r="AD2712" s="6"/>
      <c r="AE2712" s="6"/>
      <c r="AF2712" s="6"/>
    </row>
    <row r="2713" spans="1:32" s="15" customFormat="1" ht="20.399999999999999">
      <c r="A2713" s="602" t="s">
        <v>1224</v>
      </c>
      <c r="B2713" s="3033" t="s">
        <v>756</v>
      </c>
      <c r="C2713" s="602" t="s">
        <v>307</v>
      </c>
      <c r="D2713" s="617" t="s">
        <v>1851</v>
      </c>
      <c r="E2713" s="1306" t="s">
        <v>1797</v>
      </c>
      <c r="F2713" s="618">
        <v>2239</v>
      </c>
      <c r="G2713" s="1816" t="s">
        <v>1466</v>
      </c>
      <c r="H2713" s="1836"/>
      <c r="I2713" s="1656">
        <v>800</v>
      </c>
      <c r="J2713" s="1847" t="s">
        <v>1126</v>
      </c>
      <c r="K2713" s="1848"/>
      <c r="L2713" s="1836"/>
      <c r="M2713" s="1656">
        <v>800</v>
      </c>
      <c r="N2713" s="168"/>
      <c r="O2713" s="6"/>
      <c r="P2713" s="6"/>
      <c r="Q2713" s="6"/>
      <c r="R2713" s="6"/>
      <c r="S2713" s="6"/>
      <c r="T2713" s="6"/>
      <c r="U2713" s="6"/>
      <c r="V2713" s="6"/>
      <c r="W2713" s="6"/>
      <c r="X2713" s="6"/>
      <c r="Y2713" s="6"/>
      <c r="Z2713" s="6"/>
      <c r="AA2713" s="6"/>
      <c r="AB2713" s="6"/>
      <c r="AC2713" s="6"/>
      <c r="AD2713" s="6"/>
      <c r="AE2713" s="6"/>
      <c r="AF2713" s="6"/>
    </row>
    <row r="2714" spans="1:32" s="15" customFormat="1" ht="40.799999999999997">
      <c r="A2714" s="602" t="s">
        <v>1224</v>
      </c>
      <c r="B2714" s="3033" t="s">
        <v>756</v>
      </c>
      <c r="C2714" s="602" t="s">
        <v>307</v>
      </c>
      <c r="D2714" s="617" t="s">
        <v>1851</v>
      </c>
      <c r="E2714" s="1306" t="s">
        <v>1797</v>
      </c>
      <c r="F2714" s="618">
        <v>2239</v>
      </c>
      <c r="G2714" s="1816" t="s">
        <v>1467</v>
      </c>
      <c r="H2714" s="1836"/>
      <c r="I2714" s="1656">
        <v>500</v>
      </c>
      <c r="J2714" s="1847" t="s">
        <v>1126</v>
      </c>
      <c r="K2714" s="1848"/>
      <c r="L2714" s="1836"/>
      <c r="M2714" s="1656">
        <v>500</v>
      </c>
      <c r="N2714" s="168"/>
      <c r="O2714" s="6"/>
      <c r="P2714" s="6"/>
      <c r="Q2714" s="6"/>
      <c r="R2714" s="6"/>
      <c r="S2714" s="6"/>
      <c r="T2714" s="6"/>
      <c r="U2714" s="6"/>
      <c r="V2714" s="6"/>
      <c r="W2714" s="6"/>
      <c r="X2714" s="6"/>
      <c r="Y2714" s="6"/>
      <c r="Z2714" s="6"/>
      <c r="AA2714" s="6"/>
      <c r="AB2714" s="6"/>
      <c r="AC2714" s="6"/>
      <c r="AD2714" s="6"/>
      <c r="AE2714" s="6"/>
      <c r="AF2714" s="6"/>
    </row>
    <row r="2715" spans="1:32" s="15" customFormat="1">
      <c r="A2715" s="602" t="s">
        <v>1224</v>
      </c>
      <c r="B2715" s="3033" t="s">
        <v>756</v>
      </c>
      <c r="C2715" s="602" t="s">
        <v>307</v>
      </c>
      <c r="D2715" s="617" t="s">
        <v>1851</v>
      </c>
      <c r="E2715" s="1306" t="s">
        <v>1797</v>
      </c>
      <c r="F2715" s="618">
        <v>2239</v>
      </c>
      <c r="G2715" s="603" t="s">
        <v>251</v>
      </c>
      <c r="H2715" s="605"/>
      <c r="I2715" s="599">
        <v>500</v>
      </c>
      <c r="J2715" s="1392" t="s">
        <v>1126</v>
      </c>
      <c r="K2715" s="606"/>
      <c r="L2715" s="853"/>
      <c r="M2715" s="598"/>
      <c r="N2715" s="168"/>
      <c r="O2715" s="6"/>
      <c r="P2715" s="6"/>
      <c r="Q2715" s="6"/>
      <c r="R2715" s="6"/>
      <c r="S2715" s="6"/>
      <c r="T2715" s="6"/>
      <c r="U2715" s="6"/>
      <c r="V2715" s="6"/>
      <c r="W2715" s="6"/>
      <c r="X2715" s="6"/>
      <c r="Y2715" s="6"/>
      <c r="Z2715" s="6"/>
      <c r="AA2715" s="6"/>
      <c r="AB2715" s="6"/>
      <c r="AC2715" s="6"/>
      <c r="AD2715" s="6"/>
      <c r="AE2715" s="6"/>
    </row>
    <row r="2716" spans="1:32" s="15" customFormat="1">
      <c r="A2716" s="602" t="s">
        <v>1224</v>
      </c>
      <c r="B2716" s="3033" t="s">
        <v>756</v>
      </c>
      <c r="C2716" s="602" t="s">
        <v>307</v>
      </c>
      <c r="D2716" s="617" t="s">
        <v>1851</v>
      </c>
      <c r="E2716" s="1306" t="s">
        <v>1797</v>
      </c>
      <c r="F2716" s="618">
        <v>2239</v>
      </c>
      <c r="G2716" s="1640" t="s">
        <v>2094</v>
      </c>
      <c r="H2716" s="1836"/>
      <c r="I2716" s="1656">
        <v>100</v>
      </c>
      <c r="J2716" s="1847" t="s">
        <v>1126</v>
      </c>
      <c r="K2716" s="1848"/>
      <c r="L2716" s="1836"/>
      <c r="M2716" s="1656">
        <v>200</v>
      </c>
      <c r="N2716" s="1130"/>
      <c r="O2716" s="6"/>
      <c r="P2716" s="6"/>
      <c r="Q2716" s="6"/>
      <c r="R2716" s="6"/>
      <c r="S2716" s="6"/>
      <c r="T2716" s="6"/>
      <c r="U2716" s="6"/>
      <c r="V2716" s="6"/>
      <c r="W2716" s="6"/>
      <c r="X2716" s="6"/>
      <c r="Y2716" s="6"/>
      <c r="Z2716" s="6"/>
      <c r="AA2716" s="6"/>
      <c r="AB2716" s="6"/>
      <c r="AC2716" s="6"/>
      <c r="AD2716" s="6"/>
      <c r="AE2716" s="6"/>
    </row>
    <row r="2717" spans="1:32" s="15" customFormat="1">
      <c r="A2717" s="602" t="s">
        <v>1224</v>
      </c>
      <c r="B2717" s="3033" t="s">
        <v>756</v>
      </c>
      <c r="C2717" s="602" t="s">
        <v>307</v>
      </c>
      <c r="D2717" s="617" t="s">
        <v>1851</v>
      </c>
      <c r="E2717" s="1306" t="s">
        <v>1797</v>
      </c>
      <c r="F2717" s="1312">
        <v>2239</v>
      </c>
      <c r="G2717" s="1852" t="s">
        <v>728</v>
      </c>
      <c r="H2717" s="1831"/>
      <c r="I2717" s="1593">
        <v>45.12</v>
      </c>
      <c r="J2717" s="1564" t="s">
        <v>1126</v>
      </c>
      <c r="K2717" s="1832"/>
      <c r="L2717" s="1831"/>
      <c r="M2717" s="1593">
        <v>45.12</v>
      </c>
      <c r="N2717" s="1130"/>
      <c r="O2717" s="6"/>
      <c r="P2717" s="6"/>
      <c r="Q2717" s="6"/>
      <c r="R2717" s="6"/>
      <c r="S2717" s="6"/>
      <c r="T2717" s="6"/>
      <c r="U2717" s="6"/>
      <c r="V2717" s="6"/>
      <c r="W2717" s="6"/>
      <c r="X2717" s="6"/>
      <c r="Y2717" s="6"/>
      <c r="Z2717" s="6"/>
      <c r="AA2717" s="6"/>
      <c r="AB2717" s="6"/>
      <c r="AC2717" s="6"/>
      <c r="AD2717" s="6"/>
      <c r="AE2717" s="6"/>
    </row>
    <row r="2718" spans="1:32" s="15" customFormat="1" ht="30.6">
      <c r="A2718" s="602" t="s">
        <v>1224</v>
      </c>
      <c r="B2718" s="3033" t="s">
        <v>756</v>
      </c>
      <c r="C2718" s="602" t="s">
        <v>307</v>
      </c>
      <c r="D2718" s="617" t="s">
        <v>1851</v>
      </c>
      <c r="E2718" s="1306" t="s">
        <v>1797</v>
      </c>
      <c r="F2718" s="618">
        <v>2239</v>
      </c>
      <c r="G2718" s="1851" t="s">
        <v>2095</v>
      </c>
      <c r="H2718" s="1836"/>
      <c r="I2718" s="1656">
        <v>200</v>
      </c>
      <c r="J2718" s="1847" t="s">
        <v>1126</v>
      </c>
      <c r="K2718" s="1848"/>
      <c r="L2718" s="1836"/>
      <c r="M2718" s="1656">
        <v>0</v>
      </c>
      <c r="N2718" s="1130"/>
      <c r="O2718" s="3"/>
      <c r="P2718" s="3"/>
      <c r="Q2718" s="3"/>
      <c r="R2718" s="3"/>
      <c r="S2718" s="3"/>
      <c r="T2718" s="3"/>
      <c r="U2718" s="3"/>
      <c r="V2718" s="3"/>
      <c r="W2718" s="3"/>
      <c r="X2718" s="3"/>
      <c r="Y2718" s="3"/>
      <c r="Z2718" s="3"/>
      <c r="AA2718" s="3"/>
      <c r="AB2718" s="3"/>
      <c r="AC2718" s="3"/>
      <c r="AD2718" s="3"/>
      <c r="AE2718" s="3"/>
      <c r="AF2718" s="3"/>
    </row>
    <row r="2719" spans="1:32" s="15" customFormat="1" ht="20.399999999999999">
      <c r="A2719" s="602" t="s">
        <v>1224</v>
      </c>
      <c r="B2719" s="3033" t="s">
        <v>756</v>
      </c>
      <c r="C2719" s="602" t="s">
        <v>307</v>
      </c>
      <c r="D2719" s="617" t="s">
        <v>1851</v>
      </c>
      <c r="E2719" s="1306" t="s">
        <v>1797</v>
      </c>
      <c r="F2719" s="618">
        <v>2239</v>
      </c>
      <c r="G2719" s="603" t="s">
        <v>2096</v>
      </c>
      <c r="H2719" s="605"/>
      <c r="I2719" s="599">
        <v>300</v>
      </c>
      <c r="J2719" s="1392" t="s">
        <v>1126</v>
      </c>
      <c r="K2719" s="606"/>
      <c r="L2719" s="853"/>
      <c r="M2719" s="598"/>
      <c r="N2719" s="1130"/>
      <c r="O2719" s="6"/>
      <c r="P2719" s="6"/>
      <c r="Q2719" s="6"/>
      <c r="R2719" s="6"/>
      <c r="S2719" s="6"/>
      <c r="T2719" s="6"/>
      <c r="U2719" s="6"/>
      <c r="V2719" s="6"/>
      <c r="W2719" s="6"/>
      <c r="X2719" s="6"/>
      <c r="Y2719" s="6"/>
      <c r="Z2719" s="6"/>
      <c r="AA2719" s="6"/>
      <c r="AB2719" s="6"/>
      <c r="AC2719" s="6"/>
      <c r="AD2719" s="6"/>
      <c r="AE2719" s="6"/>
      <c r="AF2719" s="6"/>
    </row>
    <row r="2720" spans="1:32" ht="20.399999999999999">
      <c r="A2720" s="576"/>
      <c r="B2720" s="3033" t="s">
        <v>756</v>
      </c>
      <c r="C2720" s="602" t="s">
        <v>307</v>
      </c>
      <c r="D2720" s="617" t="s">
        <v>1851</v>
      </c>
      <c r="E2720" s="1306" t="s">
        <v>1797</v>
      </c>
      <c r="F2720" s="618">
        <v>2239</v>
      </c>
      <c r="G2720" s="1035" t="s">
        <v>2882</v>
      </c>
      <c r="H2720" s="1046"/>
      <c r="I2720" s="1045">
        <v>-300</v>
      </c>
      <c r="J2720" s="1392" t="s">
        <v>1126</v>
      </c>
      <c r="K2720" s="1047"/>
      <c r="L2720" s="1357"/>
      <c r="M2720" s="1030"/>
      <c r="N2720" s="1130"/>
      <c r="O2720" s="178"/>
      <c r="P2720" s="178"/>
      <c r="Q2720" s="178"/>
    </row>
    <row r="2721" spans="1:17" ht="20.399999999999999">
      <c r="A2721" s="576"/>
      <c r="B2721" s="3033" t="s">
        <v>756</v>
      </c>
      <c r="C2721" s="602" t="s">
        <v>307</v>
      </c>
      <c r="D2721" s="617" t="s">
        <v>1851</v>
      </c>
      <c r="E2721" s="1306" t="s">
        <v>1797</v>
      </c>
      <c r="F2721" s="618">
        <v>2239</v>
      </c>
      <c r="G2721" s="1035" t="s">
        <v>2883</v>
      </c>
      <c r="H2721" s="1046"/>
      <c r="I2721" s="1045">
        <v>-200</v>
      </c>
      <c r="J2721" s="1392" t="s">
        <v>1126</v>
      </c>
      <c r="K2721" s="1047"/>
      <c r="L2721" s="1357"/>
      <c r="M2721" s="1030"/>
      <c r="N2721" s="1130"/>
      <c r="O2721" s="178"/>
      <c r="P2721" s="178"/>
      <c r="Q2721" s="178"/>
    </row>
    <row r="2722" spans="1:17" ht="20.399999999999999">
      <c r="A2722" s="576"/>
      <c r="B2722" s="3033" t="s">
        <v>756</v>
      </c>
      <c r="C2722" s="602" t="s">
        <v>307</v>
      </c>
      <c r="D2722" s="617" t="s">
        <v>1851</v>
      </c>
      <c r="E2722" s="1306" t="s">
        <v>1797</v>
      </c>
      <c r="F2722" s="618">
        <v>2239</v>
      </c>
      <c r="G2722" s="1035" t="s">
        <v>2884</v>
      </c>
      <c r="H2722" s="1046"/>
      <c r="I2722" s="1045">
        <v>-500</v>
      </c>
      <c r="J2722" s="1392" t="s">
        <v>1126</v>
      </c>
      <c r="K2722" s="1047"/>
      <c r="L2722" s="1357"/>
      <c r="M2722" s="1030"/>
      <c r="N2722" s="1130"/>
      <c r="O2722" s="178"/>
      <c r="P2722" s="178"/>
      <c r="Q2722" s="178"/>
    </row>
    <row r="2723" spans="1:17" ht="20.399999999999999">
      <c r="A2723" s="602" t="s">
        <v>1224</v>
      </c>
      <c r="B2723" s="3033" t="s">
        <v>756</v>
      </c>
      <c r="C2723" s="602" t="s">
        <v>307</v>
      </c>
      <c r="D2723" s="617" t="s">
        <v>1851</v>
      </c>
      <c r="E2723" s="1306" t="s">
        <v>1797</v>
      </c>
      <c r="F2723" s="618">
        <v>2239</v>
      </c>
      <c r="G2723" s="603" t="s">
        <v>1468</v>
      </c>
      <c r="H2723" s="605"/>
      <c r="I2723" s="599"/>
      <c r="J2723" s="1392" t="s">
        <v>1126</v>
      </c>
      <c r="K2723" s="606"/>
      <c r="L2723" s="853"/>
      <c r="M2723" s="598"/>
      <c r="N2723" s="1130"/>
      <c r="O2723" s="178"/>
      <c r="P2723" s="178"/>
      <c r="Q2723" s="178"/>
    </row>
    <row r="2724" spans="1:17" ht="51">
      <c r="A2724" s="602" t="s">
        <v>1224</v>
      </c>
      <c r="B2724" s="3033" t="s">
        <v>756</v>
      </c>
      <c r="C2724" s="602" t="s">
        <v>307</v>
      </c>
      <c r="D2724" s="617" t="s">
        <v>1851</v>
      </c>
      <c r="E2724" s="1306" t="s">
        <v>1797</v>
      </c>
      <c r="F2724" s="618">
        <v>2239</v>
      </c>
      <c r="G2724" s="603" t="s">
        <v>3108</v>
      </c>
      <c r="H2724" s="599"/>
      <c r="I2724" s="599">
        <v>-2000</v>
      </c>
      <c r="J2724" s="1392" t="s">
        <v>1126</v>
      </c>
      <c r="K2724" s="606"/>
      <c r="L2724" s="598"/>
      <c r="M2724" s="598"/>
      <c r="N2724" s="1130"/>
      <c r="O2724" s="178"/>
      <c r="P2724" s="178"/>
      <c r="Q2724" s="178"/>
    </row>
    <row r="2725" spans="1:17">
      <c r="A2725" s="622" t="s">
        <v>1224</v>
      </c>
      <c r="B2725" s="3032" t="s">
        <v>351</v>
      </c>
      <c r="C2725" s="622" t="s">
        <v>305</v>
      </c>
      <c r="D2725" s="658" t="s">
        <v>1851</v>
      </c>
      <c r="E2725" s="1305" t="s">
        <v>1797</v>
      </c>
      <c r="F2725" s="624">
        <v>2239</v>
      </c>
      <c r="G2725" s="625" t="s">
        <v>139</v>
      </c>
      <c r="H2725" s="628">
        <v>0</v>
      </c>
      <c r="I2725" s="738"/>
      <c r="J2725" s="1392" t="s">
        <v>1126</v>
      </c>
      <c r="K2725" s="666"/>
      <c r="L2725" s="1541">
        <v>0</v>
      </c>
      <c r="M2725" s="1562"/>
      <c r="N2725" s="1130"/>
      <c r="O2725" s="178"/>
      <c r="P2725" s="178"/>
      <c r="Q2725" s="178"/>
    </row>
    <row r="2726" spans="1:17" ht="61.2">
      <c r="A2726" s="602" t="s">
        <v>1224</v>
      </c>
      <c r="B2726" s="3033" t="s">
        <v>351</v>
      </c>
      <c r="C2726" s="602" t="s">
        <v>305</v>
      </c>
      <c r="D2726" s="617" t="s">
        <v>1851</v>
      </c>
      <c r="E2726" s="1306" t="s">
        <v>1797</v>
      </c>
      <c r="F2726" s="618">
        <v>2239</v>
      </c>
      <c r="G2726" s="603" t="s">
        <v>2089</v>
      </c>
      <c r="H2726" s="599"/>
      <c r="I2726" s="599">
        <v>6000</v>
      </c>
      <c r="J2726" s="1392" t="s">
        <v>1126</v>
      </c>
      <c r="K2726" s="606"/>
      <c r="L2726" s="1542"/>
      <c r="M2726" s="1542"/>
      <c r="N2726" s="1130"/>
      <c r="O2726" s="178"/>
      <c r="P2726" s="178"/>
      <c r="Q2726" s="178"/>
    </row>
    <row r="2727" spans="1:17" ht="40.799999999999997">
      <c r="A2727" s="602" t="s">
        <v>1224</v>
      </c>
      <c r="B2727" s="3033" t="s">
        <v>351</v>
      </c>
      <c r="C2727" s="602" t="s">
        <v>305</v>
      </c>
      <c r="D2727" s="617" t="s">
        <v>1851</v>
      </c>
      <c r="E2727" s="1306" t="s">
        <v>1797</v>
      </c>
      <c r="F2727" s="618">
        <v>2239</v>
      </c>
      <c r="G2727" s="1035" t="s">
        <v>3069</v>
      </c>
      <c r="H2727" s="1045"/>
      <c r="I2727" s="1045">
        <v>-6000</v>
      </c>
      <c r="J2727" s="1392" t="s">
        <v>1126</v>
      </c>
      <c r="K2727" s="1047"/>
      <c r="L2727" s="1560"/>
      <c r="M2727" s="1560"/>
      <c r="N2727" s="116"/>
      <c r="O2727" s="178"/>
      <c r="P2727" s="178"/>
      <c r="Q2727" s="178"/>
    </row>
    <row r="2728" spans="1:17" ht="20.399999999999999">
      <c r="A2728" s="622"/>
      <c r="B2728" s="3032" t="s">
        <v>756</v>
      </c>
      <c r="C2728" s="622" t="s">
        <v>305</v>
      </c>
      <c r="D2728" s="658" t="s">
        <v>1851</v>
      </c>
      <c r="E2728" s="1305" t="s">
        <v>1797</v>
      </c>
      <c r="F2728" s="1578">
        <v>2243</v>
      </c>
      <c r="G2728" s="1571" t="s">
        <v>190</v>
      </c>
      <c r="H2728" s="1573">
        <v>600</v>
      </c>
      <c r="I2728" s="1573"/>
      <c r="J2728" s="1564">
        <v>0</v>
      </c>
      <c r="K2728" s="1574"/>
      <c r="L2728" s="1573">
        <v>600</v>
      </c>
      <c r="M2728" s="1573"/>
      <c r="N2728" s="116"/>
      <c r="O2728" s="178"/>
      <c r="P2728" s="178"/>
      <c r="Q2728" s="178"/>
    </row>
    <row r="2729" spans="1:17">
      <c r="A2729" s="602" t="s">
        <v>1223</v>
      </c>
      <c r="B2729" s="3033" t="s">
        <v>756</v>
      </c>
      <c r="C2729" s="602" t="s">
        <v>305</v>
      </c>
      <c r="D2729" s="617" t="s">
        <v>1851</v>
      </c>
      <c r="E2729" s="1306" t="s">
        <v>1797</v>
      </c>
      <c r="F2729" s="1312">
        <v>2243</v>
      </c>
      <c r="G2729" s="1853" t="s">
        <v>811</v>
      </c>
      <c r="H2729" s="1783"/>
      <c r="I2729" s="1580">
        <v>500</v>
      </c>
      <c r="J2729" s="1581" t="s">
        <v>1126</v>
      </c>
      <c r="K2729" s="1582"/>
      <c r="L2729" s="1783"/>
      <c r="M2729" s="1580">
        <v>500</v>
      </c>
      <c r="N2729" s="168"/>
      <c r="O2729" s="178"/>
      <c r="P2729" s="178"/>
      <c r="Q2729" s="178"/>
    </row>
    <row r="2730" spans="1:17">
      <c r="A2730" s="602"/>
      <c r="B2730" s="3033" t="s">
        <v>756</v>
      </c>
      <c r="C2730" s="602" t="s">
        <v>305</v>
      </c>
      <c r="D2730" s="617" t="s">
        <v>1851</v>
      </c>
      <c r="E2730" s="1306" t="s">
        <v>1797</v>
      </c>
      <c r="F2730" s="1312">
        <v>2243</v>
      </c>
      <c r="G2730" s="1579" t="s">
        <v>1482</v>
      </c>
      <c r="H2730" s="1783"/>
      <c r="I2730" s="1580">
        <v>100</v>
      </c>
      <c r="J2730" s="1581" t="s">
        <v>1126</v>
      </c>
      <c r="K2730" s="1582"/>
      <c r="L2730" s="1783"/>
      <c r="M2730" s="1580">
        <v>100</v>
      </c>
      <c r="N2730" s="168"/>
      <c r="O2730" s="178"/>
      <c r="P2730" s="178"/>
      <c r="Q2730" s="178"/>
    </row>
    <row r="2731" spans="1:17">
      <c r="A2731" s="622"/>
      <c r="B2731" s="3032" t="s">
        <v>756</v>
      </c>
      <c r="C2731" s="622" t="s">
        <v>305</v>
      </c>
      <c r="D2731" s="658" t="s">
        <v>1851</v>
      </c>
      <c r="E2731" s="1305" t="s">
        <v>1797</v>
      </c>
      <c r="F2731" s="624">
        <v>2244</v>
      </c>
      <c r="G2731" s="625" t="s">
        <v>316</v>
      </c>
      <c r="H2731" s="738">
        <v>600</v>
      </c>
      <c r="I2731" s="738"/>
      <c r="J2731" s="1392">
        <v>12</v>
      </c>
      <c r="K2731" s="666"/>
      <c r="L2731" s="1573">
        <v>600</v>
      </c>
      <c r="M2731" s="1573"/>
      <c r="N2731" s="168"/>
      <c r="O2731" s="178"/>
      <c r="P2731" s="178"/>
      <c r="Q2731" s="178"/>
    </row>
    <row r="2732" spans="1:17" s="15" customFormat="1" ht="40.799999999999997">
      <c r="A2732" s="602" t="s">
        <v>1224</v>
      </c>
      <c r="B2732" s="3033" t="s">
        <v>756</v>
      </c>
      <c r="C2732" s="602" t="s">
        <v>305</v>
      </c>
      <c r="D2732" s="617" t="s">
        <v>1851</v>
      </c>
      <c r="E2732" s="1306" t="s">
        <v>1797</v>
      </c>
      <c r="F2732" s="618">
        <v>2244</v>
      </c>
      <c r="G2732" s="601" t="s">
        <v>812</v>
      </c>
      <c r="H2732" s="605"/>
      <c r="I2732" s="599">
        <v>200</v>
      </c>
      <c r="J2732" s="1392" t="s">
        <v>1126</v>
      </c>
      <c r="K2732" s="606"/>
      <c r="L2732" s="1824"/>
      <c r="M2732" s="1563">
        <v>200</v>
      </c>
      <c r="N2732" s="594" t="s">
        <v>3768</v>
      </c>
      <c r="O2732" s="6"/>
      <c r="P2732" s="6"/>
      <c r="Q2732" s="6"/>
    </row>
    <row r="2733" spans="1:17">
      <c r="A2733" s="639" t="s">
        <v>691</v>
      </c>
      <c r="B2733" s="3033" t="s">
        <v>756</v>
      </c>
      <c r="C2733" s="639" t="s">
        <v>305</v>
      </c>
      <c r="D2733" s="733" t="s">
        <v>1851</v>
      </c>
      <c r="E2733" s="1306" t="s">
        <v>1797</v>
      </c>
      <c r="F2733" s="734">
        <v>2244</v>
      </c>
      <c r="G2733" s="1257" t="s">
        <v>2764</v>
      </c>
      <c r="H2733" s="861"/>
      <c r="I2733" s="640">
        <v>400</v>
      </c>
      <c r="J2733" s="1392" t="s">
        <v>1126</v>
      </c>
      <c r="K2733" s="731"/>
      <c r="L2733" s="1824"/>
      <c r="M2733" s="1563">
        <v>400</v>
      </c>
      <c r="N2733" s="1130"/>
      <c r="O2733" s="178"/>
      <c r="P2733" s="178"/>
      <c r="Q2733" s="178"/>
    </row>
    <row r="2734" spans="1:17" s="15" customFormat="1">
      <c r="A2734" s="622"/>
      <c r="B2734" s="3032" t="s">
        <v>756</v>
      </c>
      <c r="C2734" s="622" t="s">
        <v>305</v>
      </c>
      <c r="D2734" s="658" t="s">
        <v>1851</v>
      </c>
      <c r="E2734" s="1305" t="s">
        <v>1797</v>
      </c>
      <c r="F2734" s="624">
        <v>2247</v>
      </c>
      <c r="G2734" s="625" t="s">
        <v>153</v>
      </c>
      <c r="H2734" s="738">
        <v>1205</v>
      </c>
      <c r="I2734" s="738"/>
      <c r="J2734" s="1392">
        <v>643</v>
      </c>
      <c r="K2734" s="666"/>
      <c r="L2734" s="1562">
        <v>1000</v>
      </c>
      <c r="M2734" s="1562"/>
      <c r="N2734" s="1131"/>
      <c r="O2734" s="6"/>
      <c r="P2734" s="6"/>
      <c r="Q2734" s="6"/>
    </row>
    <row r="2735" spans="1:17" s="15" customFormat="1">
      <c r="A2735" s="602"/>
      <c r="B2735" s="3033" t="s">
        <v>756</v>
      </c>
      <c r="C2735" s="602" t="s">
        <v>305</v>
      </c>
      <c r="D2735" s="617" t="s">
        <v>1851</v>
      </c>
      <c r="E2735" s="1306" t="s">
        <v>1797</v>
      </c>
      <c r="F2735" s="618">
        <v>2247</v>
      </c>
      <c r="G2735" s="601" t="s">
        <v>1258</v>
      </c>
      <c r="H2735" s="605"/>
      <c r="I2735" s="599">
        <v>205</v>
      </c>
      <c r="J2735" s="1392" t="s">
        <v>1126</v>
      </c>
      <c r="K2735" s="606"/>
      <c r="L2735" s="1822"/>
      <c r="M2735" s="1542"/>
      <c r="N2735" s="168"/>
      <c r="O2735" s="6"/>
      <c r="P2735" s="6"/>
      <c r="Q2735" s="6"/>
    </row>
    <row r="2736" spans="1:17" s="15" customFormat="1">
      <c r="A2736" s="602"/>
      <c r="B2736" s="3033" t="s">
        <v>756</v>
      </c>
      <c r="C2736" s="602" t="s">
        <v>305</v>
      </c>
      <c r="D2736" s="617" t="s">
        <v>1851</v>
      </c>
      <c r="E2736" s="1306" t="s">
        <v>1797</v>
      </c>
      <c r="F2736" s="618">
        <v>2247</v>
      </c>
      <c r="G2736" s="601" t="s">
        <v>1470</v>
      </c>
      <c r="H2736" s="605"/>
      <c r="I2736" s="599">
        <v>1000</v>
      </c>
      <c r="J2736" s="1392" t="s">
        <v>1126</v>
      </c>
      <c r="K2736" s="606"/>
      <c r="L2736" s="1822"/>
      <c r="M2736" s="1542">
        <v>1000</v>
      </c>
      <c r="N2736" s="594"/>
      <c r="O2736" s="6"/>
      <c r="P2736" s="6"/>
      <c r="Q2736" s="6"/>
    </row>
    <row r="2737" spans="1:17" s="15" customFormat="1" ht="20.399999999999999">
      <c r="A2737" s="602"/>
      <c r="B2737" s="3033" t="s">
        <v>756</v>
      </c>
      <c r="C2737" s="602" t="s">
        <v>305</v>
      </c>
      <c r="D2737" s="617" t="s">
        <v>1851</v>
      </c>
      <c r="E2737" s="1306" t="s">
        <v>1797</v>
      </c>
      <c r="F2737" s="618">
        <v>2247</v>
      </c>
      <c r="G2737" s="872" t="s">
        <v>1874</v>
      </c>
      <c r="H2737" s="599"/>
      <c r="I2737" s="599"/>
      <c r="J2737" s="1392" t="s">
        <v>1126</v>
      </c>
      <c r="K2737" s="666"/>
      <c r="L2737" s="1542"/>
      <c r="M2737" s="1542"/>
      <c r="N2737" s="1130"/>
      <c r="O2737" s="6"/>
      <c r="P2737" s="6"/>
      <c r="Q2737" s="6"/>
    </row>
    <row r="2738" spans="1:17" ht="20.399999999999999">
      <c r="A2738" s="622"/>
      <c r="B2738" s="3032" t="s">
        <v>756</v>
      </c>
      <c r="C2738" s="622" t="s">
        <v>305</v>
      </c>
      <c r="D2738" s="658" t="s">
        <v>1851</v>
      </c>
      <c r="E2738" s="1305" t="s">
        <v>1797</v>
      </c>
      <c r="F2738" s="624">
        <v>2249</v>
      </c>
      <c r="G2738" s="625" t="s">
        <v>732</v>
      </c>
      <c r="H2738" s="738">
        <v>800</v>
      </c>
      <c r="I2738" s="738"/>
      <c r="J2738" s="1392">
        <v>0</v>
      </c>
      <c r="K2738" s="666"/>
      <c r="L2738" s="1562">
        <v>1300</v>
      </c>
      <c r="M2738" s="1562"/>
      <c r="N2738" s="1131"/>
      <c r="O2738" s="178"/>
      <c r="P2738" s="178"/>
      <c r="Q2738" s="178"/>
    </row>
    <row r="2739" spans="1:17">
      <c r="A2739" s="602"/>
      <c r="B2739" s="3033" t="s">
        <v>756</v>
      </c>
      <c r="C2739" s="602" t="s">
        <v>305</v>
      </c>
      <c r="D2739" s="617" t="s">
        <v>1851</v>
      </c>
      <c r="E2739" s="1306" t="s">
        <v>1797</v>
      </c>
      <c r="F2739" s="618">
        <v>2249</v>
      </c>
      <c r="G2739" s="1850" t="s">
        <v>1471</v>
      </c>
      <c r="H2739" s="605"/>
      <c r="I2739" s="599">
        <v>800</v>
      </c>
      <c r="J2739" s="1392" t="s">
        <v>1126</v>
      </c>
      <c r="K2739" s="606"/>
      <c r="L2739" s="1822"/>
      <c r="M2739" s="1542">
        <v>1000</v>
      </c>
      <c r="N2739" s="1131"/>
      <c r="O2739" s="178"/>
      <c r="P2739" s="178"/>
      <c r="Q2739" s="178"/>
    </row>
    <row r="2740" spans="1:17" ht="20.399999999999999">
      <c r="A2740" s="1549"/>
      <c r="B2740" s="3033" t="s">
        <v>756</v>
      </c>
      <c r="C2740" s="602" t="s">
        <v>305</v>
      </c>
      <c r="D2740" s="617" t="s">
        <v>1851</v>
      </c>
      <c r="E2740" s="1306" t="s">
        <v>1797</v>
      </c>
      <c r="F2740" s="618">
        <v>2249</v>
      </c>
      <c r="G2740" s="1850" t="s">
        <v>4853</v>
      </c>
      <c r="H2740" s="1779"/>
      <c r="I2740" s="1556"/>
      <c r="J2740" s="1553"/>
      <c r="K2740" s="1586"/>
      <c r="L2740" s="1836"/>
      <c r="M2740" s="1656">
        <v>300</v>
      </c>
      <c r="N2740" s="1130"/>
      <c r="O2740" s="178"/>
      <c r="P2740" s="178"/>
      <c r="Q2740" s="178"/>
    </row>
    <row r="2741" spans="1:17">
      <c r="A2741" s="622"/>
      <c r="B2741" s="3032" t="s">
        <v>756</v>
      </c>
      <c r="C2741" s="622" t="s">
        <v>305</v>
      </c>
      <c r="D2741" s="658" t="s">
        <v>1851</v>
      </c>
      <c r="E2741" s="1305" t="s">
        <v>1797</v>
      </c>
      <c r="F2741" s="624">
        <v>2250</v>
      </c>
      <c r="G2741" s="625" t="s">
        <v>762</v>
      </c>
      <c r="H2741" s="738">
        <v>684</v>
      </c>
      <c r="I2741" s="738"/>
      <c r="J2741" s="1392">
        <v>683.9</v>
      </c>
      <c r="K2741" s="666"/>
      <c r="L2741" s="1562">
        <v>934</v>
      </c>
      <c r="M2741" s="1562"/>
      <c r="N2741" s="1131"/>
      <c r="O2741" s="178"/>
      <c r="P2741" s="178"/>
      <c r="Q2741" s="178"/>
    </row>
    <row r="2742" spans="1:17" ht="30.6">
      <c r="A2742" s="602"/>
      <c r="B2742" s="3033" t="s">
        <v>756</v>
      </c>
      <c r="C2742" s="602" t="s">
        <v>305</v>
      </c>
      <c r="D2742" s="617" t="s">
        <v>1851</v>
      </c>
      <c r="E2742" s="1306" t="s">
        <v>1797</v>
      </c>
      <c r="F2742" s="618">
        <v>2250</v>
      </c>
      <c r="G2742" s="1816" t="s">
        <v>2688</v>
      </c>
      <c r="H2742" s="1836"/>
      <c r="I2742" s="1656">
        <v>684</v>
      </c>
      <c r="J2742" s="1847" t="s">
        <v>1126</v>
      </c>
      <c r="K2742" s="1848"/>
      <c r="L2742" s="1836"/>
      <c r="M2742" s="1656">
        <v>684</v>
      </c>
      <c r="N2742" s="168"/>
      <c r="O2742" s="178"/>
      <c r="P2742" s="178"/>
      <c r="Q2742" s="178"/>
    </row>
    <row r="2743" spans="1:17" ht="20.399999999999999">
      <c r="A2743" s="1549"/>
      <c r="B2743" s="3033" t="s">
        <v>756</v>
      </c>
      <c r="C2743" s="602" t="s">
        <v>305</v>
      </c>
      <c r="D2743" s="617" t="s">
        <v>1851</v>
      </c>
      <c r="E2743" s="1306" t="s">
        <v>1797</v>
      </c>
      <c r="F2743" s="618">
        <v>2250</v>
      </c>
      <c r="G2743" s="1854" t="s">
        <v>3762</v>
      </c>
      <c r="H2743" s="1836"/>
      <c r="I2743" s="1656">
        <v>0</v>
      </c>
      <c r="J2743" s="1847"/>
      <c r="K2743" s="1848"/>
      <c r="L2743" s="1836"/>
      <c r="M2743" s="1656">
        <v>250</v>
      </c>
      <c r="N2743" s="1131" t="s">
        <v>3770</v>
      </c>
      <c r="O2743" s="178"/>
      <c r="P2743" s="178"/>
      <c r="Q2743" s="178"/>
    </row>
    <row r="2744" spans="1:17">
      <c r="A2744" s="622"/>
      <c r="B2744" s="3032" t="s">
        <v>756</v>
      </c>
      <c r="C2744" s="622" t="s">
        <v>305</v>
      </c>
      <c r="D2744" s="658" t="s">
        <v>1851</v>
      </c>
      <c r="E2744" s="1305" t="s">
        <v>1797</v>
      </c>
      <c r="F2744" s="1578">
        <v>2264</v>
      </c>
      <c r="G2744" s="1571" t="s">
        <v>117</v>
      </c>
      <c r="H2744" s="1573">
        <v>150</v>
      </c>
      <c r="I2744" s="1573"/>
      <c r="J2744" s="1564">
        <v>69.67</v>
      </c>
      <c r="K2744" s="1574"/>
      <c r="L2744" s="1573">
        <v>150</v>
      </c>
      <c r="M2744" s="1573"/>
      <c r="N2744" s="1130"/>
      <c r="O2744" s="178"/>
      <c r="P2744" s="178"/>
      <c r="Q2744" s="178"/>
    </row>
    <row r="2745" spans="1:17" ht="20.399999999999999">
      <c r="A2745" s="602"/>
      <c r="B2745" s="3033" t="s">
        <v>756</v>
      </c>
      <c r="C2745" s="602" t="s">
        <v>305</v>
      </c>
      <c r="D2745" s="617" t="s">
        <v>1851</v>
      </c>
      <c r="E2745" s="1306" t="s">
        <v>1797</v>
      </c>
      <c r="F2745" s="1312">
        <v>2264</v>
      </c>
      <c r="G2745" s="1845" t="s">
        <v>1472</v>
      </c>
      <c r="H2745" s="1824"/>
      <c r="I2745" s="1563">
        <v>150</v>
      </c>
      <c r="J2745" s="1564" t="s">
        <v>1126</v>
      </c>
      <c r="K2745" s="1565"/>
      <c r="L2745" s="1824"/>
      <c r="M2745" s="1563">
        <v>150</v>
      </c>
      <c r="N2745" s="1131" t="s">
        <v>3771</v>
      </c>
      <c r="O2745" s="178"/>
      <c r="P2745" s="178"/>
      <c r="Q2745" s="178"/>
    </row>
    <row r="2746" spans="1:17">
      <c r="A2746" s="622"/>
      <c r="B2746" s="3032" t="s">
        <v>756</v>
      </c>
      <c r="C2746" s="622" t="s">
        <v>305</v>
      </c>
      <c r="D2746" s="658" t="s">
        <v>1851</v>
      </c>
      <c r="E2746" s="1305" t="s">
        <v>1797</v>
      </c>
      <c r="F2746" s="624">
        <v>2311</v>
      </c>
      <c r="G2746" s="625" t="s">
        <v>252</v>
      </c>
      <c r="H2746" s="628">
        <v>1220</v>
      </c>
      <c r="I2746" s="738"/>
      <c r="J2746" s="1392">
        <v>442.43</v>
      </c>
      <c r="K2746" s="666"/>
      <c r="L2746" s="1541">
        <v>1220</v>
      </c>
      <c r="M2746" s="1562"/>
      <c r="N2746" s="1131"/>
      <c r="O2746" s="178"/>
      <c r="P2746" s="178"/>
      <c r="Q2746" s="178"/>
    </row>
    <row r="2747" spans="1:17" ht="30.6">
      <c r="A2747" s="602"/>
      <c r="B2747" s="3033" t="s">
        <v>756</v>
      </c>
      <c r="C2747" s="602" t="s">
        <v>305</v>
      </c>
      <c r="D2747" s="617" t="s">
        <v>1851</v>
      </c>
      <c r="E2747" s="1306" t="s">
        <v>1797</v>
      </c>
      <c r="F2747" s="618">
        <v>2311</v>
      </c>
      <c r="G2747" s="604" t="s">
        <v>1473</v>
      </c>
      <c r="H2747" s="605"/>
      <c r="I2747" s="599">
        <v>720</v>
      </c>
      <c r="J2747" s="1392" t="s">
        <v>1126</v>
      </c>
      <c r="K2747" s="606"/>
      <c r="L2747" s="1822"/>
      <c r="M2747" s="1542">
        <v>720</v>
      </c>
      <c r="N2747" s="350" t="s">
        <v>3773</v>
      </c>
      <c r="O2747" s="6"/>
      <c r="P2747" s="6"/>
      <c r="Q2747" s="6"/>
    </row>
    <row r="2748" spans="1:17" ht="20.399999999999999">
      <c r="A2748" s="602"/>
      <c r="B2748" s="3033" t="s">
        <v>756</v>
      </c>
      <c r="C2748" s="602" t="s">
        <v>305</v>
      </c>
      <c r="D2748" s="617" t="s">
        <v>1851</v>
      </c>
      <c r="E2748" s="1306" t="s">
        <v>1797</v>
      </c>
      <c r="F2748" s="618">
        <v>2311</v>
      </c>
      <c r="G2748" s="604" t="s">
        <v>1478</v>
      </c>
      <c r="H2748" s="605"/>
      <c r="I2748" s="599">
        <v>300</v>
      </c>
      <c r="J2748" s="1392" t="s">
        <v>1126</v>
      </c>
      <c r="K2748" s="606"/>
      <c r="L2748" s="1822"/>
      <c r="M2748" s="1542">
        <v>300</v>
      </c>
      <c r="N2748" s="6"/>
      <c r="O2748" s="6"/>
      <c r="P2748" s="6"/>
      <c r="Q2748" s="6"/>
    </row>
    <row r="2749" spans="1:17">
      <c r="A2749" s="602"/>
      <c r="B2749" s="3033" t="s">
        <v>756</v>
      </c>
      <c r="C2749" s="602" t="s">
        <v>305</v>
      </c>
      <c r="D2749" s="617" t="s">
        <v>1851</v>
      </c>
      <c r="E2749" s="1306" t="s">
        <v>1797</v>
      </c>
      <c r="F2749" s="618">
        <v>2311</v>
      </c>
      <c r="G2749" s="604" t="s">
        <v>1474</v>
      </c>
      <c r="H2749" s="605"/>
      <c r="I2749" s="792">
        <v>200</v>
      </c>
      <c r="J2749" s="1392" t="s">
        <v>1126</v>
      </c>
      <c r="K2749" s="606"/>
      <c r="L2749" s="1822"/>
      <c r="M2749" s="1542">
        <v>200</v>
      </c>
      <c r="N2749" s="6"/>
      <c r="O2749" s="178"/>
      <c r="P2749" s="178"/>
      <c r="Q2749" s="178"/>
    </row>
    <row r="2750" spans="1:17">
      <c r="A2750" s="622"/>
      <c r="B2750" s="3032" t="s">
        <v>756</v>
      </c>
      <c r="C2750" s="622" t="s">
        <v>305</v>
      </c>
      <c r="D2750" s="658" t="s">
        <v>1851</v>
      </c>
      <c r="E2750" s="1305" t="s">
        <v>1797</v>
      </c>
      <c r="F2750" s="1578">
        <v>2312</v>
      </c>
      <c r="G2750" s="1571" t="s">
        <v>123</v>
      </c>
      <c r="H2750" s="1572">
        <v>2362</v>
      </c>
      <c r="I2750" s="1573"/>
      <c r="J2750" s="1564">
        <v>1055.99</v>
      </c>
      <c r="K2750" s="1574"/>
      <c r="L2750" s="1572">
        <v>500</v>
      </c>
      <c r="M2750" s="1573"/>
      <c r="N2750" s="1131"/>
      <c r="O2750" s="178"/>
      <c r="P2750" s="178"/>
      <c r="Q2750" s="178"/>
    </row>
    <row r="2751" spans="1:17" ht="20.399999999999999">
      <c r="A2751" s="602"/>
      <c r="B2751" s="3033" t="s">
        <v>756</v>
      </c>
      <c r="C2751" s="602" t="s">
        <v>305</v>
      </c>
      <c r="D2751" s="617" t="s">
        <v>1851</v>
      </c>
      <c r="E2751" s="1306" t="s">
        <v>1797</v>
      </c>
      <c r="F2751" s="1312">
        <v>2312</v>
      </c>
      <c r="G2751" s="1855" t="s">
        <v>2636</v>
      </c>
      <c r="H2751" s="1824"/>
      <c r="I2751" s="1563">
        <v>2000</v>
      </c>
      <c r="J2751" s="1564" t="s">
        <v>1126</v>
      </c>
      <c r="K2751" s="1565"/>
      <c r="L2751" s="1824"/>
      <c r="M2751" s="1563"/>
      <c r="N2751" s="1131"/>
      <c r="O2751" s="178"/>
      <c r="P2751" s="178"/>
      <c r="Q2751" s="178"/>
    </row>
    <row r="2752" spans="1:17" ht="20.399999999999999">
      <c r="A2752" s="1170"/>
      <c r="B2752" s="3033" t="s">
        <v>756</v>
      </c>
      <c r="C2752" s="602" t="s">
        <v>305</v>
      </c>
      <c r="D2752" s="617" t="s">
        <v>1851</v>
      </c>
      <c r="E2752" s="1306" t="s">
        <v>1797</v>
      </c>
      <c r="F2752" s="1312">
        <v>2312</v>
      </c>
      <c r="G2752" s="1856" t="s">
        <v>2703</v>
      </c>
      <c r="H2752" s="1857"/>
      <c r="I2752" s="1576">
        <v>362</v>
      </c>
      <c r="J2752" s="1564" t="s">
        <v>1126</v>
      </c>
      <c r="K2752" s="1577"/>
      <c r="L2752" s="1857"/>
      <c r="M2752" s="1576"/>
      <c r="N2752" s="1131"/>
      <c r="O2752" s="6"/>
      <c r="P2752" s="6"/>
      <c r="Q2752" s="6"/>
    </row>
    <row r="2753" spans="1:17">
      <c r="A2753" s="602"/>
      <c r="B2753" s="3033" t="s">
        <v>756</v>
      </c>
      <c r="C2753" s="602" t="s">
        <v>305</v>
      </c>
      <c r="D2753" s="617" t="s">
        <v>1851</v>
      </c>
      <c r="E2753" s="1306" t="s">
        <v>1797</v>
      </c>
      <c r="F2753" s="1312">
        <v>2312</v>
      </c>
      <c r="G2753" s="1855" t="s">
        <v>1675</v>
      </c>
      <c r="H2753" s="1824"/>
      <c r="I2753" s="1563"/>
      <c r="J2753" s="1564" t="s">
        <v>1126</v>
      </c>
      <c r="K2753" s="1565"/>
      <c r="L2753" s="1824"/>
      <c r="M2753" s="1563">
        <v>500</v>
      </c>
      <c r="N2753" s="1131"/>
      <c r="O2753" s="178"/>
      <c r="P2753" s="178"/>
      <c r="Q2753" s="178"/>
    </row>
    <row r="2754" spans="1:17" ht="20.399999999999999">
      <c r="A2754" s="622"/>
      <c r="B2754" s="3032" t="s">
        <v>756</v>
      </c>
      <c r="C2754" s="622" t="s">
        <v>305</v>
      </c>
      <c r="D2754" s="658" t="s">
        <v>1851</v>
      </c>
      <c r="E2754" s="1305" t="s">
        <v>1797</v>
      </c>
      <c r="F2754" s="624">
        <v>2314</v>
      </c>
      <c r="G2754" s="625" t="s">
        <v>1427</v>
      </c>
      <c r="H2754" s="738">
        <v>5650</v>
      </c>
      <c r="I2754" s="738"/>
      <c r="J2754" s="1392">
        <v>3304</v>
      </c>
      <c r="K2754" s="666"/>
      <c r="L2754" s="1562">
        <v>3150</v>
      </c>
      <c r="M2754" s="1562"/>
      <c r="N2754" s="1130"/>
      <c r="O2754" s="178"/>
      <c r="P2754" s="178"/>
      <c r="Q2754" s="178"/>
    </row>
    <row r="2755" spans="1:17">
      <c r="A2755" s="602"/>
      <c r="B2755" s="3033" t="s">
        <v>756</v>
      </c>
      <c r="C2755" s="602" t="s">
        <v>305</v>
      </c>
      <c r="D2755" s="617" t="s">
        <v>1851</v>
      </c>
      <c r="E2755" s="1306" t="s">
        <v>1797</v>
      </c>
      <c r="F2755" s="618">
        <v>2314</v>
      </c>
      <c r="G2755" s="604" t="s">
        <v>254</v>
      </c>
      <c r="H2755" s="605"/>
      <c r="I2755" s="599">
        <v>300</v>
      </c>
      <c r="J2755" s="1392" t="s">
        <v>1126</v>
      </c>
      <c r="K2755" s="606"/>
      <c r="L2755" s="1822"/>
      <c r="M2755" s="1542">
        <v>300</v>
      </c>
      <c r="N2755" s="1131"/>
      <c r="O2755" s="6"/>
      <c r="P2755" s="6"/>
      <c r="Q2755" s="6"/>
    </row>
    <row r="2756" spans="1:17" ht="20.399999999999999">
      <c r="A2756" s="602"/>
      <c r="B2756" s="3033" t="s">
        <v>756</v>
      </c>
      <c r="C2756" s="602" t="s">
        <v>305</v>
      </c>
      <c r="D2756" s="617" t="s">
        <v>1851</v>
      </c>
      <c r="E2756" s="1306" t="s">
        <v>1797</v>
      </c>
      <c r="F2756" s="618">
        <v>2314</v>
      </c>
      <c r="G2756" s="604" t="s">
        <v>1483</v>
      </c>
      <c r="H2756" s="605"/>
      <c r="I2756" s="599">
        <v>450</v>
      </c>
      <c r="J2756" s="1392" t="s">
        <v>1126</v>
      </c>
      <c r="K2756" s="606"/>
      <c r="L2756" s="1822"/>
      <c r="M2756" s="1542">
        <v>450</v>
      </c>
      <c r="N2756" s="1131" t="s">
        <v>3777</v>
      </c>
      <c r="O2756" s="6"/>
      <c r="P2756" s="6"/>
      <c r="Q2756" s="6"/>
    </row>
    <row r="2757" spans="1:17">
      <c r="A2757" s="602"/>
      <c r="B2757" s="3033" t="s">
        <v>756</v>
      </c>
      <c r="C2757" s="602" t="s">
        <v>305</v>
      </c>
      <c r="D2757" s="617" t="s">
        <v>1851</v>
      </c>
      <c r="E2757" s="1306" t="s">
        <v>1797</v>
      </c>
      <c r="F2757" s="618">
        <v>2314</v>
      </c>
      <c r="G2757" s="604" t="s">
        <v>1480</v>
      </c>
      <c r="H2757" s="605"/>
      <c r="I2757" s="599">
        <v>300</v>
      </c>
      <c r="J2757" s="1392" t="s">
        <v>1126</v>
      </c>
      <c r="K2757" s="606"/>
      <c r="L2757" s="1822"/>
      <c r="M2757" s="1542">
        <v>300</v>
      </c>
      <c r="N2757" s="1130"/>
      <c r="O2757" s="178"/>
      <c r="P2757" s="178"/>
      <c r="Q2757" s="178"/>
    </row>
    <row r="2758" spans="1:17">
      <c r="A2758" s="602"/>
      <c r="B2758" s="3033" t="s">
        <v>756</v>
      </c>
      <c r="C2758" s="602" t="s">
        <v>305</v>
      </c>
      <c r="D2758" s="617" t="s">
        <v>1851</v>
      </c>
      <c r="E2758" s="1306" t="s">
        <v>1797</v>
      </c>
      <c r="F2758" s="618">
        <v>2314</v>
      </c>
      <c r="G2758" s="604" t="s">
        <v>1477</v>
      </c>
      <c r="H2758" s="605"/>
      <c r="I2758" s="599">
        <v>200</v>
      </c>
      <c r="J2758" s="1392" t="s">
        <v>1126</v>
      </c>
      <c r="K2758" s="606"/>
      <c r="L2758" s="1822"/>
      <c r="M2758" s="1542">
        <v>200</v>
      </c>
      <c r="N2758" s="1130"/>
      <c r="O2758" s="6"/>
      <c r="P2758" s="6"/>
      <c r="Q2758" s="6"/>
    </row>
    <row r="2759" spans="1:17">
      <c r="A2759" s="602" t="s">
        <v>1224</v>
      </c>
      <c r="B2759" s="3033" t="s">
        <v>756</v>
      </c>
      <c r="C2759" s="602" t="s">
        <v>305</v>
      </c>
      <c r="D2759" s="617" t="s">
        <v>1851</v>
      </c>
      <c r="E2759" s="1306" t="s">
        <v>1797</v>
      </c>
      <c r="F2759" s="618">
        <v>2314</v>
      </c>
      <c r="G2759" s="601" t="s">
        <v>1459</v>
      </c>
      <c r="H2759" s="605"/>
      <c r="I2759" s="599">
        <v>600</v>
      </c>
      <c r="J2759" s="1392" t="s">
        <v>1126</v>
      </c>
      <c r="K2759" s="606"/>
      <c r="L2759" s="1822"/>
      <c r="M2759" s="1542">
        <v>600</v>
      </c>
      <c r="N2759" s="1131"/>
      <c r="O2759" s="6"/>
      <c r="P2759" s="6"/>
      <c r="Q2759" s="6"/>
    </row>
    <row r="2760" spans="1:17">
      <c r="A2760" s="602" t="s">
        <v>1224</v>
      </c>
      <c r="B2760" s="3033" t="s">
        <v>756</v>
      </c>
      <c r="C2760" s="602" t="s">
        <v>305</v>
      </c>
      <c r="D2760" s="617" t="s">
        <v>1851</v>
      </c>
      <c r="E2760" s="1306" t="s">
        <v>1797</v>
      </c>
      <c r="F2760" s="618">
        <v>2314</v>
      </c>
      <c r="G2760" s="601" t="s">
        <v>1460</v>
      </c>
      <c r="H2760" s="605"/>
      <c r="I2760" s="599">
        <v>300</v>
      </c>
      <c r="J2760" s="1392" t="s">
        <v>1126</v>
      </c>
      <c r="K2760" s="606"/>
      <c r="L2760" s="1822"/>
      <c r="M2760" s="1542">
        <v>300</v>
      </c>
      <c r="N2760" s="1131"/>
      <c r="O2760" s="178"/>
      <c r="P2760" s="178"/>
      <c r="Q2760" s="178"/>
    </row>
    <row r="2761" spans="1:17" ht="30.6">
      <c r="A2761" s="602" t="s">
        <v>1223</v>
      </c>
      <c r="B2761" s="3033" t="s">
        <v>756</v>
      </c>
      <c r="C2761" s="602" t="s">
        <v>305</v>
      </c>
      <c r="D2761" s="617" t="s">
        <v>1851</v>
      </c>
      <c r="E2761" s="1306" t="s">
        <v>1797</v>
      </c>
      <c r="F2761" s="618">
        <v>2314</v>
      </c>
      <c r="G2761" s="601" t="s">
        <v>1457</v>
      </c>
      <c r="H2761" s="605"/>
      <c r="I2761" s="599">
        <v>1000</v>
      </c>
      <c r="J2761" s="1392" t="s">
        <v>1126</v>
      </c>
      <c r="K2761" s="606"/>
      <c r="L2761" s="1822"/>
      <c r="M2761" s="1542">
        <v>1000</v>
      </c>
      <c r="N2761" s="1130"/>
      <c r="O2761" s="6"/>
      <c r="P2761" s="6"/>
      <c r="Q2761" s="6"/>
    </row>
    <row r="2762" spans="1:17" ht="20.399999999999999">
      <c r="A2762" s="576"/>
      <c r="B2762" s="3033" t="s">
        <v>756</v>
      </c>
      <c r="C2762" s="602" t="s">
        <v>305</v>
      </c>
      <c r="D2762" s="617" t="s">
        <v>1851</v>
      </c>
      <c r="E2762" s="1306" t="s">
        <v>1797</v>
      </c>
      <c r="F2762" s="618">
        <v>2314</v>
      </c>
      <c r="G2762" s="1035" t="s">
        <v>2884</v>
      </c>
      <c r="H2762" s="1046"/>
      <c r="I2762" s="1045">
        <v>500</v>
      </c>
      <c r="J2762" s="1392" t="s">
        <v>1126</v>
      </c>
      <c r="K2762" s="1047"/>
      <c r="L2762" s="1835"/>
      <c r="M2762" s="1560"/>
      <c r="N2762" s="1131" t="s">
        <v>3778</v>
      </c>
      <c r="O2762" s="6"/>
      <c r="P2762" s="6"/>
      <c r="Q2762" s="6"/>
    </row>
    <row r="2763" spans="1:17" ht="51">
      <c r="A2763" s="576"/>
      <c r="B2763" s="3033" t="s">
        <v>756</v>
      </c>
      <c r="C2763" s="602" t="s">
        <v>305</v>
      </c>
      <c r="D2763" s="617" t="s">
        <v>1851</v>
      </c>
      <c r="E2763" s="1306" t="s">
        <v>1797</v>
      </c>
      <c r="F2763" s="618">
        <v>2314</v>
      </c>
      <c r="G2763" s="603" t="s">
        <v>3108</v>
      </c>
      <c r="H2763" s="599"/>
      <c r="I2763" s="599">
        <v>2000</v>
      </c>
      <c r="J2763" s="1392" t="s">
        <v>1126</v>
      </c>
      <c r="K2763" s="606"/>
      <c r="L2763" s="1542"/>
      <c r="M2763" s="1542"/>
      <c r="N2763" s="1130" t="s">
        <v>3779</v>
      </c>
      <c r="O2763" s="6"/>
      <c r="P2763" s="6"/>
      <c r="Q2763" s="6"/>
    </row>
    <row r="2764" spans="1:17">
      <c r="A2764" s="622"/>
      <c r="B2764" s="3032" t="s">
        <v>756</v>
      </c>
      <c r="C2764" s="622" t="s">
        <v>305</v>
      </c>
      <c r="D2764" s="658" t="s">
        <v>1851</v>
      </c>
      <c r="E2764" s="1305" t="s">
        <v>1797</v>
      </c>
      <c r="F2764" s="624">
        <v>2322</v>
      </c>
      <c r="G2764" s="625" t="s">
        <v>183</v>
      </c>
      <c r="H2764" s="738">
        <v>100</v>
      </c>
      <c r="I2764" s="738"/>
      <c r="J2764" s="1392">
        <v>26.89</v>
      </c>
      <c r="K2764" s="666"/>
      <c r="L2764" s="1562">
        <v>100</v>
      </c>
      <c r="M2764" s="1562"/>
      <c r="N2764" s="1130" t="s">
        <v>3779</v>
      </c>
      <c r="O2764" s="178"/>
      <c r="P2764" s="178"/>
      <c r="Q2764" s="178"/>
    </row>
    <row r="2765" spans="1:17" ht="20.399999999999999">
      <c r="A2765" s="602" t="s">
        <v>1224</v>
      </c>
      <c r="B2765" s="3033" t="s">
        <v>756</v>
      </c>
      <c r="C2765" s="602" t="s">
        <v>305</v>
      </c>
      <c r="D2765" s="617" t="s">
        <v>1851</v>
      </c>
      <c r="E2765" s="1306" t="s">
        <v>1797</v>
      </c>
      <c r="F2765" s="618">
        <v>2322</v>
      </c>
      <c r="G2765" s="601" t="s">
        <v>1475</v>
      </c>
      <c r="H2765" s="605"/>
      <c r="I2765" s="599">
        <v>100</v>
      </c>
      <c r="J2765" s="1392" t="s">
        <v>1126</v>
      </c>
      <c r="K2765" s="606"/>
      <c r="L2765" s="1542"/>
      <c r="M2765" s="1542">
        <v>100</v>
      </c>
      <c r="N2765" s="1131" t="s">
        <v>3780</v>
      </c>
      <c r="O2765" s="178"/>
      <c r="P2765" s="178"/>
      <c r="Q2765" s="178"/>
    </row>
    <row r="2766" spans="1:17">
      <c r="A2766" s="868"/>
      <c r="B2766" s="3058" t="s">
        <v>756</v>
      </c>
      <c r="C2766" s="868" t="s">
        <v>305</v>
      </c>
      <c r="D2766" s="658" t="s">
        <v>1851</v>
      </c>
      <c r="E2766" s="1317" t="s">
        <v>1797</v>
      </c>
      <c r="F2766" s="1858">
        <v>2350</v>
      </c>
      <c r="G2766" s="1859" t="s">
        <v>125</v>
      </c>
      <c r="H2766" s="1572">
        <v>4502</v>
      </c>
      <c r="I2766" s="1573"/>
      <c r="J2766" s="1564">
        <v>3158</v>
      </c>
      <c r="K2766" s="1574"/>
      <c r="L2766" s="1572">
        <v>5500</v>
      </c>
      <c r="M2766" s="1573"/>
      <c r="N2766" s="1131"/>
      <c r="O2766" s="6"/>
      <c r="P2766" s="6"/>
      <c r="Q2766" s="6"/>
    </row>
    <row r="2767" spans="1:17" ht="20.399999999999999" customHeight="1">
      <c r="A2767" s="602" t="s">
        <v>1223</v>
      </c>
      <c r="B2767" s="3033" t="s">
        <v>756</v>
      </c>
      <c r="C2767" s="602" t="s">
        <v>305</v>
      </c>
      <c r="D2767" s="617" t="s">
        <v>1851</v>
      </c>
      <c r="E2767" s="1306" t="s">
        <v>1797</v>
      </c>
      <c r="F2767" s="1312">
        <v>2350</v>
      </c>
      <c r="G2767" s="1855" t="s">
        <v>2097</v>
      </c>
      <c r="H2767" s="1824"/>
      <c r="I2767" s="1563">
        <v>200</v>
      </c>
      <c r="J2767" s="1564" t="s">
        <v>1126</v>
      </c>
      <c r="K2767" s="1565"/>
      <c r="L2767" s="1824"/>
      <c r="M2767" s="1563">
        <v>200</v>
      </c>
      <c r="N2767" s="1131"/>
      <c r="O2767" s="6"/>
      <c r="P2767" s="6"/>
      <c r="Q2767" s="6"/>
    </row>
    <row r="2768" spans="1:17" ht="20.399999999999999">
      <c r="A2768" s="602" t="s">
        <v>1223</v>
      </c>
      <c r="B2768" s="3033" t="s">
        <v>756</v>
      </c>
      <c r="C2768" s="602" t="s">
        <v>305</v>
      </c>
      <c r="D2768" s="617" t="s">
        <v>1851</v>
      </c>
      <c r="E2768" s="1306" t="s">
        <v>1797</v>
      </c>
      <c r="F2768" s="1312">
        <v>2350</v>
      </c>
      <c r="G2768" s="1855" t="s">
        <v>1476</v>
      </c>
      <c r="H2768" s="1824"/>
      <c r="I2768" s="1563">
        <v>1400</v>
      </c>
      <c r="J2768" s="1564" t="s">
        <v>1126</v>
      </c>
      <c r="K2768" s="1565"/>
      <c r="L2768" s="1824"/>
      <c r="M2768" s="1563">
        <v>1400</v>
      </c>
      <c r="N2768" s="1130" t="s">
        <v>3781</v>
      </c>
      <c r="O2768" s="6"/>
      <c r="P2768" s="6"/>
      <c r="Q2768" s="6"/>
    </row>
    <row r="2769" spans="1:17" ht="20.399999999999999" customHeight="1">
      <c r="A2769" s="639" t="s">
        <v>1223</v>
      </c>
      <c r="B2769" s="3033" t="s">
        <v>756</v>
      </c>
      <c r="C2769" s="639" t="s">
        <v>305</v>
      </c>
      <c r="D2769" s="733" t="s">
        <v>1851</v>
      </c>
      <c r="E2769" s="1306" t="s">
        <v>1797</v>
      </c>
      <c r="F2769" s="1312">
        <v>2350</v>
      </c>
      <c r="G2769" s="1845" t="s">
        <v>813</v>
      </c>
      <c r="H2769" s="1824"/>
      <c r="I2769" s="1563">
        <v>500</v>
      </c>
      <c r="J2769" s="1564" t="s">
        <v>1126</v>
      </c>
      <c r="K2769" s="1565"/>
      <c r="L2769" s="1824"/>
      <c r="M2769" s="1563">
        <v>500</v>
      </c>
      <c r="N2769" s="1130"/>
      <c r="O2769" s="6"/>
      <c r="P2769" s="6"/>
      <c r="Q2769" s="6"/>
    </row>
    <row r="2770" spans="1:17" ht="20.399999999999999">
      <c r="A2770" s="639" t="s">
        <v>691</v>
      </c>
      <c r="B2770" s="3033" t="s">
        <v>756</v>
      </c>
      <c r="C2770" s="639" t="s">
        <v>305</v>
      </c>
      <c r="D2770" s="733" t="s">
        <v>1851</v>
      </c>
      <c r="E2770" s="1306" t="s">
        <v>1797</v>
      </c>
      <c r="F2770" s="1312">
        <v>2350</v>
      </c>
      <c r="G2770" s="1845" t="s">
        <v>2098</v>
      </c>
      <c r="H2770" s="1824"/>
      <c r="I2770" s="1563">
        <v>400</v>
      </c>
      <c r="J2770" s="1564" t="s">
        <v>1126</v>
      </c>
      <c r="K2770" s="1565"/>
      <c r="L2770" s="1824"/>
      <c r="M2770" s="1563">
        <v>400</v>
      </c>
      <c r="N2770" s="167"/>
      <c r="O2770" s="6"/>
      <c r="P2770" s="6"/>
      <c r="Q2770" s="6"/>
    </row>
    <row r="2771" spans="1:17" s="297" customFormat="1" ht="30.6">
      <c r="A2771" s="602"/>
      <c r="B2771" s="3033" t="s">
        <v>756</v>
      </c>
      <c r="C2771" s="602" t="s">
        <v>305</v>
      </c>
      <c r="D2771" s="617" t="s">
        <v>1851</v>
      </c>
      <c r="E2771" s="1306" t="s">
        <v>1797</v>
      </c>
      <c r="F2771" s="1312">
        <v>2350</v>
      </c>
      <c r="G2771" s="1845" t="s">
        <v>2099</v>
      </c>
      <c r="H2771" s="1824"/>
      <c r="I2771" s="1563">
        <v>500</v>
      </c>
      <c r="J2771" s="1564" t="s">
        <v>1126</v>
      </c>
      <c r="K2771" s="1565"/>
      <c r="L2771" s="1824"/>
      <c r="M2771" s="1563">
        <v>500</v>
      </c>
      <c r="N2771" s="1130"/>
      <c r="O2771" s="296"/>
      <c r="P2771" s="296"/>
      <c r="Q2771" s="296"/>
    </row>
    <row r="2772" spans="1:17" s="297" customFormat="1">
      <c r="A2772" s="602" t="s">
        <v>1224</v>
      </c>
      <c r="B2772" s="3033" t="s">
        <v>756</v>
      </c>
      <c r="C2772" s="602" t="s">
        <v>305</v>
      </c>
      <c r="D2772" s="617" t="s">
        <v>1851</v>
      </c>
      <c r="E2772" s="1306" t="s">
        <v>1797</v>
      </c>
      <c r="F2772" s="1312">
        <v>2350</v>
      </c>
      <c r="G2772" s="1845" t="s">
        <v>1230</v>
      </c>
      <c r="H2772" s="1824"/>
      <c r="I2772" s="1563">
        <v>200</v>
      </c>
      <c r="J2772" s="1564" t="s">
        <v>1126</v>
      </c>
      <c r="K2772" s="1565"/>
      <c r="L2772" s="1824"/>
      <c r="M2772" s="1563">
        <v>200</v>
      </c>
      <c r="N2772" s="1131"/>
      <c r="O2772" s="296"/>
      <c r="P2772" s="296"/>
      <c r="Q2772" s="296"/>
    </row>
    <row r="2773" spans="1:17" s="297" customFormat="1">
      <c r="A2773" s="602"/>
      <c r="B2773" s="3033" t="s">
        <v>756</v>
      </c>
      <c r="C2773" s="602" t="s">
        <v>305</v>
      </c>
      <c r="D2773" s="617" t="s">
        <v>1851</v>
      </c>
      <c r="E2773" s="1306" t="s">
        <v>1797</v>
      </c>
      <c r="F2773" s="1312">
        <v>2350</v>
      </c>
      <c r="G2773" s="757" t="s">
        <v>1479</v>
      </c>
      <c r="H2773" s="1824"/>
      <c r="I2773" s="1563">
        <v>200</v>
      </c>
      <c r="J2773" s="1564" t="s">
        <v>1126</v>
      </c>
      <c r="K2773" s="1565"/>
      <c r="L2773" s="1824"/>
      <c r="M2773" s="1563">
        <v>300</v>
      </c>
      <c r="N2773" s="1130" t="s">
        <v>3783</v>
      </c>
      <c r="O2773" s="296"/>
      <c r="P2773" s="296"/>
      <c r="Q2773" s="296"/>
    </row>
    <row r="2774" spans="1:17" s="297" customFormat="1">
      <c r="A2774" s="639"/>
      <c r="B2774" s="3033" t="s">
        <v>756</v>
      </c>
      <c r="C2774" s="639" t="s">
        <v>305</v>
      </c>
      <c r="D2774" s="733" t="s">
        <v>1851</v>
      </c>
      <c r="E2774" s="1306" t="s">
        <v>1797</v>
      </c>
      <c r="F2774" s="1312">
        <v>2350</v>
      </c>
      <c r="G2774" s="757" t="s">
        <v>1481</v>
      </c>
      <c r="H2774" s="1824"/>
      <c r="I2774" s="1563">
        <v>1000</v>
      </c>
      <c r="J2774" s="1564" t="s">
        <v>1126</v>
      </c>
      <c r="K2774" s="1565"/>
      <c r="L2774" s="1824"/>
      <c r="M2774" s="1563">
        <v>1000</v>
      </c>
      <c r="N2774" s="1130"/>
      <c r="O2774" s="296"/>
      <c r="P2774" s="296"/>
      <c r="Q2774" s="296"/>
    </row>
    <row r="2775" spans="1:17" s="297" customFormat="1" ht="20.399999999999999">
      <c r="A2775" s="602"/>
      <c r="B2775" s="3033" t="s">
        <v>756</v>
      </c>
      <c r="C2775" s="602" t="s">
        <v>305</v>
      </c>
      <c r="D2775" s="617" t="s">
        <v>1851</v>
      </c>
      <c r="E2775" s="1306" t="s">
        <v>1797</v>
      </c>
      <c r="F2775" s="1312">
        <v>2350</v>
      </c>
      <c r="G2775" s="1845" t="s">
        <v>1259</v>
      </c>
      <c r="H2775" s="1824"/>
      <c r="I2775" s="1563">
        <v>500</v>
      </c>
      <c r="J2775" s="1564" t="s">
        <v>1126</v>
      </c>
      <c r="K2775" s="1565"/>
      <c r="L2775" s="1824"/>
      <c r="M2775" s="1563">
        <v>500</v>
      </c>
      <c r="N2775" s="1131"/>
      <c r="O2775" s="296"/>
      <c r="P2775" s="296"/>
      <c r="Q2775" s="296"/>
    </row>
    <row r="2776" spans="1:17" ht="51">
      <c r="A2776" s="1549"/>
      <c r="B2776" s="3033" t="s">
        <v>756</v>
      </c>
      <c r="C2776" s="602" t="s">
        <v>305</v>
      </c>
      <c r="D2776" s="617" t="s">
        <v>1851</v>
      </c>
      <c r="E2776" s="1306" t="s">
        <v>1797</v>
      </c>
      <c r="F2776" s="1312">
        <v>2350</v>
      </c>
      <c r="G2776" s="1816" t="s">
        <v>984</v>
      </c>
      <c r="H2776" s="1836"/>
      <c r="I2776" s="1656"/>
      <c r="J2776" s="1847" t="s">
        <v>1126</v>
      </c>
      <c r="K2776" s="1848"/>
      <c r="L2776" s="1836"/>
      <c r="M2776" s="1656">
        <v>500</v>
      </c>
      <c r="N2776" s="1130"/>
      <c r="O2776" s="6"/>
      <c r="P2776" s="6"/>
      <c r="Q2776" s="6"/>
    </row>
    <row r="2777" spans="1:17" ht="20.399999999999999">
      <c r="A2777" s="602" t="s">
        <v>1224</v>
      </c>
      <c r="B2777" s="3033" t="s">
        <v>756</v>
      </c>
      <c r="C2777" s="602" t="s">
        <v>305</v>
      </c>
      <c r="D2777" s="617" t="s">
        <v>1851</v>
      </c>
      <c r="E2777" s="1306" t="s">
        <v>1797</v>
      </c>
      <c r="F2777" s="618">
        <v>2350</v>
      </c>
      <c r="G2777" s="863" t="s">
        <v>3008</v>
      </c>
      <c r="H2777" s="605"/>
      <c r="I2777" s="599">
        <v>-198</v>
      </c>
      <c r="J2777" s="1392" t="s">
        <v>1126</v>
      </c>
      <c r="K2777" s="606"/>
      <c r="L2777" s="853"/>
      <c r="M2777" s="598"/>
      <c r="N2777" s="1131"/>
      <c r="O2777" s="6"/>
      <c r="P2777" s="6"/>
      <c r="Q2777" s="6"/>
    </row>
    <row r="2778" spans="1:17" ht="20.399999999999999">
      <c r="A2778" s="576"/>
      <c r="B2778" s="3033" t="s">
        <v>756</v>
      </c>
      <c r="C2778" s="602" t="s">
        <v>305</v>
      </c>
      <c r="D2778" s="617" t="s">
        <v>1851</v>
      </c>
      <c r="E2778" s="1306" t="s">
        <v>1797</v>
      </c>
      <c r="F2778" s="618">
        <v>2350</v>
      </c>
      <c r="G2778" s="1349" t="s">
        <v>2913</v>
      </c>
      <c r="H2778" s="1046"/>
      <c r="I2778" s="1045">
        <v>-200</v>
      </c>
      <c r="J2778" s="1392" t="s">
        <v>1126</v>
      </c>
      <c r="K2778" s="1047"/>
      <c r="L2778" s="1357"/>
      <c r="M2778" s="1030"/>
      <c r="N2778" s="1130"/>
      <c r="O2778" s="6"/>
      <c r="P2778" s="6"/>
      <c r="Q2778" s="6"/>
    </row>
    <row r="2779" spans="1:17" ht="20.399999999999999">
      <c r="A2779" s="622"/>
      <c r="B2779" s="3032" t="s">
        <v>758</v>
      </c>
      <c r="C2779" s="622" t="s">
        <v>309</v>
      </c>
      <c r="D2779" s="658" t="s">
        <v>1851</v>
      </c>
      <c r="E2779" s="1305" t="s">
        <v>1797</v>
      </c>
      <c r="F2779" s="624">
        <v>2512</v>
      </c>
      <c r="G2779" s="625" t="s">
        <v>763</v>
      </c>
      <c r="H2779" s="628">
        <v>200</v>
      </c>
      <c r="I2779" s="738"/>
      <c r="J2779" s="1392">
        <v>252</v>
      </c>
      <c r="K2779" s="666"/>
      <c r="L2779" s="1541">
        <v>300</v>
      </c>
      <c r="M2779" s="1562"/>
      <c r="N2779" s="1130" t="s">
        <v>3784</v>
      </c>
      <c r="O2779" s="6"/>
      <c r="P2779" s="6"/>
      <c r="Q2779" s="6"/>
    </row>
    <row r="2780" spans="1:17">
      <c r="A2780" s="576"/>
      <c r="B2780" s="3033" t="s">
        <v>756</v>
      </c>
      <c r="C2780" s="602" t="s">
        <v>305</v>
      </c>
      <c r="D2780" s="617" t="s">
        <v>1851</v>
      </c>
      <c r="E2780" s="1306" t="s">
        <v>1797</v>
      </c>
      <c r="F2780" s="618">
        <v>2512</v>
      </c>
      <c r="G2780" s="1349" t="s">
        <v>3767</v>
      </c>
      <c r="H2780" s="1046"/>
      <c r="I2780" s="1045">
        <v>200</v>
      </c>
      <c r="J2780" s="1392" t="s">
        <v>1126</v>
      </c>
      <c r="K2780" s="1047"/>
      <c r="L2780" s="1835"/>
      <c r="M2780" s="1560">
        <v>300</v>
      </c>
      <c r="N2780" s="1130"/>
      <c r="O2780" s="6"/>
      <c r="P2780" s="6"/>
      <c r="Q2780" s="6"/>
    </row>
    <row r="2781" spans="1:17">
      <c r="A2781" s="622"/>
      <c r="B2781" s="3032" t="s">
        <v>758</v>
      </c>
      <c r="C2781" s="622" t="s">
        <v>309</v>
      </c>
      <c r="D2781" s="658" t="s">
        <v>1851</v>
      </c>
      <c r="E2781" s="1305" t="s">
        <v>1797</v>
      </c>
      <c r="F2781" s="624">
        <v>5238</v>
      </c>
      <c r="G2781" s="625" t="s">
        <v>131</v>
      </c>
      <c r="H2781" s="628">
        <v>2500</v>
      </c>
      <c r="I2781" s="738"/>
      <c r="J2781" s="1392" t="s">
        <v>1126</v>
      </c>
      <c r="K2781" s="666"/>
      <c r="L2781" s="1541">
        <v>0</v>
      </c>
      <c r="M2781" s="1562"/>
      <c r="N2781" s="1131"/>
      <c r="O2781" s="6"/>
      <c r="P2781" s="6"/>
      <c r="Q2781" s="6"/>
    </row>
    <row r="2782" spans="1:17">
      <c r="A2782" s="602"/>
      <c r="B2782" s="3033" t="s">
        <v>758</v>
      </c>
      <c r="C2782" s="602" t="s">
        <v>309</v>
      </c>
      <c r="D2782" s="617" t="s">
        <v>1851</v>
      </c>
      <c r="E2782" s="1306" t="s">
        <v>1797</v>
      </c>
      <c r="F2782" s="618">
        <v>5238</v>
      </c>
      <c r="G2782" s="604" t="s">
        <v>3769</v>
      </c>
      <c r="H2782" s="605"/>
      <c r="I2782" s="599">
        <v>2500</v>
      </c>
      <c r="J2782" s="1392" t="s">
        <v>1126</v>
      </c>
      <c r="K2782" s="606"/>
      <c r="L2782" s="1822"/>
      <c r="M2782" s="1542">
        <v>0</v>
      </c>
      <c r="N2782" s="1130"/>
      <c r="O2782" s="6"/>
      <c r="P2782" s="6"/>
      <c r="Q2782" s="6"/>
    </row>
    <row r="2783" spans="1:17">
      <c r="A2783" s="1305"/>
      <c r="B2783" s="3032" t="s">
        <v>758</v>
      </c>
      <c r="C2783" s="1305" t="s">
        <v>309</v>
      </c>
      <c r="D2783" s="1558" t="s">
        <v>1851</v>
      </c>
      <c r="E2783" s="1305" t="s">
        <v>1797</v>
      </c>
      <c r="F2783" s="1578">
        <v>5239</v>
      </c>
      <c r="G2783" s="1571" t="s">
        <v>731</v>
      </c>
      <c r="H2783" s="1572">
        <v>198</v>
      </c>
      <c r="I2783" s="1573"/>
      <c r="J2783" s="1564">
        <v>197.68</v>
      </c>
      <c r="K2783" s="1574"/>
      <c r="L2783" s="1572">
        <v>0</v>
      </c>
      <c r="M2783" s="1573"/>
      <c r="N2783" s="1131"/>
      <c r="O2783" s="6"/>
      <c r="P2783" s="6"/>
      <c r="Q2783" s="6"/>
    </row>
    <row r="2784" spans="1:17" ht="20.399999999999999">
      <c r="A2784" s="1306"/>
      <c r="B2784" s="3033" t="s">
        <v>758</v>
      </c>
      <c r="C2784" s="1306" t="s">
        <v>309</v>
      </c>
      <c r="D2784" s="1559" t="s">
        <v>1851</v>
      </c>
      <c r="E2784" s="1306" t="s">
        <v>1797</v>
      </c>
      <c r="F2784" s="1312">
        <v>5239</v>
      </c>
      <c r="G2784" s="1845" t="s">
        <v>3008</v>
      </c>
      <c r="H2784" s="1824"/>
      <c r="I2784" s="1563">
        <v>198</v>
      </c>
      <c r="J2784" s="1564" t="s">
        <v>1126</v>
      </c>
      <c r="K2784" s="1565"/>
      <c r="L2784" s="1824"/>
      <c r="M2784" s="1563"/>
      <c r="N2784" s="168"/>
      <c r="O2784" s="178"/>
      <c r="P2784" s="178"/>
      <c r="Q2784" s="178"/>
    </row>
    <row r="2785" spans="1:17" ht="20.399999999999999">
      <c r="A2785" s="622"/>
      <c r="B2785" s="3032" t="s">
        <v>756</v>
      </c>
      <c r="C2785" s="622" t="s">
        <v>307</v>
      </c>
      <c r="D2785" s="658" t="s">
        <v>1851</v>
      </c>
      <c r="E2785" s="1314" t="s">
        <v>1798</v>
      </c>
      <c r="F2785" s="624">
        <v>1150</v>
      </c>
      <c r="G2785" s="625" t="s">
        <v>387</v>
      </c>
      <c r="H2785" s="628">
        <v>1200</v>
      </c>
      <c r="I2785" s="738"/>
      <c r="J2785" s="1392">
        <v>0</v>
      </c>
      <c r="K2785" s="629"/>
      <c r="L2785" s="1541">
        <v>1200</v>
      </c>
      <c r="M2785" s="1562"/>
      <c r="N2785" s="594" t="s">
        <v>3786</v>
      </c>
      <c r="O2785" s="6"/>
      <c r="P2785" s="6"/>
      <c r="Q2785" s="6"/>
    </row>
    <row r="2786" spans="1:17" ht="20.399999999999999">
      <c r="A2786" s="602"/>
      <c r="B2786" s="3033" t="s">
        <v>756</v>
      </c>
      <c r="C2786" s="602" t="s">
        <v>307</v>
      </c>
      <c r="D2786" s="617" t="s">
        <v>1851</v>
      </c>
      <c r="E2786" s="1306" t="s">
        <v>1798</v>
      </c>
      <c r="F2786" s="618">
        <v>1150</v>
      </c>
      <c r="G2786" s="596" t="s">
        <v>1484</v>
      </c>
      <c r="H2786" s="605"/>
      <c r="I2786" s="599">
        <v>1200</v>
      </c>
      <c r="J2786" s="1392" t="s">
        <v>1126</v>
      </c>
      <c r="K2786" s="600"/>
      <c r="L2786" s="1542"/>
      <c r="M2786" s="1542">
        <v>1200</v>
      </c>
      <c r="N2786" s="168"/>
      <c r="O2786" s="6"/>
      <c r="P2786" s="6"/>
      <c r="Q2786" s="6"/>
    </row>
    <row r="2787" spans="1:17" ht="30.6">
      <c r="A2787" s="622"/>
      <c r="B2787" s="3032" t="s">
        <v>756</v>
      </c>
      <c r="C2787" s="1305" t="s">
        <v>307</v>
      </c>
      <c r="D2787" s="1558" t="s">
        <v>1851</v>
      </c>
      <c r="E2787" s="1314" t="s">
        <v>1798</v>
      </c>
      <c r="F2787" s="1578">
        <v>2121</v>
      </c>
      <c r="G2787" s="1571" t="s">
        <v>1020</v>
      </c>
      <c r="H2787" s="1572">
        <v>300</v>
      </c>
      <c r="I2787" s="1573"/>
      <c r="J2787" s="1564">
        <v>0</v>
      </c>
      <c r="K2787" s="1574"/>
      <c r="L2787" s="1572">
        <v>300</v>
      </c>
      <c r="M2787" s="1573"/>
      <c r="N2787" s="594" t="s">
        <v>3787</v>
      </c>
      <c r="O2787" s="6"/>
      <c r="P2787" s="6"/>
      <c r="Q2787" s="6"/>
    </row>
    <row r="2788" spans="1:17">
      <c r="A2788" s="602"/>
      <c r="B2788" s="3033" t="s">
        <v>756</v>
      </c>
      <c r="C2788" s="1306" t="s">
        <v>307</v>
      </c>
      <c r="D2788" s="1559" t="s">
        <v>1851</v>
      </c>
      <c r="E2788" s="1306" t="s">
        <v>1798</v>
      </c>
      <c r="F2788" s="1312">
        <v>2121</v>
      </c>
      <c r="G2788" s="1860" t="s">
        <v>1226</v>
      </c>
      <c r="H2788" s="1824"/>
      <c r="I2788" s="1563">
        <v>300</v>
      </c>
      <c r="J2788" s="1564" t="s">
        <v>1126</v>
      </c>
      <c r="K2788" s="1565"/>
      <c r="L2788" s="1563"/>
      <c r="M2788" s="1563">
        <v>300</v>
      </c>
      <c r="N2788" s="594"/>
      <c r="O2788" s="178"/>
      <c r="P2788" s="178"/>
      <c r="Q2788" s="178"/>
    </row>
    <row r="2789" spans="1:17" ht="20.399999999999999">
      <c r="A2789" s="602"/>
      <c r="B2789" s="3033" t="s">
        <v>756</v>
      </c>
      <c r="C2789" s="1306" t="s">
        <v>307</v>
      </c>
      <c r="D2789" s="1559" t="s">
        <v>1851</v>
      </c>
      <c r="E2789" s="1306" t="s">
        <v>1798</v>
      </c>
      <c r="F2789" s="1312">
        <v>2121</v>
      </c>
      <c r="G2789" s="1860" t="s">
        <v>1752</v>
      </c>
      <c r="H2789" s="1824"/>
      <c r="I2789" s="1563"/>
      <c r="J2789" s="1564" t="s">
        <v>1126</v>
      </c>
      <c r="K2789" s="1565"/>
      <c r="L2789" s="1563"/>
      <c r="M2789" s="1563"/>
      <c r="N2789" s="1130"/>
      <c r="O2789" s="178"/>
      <c r="P2789" s="178"/>
      <c r="Q2789" s="178"/>
    </row>
    <row r="2790" spans="1:17" ht="20.399999999999999">
      <c r="A2790" s="622"/>
      <c r="B2790" s="3032" t="s">
        <v>756</v>
      </c>
      <c r="C2790" s="1305" t="s">
        <v>307</v>
      </c>
      <c r="D2790" s="1558" t="s">
        <v>1851</v>
      </c>
      <c r="E2790" s="1314" t="s">
        <v>1798</v>
      </c>
      <c r="F2790" s="1578">
        <v>2122</v>
      </c>
      <c r="G2790" s="1571" t="s">
        <v>1009</v>
      </c>
      <c r="H2790" s="1572">
        <v>75</v>
      </c>
      <c r="I2790" s="1573"/>
      <c r="J2790" s="1564">
        <v>0</v>
      </c>
      <c r="K2790" s="1574"/>
      <c r="L2790" s="1572">
        <v>75</v>
      </c>
      <c r="M2790" s="1573"/>
      <c r="N2790" s="1130"/>
      <c r="O2790" s="178"/>
      <c r="P2790" s="178"/>
      <c r="Q2790" s="178"/>
    </row>
    <row r="2791" spans="1:17" ht="20.399999999999999">
      <c r="A2791" s="602"/>
      <c r="B2791" s="3033" t="s">
        <v>756</v>
      </c>
      <c r="C2791" s="1306" t="s">
        <v>307</v>
      </c>
      <c r="D2791" s="1559" t="s">
        <v>1851</v>
      </c>
      <c r="E2791" s="1306" t="s">
        <v>1798</v>
      </c>
      <c r="F2791" s="1312">
        <v>2122</v>
      </c>
      <c r="G2791" s="1860" t="s">
        <v>1752</v>
      </c>
      <c r="H2791" s="1824"/>
      <c r="I2791" s="1563">
        <v>75</v>
      </c>
      <c r="J2791" s="1564" t="s">
        <v>1126</v>
      </c>
      <c r="K2791" s="1565"/>
      <c r="L2791" s="1563"/>
      <c r="M2791" s="1563">
        <v>75</v>
      </c>
      <c r="N2791" s="1131" t="s">
        <v>3788</v>
      </c>
      <c r="O2791" s="178"/>
      <c r="P2791" s="178"/>
      <c r="Q2791" s="178"/>
    </row>
    <row r="2792" spans="1:17" ht="20.399999999999999">
      <c r="A2792" s="622"/>
      <c r="B2792" s="3032" t="s">
        <v>756</v>
      </c>
      <c r="C2792" s="622" t="s">
        <v>307</v>
      </c>
      <c r="D2792" s="658" t="s">
        <v>1851</v>
      </c>
      <c r="E2792" s="1314" t="s">
        <v>1798</v>
      </c>
      <c r="F2792" s="624">
        <v>2231</v>
      </c>
      <c r="G2792" s="625" t="s">
        <v>729</v>
      </c>
      <c r="H2792" s="628">
        <v>3830</v>
      </c>
      <c r="I2792" s="738"/>
      <c r="J2792" s="1392">
        <v>2914</v>
      </c>
      <c r="K2792" s="629"/>
      <c r="L2792" s="1541">
        <v>12300</v>
      </c>
      <c r="M2792" s="1562"/>
      <c r="N2792" s="1131" t="s">
        <v>3788</v>
      </c>
      <c r="O2792" s="178"/>
      <c r="P2792" s="178"/>
      <c r="Q2792" s="178"/>
    </row>
    <row r="2793" spans="1:17" ht="40.799999999999997">
      <c r="A2793" s="602"/>
      <c r="B2793" s="3033" t="s">
        <v>756</v>
      </c>
      <c r="C2793" s="602" t="s">
        <v>307</v>
      </c>
      <c r="D2793" s="1559" t="s">
        <v>1851</v>
      </c>
      <c r="E2793" s="1306" t="s">
        <v>1798</v>
      </c>
      <c r="F2793" s="1312">
        <v>2231</v>
      </c>
      <c r="G2793" s="1845" t="s">
        <v>2539</v>
      </c>
      <c r="H2793" s="1824"/>
      <c r="I2793" s="1563">
        <v>2400</v>
      </c>
      <c r="J2793" s="1564" t="s">
        <v>1126</v>
      </c>
      <c r="K2793" s="1565"/>
      <c r="L2793" s="1563"/>
      <c r="M2793" s="1580">
        <v>3000</v>
      </c>
      <c r="N2793" s="1131"/>
      <c r="O2793" s="178"/>
      <c r="P2793" s="178"/>
      <c r="Q2793" s="178"/>
    </row>
    <row r="2794" spans="1:17">
      <c r="A2794" s="602"/>
      <c r="B2794" s="3033" t="s">
        <v>756</v>
      </c>
      <c r="C2794" s="602" t="s">
        <v>307</v>
      </c>
      <c r="D2794" s="1559" t="s">
        <v>1851</v>
      </c>
      <c r="E2794" s="1306" t="s">
        <v>1798</v>
      </c>
      <c r="F2794" s="1312">
        <v>2231</v>
      </c>
      <c r="G2794" s="1845" t="s">
        <v>2100</v>
      </c>
      <c r="H2794" s="1824"/>
      <c r="I2794" s="1563">
        <v>2000</v>
      </c>
      <c r="J2794" s="1564" t="s">
        <v>1126</v>
      </c>
      <c r="K2794" s="1565"/>
      <c r="L2794" s="1563"/>
      <c r="M2794" s="1580">
        <v>3000</v>
      </c>
      <c r="N2794" s="1131"/>
      <c r="O2794" s="6"/>
      <c r="P2794" s="6"/>
      <c r="Q2794" s="6"/>
    </row>
    <row r="2795" spans="1:17">
      <c r="A2795" s="602"/>
      <c r="B2795" s="3033" t="s">
        <v>756</v>
      </c>
      <c r="C2795" s="602" t="s">
        <v>307</v>
      </c>
      <c r="D2795" s="1559" t="s">
        <v>1851</v>
      </c>
      <c r="E2795" s="1306" t="s">
        <v>1798</v>
      </c>
      <c r="F2795" s="1312">
        <v>2231</v>
      </c>
      <c r="G2795" s="1845" t="s">
        <v>1485</v>
      </c>
      <c r="H2795" s="1824"/>
      <c r="I2795" s="1563">
        <v>1600</v>
      </c>
      <c r="J2795" s="1564" t="s">
        <v>1126</v>
      </c>
      <c r="K2795" s="1565"/>
      <c r="L2795" s="1563"/>
      <c r="M2795" s="1580">
        <v>2000</v>
      </c>
      <c r="N2795" s="1131"/>
      <c r="O2795" s="178"/>
      <c r="P2795" s="178"/>
      <c r="Q2795" s="178"/>
    </row>
    <row r="2796" spans="1:17">
      <c r="A2796" s="602"/>
      <c r="B2796" s="3033" t="s">
        <v>756</v>
      </c>
      <c r="C2796" s="602" t="s">
        <v>307</v>
      </c>
      <c r="D2796" s="1559" t="s">
        <v>1851</v>
      </c>
      <c r="E2796" s="1306" t="s">
        <v>1798</v>
      </c>
      <c r="F2796" s="1312">
        <v>2231</v>
      </c>
      <c r="G2796" s="1845" t="s">
        <v>1676</v>
      </c>
      <c r="H2796" s="1824"/>
      <c r="I2796" s="1563">
        <v>1900</v>
      </c>
      <c r="J2796" s="1564" t="s">
        <v>1126</v>
      </c>
      <c r="K2796" s="1565"/>
      <c r="L2796" s="1563"/>
      <c r="M2796" s="1563">
        <v>1900</v>
      </c>
      <c r="N2796" s="1130"/>
      <c r="O2796" s="6"/>
      <c r="P2796" s="6"/>
      <c r="Q2796" s="6"/>
    </row>
    <row r="2797" spans="1:17" ht="20.399999999999999">
      <c r="A2797" s="1549"/>
      <c r="B2797" s="3033" t="s">
        <v>756</v>
      </c>
      <c r="C2797" s="602" t="s">
        <v>307</v>
      </c>
      <c r="D2797" s="1559" t="s">
        <v>1851</v>
      </c>
      <c r="E2797" s="1306" t="s">
        <v>1798</v>
      </c>
      <c r="F2797" s="1312">
        <v>2231</v>
      </c>
      <c r="G2797" s="1816" t="s">
        <v>3772</v>
      </c>
      <c r="H2797" s="1556"/>
      <c r="I2797" s="1556">
        <v>0</v>
      </c>
      <c r="J2797" s="1553" t="s">
        <v>1126</v>
      </c>
      <c r="K2797" s="1554"/>
      <c r="L2797" s="1556"/>
      <c r="M2797" s="2660">
        <v>1200</v>
      </c>
      <c r="N2797" s="1131"/>
      <c r="O2797" s="6"/>
      <c r="P2797" s="6"/>
      <c r="Q2797" s="6"/>
    </row>
    <row r="2798" spans="1:17">
      <c r="A2798" s="1549"/>
      <c r="B2798" s="3033" t="s">
        <v>756</v>
      </c>
      <c r="C2798" s="602" t="s">
        <v>307</v>
      </c>
      <c r="D2798" s="1559" t="s">
        <v>1851</v>
      </c>
      <c r="E2798" s="1306" t="s">
        <v>1798</v>
      </c>
      <c r="F2798" s="1312">
        <v>2231</v>
      </c>
      <c r="G2798" s="1850" t="s">
        <v>3775</v>
      </c>
      <c r="H2798" s="1556"/>
      <c r="I2798" s="1556">
        <v>0</v>
      </c>
      <c r="J2798" s="1553" t="s">
        <v>1126</v>
      </c>
      <c r="K2798" s="1554"/>
      <c r="L2798" s="1556"/>
      <c r="M2798" s="1556">
        <v>600</v>
      </c>
      <c r="N2798" s="1130"/>
      <c r="O2798" s="6"/>
      <c r="P2798" s="6"/>
      <c r="Q2798" s="6"/>
    </row>
    <row r="2799" spans="1:17">
      <c r="A2799" s="602"/>
      <c r="B2799" s="3033" t="s">
        <v>756</v>
      </c>
      <c r="C2799" s="602" t="s">
        <v>307</v>
      </c>
      <c r="D2799" s="617" t="s">
        <v>1851</v>
      </c>
      <c r="E2799" s="1306" t="s">
        <v>1798</v>
      </c>
      <c r="F2799" s="1312">
        <v>2231</v>
      </c>
      <c r="G2799" s="1845" t="s">
        <v>1486</v>
      </c>
      <c r="H2799" s="1824"/>
      <c r="I2799" s="1563">
        <v>600</v>
      </c>
      <c r="J2799" s="1564" t="s">
        <v>1126</v>
      </c>
      <c r="K2799" s="1565"/>
      <c r="L2799" s="1563"/>
      <c r="M2799" s="1563">
        <v>600</v>
      </c>
      <c r="N2799" s="1131"/>
      <c r="O2799" s="6"/>
      <c r="P2799" s="6"/>
      <c r="Q2799" s="6"/>
    </row>
    <row r="2800" spans="1:17" ht="30.6" customHeight="1">
      <c r="A2800" s="602"/>
      <c r="B2800" s="3033" t="s">
        <v>756</v>
      </c>
      <c r="C2800" s="602" t="s">
        <v>307</v>
      </c>
      <c r="D2800" s="617" t="s">
        <v>1851</v>
      </c>
      <c r="E2800" s="1306" t="s">
        <v>1798</v>
      </c>
      <c r="F2800" s="1312">
        <v>2231</v>
      </c>
      <c r="G2800" s="757" t="s">
        <v>2950</v>
      </c>
      <c r="H2800" s="1824"/>
      <c r="I2800" s="1563">
        <v>-1670</v>
      </c>
      <c r="J2800" s="1564" t="s">
        <v>1126</v>
      </c>
      <c r="K2800" s="1565"/>
      <c r="L2800" s="1563"/>
      <c r="M2800" s="1563"/>
      <c r="N2800" s="1131"/>
      <c r="O2800" s="178"/>
      <c r="P2800" s="178"/>
      <c r="Q2800" s="178"/>
    </row>
    <row r="2801" spans="1:17" ht="20.399999999999999">
      <c r="A2801" s="576"/>
      <c r="B2801" s="3033" t="s">
        <v>756</v>
      </c>
      <c r="C2801" s="602" t="s">
        <v>307</v>
      </c>
      <c r="D2801" s="617" t="s">
        <v>1851</v>
      </c>
      <c r="E2801" s="1306" t="s">
        <v>1798</v>
      </c>
      <c r="F2801" s="1312">
        <v>2231</v>
      </c>
      <c r="G2801" s="1701" t="s">
        <v>3036</v>
      </c>
      <c r="H2801" s="1831"/>
      <c r="I2801" s="1593">
        <v>-1000</v>
      </c>
      <c r="J2801" s="1564" t="s">
        <v>1126</v>
      </c>
      <c r="K2801" s="1832"/>
      <c r="L2801" s="1593"/>
      <c r="M2801" s="1593"/>
      <c r="N2801" s="1130"/>
      <c r="O2801" s="4"/>
      <c r="P2801" s="4"/>
      <c r="Q2801" s="4"/>
    </row>
    <row r="2802" spans="1:17" ht="30.6" customHeight="1">
      <c r="A2802" s="576"/>
      <c r="B2802" s="3033" t="s">
        <v>756</v>
      </c>
      <c r="C2802" s="602" t="s">
        <v>307</v>
      </c>
      <c r="D2802" s="617" t="s">
        <v>1851</v>
      </c>
      <c r="E2802" s="1306" t="s">
        <v>1798</v>
      </c>
      <c r="F2802" s="1312">
        <v>2231</v>
      </c>
      <c r="G2802" s="1701" t="s">
        <v>3109</v>
      </c>
      <c r="H2802" s="1831"/>
      <c r="I2802" s="1593">
        <v>-2000</v>
      </c>
      <c r="J2802" s="1564" t="s">
        <v>1126</v>
      </c>
      <c r="K2802" s="1832"/>
      <c r="L2802" s="1593"/>
      <c r="M2802" s="1593"/>
      <c r="N2802" s="1131"/>
      <c r="O2802" s="4"/>
      <c r="P2802" s="4"/>
      <c r="Q2802" s="4"/>
    </row>
    <row r="2803" spans="1:17" ht="30.6">
      <c r="A2803" s="622"/>
      <c r="B2803" s="3032" t="s">
        <v>756</v>
      </c>
      <c r="C2803" s="622" t="s">
        <v>307</v>
      </c>
      <c r="D2803" s="658" t="s">
        <v>1851</v>
      </c>
      <c r="E2803" s="1314" t="s">
        <v>1798</v>
      </c>
      <c r="F2803" s="1578">
        <v>2232</v>
      </c>
      <c r="G2803" s="1571" t="s">
        <v>1307</v>
      </c>
      <c r="H2803" s="1572">
        <v>700</v>
      </c>
      <c r="I2803" s="1573"/>
      <c r="J2803" s="1564">
        <v>237.16</v>
      </c>
      <c r="K2803" s="1574"/>
      <c r="L2803" s="1572">
        <v>1700</v>
      </c>
      <c r="M2803" s="1573"/>
      <c r="N2803" s="1130"/>
      <c r="O2803" s="4"/>
      <c r="P2803" s="4"/>
      <c r="Q2803" s="4"/>
    </row>
    <row r="2804" spans="1:17">
      <c r="A2804" s="602"/>
      <c r="B2804" s="3033" t="s">
        <v>756</v>
      </c>
      <c r="C2804" s="602" t="s">
        <v>307</v>
      </c>
      <c r="D2804" s="617" t="s">
        <v>1851</v>
      </c>
      <c r="E2804" s="1306" t="s">
        <v>1798</v>
      </c>
      <c r="F2804" s="1312">
        <v>2232</v>
      </c>
      <c r="G2804" s="1861" t="s">
        <v>1487</v>
      </c>
      <c r="H2804" s="1824"/>
      <c r="I2804" s="1563">
        <v>300</v>
      </c>
      <c r="J2804" s="1564" t="s">
        <v>1126</v>
      </c>
      <c r="K2804" s="1565"/>
      <c r="L2804" s="1563"/>
      <c r="M2804" s="1563">
        <v>300</v>
      </c>
      <c r="N2804" s="1131"/>
      <c r="O2804" s="178"/>
      <c r="P2804" s="178"/>
      <c r="Q2804" s="178"/>
    </row>
    <row r="2805" spans="1:17">
      <c r="A2805" s="1549"/>
      <c r="B2805" s="3033" t="s">
        <v>756</v>
      </c>
      <c r="C2805" s="602" t="s">
        <v>307</v>
      </c>
      <c r="D2805" s="617" t="s">
        <v>1851</v>
      </c>
      <c r="E2805" s="1306" t="s">
        <v>1798</v>
      </c>
      <c r="F2805" s="1312">
        <v>2232</v>
      </c>
      <c r="G2805" s="1862" t="s">
        <v>3776</v>
      </c>
      <c r="H2805" s="1783"/>
      <c r="I2805" s="1580">
        <v>0</v>
      </c>
      <c r="J2805" s="1580"/>
      <c r="K2805" s="1582"/>
      <c r="L2805" s="1580"/>
      <c r="M2805" s="1580">
        <v>1000</v>
      </c>
      <c r="N2805" s="1130"/>
      <c r="O2805" s="178"/>
      <c r="P2805" s="178"/>
      <c r="Q2805" s="178"/>
    </row>
    <row r="2806" spans="1:17" ht="20.399999999999999">
      <c r="A2806" s="602"/>
      <c r="B2806" s="3033" t="s">
        <v>756</v>
      </c>
      <c r="C2806" s="602" t="s">
        <v>307</v>
      </c>
      <c r="D2806" s="617" t="s">
        <v>1851</v>
      </c>
      <c r="E2806" s="1306" t="s">
        <v>1798</v>
      </c>
      <c r="F2806" s="1312">
        <v>2232</v>
      </c>
      <c r="G2806" s="1853" t="s">
        <v>2101</v>
      </c>
      <c r="H2806" s="1783"/>
      <c r="I2806" s="1580">
        <v>400</v>
      </c>
      <c r="J2806" s="1581" t="s">
        <v>1126</v>
      </c>
      <c r="K2806" s="1582"/>
      <c r="L2806" s="1580"/>
      <c r="M2806" s="1580">
        <v>400</v>
      </c>
      <c r="N2806" s="1131"/>
      <c r="O2806" s="178"/>
      <c r="P2806" s="178"/>
      <c r="Q2806" s="178"/>
    </row>
    <row r="2807" spans="1:17">
      <c r="A2807" s="622"/>
      <c r="B2807" s="3032" t="s">
        <v>756</v>
      </c>
      <c r="C2807" s="622" t="s">
        <v>307</v>
      </c>
      <c r="D2807" s="658" t="s">
        <v>1851</v>
      </c>
      <c r="E2807" s="1314" t="s">
        <v>1798</v>
      </c>
      <c r="F2807" s="1578">
        <v>2233</v>
      </c>
      <c r="G2807" s="1571" t="s">
        <v>137</v>
      </c>
      <c r="H2807" s="1572">
        <v>400</v>
      </c>
      <c r="I2807" s="1573"/>
      <c r="J2807" s="1564">
        <v>0</v>
      </c>
      <c r="K2807" s="1574"/>
      <c r="L2807" s="1572">
        <v>400</v>
      </c>
      <c r="M2807" s="1573"/>
      <c r="N2807" s="296" t="s">
        <v>4147</v>
      </c>
      <c r="O2807" s="178"/>
      <c r="P2807" s="178"/>
      <c r="Q2807" s="178"/>
    </row>
    <row r="2808" spans="1:17">
      <c r="A2808" s="602"/>
      <c r="B2808" s="3033" t="s">
        <v>756</v>
      </c>
      <c r="C2808" s="602" t="s">
        <v>307</v>
      </c>
      <c r="D2808" s="617" t="s">
        <v>1851</v>
      </c>
      <c r="E2808" s="1306" t="s">
        <v>1798</v>
      </c>
      <c r="F2808" s="1312">
        <v>2233</v>
      </c>
      <c r="G2808" s="1845" t="s">
        <v>1488</v>
      </c>
      <c r="H2808" s="1824"/>
      <c r="I2808" s="1563">
        <v>200</v>
      </c>
      <c r="J2808" s="1564" t="s">
        <v>1126</v>
      </c>
      <c r="K2808" s="1565"/>
      <c r="L2808" s="1563"/>
      <c r="M2808" s="1563">
        <v>200</v>
      </c>
      <c r="N2808" s="296"/>
      <c r="O2808" s="178"/>
      <c r="P2808" s="178"/>
      <c r="Q2808" s="178"/>
    </row>
    <row r="2809" spans="1:17" ht="20.399999999999999">
      <c r="A2809" s="602"/>
      <c r="B2809" s="3033" t="s">
        <v>756</v>
      </c>
      <c r="C2809" s="602" t="s">
        <v>307</v>
      </c>
      <c r="D2809" s="617" t="s">
        <v>1851</v>
      </c>
      <c r="E2809" s="1306" t="s">
        <v>1798</v>
      </c>
      <c r="F2809" s="1312">
        <v>2233</v>
      </c>
      <c r="G2809" s="1845" t="s">
        <v>1077</v>
      </c>
      <c r="H2809" s="1824"/>
      <c r="I2809" s="1563">
        <v>200</v>
      </c>
      <c r="J2809" s="1564" t="s">
        <v>1126</v>
      </c>
      <c r="K2809" s="1565"/>
      <c r="L2809" s="1563"/>
      <c r="M2809" s="1563">
        <v>200</v>
      </c>
      <c r="N2809" s="296"/>
      <c r="O2809" s="178"/>
      <c r="P2809" s="178"/>
      <c r="Q2809" s="178"/>
    </row>
    <row r="2810" spans="1:17">
      <c r="A2810" s="622"/>
      <c r="B2810" s="3032" t="s">
        <v>756</v>
      </c>
      <c r="C2810" s="622" t="s">
        <v>307</v>
      </c>
      <c r="D2810" s="1558" t="s">
        <v>1851</v>
      </c>
      <c r="E2810" s="1314" t="s">
        <v>1798</v>
      </c>
      <c r="F2810" s="1578">
        <v>2239</v>
      </c>
      <c r="G2810" s="1571" t="s">
        <v>139</v>
      </c>
      <c r="H2810" s="1572">
        <v>6418.98</v>
      </c>
      <c r="I2810" s="1573"/>
      <c r="J2810" s="1564">
        <v>5218</v>
      </c>
      <c r="K2810" s="1574"/>
      <c r="L2810" s="1572">
        <v>10083.98</v>
      </c>
      <c r="M2810" s="1573"/>
      <c r="N2810" s="296"/>
      <c r="O2810" s="178"/>
      <c r="P2810" s="178"/>
      <c r="Q2810" s="178"/>
    </row>
    <row r="2811" spans="1:17">
      <c r="A2811" s="602"/>
      <c r="B2811" s="3033" t="s">
        <v>756</v>
      </c>
      <c r="C2811" s="602" t="s">
        <v>307</v>
      </c>
      <c r="D2811" s="1559" t="s">
        <v>1851</v>
      </c>
      <c r="E2811" s="1306" t="s">
        <v>1798</v>
      </c>
      <c r="F2811" s="1312">
        <v>2239</v>
      </c>
      <c r="G2811" s="1845" t="s">
        <v>1489</v>
      </c>
      <c r="H2811" s="1824"/>
      <c r="I2811" s="1563">
        <v>800</v>
      </c>
      <c r="J2811" s="1564" t="s">
        <v>1126</v>
      </c>
      <c r="K2811" s="1565"/>
      <c r="L2811" s="1563"/>
      <c r="M2811" s="2674">
        <v>1200</v>
      </c>
      <c r="N2811" s="296"/>
      <c r="O2811" s="178"/>
      <c r="P2811" s="178"/>
      <c r="Q2811" s="178"/>
    </row>
    <row r="2812" spans="1:17" ht="22.5" customHeight="1">
      <c r="A2812" s="602"/>
      <c r="B2812" s="3033" t="s">
        <v>756</v>
      </c>
      <c r="C2812" s="602" t="s">
        <v>307</v>
      </c>
      <c r="D2812" s="1559" t="s">
        <v>1851</v>
      </c>
      <c r="E2812" s="1306" t="s">
        <v>1798</v>
      </c>
      <c r="F2812" s="1312">
        <v>2239</v>
      </c>
      <c r="G2812" s="1845" t="s">
        <v>1490</v>
      </c>
      <c r="H2812" s="1824"/>
      <c r="I2812" s="1563">
        <v>733.98</v>
      </c>
      <c r="J2812" s="1564" t="s">
        <v>1126</v>
      </c>
      <c r="K2812" s="1565"/>
      <c r="L2812" s="1563"/>
      <c r="M2812" s="1580">
        <v>733.98</v>
      </c>
      <c r="N2812" s="203" t="s">
        <v>4146</v>
      </c>
      <c r="O2812" s="178"/>
      <c r="P2812" s="178"/>
      <c r="Q2812" s="178"/>
    </row>
    <row r="2813" spans="1:17">
      <c r="A2813" s="602"/>
      <c r="B2813" s="3033" t="s">
        <v>756</v>
      </c>
      <c r="C2813" s="602" t="s">
        <v>307</v>
      </c>
      <c r="D2813" s="1559" t="s">
        <v>1851</v>
      </c>
      <c r="E2813" s="1306" t="s">
        <v>1798</v>
      </c>
      <c r="F2813" s="1312">
        <v>2239</v>
      </c>
      <c r="G2813" s="1845" t="s">
        <v>1491</v>
      </c>
      <c r="H2813" s="1824"/>
      <c r="I2813" s="1563">
        <v>3000</v>
      </c>
      <c r="J2813" s="1564" t="s">
        <v>1126</v>
      </c>
      <c r="K2813" s="1565"/>
      <c r="L2813" s="1563"/>
      <c r="M2813" s="1580">
        <v>3500</v>
      </c>
      <c r="N2813" s="6"/>
      <c r="O2813" s="178"/>
      <c r="P2813" s="178"/>
      <c r="Q2813" s="178"/>
    </row>
    <row r="2814" spans="1:17" ht="20.399999999999999">
      <c r="A2814" s="602"/>
      <c r="B2814" s="3033" t="s">
        <v>756</v>
      </c>
      <c r="C2814" s="602" t="s">
        <v>307</v>
      </c>
      <c r="D2814" s="1559" t="s">
        <v>1851</v>
      </c>
      <c r="E2814" s="1306" t="s">
        <v>1798</v>
      </c>
      <c r="F2814" s="1312">
        <v>2239</v>
      </c>
      <c r="G2814" s="1845" t="s">
        <v>1492</v>
      </c>
      <c r="H2814" s="1824"/>
      <c r="I2814" s="1563">
        <v>1500</v>
      </c>
      <c r="J2814" s="1564" t="s">
        <v>1126</v>
      </c>
      <c r="K2814" s="1565"/>
      <c r="L2814" s="1563"/>
      <c r="M2814" s="2674">
        <v>2000</v>
      </c>
      <c r="N2814" s="296"/>
      <c r="O2814" s="178"/>
      <c r="P2814" s="178"/>
      <c r="Q2814" s="178"/>
    </row>
    <row r="2815" spans="1:17" ht="20.399999999999999">
      <c r="A2815" s="602"/>
      <c r="B2815" s="3033" t="s">
        <v>756</v>
      </c>
      <c r="C2815" s="602" t="s">
        <v>307</v>
      </c>
      <c r="D2815" s="1559" t="s">
        <v>1851</v>
      </c>
      <c r="E2815" s="1306" t="s">
        <v>1798</v>
      </c>
      <c r="F2815" s="1312">
        <v>2239</v>
      </c>
      <c r="G2815" s="1845" t="s">
        <v>1493</v>
      </c>
      <c r="H2815" s="1824"/>
      <c r="I2815" s="1563">
        <v>380</v>
      </c>
      <c r="J2815" s="1564" t="s">
        <v>1126</v>
      </c>
      <c r="K2815" s="1565"/>
      <c r="L2815" s="1563"/>
      <c r="M2815" s="1563">
        <v>500</v>
      </c>
      <c r="N2815" s="296"/>
      <c r="O2815" s="178"/>
      <c r="P2815" s="178"/>
      <c r="Q2815" s="178"/>
    </row>
    <row r="2816" spans="1:17" ht="20.399999999999999">
      <c r="A2816" s="1170"/>
      <c r="B2816" s="3033" t="s">
        <v>756</v>
      </c>
      <c r="C2816" s="602" t="s">
        <v>307</v>
      </c>
      <c r="D2816" s="1559" t="s">
        <v>1851</v>
      </c>
      <c r="E2816" s="1306" t="s">
        <v>1798</v>
      </c>
      <c r="F2816" s="1312">
        <v>2239</v>
      </c>
      <c r="G2816" s="1863" t="s">
        <v>2993</v>
      </c>
      <c r="H2816" s="1857"/>
      <c r="I2816" s="1576">
        <v>-1415</v>
      </c>
      <c r="J2816" s="1564" t="s">
        <v>1126</v>
      </c>
      <c r="K2816" s="1577"/>
      <c r="L2816" s="1576"/>
      <c r="M2816" s="1576"/>
      <c r="N2816" s="296"/>
      <c r="O2816" s="178"/>
      <c r="P2816" s="178"/>
      <c r="Q2816" s="178"/>
    </row>
    <row r="2817" spans="1:17" ht="20.399999999999999">
      <c r="A2817" s="602"/>
      <c r="B2817" s="3033" t="s">
        <v>756</v>
      </c>
      <c r="C2817" s="602" t="s">
        <v>307</v>
      </c>
      <c r="D2817" s="1559" t="s">
        <v>1851</v>
      </c>
      <c r="E2817" s="1306" t="s">
        <v>1798</v>
      </c>
      <c r="F2817" s="1312">
        <v>2239</v>
      </c>
      <c r="G2817" s="1864" t="s">
        <v>2102</v>
      </c>
      <c r="H2817" s="1824"/>
      <c r="I2817" s="1563">
        <v>1300</v>
      </c>
      <c r="J2817" s="1564" t="s">
        <v>1126</v>
      </c>
      <c r="K2817" s="1565"/>
      <c r="L2817" s="1563"/>
      <c r="M2817" s="1580">
        <v>2000</v>
      </c>
      <c r="N2817" s="296"/>
      <c r="O2817" s="178"/>
      <c r="P2817" s="178"/>
      <c r="Q2817" s="178"/>
    </row>
    <row r="2818" spans="1:17">
      <c r="A2818" s="602"/>
      <c r="B2818" s="3033" t="s">
        <v>756</v>
      </c>
      <c r="C2818" s="602" t="s">
        <v>307</v>
      </c>
      <c r="D2818" s="1559" t="s">
        <v>1851</v>
      </c>
      <c r="E2818" s="1306" t="s">
        <v>1798</v>
      </c>
      <c r="F2818" s="1312">
        <v>2239</v>
      </c>
      <c r="G2818" s="1845" t="s">
        <v>1494</v>
      </c>
      <c r="H2818" s="1824"/>
      <c r="I2818" s="1563">
        <v>150</v>
      </c>
      <c r="J2818" s="1564" t="s">
        <v>1126</v>
      </c>
      <c r="K2818" s="1565"/>
      <c r="L2818" s="1563"/>
      <c r="M2818" s="1580">
        <v>150</v>
      </c>
      <c r="N2818" s="296"/>
      <c r="O2818" s="178"/>
      <c r="P2818" s="178"/>
      <c r="Q2818" s="178"/>
    </row>
    <row r="2819" spans="1:17">
      <c r="A2819" s="602"/>
      <c r="B2819" s="3033" t="s">
        <v>756</v>
      </c>
      <c r="C2819" s="602" t="s">
        <v>307</v>
      </c>
      <c r="D2819" s="617" t="s">
        <v>1851</v>
      </c>
      <c r="E2819" s="1306" t="s">
        <v>1798</v>
      </c>
      <c r="F2819" s="618">
        <v>2239</v>
      </c>
      <c r="G2819" s="863" t="s">
        <v>2919</v>
      </c>
      <c r="H2819" s="605"/>
      <c r="I2819" s="599">
        <v>-30</v>
      </c>
      <c r="J2819" s="1392" t="s">
        <v>1126</v>
      </c>
      <c r="K2819" s="600"/>
      <c r="L2819" s="598"/>
      <c r="M2819" s="598"/>
      <c r="N2819" s="296"/>
      <c r="O2819" s="178"/>
      <c r="P2819" s="178"/>
      <c r="Q2819" s="178"/>
    </row>
    <row r="2820" spans="1:17" ht="20.399999999999999">
      <c r="A2820" s="622"/>
      <c r="B2820" s="3032" t="s">
        <v>756</v>
      </c>
      <c r="C2820" s="622" t="s">
        <v>307</v>
      </c>
      <c r="D2820" s="658" t="s">
        <v>1851</v>
      </c>
      <c r="E2820" s="1314" t="s">
        <v>1798</v>
      </c>
      <c r="F2820" s="1578">
        <v>2243</v>
      </c>
      <c r="G2820" s="1571" t="s">
        <v>190</v>
      </c>
      <c r="H2820" s="1572">
        <v>3200</v>
      </c>
      <c r="I2820" s="1573"/>
      <c r="J2820" s="1564">
        <v>0</v>
      </c>
      <c r="K2820" s="1574"/>
      <c r="L2820" s="1572">
        <v>3000</v>
      </c>
      <c r="M2820" s="1573"/>
      <c r="N2820" s="296"/>
      <c r="O2820" s="178"/>
      <c r="P2820" s="178"/>
      <c r="Q2820" s="178"/>
    </row>
    <row r="2821" spans="1:17" ht="20.399999999999999">
      <c r="A2821" s="602"/>
      <c r="B2821" s="3033" t="s">
        <v>756</v>
      </c>
      <c r="C2821" s="602" t="s">
        <v>307</v>
      </c>
      <c r="D2821" s="617" t="s">
        <v>1851</v>
      </c>
      <c r="E2821" s="1306" t="s">
        <v>1798</v>
      </c>
      <c r="F2821" s="1312">
        <v>2243</v>
      </c>
      <c r="G2821" s="1855" t="s">
        <v>2633</v>
      </c>
      <c r="H2821" s="1824"/>
      <c r="I2821" s="1563">
        <v>3200</v>
      </c>
      <c r="J2821" s="1564" t="s">
        <v>1126</v>
      </c>
      <c r="K2821" s="1565"/>
      <c r="L2821" s="1563"/>
      <c r="M2821" s="1563"/>
      <c r="N2821" s="203" t="s">
        <v>4152</v>
      </c>
      <c r="O2821" s="178"/>
      <c r="P2821" s="178"/>
      <c r="Q2821" s="178"/>
    </row>
    <row r="2822" spans="1:17" ht="11.4" customHeight="1">
      <c r="A2822" s="1549"/>
      <c r="B2822" s="3033" t="s">
        <v>756</v>
      </c>
      <c r="C2822" s="602" t="s">
        <v>307</v>
      </c>
      <c r="D2822" s="617" t="s">
        <v>1851</v>
      </c>
      <c r="E2822" s="1306" t="s">
        <v>1798</v>
      </c>
      <c r="F2822" s="1312">
        <v>2243</v>
      </c>
      <c r="G2822" s="1865" t="s">
        <v>3782</v>
      </c>
      <c r="H2822" s="1866"/>
      <c r="I2822" s="1867"/>
      <c r="J2822" s="1866"/>
      <c r="K2822" s="1582"/>
      <c r="L2822" s="1866"/>
      <c r="M2822" s="1867">
        <v>3000</v>
      </c>
      <c r="N2822" s="1397"/>
      <c r="O2822" s="178"/>
      <c r="P2822" s="178"/>
      <c r="Q2822" s="178"/>
    </row>
    <row r="2823" spans="1:17">
      <c r="A2823" s="622"/>
      <c r="B2823" s="3032" t="s">
        <v>756</v>
      </c>
      <c r="C2823" s="622" t="s">
        <v>307</v>
      </c>
      <c r="D2823" s="658" t="s">
        <v>1851</v>
      </c>
      <c r="E2823" s="1314" t="s">
        <v>1798</v>
      </c>
      <c r="F2823" s="1578">
        <v>2244</v>
      </c>
      <c r="G2823" s="1571" t="s">
        <v>316</v>
      </c>
      <c r="H2823" s="1572">
        <v>30</v>
      </c>
      <c r="I2823" s="1573"/>
      <c r="J2823" s="1564">
        <v>12</v>
      </c>
      <c r="K2823" s="1574"/>
      <c r="L2823" s="1572">
        <v>30</v>
      </c>
      <c r="M2823" s="1573"/>
      <c r="N2823" s="1397"/>
      <c r="O2823" s="178"/>
      <c r="P2823" s="178"/>
      <c r="Q2823" s="178"/>
    </row>
    <row r="2824" spans="1:17">
      <c r="A2824" s="602"/>
      <c r="B2824" s="3033" t="s">
        <v>756</v>
      </c>
      <c r="C2824" s="602" t="s">
        <v>307</v>
      </c>
      <c r="D2824" s="617" t="s">
        <v>1851</v>
      </c>
      <c r="E2824" s="1306" t="s">
        <v>1798</v>
      </c>
      <c r="F2824" s="1312">
        <v>2244</v>
      </c>
      <c r="G2824" s="757" t="s">
        <v>1469</v>
      </c>
      <c r="H2824" s="1824"/>
      <c r="I2824" s="1563">
        <v>30</v>
      </c>
      <c r="J2824" s="1564" t="s">
        <v>1126</v>
      </c>
      <c r="K2824" s="1565"/>
      <c r="L2824" s="1563"/>
      <c r="M2824" s="1563">
        <v>30</v>
      </c>
      <c r="N2824" s="1397"/>
      <c r="O2824" s="178"/>
      <c r="P2824" s="178"/>
      <c r="Q2824" s="178"/>
    </row>
    <row r="2825" spans="1:17" ht="20.399999999999999">
      <c r="A2825" s="622"/>
      <c r="B2825" s="3032" t="s">
        <v>756</v>
      </c>
      <c r="C2825" s="622" t="s">
        <v>307</v>
      </c>
      <c r="D2825" s="658" t="s">
        <v>1851</v>
      </c>
      <c r="E2825" s="1314" t="s">
        <v>1798</v>
      </c>
      <c r="F2825" s="1578">
        <v>2249</v>
      </c>
      <c r="G2825" s="1571" t="s">
        <v>732</v>
      </c>
      <c r="H2825" s="1572">
        <v>160</v>
      </c>
      <c r="I2825" s="1573"/>
      <c r="J2825" s="1564">
        <v>0</v>
      </c>
      <c r="K2825" s="1574"/>
      <c r="L2825" s="1572">
        <v>160</v>
      </c>
      <c r="M2825" s="1573"/>
      <c r="N2825" s="6"/>
      <c r="O2825" s="178"/>
      <c r="P2825" s="178"/>
      <c r="Q2825" s="178"/>
    </row>
    <row r="2826" spans="1:17">
      <c r="A2826" s="602"/>
      <c r="B2826" s="3033" t="s">
        <v>756</v>
      </c>
      <c r="C2826" s="602" t="s">
        <v>307</v>
      </c>
      <c r="D2826" s="617" t="s">
        <v>1851</v>
      </c>
      <c r="E2826" s="1306" t="s">
        <v>1798</v>
      </c>
      <c r="F2826" s="1312">
        <v>2249</v>
      </c>
      <c r="G2826" s="757" t="s">
        <v>812</v>
      </c>
      <c r="H2826" s="1824"/>
      <c r="I2826" s="1563">
        <v>160</v>
      </c>
      <c r="J2826" s="1564" t="s">
        <v>1126</v>
      </c>
      <c r="K2826" s="1565"/>
      <c r="L2826" s="1563"/>
      <c r="M2826" s="1563">
        <v>160</v>
      </c>
      <c r="N2826" s="372"/>
      <c r="O2826" s="178"/>
      <c r="P2826" s="178"/>
      <c r="Q2826" s="178"/>
    </row>
    <row r="2827" spans="1:17">
      <c r="A2827" s="622"/>
      <c r="B2827" s="3032" t="s">
        <v>756</v>
      </c>
      <c r="C2827" s="622" t="s">
        <v>307</v>
      </c>
      <c r="D2827" s="658" t="s">
        <v>1851</v>
      </c>
      <c r="E2827" s="1314" t="s">
        <v>1798</v>
      </c>
      <c r="F2827" s="1578">
        <v>2250</v>
      </c>
      <c r="G2827" s="1571" t="s">
        <v>762</v>
      </c>
      <c r="H2827" s="1572">
        <v>1670</v>
      </c>
      <c r="I2827" s="1573"/>
      <c r="J2827" s="1564">
        <v>1669.8</v>
      </c>
      <c r="K2827" s="1574"/>
      <c r="L2827" s="1572">
        <v>2500</v>
      </c>
      <c r="M2827" s="1573"/>
      <c r="N2827" s="372"/>
      <c r="O2827" s="178"/>
      <c r="P2827" s="178"/>
      <c r="Q2827" s="178"/>
    </row>
    <row r="2828" spans="1:17" ht="11.4" customHeight="1">
      <c r="A2828" s="602"/>
      <c r="B2828" s="3033" t="s">
        <v>756</v>
      </c>
      <c r="C2828" s="602" t="s">
        <v>307</v>
      </c>
      <c r="D2828" s="617" t="s">
        <v>1851</v>
      </c>
      <c r="E2828" s="1306" t="s">
        <v>1798</v>
      </c>
      <c r="F2828" s="1312">
        <v>2250</v>
      </c>
      <c r="G2828" s="757" t="s">
        <v>2950</v>
      </c>
      <c r="H2828" s="1824"/>
      <c r="I2828" s="1563">
        <v>1670</v>
      </c>
      <c r="J2828" s="1564" t="s">
        <v>1126</v>
      </c>
      <c r="K2828" s="1565"/>
      <c r="L2828" s="1563"/>
      <c r="M2828" s="1580">
        <v>2500</v>
      </c>
      <c r="N2828" s="203" t="s">
        <v>4152</v>
      </c>
      <c r="O2828" s="178"/>
      <c r="P2828" s="178"/>
      <c r="Q2828" s="178"/>
    </row>
    <row r="2829" spans="1:17">
      <c r="A2829" s="622"/>
      <c r="B2829" s="3032" t="s">
        <v>756</v>
      </c>
      <c r="C2829" s="622" t="s">
        <v>307</v>
      </c>
      <c r="D2829" s="658" t="s">
        <v>1851</v>
      </c>
      <c r="E2829" s="1314" t="s">
        <v>1798</v>
      </c>
      <c r="F2829" s="1578">
        <v>2264</v>
      </c>
      <c r="G2829" s="1571" t="s">
        <v>117</v>
      </c>
      <c r="H2829" s="1572">
        <v>100</v>
      </c>
      <c r="I2829" s="1573"/>
      <c r="J2829" s="1564">
        <v>34.99</v>
      </c>
      <c r="K2829" s="1574"/>
      <c r="L2829" s="1572">
        <v>100</v>
      </c>
      <c r="M2829" s="1573"/>
      <c r="N2829" s="6"/>
      <c r="O2829" s="178"/>
      <c r="P2829" s="178"/>
      <c r="Q2829" s="178"/>
    </row>
    <row r="2830" spans="1:17">
      <c r="A2830" s="602"/>
      <c r="B2830" s="3033" t="s">
        <v>756</v>
      </c>
      <c r="C2830" s="602" t="s">
        <v>307</v>
      </c>
      <c r="D2830" s="617" t="s">
        <v>1851</v>
      </c>
      <c r="E2830" s="1306" t="s">
        <v>1798</v>
      </c>
      <c r="F2830" s="1312">
        <v>2264</v>
      </c>
      <c r="G2830" s="1860" t="s">
        <v>1495</v>
      </c>
      <c r="H2830" s="1824"/>
      <c r="I2830" s="1563">
        <v>100</v>
      </c>
      <c r="J2830" s="1564" t="s">
        <v>1126</v>
      </c>
      <c r="K2830" s="1565"/>
      <c r="L2830" s="1563"/>
      <c r="M2830" s="1563">
        <v>100</v>
      </c>
      <c r="N2830" s="6"/>
      <c r="O2830" s="178"/>
      <c r="P2830" s="178"/>
      <c r="Q2830" s="178"/>
    </row>
    <row r="2831" spans="1:17" ht="11.4" customHeight="1">
      <c r="A2831" s="622"/>
      <c r="B2831" s="3032" t="s">
        <v>756</v>
      </c>
      <c r="C2831" s="622" t="s">
        <v>307</v>
      </c>
      <c r="D2831" s="658" t="s">
        <v>1851</v>
      </c>
      <c r="E2831" s="1314" t="s">
        <v>1798</v>
      </c>
      <c r="F2831" s="1578">
        <v>2311</v>
      </c>
      <c r="G2831" s="1571" t="s">
        <v>252</v>
      </c>
      <c r="H2831" s="1572">
        <v>0</v>
      </c>
      <c r="I2831" s="1573"/>
      <c r="J2831" s="1564" t="s">
        <v>1126</v>
      </c>
      <c r="K2831" s="1574"/>
      <c r="L2831" s="1572">
        <v>500</v>
      </c>
      <c r="M2831" s="1573"/>
      <c r="N2831" s="6"/>
      <c r="O2831" s="178"/>
      <c r="P2831" s="178"/>
      <c r="Q2831" s="178"/>
    </row>
    <row r="2832" spans="1:17">
      <c r="A2832" s="602"/>
      <c r="B2832" s="3033" t="s">
        <v>756</v>
      </c>
      <c r="C2832" s="602" t="s">
        <v>307</v>
      </c>
      <c r="D2832" s="617" t="s">
        <v>1851</v>
      </c>
      <c r="E2832" s="1306" t="s">
        <v>1798</v>
      </c>
      <c r="F2832" s="1312">
        <v>2311</v>
      </c>
      <c r="G2832" s="1845" t="s">
        <v>3785</v>
      </c>
      <c r="H2832" s="1824"/>
      <c r="I2832" s="1563"/>
      <c r="J2832" s="1564" t="s">
        <v>1126</v>
      </c>
      <c r="K2832" s="1565"/>
      <c r="L2832" s="1563"/>
      <c r="M2832" s="1563">
        <v>500</v>
      </c>
      <c r="N2832" s="296"/>
      <c r="O2832" s="178"/>
      <c r="P2832" s="178"/>
      <c r="Q2832" s="178"/>
    </row>
    <row r="2833" spans="1:17">
      <c r="A2833" s="622"/>
      <c r="B2833" s="3032" t="s">
        <v>758</v>
      </c>
      <c r="C2833" s="622" t="s">
        <v>309</v>
      </c>
      <c r="D2833" s="658" t="s">
        <v>1851</v>
      </c>
      <c r="E2833" s="1314" t="s">
        <v>1798</v>
      </c>
      <c r="F2833" s="624">
        <v>2312</v>
      </c>
      <c r="G2833" s="625" t="s">
        <v>123</v>
      </c>
      <c r="H2833" s="628">
        <v>800</v>
      </c>
      <c r="I2833" s="738"/>
      <c r="J2833" s="1392">
        <v>0</v>
      </c>
      <c r="K2833" s="629"/>
      <c r="L2833" s="1541">
        <v>2300</v>
      </c>
      <c r="M2833" s="1562"/>
      <c r="N2833" s="296"/>
      <c r="O2833" s="178"/>
      <c r="P2833" s="178"/>
      <c r="Q2833" s="178"/>
    </row>
    <row r="2834" spans="1:17" ht="12" customHeight="1">
      <c r="A2834" s="602"/>
      <c r="B2834" s="3033" t="s">
        <v>758</v>
      </c>
      <c r="C2834" s="602" t="s">
        <v>309</v>
      </c>
      <c r="D2834" s="617" t="s">
        <v>1851</v>
      </c>
      <c r="E2834" s="1306" t="s">
        <v>1798</v>
      </c>
      <c r="F2834" s="618">
        <v>2312</v>
      </c>
      <c r="G2834" s="603" t="s">
        <v>1496</v>
      </c>
      <c r="H2834" s="605"/>
      <c r="I2834" s="599">
        <v>200</v>
      </c>
      <c r="J2834" s="1392" t="s">
        <v>1126</v>
      </c>
      <c r="K2834" s="600"/>
      <c r="L2834" s="1542"/>
      <c r="M2834" s="1656">
        <v>1500</v>
      </c>
      <c r="N2834" s="296"/>
      <c r="O2834" s="178"/>
      <c r="P2834" s="178"/>
      <c r="Q2834" s="178"/>
    </row>
    <row r="2835" spans="1:17">
      <c r="A2835" s="602"/>
      <c r="B2835" s="3033" t="s">
        <v>758</v>
      </c>
      <c r="C2835" s="602" t="s">
        <v>309</v>
      </c>
      <c r="D2835" s="617" t="s">
        <v>1851</v>
      </c>
      <c r="E2835" s="1306" t="s">
        <v>1798</v>
      </c>
      <c r="F2835" s="618">
        <v>2312</v>
      </c>
      <c r="G2835" s="603" t="s">
        <v>1497</v>
      </c>
      <c r="H2835" s="605"/>
      <c r="I2835" s="599">
        <v>400</v>
      </c>
      <c r="J2835" s="1392" t="s">
        <v>1126</v>
      </c>
      <c r="K2835" s="600"/>
      <c r="L2835" s="1542"/>
      <c r="M2835" s="1656">
        <v>400</v>
      </c>
      <c r="N2835" s="296"/>
      <c r="O2835" s="6"/>
      <c r="P2835" s="6"/>
      <c r="Q2835" s="6"/>
    </row>
    <row r="2836" spans="1:17">
      <c r="A2836" s="1089"/>
      <c r="B2836" s="3033" t="s">
        <v>758</v>
      </c>
      <c r="C2836" s="602" t="s">
        <v>309</v>
      </c>
      <c r="D2836" s="617" t="s">
        <v>1851</v>
      </c>
      <c r="E2836" s="1306" t="s">
        <v>1798</v>
      </c>
      <c r="F2836" s="1097">
        <v>2312</v>
      </c>
      <c r="G2836" s="604" t="s">
        <v>1501</v>
      </c>
      <c r="H2836" s="1099"/>
      <c r="I2836" s="1100">
        <v>200</v>
      </c>
      <c r="J2836" s="1392" t="s">
        <v>1126</v>
      </c>
      <c r="K2836" s="1116"/>
      <c r="L2836" s="1129"/>
      <c r="M2836" s="2675">
        <v>0</v>
      </c>
      <c r="N2836" s="296"/>
      <c r="O2836" s="6"/>
      <c r="P2836" s="6"/>
      <c r="Q2836" s="6"/>
    </row>
    <row r="2837" spans="1:17" ht="11.4" customHeight="1">
      <c r="A2837" s="1549"/>
      <c r="B2837" s="3033" t="s">
        <v>758</v>
      </c>
      <c r="C2837" s="602" t="s">
        <v>309</v>
      </c>
      <c r="D2837" s="617" t="s">
        <v>1851</v>
      </c>
      <c r="E2837" s="1306" t="s">
        <v>1798</v>
      </c>
      <c r="F2837" s="1097">
        <v>2312</v>
      </c>
      <c r="G2837" s="1551" t="s">
        <v>3791</v>
      </c>
      <c r="H2837" s="1779"/>
      <c r="I2837" s="1556"/>
      <c r="J2837" s="1553"/>
      <c r="K2837" s="1554"/>
      <c r="L2837" s="1555"/>
      <c r="M2837" s="1656">
        <v>400</v>
      </c>
      <c r="N2837" s="296"/>
      <c r="O2837" s="178"/>
      <c r="P2837" s="178"/>
      <c r="Q2837" s="178"/>
    </row>
    <row r="2838" spans="1:17">
      <c r="A2838" s="622"/>
      <c r="B2838" s="3032" t="s">
        <v>757</v>
      </c>
      <c r="C2838" s="622" t="s">
        <v>309</v>
      </c>
      <c r="D2838" s="658" t="s">
        <v>1851</v>
      </c>
      <c r="E2838" s="1314" t="s">
        <v>1798</v>
      </c>
      <c r="F2838" s="624">
        <v>2312</v>
      </c>
      <c r="G2838" s="625" t="s">
        <v>123</v>
      </c>
      <c r="H2838" s="628">
        <v>200</v>
      </c>
      <c r="I2838" s="738"/>
      <c r="J2838" s="1392">
        <v>0</v>
      </c>
      <c r="K2838" s="629"/>
      <c r="L2838" s="1541">
        <v>5000</v>
      </c>
      <c r="M2838" s="1562"/>
      <c r="N2838" s="296"/>
      <c r="O2838" s="6"/>
      <c r="P2838" s="6"/>
      <c r="Q2838" s="6"/>
    </row>
    <row r="2839" spans="1:17">
      <c r="A2839" s="602"/>
      <c r="B2839" s="3033" t="s">
        <v>757</v>
      </c>
      <c r="C2839" s="602" t="s">
        <v>309</v>
      </c>
      <c r="D2839" s="617" t="s">
        <v>1851</v>
      </c>
      <c r="E2839" s="1306" t="s">
        <v>1798</v>
      </c>
      <c r="F2839" s="618">
        <v>2312</v>
      </c>
      <c r="G2839" s="604" t="s">
        <v>1501</v>
      </c>
      <c r="H2839" s="1099"/>
      <c r="I2839" s="1100">
        <v>200</v>
      </c>
      <c r="J2839" s="1392" t="s">
        <v>1126</v>
      </c>
      <c r="K2839" s="1116"/>
      <c r="L2839" s="1129"/>
      <c r="M2839" s="1656">
        <v>5000</v>
      </c>
      <c r="N2839" s="296"/>
      <c r="O2839" s="178"/>
      <c r="P2839" s="178"/>
      <c r="Q2839" s="178"/>
    </row>
    <row r="2840" spans="1:17" ht="20.399999999999999">
      <c r="A2840" s="622"/>
      <c r="B2840" s="3032" t="s">
        <v>756</v>
      </c>
      <c r="C2840" s="622" t="s">
        <v>307</v>
      </c>
      <c r="D2840" s="658" t="s">
        <v>1851</v>
      </c>
      <c r="E2840" s="1314" t="s">
        <v>1798</v>
      </c>
      <c r="F2840" s="1578">
        <v>2314</v>
      </c>
      <c r="G2840" s="1868" t="s">
        <v>1427</v>
      </c>
      <c r="H2840" s="1572">
        <v>5015</v>
      </c>
      <c r="I2840" s="1573"/>
      <c r="J2840" s="1564">
        <v>3716</v>
      </c>
      <c r="K2840" s="1574"/>
      <c r="L2840" s="1572">
        <v>3100</v>
      </c>
      <c r="M2840" s="1573"/>
      <c r="N2840" s="296"/>
      <c r="O2840" s="178"/>
      <c r="P2840" s="178"/>
      <c r="Q2840" s="178"/>
    </row>
    <row r="2841" spans="1:17" ht="22.5" customHeight="1">
      <c r="A2841" s="602"/>
      <c r="B2841" s="3033" t="s">
        <v>756</v>
      </c>
      <c r="C2841" s="602" t="s">
        <v>307</v>
      </c>
      <c r="D2841" s="617" t="s">
        <v>1851</v>
      </c>
      <c r="E2841" s="1306" t="s">
        <v>1798</v>
      </c>
      <c r="F2841" s="1312">
        <v>2314</v>
      </c>
      <c r="G2841" s="757" t="s">
        <v>254</v>
      </c>
      <c r="H2841" s="1824"/>
      <c r="I2841" s="1563">
        <v>80</v>
      </c>
      <c r="J2841" s="1564" t="s">
        <v>1126</v>
      </c>
      <c r="K2841" s="1565"/>
      <c r="L2841" s="1563"/>
      <c r="M2841" s="1580">
        <v>80</v>
      </c>
      <c r="N2841" s="296"/>
      <c r="O2841" s="178"/>
      <c r="P2841" s="178"/>
      <c r="Q2841" s="178"/>
    </row>
    <row r="2842" spans="1:17" ht="11.4" customHeight="1">
      <c r="A2842" s="602"/>
      <c r="B2842" s="3033" t="s">
        <v>756</v>
      </c>
      <c r="C2842" s="602" t="s">
        <v>307</v>
      </c>
      <c r="D2842" s="617" t="s">
        <v>1851</v>
      </c>
      <c r="E2842" s="1306" t="s">
        <v>1798</v>
      </c>
      <c r="F2842" s="1312">
        <v>2314</v>
      </c>
      <c r="G2842" s="757" t="s">
        <v>2634</v>
      </c>
      <c r="H2842" s="1824"/>
      <c r="I2842" s="1563">
        <v>400</v>
      </c>
      <c r="J2842" s="1564" t="s">
        <v>1126</v>
      </c>
      <c r="K2842" s="1565"/>
      <c r="L2842" s="1563"/>
      <c r="M2842" s="1580">
        <v>400</v>
      </c>
      <c r="N2842" s="296"/>
      <c r="O2842" s="178"/>
      <c r="P2842" s="178"/>
      <c r="Q2842" s="178"/>
    </row>
    <row r="2843" spans="1:17">
      <c r="A2843" s="602"/>
      <c r="B2843" s="3033" t="s">
        <v>756</v>
      </c>
      <c r="C2843" s="602" t="s">
        <v>307</v>
      </c>
      <c r="D2843" s="617" t="s">
        <v>1851</v>
      </c>
      <c r="E2843" s="1306" t="s">
        <v>1798</v>
      </c>
      <c r="F2843" s="1312">
        <v>2314</v>
      </c>
      <c r="G2843" s="757" t="s">
        <v>330</v>
      </c>
      <c r="H2843" s="1824"/>
      <c r="I2843" s="1563">
        <v>120</v>
      </c>
      <c r="J2843" s="1564" t="s">
        <v>1126</v>
      </c>
      <c r="K2843" s="1565"/>
      <c r="L2843" s="1563"/>
      <c r="M2843" s="1580">
        <v>120</v>
      </c>
      <c r="N2843" s="116"/>
      <c r="O2843" s="4"/>
      <c r="P2843" s="4"/>
      <c r="Q2843" s="4"/>
    </row>
    <row r="2844" spans="1:17">
      <c r="A2844" s="1170"/>
      <c r="B2844" s="3033" t="s">
        <v>756</v>
      </c>
      <c r="C2844" s="602" t="s">
        <v>307</v>
      </c>
      <c r="D2844" s="617" t="s">
        <v>1851</v>
      </c>
      <c r="E2844" s="1306" t="s">
        <v>1798</v>
      </c>
      <c r="F2844" s="1312">
        <v>2314</v>
      </c>
      <c r="G2844" s="1863" t="s">
        <v>4856</v>
      </c>
      <c r="H2844" s="1857"/>
      <c r="I2844" s="1576">
        <v>1415</v>
      </c>
      <c r="J2844" s="1564" t="s">
        <v>1126</v>
      </c>
      <c r="K2844" s="1577"/>
      <c r="L2844" s="1576"/>
      <c r="M2844" s="2676">
        <v>500</v>
      </c>
      <c r="N2844" s="296"/>
      <c r="O2844" s="4"/>
      <c r="P2844" s="4"/>
      <c r="Q2844" s="4"/>
    </row>
    <row r="2845" spans="1:17">
      <c r="A2845" s="576"/>
      <c r="B2845" s="3033" t="s">
        <v>756</v>
      </c>
      <c r="C2845" s="602" t="s">
        <v>307</v>
      </c>
      <c r="D2845" s="617" t="s">
        <v>1851</v>
      </c>
      <c r="E2845" s="1306" t="s">
        <v>1798</v>
      </c>
      <c r="F2845" s="1312">
        <v>2314</v>
      </c>
      <c r="G2845" s="1701" t="s">
        <v>3789</v>
      </c>
      <c r="H2845" s="1831"/>
      <c r="I2845" s="1593">
        <v>1000</v>
      </c>
      <c r="J2845" s="1564" t="s">
        <v>1126</v>
      </c>
      <c r="K2845" s="1832"/>
      <c r="L2845" s="1593"/>
      <c r="M2845" s="2677">
        <v>0</v>
      </c>
      <c r="N2845" s="296"/>
      <c r="O2845" s="4"/>
      <c r="P2845" s="4"/>
      <c r="Q2845" s="4"/>
    </row>
    <row r="2846" spans="1:17" ht="30.6">
      <c r="A2846" s="576"/>
      <c r="B2846" s="3033" t="s">
        <v>756</v>
      </c>
      <c r="C2846" s="602" t="s">
        <v>307</v>
      </c>
      <c r="D2846" s="617" t="s">
        <v>1851</v>
      </c>
      <c r="E2846" s="1306" t="s">
        <v>1798</v>
      </c>
      <c r="F2846" s="1312">
        <v>2314</v>
      </c>
      <c r="G2846" s="1701" t="s">
        <v>3790</v>
      </c>
      <c r="H2846" s="1831"/>
      <c r="I2846" s="1593">
        <v>2000</v>
      </c>
      <c r="J2846" s="1564" t="s">
        <v>1126</v>
      </c>
      <c r="K2846" s="1832"/>
      <c r="L2846" s="1593"/>
      <c r="M2846" s="1593">
        <v>2000</v>
      </c>
      <c r="N2846" s="296"/>
      <c r="O2846" s="189"/>
      <c r="P2846" s="189"/>
      <c r="Q2846" s="189"/>
    </row>
    <row r="2847" spans="1:17">
      <c r="A2847" s="622"/>
      <c r="B2847" s="3032" t="s">
        <v>756</v>
      </c>
      <c r="C2847" s="1305" t="s">
        <v>307</v>
      </c>
      <c r="D2847" s="1558" t="s">
        <v>1851</v>
      </c>
      <c r="E2847" s="1314" t="s">
        <v>1798</v>
      </c>
      <c r="F2847" s="1578">
        <v>2322</v>
      </c>
      <c r="G2847" s="1571" t="s">
        <v>183</v>
      </c>
      <c r="H2847" s="1572">
        <v>300</v>
      </c>
      <c r="I2847" s="1573"/>
      <c r="J2847" s="1564">
        <v>0</v>
      </c>
      <c r="K2847" s="1574"/>
      <c r="L2847" s="1572">
        <v>300</v>
      </c>
      <c r="M2847" s="1573"/>
      <c r="N2847" s="1529"/>
      <c r="O2847" s="193"/>
      <c r="P2847" s="193"/>
      <c r="Q2847" s="193"/>
    </row>
    <row r="2848" spans="1:17">
      <c r="A2848" s="602"/>
      <c r="B2848" s="3033" t="s">
        <v>756</v>
      </c>
      <c r="C2848" s="1306" t="s">
        <v>307</v>
      </c>
      <c r="D2848" s="1559" t="s">
        <v>1851</v>
      </c>
      <c r="E2848" s="1306" t="s">
        <v>1798</v>
      </c>
      <c r="F2848" s="1312">
        <v>2322</v>
      </c>
      <c r="G2848" s="757" t="s">
        <v>1498</v>
      </c>
      <c r="H2848" s="1824"/>
      <c r="I2848" s="1563">
        <v>300</v>
      </c>
      <c r="J2848" s="1564" t="s">
        <v>1126</v>
      </c>
      <c r="K2848" s="1565"/>
      <c r="L2848" s="1563"/>
      <c r="M2848" s="1563">
        <v>300</v>
      </c>
      <c r="N2848" s="1529"/>
      <c r="O2848" s="193"/>
      <c r="P2848" s="193"/>
      <c r="Q2848" s="193"/>
    </row>
    <row r="2849" spans="1:17">
      <c r="A2849" s="622"/>
      <c r="B2849" s="3032" t="s">
        <v>756</v>
      </c>
      <c r="C2849" s="1305" t="s">
        <v>307</v>
      </c>
      <c r="D2849" s="1558" t="s">
        <v>1851</v>
      </c>
      <c r="E2849" s="1314" t="s">
        <v>1798</v>
      </c>
      <c r="F2849" s="1858">
        <v>2350</v>
      </c>
      <c r="G2849" s="1571" t="s">
        <v>125</v>
      </c>
      <c r="H2849" s="1572">
        <v>200</v>
      </c>
      <c r="I2849" s="1573"/>
      <c r="J2849" s="1564">
        <v>45.98</v>
      </c>
      <c r="K2849" s="1574"/>
      <c r="L2849" s="1572">
        <v>400</v>
      </c>
      <c r="M2849" s="1573"/>
      <c r="N2849" s="1529"/>
      <c r="O2849" s="193"/>
      <c r="P2849" s="193"/>
      <c r="Q2849" s="193"/>
    </row>
    <row r="2850" spans="1:17">
      <c r="A2850" s="602"/>
      <c r="B2850" s="3033" t="s">
        <v>756</v>
      </c>
      <c r="C2850" s="1306" t="s">
        <v>307</v>
      </c>
      <c r="D2850" s="1559" t="s">
        <v>1851</v>
      </c>
      <c r="E2850" s="1306" t="s">
        <v>1798</v>
      </c>
      <c r="F2850" s="1312">
        <v>2350</v>
      </c>
      <c r="G2850" s="1845" t="s">
        <v>1499</v>
      </c>
      <c r="H2850" s="1824"/>
      <c r="I2850" s="1563">
        <v>100</v>
      </c>
      <c r="J2850" s="1564" t="s">
        <v>1126</v>
      </c>
      <c r="K2850" s="1565"/>
      <c r="L2850" s="1563"/>
      <c r="M2850" s="1563">
        <v>100</v>
      </c>
      <c r="N2850" s="1529"/>
      <c r="O2850" s="6"/>
      <c r="P2850" s="6"/>
      <c r="Q2850" s="6"/>
    </row>
    <row r="2851" spans="1:17">
      <c r="A2851" s="602"/>
      <c r="B2851" s="3033" t="s">
        <v>756</v>
      </c>
      <c r="C2851" s="1306" t="s">
        <v>307</v>
      </c>
      <c r="D2851" s="1559" t="s">
        <v>1851</v>
      </c>
      <c r="E2851" s="1306" t="s">
        <v>1798</v>
      </c>
      <c r="F2851" s="1312">
        <v>2350</v>
      </c>
      <c r="G2851" s="1845" t="s">
        <v>1500</v>
      </c>
      <c r="H2851" s="1824"/>
      <c r="I2851" s="1563">
        <v>100</v>
      </c>
      <c r="J2851" s="1564" t="s">
        <v>1126</v>
      </c>
      <c r="K2851" s="1565"/>
      <c r="L2851" s="1563"/>
      <c r="M2851" s="1563">
        <v>300</v>
      </c>
      <c r="N2851" s="1529"/>
      <c r="O2851" s="6"/>
      <c r="P2851" s="6"/>
      <c r="Q2851" s="6"/>
    </row>
    <row r="2852" spans="1:17">
      <c r="A2852" s="622"/>
      <c r="B2852" s="3032" t="s">
        <v>756</v>
      </c>
      <c r="C2852" s="622" t="s">
        <v>307</v>
      </c>
      <c r="D2852" s="658" t="s">
        <v>1851</v>
      </c>
      <c r="E2852" s="1314" t="s">
        <v>1798</v>
      </c>
      <c r="F2852" s="1858">
        <v>5238</v>
      </c>
      <c r="G2852" s="1571" t="s">
        <v>131</v>
      </c>
      <c r="H2852" s="1572">
        <v>1600</v>
      </c>
      <c r="I2852" s="1573"/>
      <c r="J2852" s="1564">
        <v>287.64</v>
      </c>
      <c r="K2852" s="1574"/>
      <c r="L2852" s="1572">
        <v>0</v>
      </c>
      <c r="M2852" s="1573"/>
      <c r="N2852" s="1529"/>
      <c r="O2852" s="4"/>
      <c r="P2852" s="4"/>
      <c r="Q2852" s="4"/>
    </row>
    <row r="2853" spans="1:17" s="8" customFormat="1">
      <c r="A2853" s="602"/>
      <c r="B2853" s="3033" t="s">
        <v>756</v>
      </c>
      <c r="C2853" s="602" t="s">
        <v>307</v>
      </c>
      <c r="D2853" s="617" t="s">
        <v>1851</v>
      </c>
      <c r="E2853" s="1306" t="s">
        <v>1798</v>
      </c>
      <c r="F2853" s="1312">
        <v>5238</v>
      </c>
      <c r="G2853" s="1845" t="s">
        <v>2103</v>
      </c>
      <c r="H2853" s="1824"/>
      <c r="I2853" s="1563">
        <v>1600</v>
      </c>
      <c r="J2853" s="1564" t="s">
        <v>1126</v>
      </c>
      <c r="K2853" s="1565"/>
      <c r="L2853" s="1563"/>
      <c r="M2853" s="1563"/>
      <c r="N2853" s="1529"/>
      <c r="O2853" s="60"/>
      <c r="P2853" s="60"/>
      <c r="Q2853" s="60"/>
    </row>
    <row r="2854" spans="1:17" s="8" customFormat="1">
      <c r="A2854" s="622"/>
      <c r="B2854" s="3032" t="s">
        <v>758</v>
      </c>
      <c r="C2854" s="622" t="s">
        <v>307</v>
      </c>
      <c r="D2854" s="658" t="s">
        <v>1851</v>
      </c>
      <c r="E2854" s="1314" t="s">
        <v>1798</v>
      </c>
      <c r="F2854" s="1578">
        <v>5239</v>
      </c>
      <c r="G2854" s="1571" t="s">
        <v>731</v>
      </c>
      <c r="H2854" s="1572">
        <v>0</v>
      </c>
      <c r="I2854" s="1573"/>
      <c r="J2854" s="1564" t="s">
        <v>1126</v>
      </c>
      <c r="K2854" s="1574"/>
      <c r="L2854" s="1572">
        <v>0</v>
      </c>
      <c r="M2854" s="1573"/>
      <c r="N2854" s="296"/>
      <c r="O2854" s="60"/>
      <c r="P2854" s="60"/>
      <c r="Q2854" s="60"/>
    </row>
    <row r="2855" spans="1:17" ht="12" customHeight="1">
      <c r="A2855" s="602"/>
      <c r="B2855" s="3033" t="s">
        <v>758</v>
      </c>
      <c r="C2855" s="602" t="s">
        <v>307</v>
      </c>
      <c r="D2855" s="617" t="s">
        <v>1851</v>
      </c>
      <c r="E2855" s="1306" t="s">
        <v>1798</v>
      </c>
      <c r="F2855" s="1312">
        <v>5239</v>
      </c>
      <c r="G2855" s="757" t="s">
        <v>1501</v>
      </c>
      <c r="H2855" s="1824"/>
      <c r="I2855" s="1563"/>
      <c r="J2855" s="1564" t="s">
        <v>1126</v>
      </c>
      <c r="K2855" s="1565"/>
      <c r="L2855" s="1563"/>
      <c r="M2855" s="1563"/>
      <c r="N2855" s="296"/>
      <c r="O2855" s="178"/>
      <c r="P2855" s="178"/>
      <c r="Q2855" s="178"/>
    </row>
    <row r="2856" spans="1:17">
      <c r="A2856" s="622"/>
      <c r="B2856" s="3032" t="s">
        <v>757</v>
      </c>
      <c r="C2856" s="622" t="s">
        <v>307</v>
      </c>
      <c r="D2856" s="658" t="s">
        <v>1851</v>
      </c>
      <c r="E2856" s="1314" t="s">
        <v>1798</v>
      </c>
      <c r="F2856" s="1578">
        <v>5239</v>
      </c>
      <c r="G2856" s="1571" t="s">
        <v>731</v>
      </c>
      <c r="H2856" s="1572">
        <v>4300</v>
      </c>
      <c r="I2856" s="1573"/>
      <c r="J2856" s="1564">
        <v>0</v>
      </c>
      <c r="K2856" s="1574"/>
      <c r="L2856" s="1572">
        <v>5223</v>
      </c>
      <c r="M2856" s="1573"/>
      <c r="N2856" s="296"/>
      <c r="O2856" s="178"/>
      <c r="P2856" s="178"/>
      <c r="Q2856" s="178"/>
    </row>
    <row r="2857" spans="1:17" ht="30.6">
      <c r="A2857" s="1549"/>
      <c r="B2857" s="3033" t="s">
        <v>757</v>
      </c>
      <c r="C2857" s="602" t="s">
        <v>307</v>
      </c>
      <c r="D2857" s="602" t="s">
        <v>1851</v>
      </c>
      <c r="E2857" s="1306" t="s">
        <v>1798</v>
      </c>
      <c r="F2857" s="1306">
        <v>5239</v>
      </c>
      <c r="G2857" s="1632" t="s">
        <v>3774</v>
      </c>
      <c r="H2857" s="1674"/>
      <c r="I2857" s="1674">
        <v>0</v>
      </c>
      <c r="J2857" s="1553" t="s">
        <v>1126</v>
      </c>
      <c r="K2857" s="1554"/>
      <c r="L2857" s="1674"/>
      <c r="M2857" s="1674">
        <v>2500</v>
      </c>
      <c r="N2857" s="1529"/>
      <c r="O2857" s="178"/>
      <c r="P2857" s="178"/>
      <c r="Q2857" s="178"/>
    </row>
    <row r="2858" spans="1:17" ht="40.799999999999997">
      <c r="A2858" s="602"/>
      <c r="B2858" s="3033" t="s">
        <v>757</v>
      </c>
      <c r="C2858" s="602" t="s">
        <v>307</v>
      </c>
      <c r="D2858" s="602" t="s">
        <v>1851</v>
      </c>
      <c r="E2858" s="1306" t="s">
        <v>1798</v>
      </c>
      <c r="F2858" s="1306">
        <v>5239</v>
      </c>
      <c r="G2858" s="1320" t="s">
        <v>2533</v>
      </c>
      <c r="H2858" s="1306"/>
      <c r="I2858" s="1306">
        <v>4300</v>
      </c>
      <c r="J2858" s="1564" t="s">
        <v>1126</v>
      </c>
      <c r="K2858" s="1306"/>
      <c r="L2858" s="1306"/>
      <c r="M2858" s="2137">
        <v>2723</v>
      </c>
      <c r="N2858" s="1529"/>
      <c r="O2858" s="178"/>
      <c r="P2858" s="178"/>
      <c r="Q2858" s="178"/>
    </row>
    <row r="2859" spans="1:17">
      <c r="A2859" s="622"/>
      <c r="B2859" s="3060" t="s">
        <v>757</v>
      </c>
      <c r="C2859" s="876" t="s">
        <v>418</v>
      </c>
      <c r="D2859" s="658" t="s">
        <v>1851</v>
      </c>
      <c r="E2859" s="659" t="s">
        <v>3132</v>
      </c>
      <c r="F2859" s="2161">
        <v>1119</v>
      </c>
      <c r="G2859" s="2162" t="s">
        <v>134</v>
      </c>
      <c r="H2859" s="645">
        <v>3000</v>
      </c>
      <c r="I2859" s="740"/>
      <c r="J2859" s="1537">
        <v>0</v>
      </c>
      <c r="K2859" s="741"/>
      <c r="L2859" s="645">
        <v>0</v>
      </c>
      <c r="M2859" s="740"/>
      <c r="N2859" s="296"/>
      <c r="O2859" s="178"/>
      <c r="P2859" s="178"/>
      <c r="Q2859" s="178"/>
    </row>
    <row r="2860" spans="1:17" ht="20.399999999999999">
      <c r="A2860" s="602"/>
      <c r="B2860" s="3061" t="s">
        <v>757</v>
      </c>
      <c r="C2860" s="879" t="s">
        <v>418</v>
      </c>
      <c r="D2860" s="617" t="s">
        <v>1851</v>
      </c>
      <c r="E2860" s="639" t="s">
        <v>3132</v>
      </c>
      <c r="F2860" s="2163">
        <v>1119</v>
      </c>
      <c r="G2860" s="2164" t="s">
        <v>2104</v>
      </c>
      <c r="H2860" s="861"/>
      <c r="I2860" s="640">
        <v>3000</v>
      </c>
      <c r="J2860" s="1537" t="s">
        <v>1126</v>
      </c>
      <c r="K2860" s="731"/>
      <c r="L2860" s="861"/>
      <c r="M2860" s="640"/>
      <c r="N2860" s="296"/>
      <c r="O2860" s="178"/>
      <c r="P2860" s="178"/>
      <c r="Q2860" s="178"/>
    </row>
    <row r="2861" spans="1:17">
      <c r="A2861" s="622"/>
      <c r="B2861" s="3060" t="s">
        <v>757</v>
      </c>
      <c r="C2861" s="876" t="s">
        <v>418</v>
      </c>
      <c r="D2861" s="658" t="s">
        <v>1851</v>
      </c>
      <c r="E2861" s="659" t="s">
        <v>3132</v>
      </c>
      <c r="F2861" s="2161">
        <v>1147</v>
      </c>
      <c r="G2861" s="2162" t="s">
        <v>414</v>
      </c>
      <c r="H2861" s="645">
        <v>181</v>
      </c>
      <c r="I2861" s="740"/>
      <c r="J2861" s="1537">
        <v>0</v>
      </c>
      <c r="K2861" s="741"/>
      <c r="L2861" s="645">
        <v>0</v>
      </c>
      <c r="M2861" s="740"/>
      <c r="N2861" s="296"/>
      <c r="O2861" s="178"/>
      <c r="P2861" s="178"/>
      <c r="Q2861" s="178"/>
    </row>
    <row r="2862" spans="1:17" ht="30.6">
      <c r="A2862" s="602"/>
      <c r="B2862" s="3061" t="s">
        <v>757</v>
      </c>
      <c r="C2862" s="879" t="s">
        <v>418</v>
      </c>
      <c r="D2862" s="617" t="s">
        <v>1851</v>
      </c>
      <c r="E2862" s="639" t="s">
        <v>3132</v>
      </c>
      <c r="F2862" s="2163">
        <v>1147</v>
      </c>
      <c r="G2862" s="751" t="s">
        <v>2105</v>
      </c>
      <c r="H2862" s="861"/>
      <c r="I2862" s="640">
        <v>181</v>
      </c>
      <c r="J2862" s="1537" t="s">
        <v>1126</v>
      </c>
      <c r="K2862" s="731"/>
      <c r="L2862" s="861"/>
      <c r="M2862" s="640"/>
      <c r="N2862" s="296"/>
      <c r="O2862" s="178"/>
      <c r="P2862" s="178"/>
      <c r="Q2862" s="178"/>
    </row>
    <row r="2863" spans="1:17" ht="20.399999999999999">
      <c r="A2863" s="602"/>
      <c r="B2863" s="3061" t="s">
        <v>757</v>
      </c>
      <c r="C2863" s="879" t="s">
        <v>418</v>
      </c>
      <c r="D2863" s="617" t="s">
        <v>1851</v>
      </c>
      <c r="E2863" s="639" t="s">
        <v>3132</v>
      </c>
      <c r="F2863" s="2163">
        <v>1147</v>
      </c>
      <c r="G2863" s="751" t="s">
        <v>2106</v>
      </c>
      <c r="H2863" s="861"/>
      <c r="I2863" s="640"/>
      <c r="J2863" s="1537" t="s">
        <v>1126</v>
      </c>
      <c r="K2863" s="731"/>
      <c r="L2863" s="861"/>
      <c r="M2863" s="640"/>
      <c r="N2863" s="296"/>
      <c r="O2863" s="6"/>
      <c r="P2863" s="6"/>
      <c r="Q2863" s="6"/>
    </row>
    <row r="2864" spans="1:17">
      <c r="A2864" s="622"/>
      <c r="B2864" s="3060" t="s">
        <v>757</v>
      </c>
      <c r="C2864" s="876" t="s">
        <v>418</v>
      </c>
      <c r="D2864" s="658" t="s">
        <v>1851</v>
      </c>
      <c r="E2864" s="659" t="s">
        <v>3132</v>
      </c>
      <c r="F2864" s="877">
        <v>1148</v>
      </c>
      <c r="G2864" s="878" t="s">
        <v>104</v>
      </c>
      <c r="H2864" s="628">
        <v>9597</v>
      </c>
      <c r="I2864" s="738"/>
      <c r="J2864" s="1392">
        <v>9013</v>
      </c>
      <c r="K2864" s="666"/>
      <c r="L2864" s="628">
        <v>600</v>
      </c>
      <c r="M2864" s="738"/>
      <c r="N2864" s="1529"/>
      <c r="O2864" s="6"/>
      <c r="P2864" s="6"/>
      <c r="Q2864" s="6"/>
    </row>
    <row r="2865" spans="1:17" ht="20.399999999999999">
      <c r="A2865" s="602"/>
      <c r="B2865" s="3061" t="s">
        <v>757</v>
      </c>
      <c r="C2865" s="879" t="s">
        <v>418</v>
      </c>
      <c r="D2865" s="617" t="s">
        <v>1851</v>
      </c>
      <c r="E2865" s="639" t="s">
        <v>3132</v>
      </c>
      <c r="F2865" s="880">
        <v>1148</v>
      </c>
      <c r="G2865" s="2165" t="s">
        <v>2107</v>
      </c>
      <c r="H2865" s="605"/>
      <c r="I2865" s="599">
        <v>9597</v>
      </c>
      <c r="J2865" s="1392"/>
      <c r="K2865" s="606"/>
      <c r="L2865" s="605"/>
      <c r="M2865" s="599">
        <v>600</v>
      </c>
      <c r="N2865" s="1529"/>
      <c r="O2865" s="6"/>
      <c r="P2865" s="6"/>
      <c r="Q2865" s="6"/>
    </row>
    <row r="2866" spans="1:17" ht="51">
      <c r="A2866" s="622"/>
      <c r="B2866" s="3060" t="s">
        <v>757</v>
      </c>
      <c r="C2866" s="876" t="s">
        <v>418</v>
      </c>
      <c r="D2866" s="658" t="s">
        <v>1851</v>
      </c>
      <c r="E2866" s="659" t="s">
        <v>3132</v>
      </c>
      <c r="F2866" s="2161">
        <v>1150</v>
      </c>
      <c r="G2866" s="2162" t="s">
        <v>1012</v>
      </c>
      <c r="H2866" s="645">
        <v>4301</v>
      </c>
      <c r="I2866" s="740"/>
      <c r="J2866" s="1537">
        <v>2215.96</v>
      </c>
      <c r="K2866" s="741"/>
      <c r="L2866" s="645">
        <v>1600</v>
      </c>
      <c r="M2866" s="740"/>
      <c r="N2866" s="1529"/>
      <c r="O2866" s="6"/>
      <c r="P2866" s="6"/>
      <c r="Q2866" s="6"/>
    </row>
    <row r="2867" spans="1:17" ht="11.4" customHeight="1">
      <c r="A2867" s="602"/>
      <c r="B2867" s="3061" t="s">
        <v>757</v>
      </c>
      <c r="C2867" s="879" t="s">
        <v>418</v>
      </c>
      <c r="D2867" s="617" t="s">
        <v>1851</v>
      </c>
      <c r="E2867" s="639" t="s">
        <v>3132</v>
      </c>
      <c r="F2867" s="2163">
        <v>1150</v>
      </c>
      <c r="G2867" s="2167" t="s">
        <v>4148</v>
      </c>
      <c r="H2867" s="861"/>
      <c r="I2867" s="640">
        <v>1341</v>
      </c>
      <c r="J2867" s="1537" t="s">
        <v>1126</v>
      </c>
      <c r="K2867" s="731"/>
      <c r="L2867" s="861"/>
      <c r="M2867" s="640">
        <v>1200</v>
      </c>
      <c r="N2867" s="1529"/>
      <c r="O2867" s="6"/>
      <c r="P2867" s="6"/>
      <c r="Q2867" s="6"/>
    </row>
    <row r="2868" spans="1:17" ht="20.399999999999999">
      <c r="A2868" s="602"/>
      <c r="B2868" s="3061" t="s">
        <v>757</v>
      </c>
      <c r="C2868" s="879" t="s">
        <v>418</v>
      </c>
      <c r="D2868" s="617" t="s">
        <v>1851</v>
      </c>
      <c r="E2868" s="639" t="s">
        <v>3132</v>
      </c>
      <c r="F2868" s="2163">
        <v>1150</v>
      </c>
      <c r="G2868" s="2167" t="s">
        <v>4149</v>
      </c>
      <c r="H2868" s="861"/>
      <c r="I2868" s="640">
        <v>560</v>
      </c>
      <c r="J2868" s="1537" t="s">
        <v>1126</v>
      </c>
      <c r="K2868" s="731"/>
      <c r="L2868" s="861"/>
      <c r="M2868" s="640">
        <v>400</v>
      </c>
      <c r="N2868" s="296"/>
      <c r="O2868" s="6"/>
      <c r="P2868" s="6"/>
      <c r="Q2868" s="6"/>
    </row>
    <row r="2869" spans="1:17" ht="20.399999999999999">
      <c r="A2869" s="576"/>
      <c r="B2869" s="3061" t="s">
        <v>757</v>
      </c>
      <c r="C2869" s="879" t="s">
        <v>418</v>
      </c>
      <c r="D2869" s="617" t="s">
        <v>1851</v>
      </c>
      <c r="E2869" s="639" t="s">
        <v>3132</v>
      </c>
      <c r="F2869" s="2163">
        <v>1150</v>
      </c>
      <c r="G2869" s="1346" t="s">
        <v>2939</v>
      </c>
      <c r="H2869" s="1348"/>
      <c r="I2869" s="1080">
        <v>2400</v>
      </c>
      <c r="J2869" s="1537" t="s">
        <v>1126</v>
      </c>
      <c r="K2869" s="1338"/>
      <c r="L2869" s="1348"/>
      <c r="M2869" s="1080"/>
      <c r="N2869" s="296"/>
      <c r="O2869" s="6"/>
      <c r="P2869" s="6"/>
      <c r="Q2869" s="6"/>
    </row>
    <row r="2870" spans="1:17" ht="20.399999999999999">
      <c r="A2870" s="622"/>
      <c r="B2870" s="3060" t="s">
        <v>757</v>
      </c>
      <c r="C2870" s="876" t="s">
        <v>418</v>
      </c>
      <c r="D2870" s="658" t="s">
        <v>1851</v>
      </c>
      <c r="E2870" s="659" t="s">
        <v>3132</v>
      </c>
      <c r="F2870" s="2161">
        <v>1210</v>
      </c>
      <c r="G2870" s="2162" t="s">
        <v>388</v>
      </c>
      <c r="H2870" s="645">
        <v>3465</v>
      </c>
      <c r="I2870" s="740"/>
      <c r="J2870" s="1537">
        <v>2550</v>
      </c>
      <c r="K2870" s="741"/>
      <c r="L2870" s="645">
        <v>528</v>
      </c>
      <c r="M2870" s="740"/>
      <c r="N2870" s="296"/>
      <c r="O2870" s="6"/>
      <c r="P2870" s="6"/>
      <c r="Q2870" s="6"/>
    </row>
    <row r="2871" spans="1:17">
      <c r="A2871" s="602"/>
      <c r="B2871" s="3061" t="s">
        <v>757</v>
      </c>
      <c r="C2871" s="879" t="s">
        <v>418</v>
      </c>
      <c r="D2871" s="617" t="s">
        <v>1851</v>
      </c>
      <c r="E2871" s="639" t="s">
        <v>3132</v>
      </c>
      <c r="F2871" s="2163">
        <v>1210</v>
      </c>
      <c r="G2871" s="751" t="s">
        <v>2108</v>
      </c>
      <c r="H2871" s="861"/>
      <c r="I2871" s="640">
        <v>3014</v>
      </c>
      <c r="J2871" s="1537" t="s">
        <v>1126</v>
      </c>
      <c r="K2871" s="731"/>
      <c r="L2871" s="861"/>
      <c r="M2871" s="2168">
        <v>144</v>
      </c>
      <c r="N2871" s="1529"/>
      <c r="O2871" s="6"/>
      <c r="P2871" s="6"/>
      <c r="Q2871" s="6"/>
    </row>
    <row r="2872" spans="1:17">
      <c r="A2872" s="602"/>
      <c r="B2872" s="3061" t="s">
        <v>757</v>
      </c>
      <c r="C2872" s="879" t="s">
        <v>418</v>
      </c>
      <c r="D2872" s="617" t="s">
        <v>1851</v>
      </c>
      <c r="E2872" s="639" t="s">
        <v>3132</v>
      </c>
      <c r="F2872" s="2163">
        <v>1210</v>
      </c>
      <c r="G2872" s="751" t="s">
        <v>2109</v>
      </c>
      <c r="H2872" s="861"/>
      <c r="I2872" s="640">
        <v>451</v>
      </c>
      <c r="J2872" s="1537" t="s">
        <v>1126</v>
      </c>
      <c r="K2872" s="731"/>
      <c r="L2872" s="861"/>
      <c r="M2872" s="2166">
        <v>384</v>
      </c>
      <c r="N2872" s="1529"/>
      <c r="O2872" s="6"/>
      <c r="P2872" s="6"/>
      <c r="Q2872" s="6"/>
    </row>
    <row r="2873" spans="1:17">
      <c r="A2873" s="622"/>
      <c r="B2873" s="3060" t="s">
        <v>757</v>
      </c>
      <c r="C2873" s="876" t="s">
        <v>418</v>
      </c>
      <c r="D2873" s="658" t="s">
        <v>1851</v>
      </c>
      <c r="E2873" s="659" t="s">
        <v>3132</v>
      </c>
      <c r="F2873" s="877">
        <v>2233</v>
      </c>
      <c r="G2873" s="878" t="s">
        <v>137</v>
      </c>
      <c r="H2873" s="628">
        <v>162600</v>
      </c>
      <c r="I2873" s="738"/>
      <c r="J2873" s="1392">
        <v>85165.79</v>
      </c>
      <c r="K2873" s="666"/>
      <c r="L2873" s="628">
        <v>3400</v>
      </c>
      <c r="M2873" s="738"/>
      <c r="N2873" s="1529"/>
      <c r="O2873" s="6"/>
      <c r="P2873" s="6"/>
      <c r="Q2873" s="6"/>
    </row>
    <row r="2874" spans="1:17" ht="20.399999999999999">
      <c r="A2874" s="602"/>
      <c r="B2874" s="3061" t="s">
        <v>757</v>
      </c>
      <c r="C2874" s="879" t="s">
        <v>305</v>
      </c>
      <c r="D2874" s="617" t="s">
        <v>1851</v>
      </c>
      <c r="E2874" s="639" t="s">
        <v>3132</v>
      </c>
      <c r="F2874" s="618">
        <v>2233</v>
      </c>
      <c r="G2874" s="2158" t="s">
        <v>4150</v>
      </c>
      <c r="H2874" s="605"/>
      <c r="I2874" s="599">
        <v>128250</v>
      </c>
      <c r="J2874" s="1392" t="s">
        <v>1126</v>
      </c>
      <c r="K2874" s="606"/>
      <c r="L2874" s="605"/>
      <c r="M2874" s="2100">
        <v>3000</v>
      </c>
      <c r="N2874" s="296"/>
      <c r="O2874" s="6"/>
      <c r="P2874" s="6"/>
      <c r="Q2874" s="6"/>
    </row>
    <row r="2875" spans="1:17" ht="20.399999999999999">
      <c r="A2875" s="602"/>
      <c r="B2875" s="3061" t="s">
        <v>757</v>
      </c>
      <c r="C2875" s="879" t="s">
        <v>305</v>
      </c>
      <c r="D2875" s="617" t="s">
        <v>1851</v>
      </c>
      <c r="E2875" s="639" t="s">
        <v>3132</v>
      </c>
      <c r="F2875" s="618">
        <v>2233</v>
      </c>
      <c r="G2875" s="2158" t="s">
        <v>4151</v>
      </c>
      <c r="H2875" s="605"/>
      <c r="I2875" s="599">
        <v>36000</v>
      </c>
      <c r="J2875" s="1392" t="s">
        <v>1126</v>
      </c>
      <c r="K2875" s="606"/>
      <c r="L2875" s="605"/>
      <c r="M2875" s="2100">
        <v>400</v>
      </c>
      <c r="N2875" s="296"/>
      <c r="O2875" s="6"/>
      <c r="P2875" s="6"/>
      <c r="Q2875" s="6"/>
    </row>
    <row r="2876" spans="1:17" ht="20.399999999999999">
      <c r="A2876" s="602"/>
      <c r="B2876" s="3061" t="s">
        <v>757</v>
      </c>
      <c r="C2876" s="879" t="s">
        <v>305</v>
      </c>
      <c r="D2876" s="617" t="s">
        <v>1851</v>
      </c>
      <c r="E2876" s="639" t="s">
        <v>3132</v>
      </c>
      <c r="F2876" s="618">
        <v>2233</v>
      </c>
      <c r="G2876" s="620" t="s">
        <v>2110</v>
      </c>
      <c r="H2876" s="605"/>
      <c r="I2876" s="599">
        <v>750</v>
      </c>
      <c r="J2876" s="1392" t="s">
        <v>1126</v>
      </c>
      <c r="K2876" s="606"/>
      <c r="L2876" s="605"/>
      <c r="M2876" s="615"/>
      <c r="N2876" s="296"/>
      <c r="O2876" s="6"/>
      <c r="P2876" s="6"/>
      <c r="Q2876" s="6"/>
    </row>
    <row r="2877" spans="1:17" ht="20.399999999999999">
      <c r="A2877" s="576"/>
      <c r="B2877" s="3061" t="s">
        <v>757</v>
      </c>
      <c r="C2877" s="879" t="s">
        <v>305</v>
      </c>
      <c r="D2877" s="617" t="s">
        <v>1851</v>
      </c>
      <c r="E2877" s="639" t="s">
        <v>3132</v>
      </c>
      <c r="F2877" s="618">
        <v>2233</v>
      </c>
      <c r="G2877" s="1048" t="s">
        <v>2933</v>
      </c>
      <c r="H2877" s="1046"/>
      <c r="I2877" s="1045">
        <v>-2400</v>
      </c>
      <c r="J2877" s="1392" t="s">
        <v>1126</v>
      </c>
      <c r="K2877" s="1047"/>
      <c r="L2877" s="1046"/>
      <c r="M2877" s="1045"/>
      <c r="N2877" s="296"/>
      <c r="O2877" s="6"/>
      <c r="P2877" s="6"/>
      <c r="Q2877" s="6"/>
    </row>
    <row r="2878" spans="1:17">
      <c r="A2878" s="622"/>
      <c r="B2878" s="3060" t="s">
        <v>757</v>
      </c>
      <c r="C2878" s="876" t="s">
        <v>352</v>
      </c>
      <c r="D2878" s="658" t="s">
        <v>1851</v>
      </c>
      <c r="E2878" s="659" t="s">
        <v>3132</v>
      </c>
      <c r="F2878" s="2161">
        <v>2239</v>
      </c>
      <c r="G2878" s="659" t="s">
        <v>993</v>
      </c>
      <c r="H2878" s="645">
        <v>87300</v>
      </c>
      <c r="I2878" s="740"/>
      <c r="J2878" s="1537">
        <v>18764.3</v>
      </c>
      <c r="K2878" s="741"/>
      <c r="L2878" s="645">
        <v>0</v>
      </c>
      <c r="M2878" s="740"/>
      <c r="N2878" s="296"/>
      <c r="O2878" s="6"/>
      <c r="P2878" s="6"/>
      <c r="Q2878" s="6"/>
    </row>
    <row r="2879" spans="1:17" ht="20.399999999999999">
      <c r="A2879" s="602"/>
      <c r="B2879" s="3061" t="s">
        <v>757</v>
      </c>
      <c r="C2879" s="879" t="s">
        <v>352</v>
      </c>
      <c r="D2879" s="617" t="s">
        <v>1851</v>
      </c>
      <c r="E2879" s="639" t="s">
        <v>3132</v>
      </c>
      <c r="F2879" s="734">
        <v>2239</v>
      </c>
      <c r="G2879" s="751" t="s">
        <v>2111</v>
      </c>
      <c r="H2879" s="861"/>
      <c r="I2879" s="640">
        <v>87300</v>
      </c>
      <c r="J2879" s="1537" t="s">
        <v>1126</v>
      </c>
      <c r="K2879" s="731"/>
      <c r="L2879" s="861"/>
      <c r="M2879" s="653"/>
      <c r="N2879" s="2062" t="s">
        <v>4028</v>
      </c>
      <c r="O2879" s="6"/>
      <c r="P2879" s="6"/>
      <c r="Q2879" s="6"/>
    </row>
    <row r="2880" spans="1:17">
      <c r="A2880" s="622"/>
      <c r="B2880" s="3060" t="s">
        <v>757</v>
      </c>
      <c r="C2880" s="876" t="s">
        <v>352</v>
      </c>
      <c r="D2880" s="658" t="s">
        <v>1851</v>
      </c>
      <c r="E2880" s="659" t="s">
        <v>3132</v>
      </c>
      <c r="F2880" s="877">
        <v>2239</v>
      </c>
      <c r="G2880" s="878" t="s">
        <v>1099</v>
      </c>
      <c r="H2880" s="628">
        <v>4402</v>
      </c>
      <c r="I2880" s="738"/>
      <c r="J2880" s="1392"/>
      <c r="K2880" s="666"/>
      <c r="L2880" s="628">
        <v>2100</v>
      </c>
      <c r="M2880" s="738"/>
      <c r="N2880" s="296"/>
      <c r="O2880" s="6"/>
      <c r="P2880" s="6"/>
      <c r="Q2880" s="6"/>
    </row>
    <row r="2881" spans="1:17" ht="20.399999999999999">
      <c r="A2881" s="602"/>
      <c r="B2881" s="3061" t="s">
        <v>757</v>
      </c>
      <c r="C2881" s="879" t="s">
        <v>352</v>
      </c>
      <c r="D2881" s="617" t="s">
        <v>1851</v>
      </c>
      <c r="E2881" s="639" t="s">
        <v>3132</v>
      </c>
      <c r="F2881" s="618">
        <v>2239</v>
      </c>
      <c r="G2881" s="2158" t="s">
        <v>4153</v>
      </c>
      <c r="H2881" s="605"/>
      <c r="I2881" s="599">
        <v>3402</v>
      </c>
      <c r="J2881" s="1392" t="s">
        <v>1126</v>
      </c>
      <c r="K2881" s="606"/>
      <c r="L2881" s="605"/>
      <c r="M2881" s="615">
        <v>2100</v>
      </c>
      <c r="N2881" s="1130" t="s">
        <v>2281</v>
      </c>
      <c r="O2881" s="6"/>
      <c r="P2881" s="6"/>
      <c r="Q2881" s="6"/>
    </row>
    <row r="2882" spans="1:17" ht="20.399999999999999">
      <c r="A2882" s="602"/>
      <c r="B2882" s="3061" t="s">
        <v>757</v>
      </c>
      <c r="C2882" s="879" t="s">
        <v>305</v>
      </c>
      <c r="D2882" s="617" t="s">
        <v>1851</v>
      </c>
      <c r="E2882" s="639" t="s">
        <v>3132</v>
      </c>
      <c r="F2882" s="618">
        <v>2239</v>
      </c>
      <c r="G2882" s="597" t="s">
        <v>2113</v>
      </c>
      <c r="H2882" s="605"/>
      <c r="I2882" s="599">
        <v>3000</v>
      </c>
      <c r="J2882" s="1392" t="s">
        <v>1126</v>
      </c>
      <c r="K2882" s="606"/>
      <c r="L2882" s="605"/>
      <c r="M2882" s="599"/>
      <c r="N2882" s="1130"/>
      <c r="O2882" s="6"/>
      <c r="P2882" s="6"/>
      <c r="Q2882" s="6"/>
    </row>
    <row r="2883" spans="1:17" ht="20.399999999999999">
      <c r="A2883" s="576"/>
      <c r="B2883" s="3061" t="s">
        <v>757</v>
      </c>
      <c r="C2883" s="879" t="s">
        <v>305</v>
      </c>
      <c r="D2883" s="617" t="s">
        <v>1851</v>
      </c>
      <c r="E2883" s="639" t="s">
        <v>3132</v>
      </c>
      <c r="F2883" s="618">
        <v>2239</v>
      </c>
      <c r="G2883" s="2169" t="s">
        <v>3059</v>
      </c>
      <c r="H2883" s="1046"/>
      <c r="I2883" s="1045">
        <v>-2000</v>
      </c>
      <c r="J2883" s="1392" t="s">
        <v>1126</v>
      </c>
      <c r="K2883" s="1047"/>
      <c r="L2883" s="1046"/>
      <c r="M2883" s="1045"/>
      <c r="N2883" s="1130"/>
      <c r="O2883" s="178"/>
      <c r="P2883" s="178"/>
      <c r="Q2883" s="178"/>
    </row>
    <row r="2884" spans="1:17">
      <c r="A2884" s="622"/>
      <c r="B2884" s="3060" t="s">
        <v>757</v>
      </c>
      <c r="C2884" s="876" t="s">
        <v>326</v>
      </c>
      <c r="D2884" s="658" t="s">
        <v>1851</v>
      </c>
      <c r="E2884" s="659" t="s">
        <v>3132</v>
      </c>
      <c r="F2884" s="2161">
        <v>2312</v>
      </c>
      <c r="G2884" s="2162" t="s">
        <v>199</v>
      </c>
      <c r="H2884" s="645">
        <v>2890</v>
      </c>
      <c r="I2884" s="740"/>
      <c r="J2884" s="1537">
        <v>0</v>
      </c>
      <c r="K2884" s="741"/>
      <c r="L2884" s="645">
        <v>0</v>
      </c>
      <c r="M2884" s="740"/>
      <c r="N2884" s="1130"/>
      <c r="O2884" s="178"/>
      <c r="P2884" s="178"/>
      <c r="Q2884" s="178"/>
    </row>
    <row r="2885" spans="1:17" ht="20.399999999999999">
      <c r="A2885" s="602"/>
      <c r="B2885" s="3061" t="s">
        <v>757</v>
      </c>
      <c r="C2885" s="879" t="s">
        <v>326</v>
      </c>
      <c r="D2885" s="617" t="s">
        <v>1851</v>
      </c>
      <c r="E2885" s="639" t="s">
        <v>3132</v>
      </c>
      <c r="F2885" s="734">
        <v>2312</v>
      </c>
      <c r="G2885" s="751" t="s">
        <v>2112</v>
      </c>
      <c r="H2885" s="861"/>
      <c r="I2885" s="640">
        <v>3000</v>
      </c>
      <c r="J2885" s="1537" t="s">
        <v>1126</v>
      </c>
      <c r="K2885" s="731"/>
      <c r="L2885" s="861"/>
      <c r="M2885" s="653"/>
      <c r="N2885" s="1130"/>
      <c r="O2885" s="178"/>
      <c r="P2885" s="178"/>
      <c r="Q2885" s="178"/>
    </row>
    <row r="2886" spans="1:17" ht="20.399999999999999">
      <c r="A2886" s="576"/>
      <c r="B2886" s="3061" t="s">
        <v>757</v>
      </c>
      <c r="C2886" s="879" t="s">
        <v>326</v>
      </c>
      <c r="D2886" s="617" t="s">
        <v>1851</v>
      </c>
      <c r="E2886" s="639" t="s">
        <v>3132</v>
      </c>
      <c r="F2886" s="734">
        <v>2312</v>
      </c>
      <c r="G2886" s="2171" t="s">
        <v>3060</v>
      </c>
      <c r="H2886" s="1348"/>
      <c r="I2886" s="1080">
        <v>-110</v>
      </c>
      <c r="J2886" s="1537" t="s">
        <v>1126</v>
      </c>
      <c r="K2886" s="1338"/>
      <c r="L2886" s="1348"/>
      <c r="M2886" s="1080"/>
      <c r="N2886" s="995" t="s">
        <v>4029</v>
      </c>
      <c r="O2886" s="178"/>
      <c r="P2886" s="178"/>
      <c r="Q2886" s="178"/>
    </row>
    <row r="2887" spans="1:17" ht="20.399999999999999">
      <c r="A2887" s="622"/>
      <c r="B2887" s="3060" t="s">
        <v>757</v>
      </c>
      <c r="C2887" s="876" t="s">
        <v>326</v>
      </c>
      <c r="D2887" s="658" t="s">
        <v>1851</v>
      </c>
      <c r="E2887" s="659" t="s">
        <v>3132</v>
      </c>
      <c r="F2887" s="2161">
        <v>2314</v>
      </c>
      <c r="G2887" s="2162" t="s">
        <v>1427</v>
      </c>
      <c r="H2887" s="645">
        <v>2487</v>
      </c>
      <c r="I2887" s="740"/>
      <c r="J2887" s="1537">
        <v>2382.41</v>
      </c>
      <c r="K2887" s="741"/>
      <c r="L2887" s="645">
        <v>1540</v>
      </c>
      <c r="M2887" s="740"/>
      <c r="N2887" s="1130"/>
      <c r="O2887" s="178"/>
      <c r="P2887" s="178"/>
      <c r="Q2887" s="178"/>
    </row>
    <row r="2888" spans="1:17" ht="30.6">
      <c r="A2888" s="602"/>
      <c r="B2888" s="3061" t="s">
        <v>757</v>
      </c>
      <c r="C2888" s="879" t="s">
        <v>326</v>
      </c>
      <c r="D2888" s="617" t="s">
        <v>1851</v>
      </c>
      <c r="E2888" s="639" t="s">
        <v>3132</v>
      </c>
      <c r="F2888" s="734">
        <v>2314</v>
      </c>
      <c r="G2888" s="2172" t="s">
        <v>4154</v>
      </c>
      <c r="H2888" s="861"/>
      <c r="I2888" s="640">
        <v>377</v>
      </c>
      <c r="J2888" s="1537" t="s">
        <v>1126</v>
      </c>
      <c r="K2888" s="731"/>
      <c r="L2888" s="861"/>
      <c r="M2888" s="653">
        <v>1540</v>
      </c>
      <c r="N2888" s="1130"/>
      <c r="O2888" s="6"/>
      <c r="P2888" s="6"/>
      <c r="Q2888" s="6"/>
    </row>
    <row r="2889" spans="1:17" ht="20.399999999999999">
      <c r="A2889" s="576"/>
      <c r="B2889" s="3061" t="s">
        <v>757</v>
      </c>
      <c r="C2889" s="879" t="s">
        <v>326</v>
      </c>
      <c r="D2889" s="617" t="s">
        <v>1851</v>
      </c>
      <c r="E2889" s="639" t="s">
        <v>3132</v>
      </c>
      <c r="F2889" s="734">
        <v>2314</v>
      </c>
      <c r="G2889" s="2171" t="s">
        <v>3059</v>
      </c>
      <c r="H2889" s="1348"/>
      <c r="I2889" s="1080">
        <v>2000</v>
      </c>
      <c r="J2889" s="1537" t="s">
        <v>1126</v>
      </c>
      <c r="K2889" s="1338"/>
      <c r="L2889" s="1348"/>
      <c r="M2889" s="1080"/>
      <c r="N2889" s="296"/>
      <c r="O2889" s="178"/>
      <c r="P2889" s="178"/>
      <c r="Q2889" s="178"/>
    </row>
    <row r="2890" spans="1:17" ht="11.4" customHeight="1">
      <c r="A2890" s="576"/>
      <c r="B2890" s="3061" t="s">
        <v>757</v>
      </c>
      <c r="C2890" s="879" t="s">
        <v>326</v>
      </c>
      <c r="D2890" s="617" t="s">
        <v>1851</v>
      </c>
      <c r="E2890" s="639" t="s">
        <v>3132</v>
      </c>
      <c r="F2890" s="734">
        <v>2314</v>
      </c>
      <c r="G2890" s="2171" t="s">
        <v>3060</v>
      </c>
      <c r="H2890" s="1348"/>
      <c r="I2890" s="1080">
        <v>110</v>
      </c>
      <c r="J2890" s="1537" t="s">
        <v>1126</v>
      </c>
      <c r="K2890" s="1338"/>
      <c r="L2890" s="1348"/>
      <c r="M2890" s="1080"/>
      <c r="N2890" s="296"/>
      <c r="O2890" s="178"/>
      <c r="P2890" s="178"/>
      <c r="Q2890" s="178"/>
    </row>
    <row r="2891" spans="1:17">
      <c r="A2891" s="622"/>
      <c r="B2891" s="3060" t="s">
        <v>757</v>
      </c>
      <c r="C2891" s="876" t="s">
        <v>326</v>
      </c>
      <c r="D2891" s="658" t="s">
        <v>1851</v>
      </c>
      <c r="E2891" s="659" t="s">
        <v>3132</v>
      </c>
      <c r="F2891" s="2161">
        <v>2322</v>
      </c>
      <c r="G2891" s="2162" t="s">
        <v>183</v>
      </c>
      <c r="H2891" s="645">
        <v>20</v>
      </c>
      <c r="I2891" s="740"/>
      <c r="J2891" s="1537">
        <v>0</v>
      </c>
      <c r="K2891" s="741"/>
      <c r="L2891" s="645">
        <v>0</v>
      </c>
      <c r="M2891" s="740"/>
      <c r="N2891" s="296"/>
      <c r="O2891" s="6"/>
      <c r="P2891" s="6"/>
      <c r="Q2891" s="6"/>
    </row>
    <row r="2892" spans="1:17" ht="11.4" customHeight="1">
      <c r="A2892" s="602"/>
      <c r="B2892" s="3061" t="s">
        <v>757</v>
      </c>
      <c r="C2892" s="879" t="s">
        <v>326</v>
      </c>
      <c r="D2892" s="617" t="s">
        <v>1851</v>
      </c>
      <c r="E2892" s="639" t="s">
        <v>3132</v>
      </c>
      <c r="F2892" s="734">
        <v>2322</v>
      </c>
      <c r="G2892" s="751" t="s">
        <v>2114</v>
      </c>
      <c r="H2892" s="861"/>
      <c r="I2892" s="640">
        <v>20</v>
      </c>
      <c r="J2892" s="1537" t="s">
        <v>1126</v>
      </c>
      <c r="K2892" s="731"/>
      <c r="L2892" s="861"/>
      <c r="M2892" s="653"/>
      <c r="N2892" s="296"/>
      <c r="O2892" s="6"/>
      <c r="P2892" s="6"/>
      <c r="Q2892" s="6"/>
    </row>
    <row r="2893" spans="1:17">
      <c r="A2893" s="622"/>
      <c r="B2893" s="3060" t="s">
        <v>757</v>
      </c>
      <c r="C2893" s="876" t="s">
        <v>305</v>
      </c>
      <c r="D2893" s="658" t="s">
        <v>1851</v>
      </c>
      <c r="E2893" s="659" t="s">
        <v>3132</v>
      </c>
      <c r="F2893" s="2161">
        <v>2390</v>
      </c>
      <c r="G2893" s="2162" t="s">
        <v>127</v>
      </c>
      <c r="H2893" s="645">
        <v>5034</v>
      </c>
      <c r="I2893" s="740"/>
      <c r="J2893" s="1537">
        <v>2785.95</v>
      </c>
      <c r="K2893" s="741"/>
      <c r="L2893" s="645">
        <v>1620</v>
      </c>
      <c r="M2893" s="740"/>
      <c r="N2893" s="296"/>
      <c r="O2893" s="6"/>
      <c r="P2893" s="6"/>
      <c r="Q2893" s="6"/>
    </row>
    <row r="2894" spans="1:17" ht="20.399999999999999">
      <c r="A2894" s="602"/>
      <c r="B2894" s="3061" t="s">
        <v>757</v>
      </c>
      <c r="C2894" s="879" t="s">
        <v>305</v>
      </c>
      <c r="D2894" s="617" t="s">
        <v>1851</v>
      </c>
      <c r="E2894" s="639" t="s">
        <v>3132</v>
      </c>
      <c r="F2894" s="734">
        <v>2390</v>
      </c>
      <c r="G2894" s="2094" t="s">
        <v>4155</v>
      </c>
      <c r="H2894" s="861"/>
      <c r="I2894" s="640">
        <v>3000</v>
      </c>
      <c r="J2894" s="1537" t="s">
        <v>1126</v>
      </c>
      <c r="K2894" s="731"/>
      <c r="L2894" s="861"/>
      <c r="M2894" s="2100">
        <v>420</v>
      </c>
      <c r="N2894" s="296"/>
      <c r="O2894" s="178"/>
      <c r="P2894" s="178"/>
    </row>
    <row r="2895" spans="1:17" ht="20.399999999999999">
      <c r="A2895" s="602"/>
      <c r="B2895" s="3061" t="s">
        <v>757</v>
      </c>
      <c r="C2895" s="879" t="s">
        <v>305</v>
      </c>
      <c r="D2895" s="617" t="s">
        <v>1851</v>
      </c>
      <c r="E2895" s="639" t="s">
        <v>3132</v>
      </c>
      <c r="F2895" s="618">
        <v>2390</v>
      </c>
      <c r="G2895" s="2170" t="s">
        <v>4156</v>
      </c>
      <c r="H2895" s="605"/>
      <c r="I2895" s="599">
        <v>2034</v>
      </c>
      <c r="J2895" s="1392" t="s">
        <v>1126</v>
      </c>
      <c r="K2895" s="606"/>
      <c r="L2895" s="853"/>
      <c r="M2895" s="2100">
        <v>1200</v>
      </c>
      <c r="N2895" s="296"/>
      <c r="O2895" s="6"/>
      <c r="P2895" s="6"/>
      <c r="Q2895" s="6"/>
    </row>
    <row r="2896" spans="1:17">
      <c r="A2896" s="881"/>
      <c r="B2896" s="3032" t="s">
        <v>422</v>
      </c>
      <c r="C2896" s="622" t="s">
        <v>413</v>
      </c>
      <c r="D2896" s="658" t="s">
        <v>1853</v>
      </c>
      <c r="E2896" s="681" t="s">
        <v>1816</v>
      </c>
      <c r="F2896" s="763">
        <v>1119</v>
      </c>
      <c r="G2896" s="739" t="s">
        <v>101</v>
      </c>
      <c r="H2896" s="645">
        <v>143651.04000000004</v>
      </c>
      <c r="I2896" s="645"/>
      <c r="J2896" s="1537">
        <v>80303</v>
      </c>
      <c r="K2896" s="741"/>
      <c r="L2896" s="652">
        <v>110903.59999999998</v>
      </c>
      <c r="M2896" s="645"/>
      <c r="N2896" s="296"/>
      <c r="O2896" s="6"/>
      <c r="P2896" s="6"/>
      <c r="Q2896" s="6"/>
    </row>
    <row r="2897" spans="1:17">
      <c r="A2897" s="749"/>
      <c r="B2897" s="3033" t="s">
        <v>422</v>
      </c>
      <c r="C2897" s="602" t="s">
        <v>413</v>
      </c>
      <c r="D2897" s="617" t="s">
        <v>1853</v>
      </c>
      <c r="E2897" s="639" t="s">
        <v>1816</v>
      </c>
      <c r="F2897" s="734">
        <v>1119</v>
      </c>
      <c r="G2897" s="1064" t="s">
        <v>422</v>
      </c>
      <c r="H2897" s="640"/>
      <c r="I2897" s="640">
        <v>143651.04000000004</v>
      </c>
      <c r="J2897" s="1537" t="s">
        <v>1126</v>
      </c>
      <c r="K2897" s="731"/>
      <c r="L2897" s="653"/>
      <c r="M2897" s="640">
        <v>110903.59999999998</v>
      </c>
      <c r="N2897" s="296"/>
      <c r="O2897" s="6"/>
      <c r="P2897" s="6"/>
      <c r="Q2897" s="6"/>
    </row>
    <row r="2898" spans="1:17">
      <c r="A2898" s="749"/>
      <c r="B2898" s="3033" t="s">
        <v>422</v>
      </c>
      <c r="C2898" s="602" t="s">
        <v>413</v>
      </c>
      <c r="D2898" s="617" t="s">
        <v>1853</v>
      </c>
      <c r="E2898" s="639" t="s">
        <v>1816</v>
      </c>
      <c r="F2898" s="734">
        <v>1119</v>
      </c>
      <c r="G2898" s="751"/>
      <c r="H2898" s="640"/>
      <c r="I2898" s="640"/>
      <c r="J2898" s="1537" t="s">
        <v>1126</v>
      </c>
      <c r="K2898" s="731"/>
      <c r="L2898" s="653"/>
      <c r="M2898" s="640"/>
      <c r="N2898" s="296"/>
      <c r="O2898" s="6"/>
      <c r="P2898" s="6"/>
      <c r="Q2898" s="6"/>
    </row>
    <row r="2899" spans="1:17">
      <c r="A2899" s="881"/>
      <c r="B2899" s="3032" t="s">
        <v>312</v>
      </c>
      <c r="C2899" s="622" t="s">
        <v>306</v>
      </c>
      <c r="D2899" s="658" t="s">
        <v>1853</v>
      </c>
      <c r="E2899" s="659" t="s">
        <v>1817</v>
      </c>
      <c r="F2899" s="763">
        <v>1119</v>
      </c>
      <c r="G2899" s="739" t="s">
        <v>202</v>
      </c>
      <c r="H2899" s="1277">
        <v>76032</v>
      </c>
      <c r="I2899" s="645"/>
      <c r="J2899" s="1537">
        <v>48332.44</v>
      </c>
      <c r="K2899" s="741"/>
      <c r="L2899" s="1277">
        <v>35578.159999999996</v>
      </c>
      <c r="M2899" s="645"/>
      <c r="N2899" s="296"/>
      <c r="O2899" s="6"/>
      <c r="P2899" s="6"/>
      <c r="Q2899" s="6"/>
    </row>
    <row r="2900" spans="1:17">
      <c r="A2900" s="749"/>
      <c r="B2900" s="3033" t="s">
        <v>312</v>
      </c>
      <c r="C2900" s="602" t="s">
        <v>306</v>
      </c>
      <c r="D2900" s="617" t="s">
        <v>1853</v>
      </c>
      <c r="E2900" s="639" t="s">
        <v>1817</v>
      </c>
      <c r="F2900" s="734">
        <v>1119</v>
      </c>
      <c r="G2900" s="1064" t="s">
        <v>2725</v>
      </c>
      <c r="H2900" s="640"/>
      <c r="I2900" s="640">
        <v>179</v>
      </c>
      <c r="J2900" s="1537" t="s">
        <v>1126</v>
      </c>
      <c r="K2900" s="731"/>
      <c r="L2900" s="640"/>
      <c r="M2900" s="640">
        <v>1492</v>
      </c>
      <c r="N2900" s="296"/>
      <c r="O2900" s="6"/>
      <c r="P2900" s="6"/>
      <c r="Q2900" s="6"/>
    </row>
    <row r="2901" spans="1:17">
      <c r="A2901" s="749"/>
      <c r="B2901" s="3033" t="s">
        <v>312</v>
      </c>
      <c r="C2901" s="602" t="s">
        <v>306</v>
      </c>
      <c r="D2901" s="617" t="s">
        <v>1853</v>
      </c>
      <c r="E2901" s="639" t="s">
        <v>1817</v>
      </c>
      <c r="F2901" s="734">
        <v>1119</v>
      </c>
      <c r="G2901" s="1064" t="s">
        <v>733</v>
      </c>
      <c r="H2901" s="640"/>
      <c r="I2901" s="640">
        <v>78172.319999999992</v>
      </c>
      <c r="J2901" s="1537" t="s">
        <v>1126</v>
      </c>
      <c r="K2901" s="731"/>
      <c r="L2901" s="640"/>
      <c r="M2901" s="640">
        <v>34086.159999999996</v>
      </c>
      <c r="N2901" s="296"/>
      <c r="O2901" s="6"/>
      <c r="P2901" s="6"/>
      <c r="Q2901" s="6"/>
    </row>
    <row r="2902" spans="1:17">
      <c r="A2902" s="749"/>
      <c r="B2902" s="3033" t="s">
        <v>312</v>
      </c>
      <c r="C2902" s="602" t="s">
        <v>306</v>
      </c>
      <c r="D2902" s="617" t="s">
        <v>1853</v>
      </c>
      <c r="E2902" s="639" t="s">
        <v>1817</v>
      </c>
      <c r="F2902" s="734">
        <v>1119</v>
      </c>
      <c r="G2902" s="751" t="s">
        <v>2727</v>
      </c>
      <c r="H2902" s="640"/>
      <c r="I2902" s="640">
        <v>-1319.3199999999924</v>
      </c>
      <c r="J2902" s="1537" t="s">
        <v>1126</v>
      </c>
      <c r="K2902" s="731"/>
      <c r="L2902" s="640"/>
      <c r="M2902" s="861"/>
      <c r="N2902" s="296"/>
      <c r="O2902" s="6"/>
      <c r="P2902" s="6"/>
      <c r="Q2902" s="6"/>
    </row>
    <row r="2903" spans="1:17" ht="20.399999999999999">
      <c r="A2903" s="749"/>
      <c r="B2903" s="3033" t="s">
        <v>312</v>
      </c>
      <c r="C2903" s="602" t="s">
        <v>306</v>
      </c>
      <c r="D2903" s="617" t="s">
        <v>1853</v>
      </c>
      <c r="E2903" s="639" t="s">
        <v>1817</v>
      </c>
      <c r="F2903" s="734">
        <v>1119</v>
      </c>
      <c r="G2903" s="1064" t="s">
        <v>3111</v>
      </c>
      <c r="H2903" s="640"/>
      <c r="I2903" s="640">
        <v>-1000</v>
      </c>
      <c r="J2903" s="1537" t="s">
        <v>1126</v>
      </c>
      <c r="K2903" s="731"/>
      <c r="L2903" s="640"/>
      <c r="M2903" s="640"/>
      <c r="N2903" s="296"/>
      <c r="O2903" s="6"/>
      <c r="P2903" s="6"/>
      <c r="Q2903" s="6"/>
    </row>
    <row r="2904" spans="1:17" ht="20.399999999999999">
      <c r="A2904" s="881"/>
      <c r="B2904" s="3032" t="s">
        <v>312</v>
      </c>
      <c r="C2904" s="622" t="s">
        <v>306</v>
      </c>
      <c r="D2904" s="658" t="s">
        <v>1853</v>
      </c>
      <c r="E2904" s="659" t="s">
        <v>1817</v>
      </c>
      <c r="F2904" s="763">
        <v>1146</v>
      </c>
      <c r="G2904" s="739" t="s">
        <v>563</v>
      </c>
      <c r="H2904" s="2424">
        <v>0</v>
      </c>
      <c r="I2904" s="645"/>
      <c r="J2904" s="1537" t="s">
        <v>1126</v>
      </c>
      <c r="K2904" s="741"/>
      <c r="L2904" s="2424">
        <v>0</v>
      </c>
      <c r="M2904" s="645"/>
      <c r="N2904" s="72"/>
      <c r="O2904" s="6"/>
      <c r="P2904" s="6"/>
      <c r="Q2904" s="6"/>
    </row>
    <row r="2905" spans="1:17">
      <c r="A2905" s="749"/>
      <c r="B2905" s="3033" t="s">
        <v>312</v>
      </c>
      <c r="C2905" s="602" t="s">
        <v>306</v>
      </c>
      <c r="D2905" s="617" t="s">
        <v>1853</v>
      </c>
      <c r="E2905" s="639" t="s">
        <v>1817</v>
      </c>
      <c r="F2905" s="734">
        <v>1146</v>
      </c>
      <c r="G2905" s="1064" t="s">
        <v>733</v>
      </c>
      <c r="H2905" s="640"/>
      <c r="I2905" s="640"/>
      <c r="J2905" s="1537" t="s">
        <v>1126</v>
      </c>
      <c r="K2905" s="731"/>
      <c r="L2905" s="640"/>
      <c r="M2905" s="640"/>
      <c r="N2905" s="72"/>
      <c r="O2905" s="6"/>
      <c r="P2905" s="6"/>
      <c r="Q2905" s="6"/>
    </row>
    <row r="2906" spans="1:17">
      <c r="A2906" s="881"/>
      <c r="B2906" s="3032" t="s">
        <v>422</v>
      </c>
      <c r="C2906" s="622" t="s">
        <v>413</v>
      </c>
      <c r="D2906" s="658" t="s">
        <v>1853</v>
      </c>
      <c r="E2906" s="659" t="s">
        <v>1816</v>
      </c>
      <c r="F2906" s="763">
        <v>1147</v>
      </c>
      <c r="G2906" s="739" t="s">
        <v>103</v>
      </c>
      <c r="H2906" s="645">
        <v>26244</v>
      </c>
      <c r="I2906" s="645"/>
      <c r="J2906" s="1537">
        <v>6458</v>
      </c>
      <c r="K2906" s="741"/>
      <c r="L2906" s="652">
        <v>15526.5064</v>
      </c>
      <c r="M2906" s="645"/>
      <c r="N2906" s="296"/>
      <c r="O2906" s="6"/>
      <c r="P2906" s="6"/>
      <c r="Q2906" s="6"/>
    </row>
    <row r="2907" spans="1:17">
      <c r="A2907" s="749"/>
      <c r="B2907" s="3033" t="s">
        <v>422</v>
      </c>
      <c r="C2907" s="602" t="s">
        <v>413</v>
      </c>
      <c r="D2907" s="617" t="s">
        <v>1853</v>
      </c>
      <c r="E2907" s="639" t="s">
        <v>1816</v>
      </c>
      <c r="F2907" s="734">
        <v>1147</v>
      </c>
      <c r="G2907" s="1064" t="s">
        <v>422</v>
      </c>
      <c r="H2907" s="640"/>
      <c r="I2907" s="640">
        <v>28543.74</v>
      </c>
      <c r="J2907" s="1537" t="s">
        <v>1126</v>
      </c>
      <c r="K2907" s="731"/>
      <c r="L2907" s="653"/>
      <c r="M2907" s="640">
        <v>15526.5064</v>
      </c>
      <c r="N2907" s="296"/>
      <c r="O2907" s="6"/>
      <c r="P2907" s="6"/>
      <c r="Q2907" s="6"/>
    </row>
    <row r="2908" spans="1:17" ht="20.399999999999999">
      <c r="A2908" s="749"/>
      <c r="B2908" s="3033" t="s">
        <v>422</v>
      </c>
      <c r="C2908" s="602" t="s">
        <v>413</v>
      </c>
      <c r="D2908" s="617" t="s">
        <v>1853</v>
      </c>
      <c r="E2908" s="639" t="s">
        <v>1816</v>
      </c>
      <c r="F2908" s="734">
        <v>1147</v>
      </c>
      <c r="G2908" s="751" t="s">
        <v>3221</v>
      </c>
      <c r="H2908" s="640"/>
      <c r="I2908" s="640">
        <v>-2300</v>
      </c>
      <c r="J2908" s="1537" t="s">
        <v>1126</v>
      </c>
      <c r="K2908" s="731"/>
      <c r="L2908" s="653"/>
      <c r="M2908" s="640"/>
      <c r="N2908" s="296"/>
      <c r="O2908" s="6"/>
      <c r="P2908" s="6"/>
      <c r="Q2908" s="6"/>
    </row>
    <row r="2909" spans="1:17" ht="20.399999999999999">
      <c r="A2909" s="881"/>
      <c r="B2909" s="3032" t="s">
        <v>312</v>
      </c>
      <c r="C2909" s="622" t="s">
        <v>306</v>
      </c>
      <c r="D2909" s="658" t="s">
        <v>1853</v>
      </c>
      <c r="E2909" s="659" t="s">
        <v>1817</v>
      </c>
      <c r="F2909" s="763">
        <v>1147</v>
      </c>
      <c r="G2909" s="739" t="s">
        <v>567</v>
      </c>
      <c r="H2909" s="2424">
        <v>4000</v>
      </c>
      <c r="I2909" s="645"/>
      <c r="J2909" s="1537">
        <v>2817.66</v>
      </c>
      <c r="K2909" s="741"/>
      <c r="L2909" s="1277">
        <v>3500</v>
      </c>
      <c r="M2909" s="645"/>
      <c r="N2909" s="296"/>
      <c r="O2909" s="6"/>
      <c r="P2909" s="6"/>
      <c r="Q2909" s="6"/>
    </row>
    <row r="2910" spans="1:17" ht="20.399999999999999">
      <c r="A2910" s="749"/>
      <c r="B2910" s="3033" t="s">
        <v>312</v>
      </c>
      <c r="C2910" s="602" t="s">
        <v>306</v>
      </c>
      <c r="D2910" s="617" t="s">
        <v>1853</v>
      </c>
      <c r="E2910" s="639" t="s">
        <v>1817</v>
      </c>
      <c r="F2910" s="734">
        <v>1147</v>
      </c>
      <c r="G2910" s="1064" t="s">
        <v>1884</v>
      </c>
      <c r="H2910" s="640"/>
      <c r="I2910" s="640">
        <v>4000</v>
      </c>
      <c r="J2910" s="1537" t="s">
        <v>1126</v>
      </c>
      <c r="K2910" s="731"/>
      <c r="L2910" s="640"/>
      <c r="M2910" s="640">
        <v>3500</v>
      </c>
      <c r="N2910" s="296"/>
      <c r="O2910" s="6"/>
      <c r="P2910" s="6"/>
      <c r="Q2910" s="6"/>
    </row>
    <row r="2911" spans="1:17">
      <c r="A2911" s="881"/>
      <c r="B2911" s="3032" t="s">
        <v>422</v>
      </c>
      <c r="C2911" s="622" t="s">
        <v>413</v>
      </c>
      <c r="D2911" s="658" t="s">
        <v>1853</v>
      </c>
      <c r="E2911" s="659" t="s">
        <v>1816</v>
      </c>
      <c r="F2911" s="763">
        <v>1148</v>
      </c>
      <c r="G2911" s="739" t="s">
        <v>339</v>
      </c>
      <c r="H2911" s="645">
        <v>0</v>
      </c>
      <c r="I2911" s="645"/>
      <c r="J2911" s="1537" t="s">
        <v>1126</v>
      </c>
      <c r="K2911" s="741"/>
      <c r="L2911" s="652">
        <v>0</v>
      </c>
      <c r="M2911" s="645"/>
      <c r="N2911" s="1130"/>
      <c r="O2911" s="178"/>
      <c r="P2911" s="178"/>
      <c r="Q2911" s="178"/>
    </row>
    <row r="2912" spans="1:17">
      <c r="A2912" s="749"/>
      <c r="B2912" s="3033" t="s">
        <v>422</v>
      </c>
      <c r="C2912" s="602" t="s">
        <v>413</v>
      </c>
      <c r="D2912" s="617" t="s">
        <v>1853</v>
      </c>
      <c r="E2912" s="639" t="s">
        <v>1816</v>
      </c>
      <c r="F2912" s="734">
        <v>1148</v>
      </c>
      <c r="G2912" s="896" t="s">
        <v>598</v>
      </c>
      <c r="H2912" s="640"/>
      <c r="I2912" s="640"/>
      <c r="J2912" s="1537" t="s">
        <v>1126</v>
      </c>
      <c r="K2912" s="731"/>
      <c r="L2912" s="653"/>
      <c r="M2912" s="640"/>
      <c r="N2912" s="1130"/>
      <c r="O2912" s="178"/>
      <c r="P2912" s="178"/>
      <c r="Q2912" s="178"/>
    </row>
    <row r="2913" spans="1:17">
      <c r="A2913" s="881"/>
      <c r="B2913" s="3032" t="s">
        <v>422</v>
      </c>
      <c r="C2913" s="622" t="s">
        <v>413</v>
      </c>
      <c r="D2913" s="658" t="s">
        <v>1853</v>
      </c>
      <c r="E2913" s="659" t="s">
        <v>1816</v>
      </c>
      <c r="F2913" s="763">
        <v>1210</v>
      </c>
      <c r="G2913" s="739" t="s">
        <v>105</v>
      </c>
      <c r="H2913" s="645">
        <v>41688.668001339996</v>
      </c>
      <c r="I2913" s="645"/>
      <c r="J2913" s="1537">
        <v>22875</v>
      </c>
      <c r="K2913" s="741"/>
      <c r="L2913" s="652">
        <v>30357.081458162396</v>
      </c>
      <c r="M2913" s="645"/>
      <c r="N2913" s="1130"/>
      <c r="O2913" s="178"/>
      <c r="P2913" s="178"/>
      <c r="Q2913" s="178"/>
    </row>
    <row r="2914" spans="1:17">
      <c r="A2914" s="749"/>
      <c r="B2914" s="3033" t="s">
        <v>422</v>
      </c>
      <c r="C2914" s="602" t="s">
        <v>413</v>
      </c>
      <c r="D2914" s="617" t="s">
        <v>1853</v>
      </c>
      <c r="E2914" s="639" t="s">
        <v>1816</v>
      </c>
      <c r="F2914" s="734">
        <v>1210</v>
      </c>
      <c r="G2914" s="1064" t="s">
        <v>422</v>
      </c>
      <c r="H2914" s="640"/>
      <c r="I2914" s="640">
        <v>42188.668001339996</v>
      </c>
      <c r="J2914" s="1537" t="s">
        <v>1126</v>
      </c>
      <c r="K2914" s="731"/>
      <c r="L2914" s="653"/>
      <c r="M2914" s="640">
        <v>30357.081458162396</v>
      </c>
      <c r="N2914" s="6"/>
      <c r="O2914" s="178"/>
      <c r="P2914" s="178"/>
      <c r="Q2914" s="178"/>
    </row>
    <row r="2915" spans="1:17" ht="20.399999999999999">
      <c r="A2915" s="749"/>
      <c r="B2915" s="3033" t="s">
        <v>422</v>
      </c>
      <c r="C2915" s="602" t="s">
        <v>413</v>
      </c>
      <c r="D2915" s="617" t="s">
        <v>1853</v>
      </c>
      <c r="E2915" s="639" t="s">
        <v>1816</v>
      </c>
      <c r="F2915" s="734">
        <v>1210</v>
      </c>
      <c r="G2915" s="751" t="s">
        <v>3047</v>
      </c>
      <c r="H2915" s="640"/>
      <c r="I2915" s="640">
        <v>-500</v>
      </c>
      <c r="J2915" s="1537" t="s">
        <v>1126</v>
      </c>
      <c r="K2915" s="731"/>
      <c r="L2915" s="653"/>
      <c r="M2915" s="640"/>
      <c r="N2915" s="6"/>
      <c r="O2915" s="178"/>
      <c r="P2915" s="178"/>
      <c r="Q2915" s="178"/>
    </row>
    <row r="2916" spans="1:17">
      <c r="A2916" s="881"/>
      <c r="B2916" s="3032" t="s">
        <v>312</v>
      </c>
      <c r="C2916" s="622" t="s">
        <v>306</v>
      </c>
      <c r="D2916" s="658" t="s">
        <v>1853</v>
      </c>
      <c r="E2916" s="659" t="s">
        <v>1817</v>
      </c>
      <c r="F2916" s="763">
        <v>1210</v>
      </c>
      <c r="G2916" s="739" t="s">
        <v>203</v>
      </c>
      <c r="H2916" s="1277">
        <v>18073</v>
      </c>
      <c r="I2916" s="645"/>
      <c r="J2916" s="1537">
        <v>12377.11</v>
      </c>
      <c r="K2916" s="741"/>
      <c r="L2916" s="1277">
        <v>5040.9251439999989</v>
      </c>
      <c r="M2916" s="645"/>
      <c r="N2916" s="6"/>
      <c r="O2916" s="178"/>
      <c r="P2916" s="178"/>
      <c r="Q2916" s="178"/>
    </row>
    <row r="2917" spans="1:17">
      <c r="A2917" s="749"/>
      <c r="B2917" s="3033" t="s">
        <v>312</v>
      </c>
      <c r="C2917" s="602" t="s">
        <v>306</v>
      </c>
      <c r="D2917" s="617" t="s">
        <v>1853</v>
      </c>
      <c r="E2917" s="639" t="s">
        <v>1817</v>
      </c>
      <c r="F2917" s="734">
        <v>1210</v>
      </c>
      <c r="G2917" s="1064" t="s">
        <v>733</v>
      </c>
      <c r="H2917" s="640"/>
      <c r="I2917" s="640">
        <v>18440.850287999998</v>
      </c>
      <c r="J2917" s="1537" t="s">
        <v>1126</v>
      </c>
      <c r="K2917" s="731"/>
      <c r="L2917" s="640"/>
      <c r="M2917" s="640">
        <v>5040.9251439999989</v>
      </c>
      <c r="N2917" s="6"/>
      <c r="O2917" s="178"/>
      <c r="P2917" s="178"/>
      <c r="Q2917" s="178"/>
    </row>
    <row r="2918" spans="1:17">
      <c r="A2918" s="749"/>
      <c r="B2918" s="3033" t="s">
        <v>312</v>
      </c>
      <c r="C2918" s="602" t="s">
        <v>306</v>
      </c>
      <c r="D2918" s="617" t="s">
        <v>1853</v>
      </c>
      <c r="E2918" s="639" t="s">
        <v>1817</v>
      </c>
      <c r="F2918" s="734">
        <v>1210</v>
      </c>
      <c r="G2918" s="1064" t="s">
        <v>1286</v>
      </c>
      <c r="H2918" s="640"/>
      <c r="I2918" s="640"/>
      <c r="J2918" s="1537" t="s">
        <v>1126</v>
      </c>
      <c r="K2918" s="731"/>
      <c r="L2918" s="640"/>
      <c r="M2918" s="640"/>
      <c r="N2918" s="6"/>
      <c r="O2918" s="178"/>
      <c r="P2918" s="178"/>
      <c r="Q2918" s="178"/>
    </row>
    <row r="2919" spans="1:17">
      <c r="A2919" s="749"/>
      <c r="B2919" s="3033" t="s">
        <v>312</v>
      </c>
      <c r="C2919" s="602" t="s">
        <v>306</v>
      </c>
      <c r="D2919" s="617" t="s">
        <v>1853</v>
      </c>
      <c r="E2919" s="639" t="s">
        <v>1817</v>
      </c>
      <c r="F2919" s="734">
        <v>1210</v>
      </c>
      <c r="G2919" s="751" t="s">
        <v>2727</v>
      </c>
      <c r="H2919" s="640"/>
      <c r="I2919" s="640">
        <v>-367.85028799999782</v>
      </c>
      <c r="J2919" s="1537" t="s">
        <v>1126</v>
      </c>
      <c r="K2919" s="731"/>
      <c r="L2919" s="640"/>
      <c r="M2919" s="640"/>
      <c r="N2919" s="6"/>
      <c r="O2919" s="178"/>
      <c r="P2919" s="178"/>
      <c r="Q2919" s="178"/>
    </row>
    <row r="2920" spans="1:17">
      <c r="A2920" s="881"/>
      <c r="B2920" s="3032" t="s">
        <v>422</v>
      </c>
      <c r="C2920" s="622" t="s">
        <v>413</v>
      </c>
      <c r="D2920" s="658" t="s">
        <v>1853</v>
      </c>
      <c r="E2920" s="659" t="s">
        <v>1816</v>
      </c>
      <c r="F2920" s="763">
        <v>1221</v>
      </c>
      <c r="G2920" s="739" t="s">
        <v>437</v>
      </c>
      <c r="H2920" s="645">
        <v>11855.05937666</v>
      </c>
      <c r="I2920" s="645"/>
      <c r="J2920" s="1537">
        <v>10362</v>
      </c>
      <c r="K2920" s="741"/>
      <c r="L2920" s="652">
        <v>6434.1491575975997</v>
      </c>
      <c r="M2920" s="645"/>
      <c r="N2920" s="6"/>
      <c r="O2920" s="178"/>
      <c r="P2920" s="178"/>
      <c r="Q2920" s="178"/>
    </row>
    <row r="2921" spans="1:17">
      <c r="A2921" s="749"/>
      <c r="B2921" s="3033" t="s">
        <v>422</v>
      </c>
      <c r="C2921" s="602" t="s">
        <v>413</v>
      </c>
      <c r="D2921" s="617" t="s">
        <v>1853</v>
      </c>
      <c r="E2921" s="639" t="s">
        <v>1816</v>
      </c>
      <c r="F2921" s="734">
        <v>1221</v>
      </c>
      <c r="G2921" s="1064" t="s">
        <v>422</v>
      </c>
      <c r="H2921" s="640"/>
      <c r="I2921" s="640">
        <v>9855.0593766599995</v>
      </c>
      <c r="J2921" s="1537" t="s">
        <v>1126</v>
      </c>
      <c r="K2921" s="731"/>
      <c r="L2921" s="653"/>
      <c r="M2921" s="653">
        <v>6434.1491575975997</v>
      </c>
      <c r="N2921" s="6"/>
      <c r="O2921" s="178"/>
      <c r="P2921" s="178"/>
      <c r="Q2921" s="178"/>
    </row>
    <row r="2922" spans="1:17" ht="33.75" customHeight="1">
      <c r="A2922" s="749"/>
      <c r="B2922" s="3033" t="s">
        <v>422</v>
      </c>
      <c r="C2922" s="602" t="s">
        <v>413</v>
      </c>
      <c r="D2922" s="617" t="s">
        <v>1853</v>
      </c>
      <c r="E2922" s="639" t="s">
        <v>1816</v>
      </c>
      <c r="F2922" s="734">
        <v>1221</v>
      </c>
      <c r="G2922" s="751" t="s">
        <v>3221</v>
      </c>
      <c r="H2922" s="640"/>
      <c r="I2922" s="640">
        <v>2000</v>
      </c>
      <c r="J2922" s="1537" t="s">
        <v>1126</v>
      </c>
      <c r="K2922" s="731"/>
      <c r="L2922" s="653"/>
      <c r="M2922" s="653"/>
      <c r="N2922" s="6"/>
      <c r="O2922" s="6"/>
      <c r="P2922" s="6"/>
      <c r="Q2922" s="6"/>
    </row>
    <row r="2923" spans="1:17">
      <c r="A2923" s="881"/>
      <c r="B2923" s="3032" t="s">
        <v>312</v>
      </c>
      <c r="C2923" s="622" t="s">
        <v>306</v>
      </c>
      <c r="D2923" s="658" t="s">
        <v>1853</v>
      </c>
      <c r="E2923" s="659" t="s">
        <v>1817</v>
      </c>
      <c r="F2923" s="763">
        <v>1221</v>
      </c>
      <c r="G2923" s="739" t="s">
        <v>438</v>
      </c>
      <c r="H2923" s="1277">
        <v>3000</v>
      </c>
      <c r="I2923" s="645"/>
      <c r="J2923" s="1537">
        <v>2301.65</v>
      </c>
      <c r="K2923" s="741"/>
      <c r="L2923" s="1277">
        <v>3000</v>
      </c>
      <c r="M2923" s="645"/>
      <c r="N2923" s="6"/>
      <c r="O2923" s="193"/>
      <c r="P2923" s="193"/>
      <c r="Q2923" s="193"/>
    </row>
    <row r="2924" spans="1:17" s="84" customFormat="1" ht="20.399999999999999">
      <c r="A2924" s="749"/>
      <c r="B2924" s="3033" t="s">
        <v>312</v>
      </c>
      <c r="C2924" s="602" t="s">
        <v>306</v>
      </c>
      <c r="D2924" s="617" t="s">
        <v>1853</v>
      </c>
      <c r="E2924" s="639" t="s">
        <v>1817</v>
      </c>
      <c r="F2924" s="734">
        <v>1221</v>
      </c>
      <c r="G2924" s="1064" t="s">
        <v>1885</v>
      </c>
      <c r="H2924" s="640"/>
      <c r="I2924" s="640">
        <v>2000</v>
      </c>
      <c r="J2924" s="1537" t="s">
        <v>1126</v>
      </c>
      <c r="K2924" s="741"/>
      <c r="L2924" s="640"/>
      <c r="M2924" s="640">
        <v>3000</v>
      </c>
      <c r="N2924" s="6"/>
    </row>
    <row r="2925" spans="1:17" ht="20.399999999999999">
      <c r="A2925" s="749"/>
      <c r="B2925" s="3033" t="s">
        <v>312</v>
      </c>
      <c r="C2925" s="602" t="s">
        <v>306</v>
      </c>
      <c r="D2925" s="617" t="s">
        <v>1853</v>
      </c>
      <c r="E2925" s="639" t="s">
        <v>1817</v>
      </c>
      <c r="F2925" s="734">
        <v>1221</v>
      </c>
      <c r="G2925" s="1064" t="s">
        <v>3111</v>
      </c>
      <c r="H2925" s="640"/>
      <c r="I2925" s="640">
        <v>1000</v>
      </c>
      <c r="J2925" s="1537" t="s">
        <v>1126</v>
      </c>
      <c r="K2925" s="741"/>
      <c r="L2925" s="640"/>
      <c r="M2925" s="640"/>
      <c r="N2925" s="6"/>
      <c r="O2925" s="6"/>
      <c r="P2925" s="6"/>
      <c r="Q2925" s="6"/>
    </row>
    <row r="2926" spans="1:17" s="84" customFormat="1" ht="13.8" customHeight="1">
      <c r="A2926" s="881"/>
      <c r="B2926" s="3032" t="s">
        <v>756</v>
      </c>
      <c r="C2926" s="622" t="s">
        <v>413</v>
      </c>
      <c r="D2926" s="658" t="s">
        <v>1853</v>
      </c>
      <c r="E2926" s="659" t="s">
        <v>1816</v>
      </c>
      <c r="F2926" s="763">
        <v>1228</v>
      </c>
      <c r="G2926" s="739" t="s">
        <v>204</v>
      </c>
      <c r="H2926" s="645">
        <v>800</v>
      </c>
      <c r="I2926" s="645"/>
      <c r="J2926" s="1537">
        <v>671</v>
      </c>
      <c r="K2926" s="741"/>
      <c r="L2926" s="652">
        <v>500</v>
      </c>
      <c r="M2926" s="645"/>
      <c r="N2926" s="6"/>
    </row>
    <row r="2927" spans="1:17" s="84" customFormat="1" ht="20.399999999999999">
      <c r="A2927" s="749"/>
      <c r="B2927" s="3033" t="s">
        <v>756</v>
      </c>
      <c r="C2927" s="602" t="s">
        <v>413</v>
      </c>
      <c r="D2927" s="617" t="s">
        <v>1853</v>
      </c>
      <c r="E2927" s="639" t="s">
        <v>1816</v>
      </c>
      <c r="F2927" s="734">
        <v>1228</v>
      </c>
      <c r="G2927" s="684" t="s">
        <v>3047</v>
      </c>
      <c r="H2927" s="640"/>
      <c r="I2927" s="640">
        <v>800</v>
      </c>
      <c r="J2927" s="1537" t="s">
        <v>1126</v>
      </c>
      <c r="K2927" s="741"/>
      <c r="L2927" s="653"/>
      <c r="M2927" s="640">
        <v>500</v>
      </c>
      <c r="N2927" s="6"/>
    </row>
    <row r="2928" spans="1:17" s="84" customFormat="1" ht="13.8" customHeight="1">
      <c r="A2928" s="881"/>
      <c r="B2928" s="3032" t="s">
        <v>756</v>
      </c>
      <c r="C2928" s="622" t="s">
        <v>307</v>
      </c>
      <c r="D2928" s="658" t="s">
        <v>1853</v>
      </c>
      <c r="E2928" s="659" t="s">
        <v>1816</v>
      </c>
      <c r="F2928" s="763">
        <v>2235</v>
      </c>
      <c r="G2928" s="739" t="s">
        <v>1131</v>
      </c>
      <c r="H2928" s="645">
        <v>500</v>
      </c>
      <c r="I2928" s="645"/>
      <c r="J2928" s="1537">
        <v>0</v>
      </c>
      <c r="K2928" s="741"/>
      <c r="L2928" s="652">
        <v>500</v>
      </c>
      <c r="M2928" s="645"/>
      <c r="N2928" s="296"/>
    </row>
    <row r="2929" spans="1:17">
      <c r="A2929" s="749"/>
      <c r="B2929" s="3033" t="s">
        <v>756</v>
      </c>
      <c r="C2929" s="602" t="s">
        <v>307</v>
      </c>
      <c r="D2929" s="617" t="s">
        <v>1853</v>
      </c>
      <c r="E2929" s="639" t="s">
        <v>1816</v>
      </c>
      <c r="F2929" s="734">
        <v>2235</v>
      </c>
      <c r="G2929" s="689" t="s">
        <v>1557</v>
      </c>
      <c r="H2929" s="640"/>
      <c r="I2929" s="640">
        <v>500</v>
      </c>
      <c r="J2929" s="1537" t="s">
        <v>1126</v>
      </c>
      <c r="K2929" s="731"/>
      <c r="L2929" s="653"/>
      <c r="M2929" s="640">
        <v>500</v>
      </c>
      <c r="N2929" s="296"/>
      <c r="O2929" s="178"/>
      <c r="P2929" s="178"/>
      <c r="Q2929" s="178"/>
    </row>
    <row r="2930" spans="1:17">
      <c r="A2930" s="659"/>
      <c r="B2930" s="3032" t="s">
        <v>756</v>
      </c>
      <c r="C2930" s="659" t="s">
        <v>307</v>
      </c>
      <c r="D2930" s="762" t="s">
        <v>1853</v>
      </c>
      <c r="E2930" s="659" t="s">
        <v>1816</v>
      </c>
      <c r="F2930" s="763">
        <v>2239</v>
      </c>
      <c r="G2930" s="739" t="s">
        <v>169</v>
      </c>
      <c r="H2930" s="645">
        <v>500</v>
      </c>
      <c r="I2930" s="645"/>
      <c r="J2930" s="1537">
        <v>0</v>
      </c>
      <c r="K2930" s="741"/>
      <c r="L2930" s="652">
        <v>500</v>
      </c>
      <c r="M2930" s="645"/>
      <c r="N2930" s="296"/>
      <c r="O2930" s="178"/>
      <c r="P2930" s="178"/>
      <c r="Q2930" s="178"/>
    </row>
    <row r="2931" spans="1:17">
      <c r="A2931" s="780"/>
      <c r="B2931" s="3041" t="s">
        <v>756</v>
      </c>
      <c r="C2931" s="780" t="s">
        <v>307</v>
      </c>
      <c r="D2931" s="733" t="s">
        <v>1853</v>
      </c>
      <c r="E2931" s="639" t="s">
        <v>1816</v>
      </c>
      <c r="F2931" s="734">
        <v>2239</v>
      </c>
      <c r="G2931" s="689" t="s">
        <v>683</v>
      </c>
      <c r="H2931" s="640"/>
      <c r="I2931" s="640">
        <v>0</v>
      </c>
      <c r="J2931" s="1537" t="s">
        <v>1126</v>
      </c>
      <c r="K2931" s="731"/>
      <c r="L2931" s="653"/>
      <c r="M2931" s="640">
        <v>0</v>
      </c>
      <c r="N2931" s="296"/>
      <c r="O2931" s="178"/>
      <c r="P2931" s="178"/>
      <c r="Q2931" s="178"/>
    </row>
    <row r="2932" spans="1:17">
      <c r="A2932" s="639"/>
      <c r="B2932" s="3033" t="s">
        <v>756</v>
      </c>
      <c r="C2932" s="780" t="s">
        <v>307</v>
      </c>
      <c r="D2932" s="733" t="s">
        <v>1853</v>
      </c>
      <c r="E2932" s="639" t="s">
        <v>1816</v>
      </c>
      <c r="F2932" s="734">
        <v>2239</v>
      </c>
      <c r="G2932" s="689" t="s">
        <v>2282</v>
      </c>
      <c r="H2932" s="640"/>
      <c r="I2932" s="640">
        <v>500</v>
      </c>
      <c r="J2932" s="1537" t="s">
        <v>1126</v>
      </c>
      <c r="K2932" s="731"/>
      <c r="L2932" s="653"/>
      <c r="M2932" s="640">
        <v>500</v>
      </c>
      <c r="N2932" s="296"/>
      <c r="O2932" s="178"/>
      <c r="P2932" s="178"/>
      <c r="Q2932" s="178"/>
    </row>
    <row r="2933" spans="1:17">
      <c r="A2933" s="881"/>
      <c r="B2933" s="3032" t="s">
        <v>756</v>
      </c>
      <c r="C2933" s="622" t="s">
        <v>305</v>
      </c>
      <c r="D2933" s="658" t="s">
        <v>1853</v>
      </c>
      <c r="E2933" s="1305" t="s">
        <v>1816</v>
      </c>
      <c r="F2933" s="1570">
        <v>2247</v>
      </c>
      <c r="G2933" s="1571" t="s">
        <v>153</v>
      </c>
      <c r="H2933" s="1572">
        <v>50</v>
      </c>
      <c r="I2933" s="1572"/>
      <c r="J2933" s="1564">
        <v>0</v>
      </c>
      <c r="K2933" s="1574"/>
      <c r="L2933" s="2063">
        <v>0</v>
      </c>
      <c r="M2933" s="1572"/>
      <c r="N2933" s="54"/>
      <c r="O2933" s="178"/>
      <c r="P2933" s="178"/>
      <c r="Q2933" s="178"/>
    </row>
    <row r="2934" spans="1:17" ht="20.399999999999999">
      <c r="A2934" s="749"/>
      <c r="B2934" s="3033" t="s">
        <v>756</v>
      </c>
      <c r="C2934" s="602" t="s">
        <v>413</v>
      </c>
      <c r="D2934" s="617" t="s">
        <v>1853</v>
      </c>
      <c r="E2934" s="1306" t="s">
        <v>1816</v>
      </c>
      <c r="F2934" s="1312">
        <v>2247</v>
      </c>
      <c r="G2934" s="2064" t="s">
        <v>2571</v>
      </c>
      <c r="H2934" s="1593"/>
      <c r="I2934" s="1593">
        <v>250</v>
      </c>
      <c r="J2934" s="1564" t="s">
        <v>1126</v>
      </c>
      <c r="K2934" s="2065"/>
      <c r="L2934" s="2066"/>
      <c r="M2934" s="2066"/>
      <c r="N2934" s="72"/>
      <c r="O2934" s="178"/>
      <c r="P2934" s="178"/>
      <c r="Q2934" s="178"/>
    </row>
    <row r="2935" spans="1:17" ht="81.599999999999994">
      <c r="A2935" s="1455"/>
      <c r="B2935" s="3033" t="s">
        <v>756</v>
      </c>
      <c r="C2935" s="602" t="s">
        <v>413</v>
      </c>
      <c r="D2935" s="617" t="s">
        <v>1853</v>
      </c>
      <c r="E2935" s="1306" t="s">
        <v>1816</v>
      </c>
      <c r="F2935" s="1312">
        <v>2247</v>
      </c>
      <c r="G2935" s="2067" t="s">
        <v>3165</v>
      </c>
      <c r="H2935" s="1685"/>
      <c r="I2935" s="1685">
        <v>-200</v>
      </c>
      <c r="J2935" s="1686"/>
      <c r="K2935" s="2068"/>
      <c r="L2935" s="2069"/>
      <c r="M2935" s="2069"/>
      <c r="N2935" s="72"/>
      <c r="O2935" s="178"/>
      <c r="P2935" s="178"/>
      <c r="Q2935" s="178"/>
    </row>
    <row r="2936" spans="1:17" ht="20.399999999999999">
      <c r="A2936" s="881"/>
      <c r="B2936" s="3032" t="s">
        <v>756</v>
      </c>
      <c r="C2936" s="622" t="s">
        <v>305</v>
      </c>
      <c r="D2936" s="658" t="s">
        <v>1853</v>
      </c>
      <c r="E2936" s="1305" t="s">
        <v>1816</v>
      </c>
      <c r="F2936" s="1570">
        <v>2249</v>
      </c>
      <c r="G2936" s="1571" t="s">
        <v>274</v>
      </c>
      <c r="H2936" s="1572">
        <v>2000</v>
      </c>
      <c r="I2936" s="1572" t="s">
        <v>1126</v>
      </c>
      <c r="J2936" s="1564">
        <v>1080</v>
      </c>
      <c r="K2936" s="1574"/>
      <c r="L2936" s="2063">
        <v>1800</v>
      </c>
      <c r="M2936" s="1572"/>
      <c r="N2936" s="72"/>
      <c r="O2936" s="178"/>
      <c r="P2936" s="178"/>
      <c r="Q2936" s="178"/>
    </row>
    <row r="2937" spans="1:17" ht="11.4" customHeight="1">
      <c r="A2937" s="749"/>
      <c r="B2937" s="3033" t="s">
        <v>756</v>
      </c>
      <c r="C2937" s="602" t="s">
        <v>413</v>
      </c>
      <c r="D2937" s="617" t="s">
        <v>1853</v>
      </c>
      <c r="E2937" s="1306" t="s">
        <v>1816</v>
      </c>
      <c r="F2937" s="1312">
        <v>2249</v>
      </c>
      <c r="G2937" s="2064" t="s">
        <v>683</v>
      </c>
      <c r="H2937" s="1593"/>
      <c r="I2937" s="1563">
        <v>2000</v>
      </c>
      <c r="J2937" s="1564" t="s">
        <v>1126</v>
      </c>
      <c r="K2937" s="1565"/>
      <c r="L2937" s="2070"/>
      <c r="M2937" s="1563">
        <v>1800</v>
      </c>
      <c r="N2937" s="72"/>
      <c r="O2937" s="178"/>
      <c r="P2937" s="178"/>
      <c r="Q2937" s="178"/>
    </row>
    <row r="2938" spans="1:17" ht="20.399999999999999" customHeight="1">
      <c r="A2938" s="622"/>
      <c r="B2938" s="3032" t="s">
        <v>756</v>
      </c>
      <c r="C2938" s="622" t="s">
        <v>307</v>
      </c>
      <c r="D2938" s="658" t="s">
        <v>1853</v>
      </c>
      <c r="E2938" s="1305" t="s">
        <v>1816</v>
      </c>
      <c r="F2938" s="1578">
        <v>2311</v>
      </c>
      <c r="G2938" s="1571" t="s">
        <v>340</v>
      </c>
      <c r="H2938" s="1572">
        <v>414</v>
      </c>
      <c r="I2938" s="1572"/>
      <c r="J2938" s="1564">
        <v>0</v>
      </c>
      <c r="K2938" s="1574"/>
      <c r="L2938" s="2063">
        <v>700</v>
      </c>
      <c r="M2938" s="1572"/>
      <c r="N2938" s="72"/>
      <c r="O2938" s="178"/>
      <c r="P2938" s="178"/>
      <c r="Q2938" s="178"/>
    </row>
    <row r="2939" spans="1:17" ht="11.4" customHeight="1">
      <c r="A2939" s="602"/>
      <c r="B2939" s="3033" t="s">
        <v>756</v>
      </c>
      <c r="C2939" s="602" t="s">
        <v>307</v>
      </c>
      <c r="D2939" s="617" t="s">
        <v>1853</v>
      </c>
      <c r="E2939" s="1306" t="s">
        <v>1816</v>
      </c>
      <c r="F2939" s="1312">
        <v>2311</v>
      </c>
      <c r="G2939" s="757" t="s">
        <v>1558</v>
      </c>
      <c r="H2939" s="1563"/>
      <c r="I2939" s="1563">
        <v>700</v>
      </c>
      <c r="J2939" s="1564" t="s">
        <v>1126</v>
      </c>
      <c r="K2939" s="1565"/>
      <c r="L2939" s="2070"/>
      <c r="M2939" s="1563">
        <v>700</v>
      </c>
      <c r="N2939" s="72"/>
      <c r="O2939" s="6"/>
      <c r="P2939" s="6"/>
      <c r="Q2939" s="6"/>
    </row>
    <row r="2940" spans="1:17" ht="20.399999999999999" customHeight="1">
      <c r="A2940" s="1170"/>
      <c r="B2940" s="3033" t="s">
        <v>756</v>
      </c>
      <c r="C2940" s="602" t="s">
        <v>307</v>
      </c>
      <c r="D2940" s="617" t="s">
        <v>1853</v>
      </c>
      <c r="E2940" s="1306" t="s">
        <v>1816</v>
      </c>
      <c r="F2940" s="1312">
        <v>2311</v>
      </c>
      <c r="G2940" s="1575" t="s">
        <v>2866</v>
      </c>
      <c r="H2940" s="1576"/>
      <c r="I2940" s="1576">
        <v>-286</v>
      </c>
      <c r="J2940" s="1564" t="s">
        <v>1126</v>
      </c>
      <c r="K2940" s="1577"/>
      <c r="L2940" s="2071"/>
      <c r="M2940" s="1576"/>
      <c r="N2940" s="72"/>
      <c r="O2940" s="6"/>
      <c r="P2940" s="6"/>
      <c r="Q2940" s="6"/>
    </row>
    <row r="2941" spans="1:17" ht="20.399999999999999" customHeight="1">
      <c r="A2941" s="622"/>
      <c r="B2941" s="3032" t="s">
        <v>756</v>
      </c>
      <c r="C2941" s="622" t="s">
        <v>309</v>
      </c>
      <c r="D2941" s="658" t="s">
        <v>1853</v>
      </c>
      <c r="E2941" s="659" t="s">
        <v>1816</v>
      </c>
      <c r="F2941" s="763">
        <v>2312</v>
      </c>
      <c r="G2941" s="739" t="s">
        <v>211</v>
      </c>
      <c r="H2941" s="645">
        <v>444</v>
      </c>
      <c r="I2941" s="645"/>
      <c r="J2941" s="1537">
        <v>66.58</v>
      </c>
      <c r="K2941" s="741"/>
      <c r="L2941" s="652">
        <v>200</v>
      </c>
      <c r="M2941" s="645"/>
      <c r="N2941" s="72"/>
      <c r="O2941" s="6"/>
      <c r="P2941" s="6"/>
      <c r="Q2941" s="6"/>
    </row>
    <row r="2942" spans="1:17">
      <c r="A2942" s="602"/>
      <c r="B2942" s="3033" t="s">
        <v>756</v>
      </c>
      <c r="C2942" s="602" t="s">
        <v>309</v>
      </c>
      <c r="D2942" s="617" t="s">
        <v>1853</v>
      </c>
      <c r="E2942" s="639" t="s">
        <v>1816</v>
      </c>
      <c r="F2942" s="734">
        <v>2312</v>
      </c>
      <c r="G2942" s="938" t="s">
        <v>199</v>
      </c>
      <c r="H2942" s="640"/>
      <c r="I2942" s="640">
        <v>200</v>
      </c>
      <c r="J2942" s="1537" t="s">
        <v>1126</v>
      </c>
      <c r="K2942" s="731"/>
      <c r="L2942" s="653"/>
      <c r="M2942" s="1228">
        <v>200</v>
      </c>
      <c r="N2942" s="72"/>
      <c r="O2942" s="6"/>
      <c r="P2942" s="6"/>
      <c r="Q2942" s="6"/>
    </row>
    <row r="2943" spans="1:17" ht="20.399999999999999" customHeight="1">
      <c r="A2943" s="1170"/>
      <c r="B2943" s="3033" t="s">
        <v>756</v>
      </c>
      <c r="C2943" s="602" t="s">
        <v>309</v>
      </c>
      <c r="D2943" s="617" t="s">
        <v>1853</v>
      </c>
      <c r="E2943" s="639" t="s">
        <v>1816</v>
      </c>
      <c r="F2943" s="734">
        <v>2312</v>
      </c>
      <c r="G2943" s="1236" t="s">
        <v>2866</v>
      </c>
      <c r="H2943" s="1172"/>
      <c r="I2943" s="1172">
        <v>286</v>
      </c>
      <c r="J2943" s="1537" t="s">
        <v>1126</v>
      </c>
      <c r="K2943" s="1235"/>
      <c r="L2943" s="1285"/>
      <c r="M2943" s="1172"/>
      <c r="N2943" s="72"/>
      <c r="O2943" s="6"/>
      <c r="P2943" s="6"/>
      <c r="Q2943" s="6"/>
    </row>
    <row r="2944" spans="1:17" ht="20.399999999999999">
      <c r="A2944" s="1393"/>
      <c r="B2944" s="3033" t="s">
        <v>756</v>
      </c>
      <c r="C2944" s="602" t="s">
        <v>309</v>
      </c>
      <c r="D2944" s="617" t="s">
        <v>1853</v>
      </c>
      <c r="E2944" s="639" t="s">
        <v>1816</v>
      </c>
      <c r="F2944" s="734">
        <v>2312</v>
      </c>
      <c r="G2944" s="1460" t="s">
        <v>3222</v>
      </c>
      <c r="H2944" s="1448"/>
      <c r="I2944" s="1448">
        <v>-42</v>
      </c>
      <c r="J2944" s="1538"/>
      <c r="K2944" s="1454"/>
      <c r="L2944" s="1483"/>
      <c r="M2944" s="1448"/>
      <c r="N2944" s="72"/>
      <c r="O2944" s="6"/>
      <c r="P2944" s="6"/>
      <c r="Q2944" s="6"/>
    </row>
    <row r="2945" spans="1:17" ht="11.4" customHeight="1">
      <c r="A2945" s="622"/>
      <c r="B2945" s="3032" t="s">
        <v>756</v>
      </c>
      <c r="C2945" s="622" t="s">
        <v>309</v>
      </c>
      <c r="D2945" s="658" t="s">
        <v>1853</v>
      </c>
      <c r="E2945" s="659" t="s">
        <v>1816</v>
      </c>
      <c r="F2945" s="763">
        <v>2314</v>
      </c>
      <c r="G2945" s="739" t="s">
        <v>1427</v>
      </c>
      <c r="H2945" s="645">
        <v>200</v>
      </c>
      <c r="I2945" s="645"/>
      <c r="J2945" s="1537">
        <v>176.4</v>
      </c>
      <c r="K2945" s="741"/>
      <c r="L2945" s="652">
        <v>200</v>
      </c>
      <c r="M2945" s="645"/>
      <c r="N2945" s="72"/>
      <c r="O2945" s="6"/>
      <c r="P2945" s="6"/>
      <c r="Q2945" s="6"/>
    </row>
    <row r="2946" spans="1:17">
      <c r="A2946" s="602"/>
      <c r="B2946" s="3033" t="s">
        <v>756</v>
      </c>
      <c r="C2946" s="602" t="s">
        <v>309</v>
      </c>
      <c r="D2946" s="617" t="s">
        <v>1853</v>
      </c>
      <c r="E2946" s="639" t="s">
        <v>1816</v>
      </c>
      <c r="F2946" s="734">
        <v>2314</v>
      </c>
      <c r="G2946" s="947" t="s">
        <v>1559</v>
      </c>
      <c r="H2946" s="640"/>
      <c r="I2946" s="640">
        <v>200</v>
      </c>
      <c r="J2946" s="1537" t="s">
        <v>1126</v>
      </c>
      <c r="K2946" s="731"/>
      <c r="L2946" s="653"/>
      <c r="M2946" s="1228">
        <v>200</v>
      </c>
      <c r="N2946" s="72"/>
      <c r="O2946" s="6"/>
      <c r="P2946" s="6"/>
      <c r="Q2946" s="6"/>
    </row>
    <row r="2947" spans="1:17">
      <c r="A2947" s="622"/>
      <c r="B2947" s="3032" t="s">
        <v>756</v>
      </c>
      <c r="C2947" s="622" t="s">
        <v>307</v>
      </c>
      <c r="D2947" s="658" t="s">
        <v>1853</v>
      </c>
      <c r="E2947" s="659" t="s">
        <v>1816</v>
      </c>
      <c r="F2947" s="763">
        <v>2341</v>
      </c>
      <c r="G2947" s="739" t="s">
        <v>200</v>
      </c>
      <c r="H2947" s="645">
        <v>342</v>
      </c>
      <c r="I2947" s="645"/>
      <c r="J2947" s="1537">
        <v>0</v>
      </c>
      <c r="K2947" s="741"/>
      <c r="L2947" s="652">
        <v>300</v>
      </c>
      <c r="M2947" s="645"/>
      <c r="N2947" s="72"/>
      <c r="O2947" s="6"/>
      <c r="P2947" s="6"/>
      <c r="Q2947" s="6"/>
    </row>
    <row r="2948" spans="1:17">
      <c r="A2948" s="602"/>
      <c r="B2948" s="3033" t="s">
        <v>756</v>
      </c>
      <c r="C2948" s="602" t="s">
        <v>307</v>
      </c>
      <c r="D2948" s="617" t="s">
        <v>1853</v>
      </c>
      <c r="E2948" s="639" t="s">
        <v>1816</v>
      </c>
      <c r="F2948" s="734">
        <v>2341</v>
      </c>
      <c r="G2948" s="947" t="s">
        <v>560</v>
      </c>
      <c r="H2948" s="640"/>
      <c r="I2948" s="640">
        <v>300</v>
      </c>
      <c r="J2948" s="1537" t="s">
        <v>1126</v>
      </c>
      <c r="K2948" s="731"/>
      <c r="L2948" s="653"/>
      <c r="M2948" s="640">
        <v>300</v>
      </c>
      <c r="N2948" s="72"/>
      <c r="O2948" s="6"/>
      <c r="P2948" s="6"/>
      <c r="Q2948" s="6"/>
    </row>
    <row r="2949" spans="1:17" ht="20.399999999999999">
      <c r="A2949" s="1393"/>
      <c r="B2949" s="3033" t="s">
        <v>756</v>
      </c>
      <c r="C2949" s="602" t="s">
        <v>309</v>
      </c>
      <c r="D2949" s="617" t="s">
        <v>1853</v>
      </c>
      <c r="E2949" s="639" t="s">
        <v>1816</v>
      </c>
      <c r="F2949" s="734">
        <v>2341</v>
      </c>
      <c r="G2949" s="1460" t="s">
        <v>3222</v>
      </c>
      <c r="H2949" s="1448"/>
      <c r="I2949" s="1448">
        <v>42</v>
      </c>
      <c r="J2949" s="1538"/>
      <c r="K2949" s="1454"/>
      <c r="L2949" s="1483"/>
      <c r="M2949" s="1448"/>
      <c r="N2949" s="72"/>
      <c r="O2949" s="6"/>
      <c r="P2949" s="6"/>
      <c r="Q2949" s="6"/>
    </row>
    <row r="2950" spans="1:17" ht="11.4" customHeight="1">
      <c r="A2950" s="622"/>
      <c r="B2950" s="3032" t="s">
        <v>756</v>
      </c>
      <c r="C2950" s="622" t="s">
        <v>307</v>
      </c>
      <c r="D2950" s="658" t="s">
        <v>1853</v>
      </c>
      <c r="E2950" s="659" t="s">
        <v>1816</v>
      </c>
      <c r="F2950" s="763">
        <v>2370</v>
      </c>
      <c r="G2950" s="739" t="s">
        <v>215</v>
      </c>
      <c r="H2950" s="645">
        <v>3000</v>
      </c>
      <c r="I2950" s="645"/>
      <c r="J2950" s="1537">
        <v>1268</v>
      </c>
      <c r="K2950" s="741"/>
      <c r="L2950" s="652">
        <v>2100</v>
      </c>
      <c r="M2950" s="645"/>
      <c r="N2950" s="72"/>
      <c r="O2950" s="6"/>
      <c r="P2950" s="6"/>
      <c r="Q2950" s="6"/>
    </row>
    <row r="2951" spans="1:17">
      <c r="A2951" s="602"/>
      <c r="B2951" s="3033" t="s">
        <v>756</v>
      </c>
      <c r="C2951" s="602" t="s">
        <v>307</v>
      </c>
      <c r="D2951" s="617" t="s">
        <v>1853</v>
      </c>
      <c r="E2951" s="639" t="s">
        <v>1816</v>
      </c>
      <c r="F2951" s="734">
        <v>2370</v>
      </c>
      <c r="G2951" s="689" t="s">
        <v>863</v>
      </c>
      <c r="H2951" s="640"/>
      <c r="I2951" s="640">
        <v>900</v>
      </c>
      <c r="J2951" s="1537" t="s">
        <v>1126</v>
      </c>
      <c r="K2951" s="731"/>
      <c r="L2951" s="653"/>
      <c r="M2951" s="1552">
        <v>900</v>
      </c>
      <c r="N2951" s="72"/>
      <c r="O2951" s="6"/>
      <c r="P2951" s="6"/>
      <c r="Q2951" s="6"/>
    </row>
    <row r="2952" spans="1:17">
      <c r="A2952" s="602"/>
      <c r="B2952" s="3033" t="s">
        <v>756</v>
      </c>
      <c r="C2952" s="602" t="s">
        <v>307</v>
      </c>
      <c r="D2952" s="617" t="s">
        <v>1853</v>
      </c>
      <c r="E2952" s="639" t="s">
        <v>1816</v>
      </c>
      <c r="F2952" s="734">
        <v>2370</v>
      </c>
      <c r="G2952" s="689" t="s">
        <v>864</v>
      </c>
      <c r="H2952" s="640"/>
      <c r="I2952" s="640">
        <v>900</v>
      </c>
      <c r="J2952" s="1537" t="s">
        <v>1126</v>
      </c>
      <c r="K2952" s="731"/>
      <c r="L2952" s="653"/>
      <c r="M2952" s="1552">
        <v>900</v>
      </c>
      <c r="N2952" s="72"/>
      <c r="O2952" s="6"/>
      <c r="P2952" s="6"/>
      <c r="Q2952" s="6"/>
    </row>
    <row r="2953" spans="1:17">
      <c r="A2953" s="602"/>
      <c r="B2953" s="3033" t="s">
        <v>756</v>
      </c>
      <c r="C2953" s="602" t="s">
        <v>307</v>
      </c>
      <c r="D2953" s="617" t="s">
        <v>1853</v>
      </c>
      <c r="E2953" s="639" t="s">
        <v>1816</v>
      </c>
      <c r="F2953" s="734">
        <v>2370</v>
      </c>
      <c r="G2953" s="689" t="s">
        <v>865</v>
      </c>
      <c r="H2953" s="640"/>
      <c r="I2953" s="640">
        <v>900</v>
      </c>
      <c r="J2953" s="1537" t="s">
        <v>1126</v>
      </c>
      <c r="K2953" s="731"/>
      <c r="L2953" s="653"/>
      <c r="M2953" s="640"/>
      <c r="N2953" s="296"/>
      <c r="O2953" s="6"/>
      <c r="P2953" s="6"/>
      <c r="Q2953" s="6"/>
    </row>
    <row r="2954" spans="1:17">
      <c r="A2954" s="602"/>
      <c r="B2954" s="3033" t="s">
        <v>756</v>
      </c>
      <c r="C2954" s="602" t="s">
        <v>307</v>
      </c>
      <c r="D2954" s="617" t="s">
        <v>1853</v>
      </c>
      <c r="E2954" s="639" t="s">
        <v>1816</v>
      </c>
      <c r="F2954" s="734">
        <v>2370</v>
      </c>
      <c r="G2954" s="689" t="s">
        <v>866</v>
      </c>
      <c r="H2954" s="640"/>
      <c r="I2954" s="640">
        <v>150</v>
      </c>
      <c r="J2954" s="1537" t="s">
        <v>1126</v>
      </c>
      <c r="K2954" s="731"/>
      <c r="L2954" s="653"/>
      <c r="M2954" s="640">
        <v>150</v>
      </c>
      <c r="N2954" s="296"/>
      <c r="O2954" s="6"/>
      <c r="P2954" s="6"/>
      <c r="Q2954" s="6"/>
    </row>
    <row r="2955" spans="1:17">
      <c r="A2955" s="602"/>
      <c r="B2955" s="3033" t="s">
        <v>756</v>
      </c>
      <c r="C2955" s="602" t="s">
        <v>307</v>
      </c>
      <c r="D2955" s="617" t="s">
        <v>1853</v>
      </c>
      <c r="E2955" s="639" t="s">
        <v>1816</v>
      </c>
      <c r="F2955" s="734">
        <v>2370</v>
      </c>
      <c r="G2955" s="689" t="s">
        <v>867</v>
      </c>
      <c r="H2955" s="640"/>
      <c r="I2955" s="640">
        <v>150</v>
      </c>
      <c r="J2955" s="1537" t="s">
        <v>1126</v>
      </c>
      <c r="K2955" s="731"/>
      <c r="L2955" s="653"/>
      <c r="M2955" s="640">
        <v>150</v>
      </c>
      <c r="N2955" s="296"/>
      <c r="O2955" s="6"/>
      <c r="P2955" s="6"/>
      <c r="Q2955" s="6"/>
    </row>
    <row r="2956" spans="1:17">
      <c r="A2956" s="622"/>
      <c r="B2956" s="3032" t="s">
        <v>312</v>
      </c>
      <c r="C2956" s="622" t="s">
        <v>306</v>
      </c>
      <c r="D2956" s="658" t="s">
        <v>1853</v>
      </c>
      <c r="E2956" s="659" t="s">
        <v>1817</v>
      </c>
      <c r="F2956" s="624">
        <v>2370</v>
      </c>
      <c r="G2956" s="625" t="s">
        <v>215</v>
      </c>
      <c r="H2956" s="1210">
        <v>1940</v>
      </c>
      <c r="I2956" s="628"/>
      <c r="J2956" s="1392">
        <v>0</v>
      </c>
      <c r="K2956" s="600"/>
      <c r="L2956" s="1210">
        <v>1992</v>
      </c>
      <c r="M2956" s="628"/>
      <c r="N2956" s="296"/>
      <c r="O2956" s="6"/>
      <c r="P2956" s="6"/>
      <c r="Q2956" s="6"/>
    </row>
    <row r="2957" spans="1:17">
      <c r="A2957" s="602"/>
      <c r="B2957" s="3033" t="s">
        <v>312</v>
      </c>
      <c r="C2957" s="602" t="s">
        <v>306</v>
      </c>
      <c r="D2957" s="617" t="s">
        <v>1853</v>
      </c>
      <c r="E2957" s="639" t="s">
        <v>1817</v>
      </c>
      <c r="F2957" s="618">
        <v>2370</v>
      </c>
      <c r="G2957" s="698" t="s">
        <v>1286</v>
      </c>
      <c r="H2957" s="599"/>
      <c r="I2957" s="599"/>
      <c r="J2957" s="1392" t="s">
        <v>1126</v>
      </c>
      <c r="K2957" s="600"/>
      <c r="L2957" s="599"/>
      <c r="M2957" s="599">
        <v>1992</v>
      </c>
      <c r="N2957" s="296"/>
      <c r="O2957" s="6"/>
      <c r="P2957" s="6"/>
      <c r="Q2957" s="6"/>
    </row>
    <row r="2958" spans="1:17">
      <c r="A2958" s="602"/>
      <c r="B2958" s="3033" t="s">
        <v>312</v>
      </c>
      <c r="C2958" s="602" t="s">
        <v>306</v>
      </c>
      <c r="D2958" s="617" t="s">
        <v>1853</v>
      </c>
      <c r="E2958" s="639" t="s">
        <v>1817</v>
      </c>
      <c r="F2958" s="618">
        <v>2370</v>
      </c>
      <c r="G2958" s="698" t="s">
        <v>2887</v>
      </c>
      <c r="H2958" s="599"/>
      <c r="I2958" s="599">
        <v>1940</v>
      </c>
      <c r="J2958" s="1392" t="s">
        <v>1126</v>
      </c>
      <c r="K2958" s="600"/>
      <c r="L2958" s="599"/>
      <c r="M2958" s="599"/>
      <c r="N2958" s="296"/>
      <c r="O2958" s="6"/>
      <c r="P2958" s="6"/>
      <c r="Q2958" s="6"/>
    </row>
    <row r="2959" spans="1:17">
      <c r="A2959" s="622"/>
      <c r="B2959" s="3032" t="s">
        <v>758</v>
      </c>
      <c r="C2959" s="659" t="s">
        <v>309</v>
      </c>
      <c r="D2959" s="762" t="s">
        <v>1853</v>
      </c>
      <c r="E2959" s="659" t="s">
        <v>1816</v>
      </c>
      <c r="F2959" s="763">
        <v>5233</v>
      </c>
      <c r="G2959" s="739" t="s">
        <v>272</v>
      </c>
      <c r="H2959" s="645">
        <v>300</v>
      </c>
      <c r="I2959" s="645"/>
      <c r="J2959" s="1537">
        <v>0</v>
      </c>
      <c r="K2959" s="741"/>
      <c r="L2959" s="652">
        <v>300</v>
      </c>
      <c r="M2959" s="1945"/>
      <c r="N2959" s="72"/>
      <c r="O2959" s="6"/>
      <c r="P2959" s="6"/>
      <c r="Q2959" s="6"/>
    </row>
    <row r="2960" spans="1:17">
      <c r="A2960" s="602"/>
      <c r="B2960" s="3033" t="s">
        <v>758</v>
      </c>
      <c r="C2960" s="639" t="s">
        <v>309</v>
      </c>
      <c r="D2960" s="733" t="s">
        <v>1853</v>
      </c>
      <c r="E2960" s="639" t="s">
        <v>1816</v>
      </c>
      <c r="F2960" s="734">
        <v>5233</v>
      </c>
      <c r="G2960" s="689" t="s">
        <v>868</v>
      </c>
      <c r="H2960" s="640"/>
      <c r="I2960" s="640">
        <v>200</v>
      </c>
      <c r="J2960" s="1537" t="s">
        <v>1126</v>
      </c>
      <c r="K2960" s="731"/>
      <c r="L2960" s="653"/>
      <c r="M2960" s="729">
        <v>200</v>
      </c>
      <c r="N2960" s="72"/>
      <c r="O2960" s="6"/>
      <c r="P2960" s="6"/>
      <c r="Q2960" s="6"/>
    </row>
    <row r="2961" spans="1:17">
      <c r="A2961" s="602"/>
      <c r="B2961" s="3033" t="s">
        <v>758</v>
      </c>
      <c r="C2961" s="639" t="s">
        <v>309</v>
      </c>
      <c r="D2961" s="733" t="s">
        <v>1853</v>
      </c>
      <c r="E2961" s="639" t="s">
        <v>1816</v>
      </c>
      <c r="F2961" s="734">
        <v>5233</v>
      </c>
      <c r="G2961" s="689" t="s">
        <v>862</v>
      </c>
      <c r="H2961" s="640"/>
      <c r="I2961" s="640">
        <v>100</v>
      </c>
      <c r="J2961" s="1537" t="s">
        <v>1126</v>
      </c>
      <c r="K2961" s="731"/>
      <c r="L2961" s="653"/>
      <c r="M2961" s="729">
        <v>100</v>
      </c>
      <c r="N2961" s="72"/>
      <c r="O2961" s="6"/>
      <c r="P2961" s="6"/>
      <c r="Q2961" s="6"/>
    </row>
    <row r="2962" spans="1:17">
      <c r="A2962" s="659"/>
      <c r="B2962" s="3032" t="s">
        <v>758</v>
      </c>
      <c r="C2962" s="659" t="s">
        <v>309</v>
      </c>
      <c r="D2962" s="762" t="s">
        <v>1853</v>
      </c>
      <c r="E2962" s="659" t="s">
        <v>1816</v>
      </c>
      <c r="F2962" s="763">
        <v>5239</v>
      </c>
      <c r="G2962" s="739" t="s">
        <v>130</v>
      </c>
      <c r="H2962" s="645">
        <v>0</v>
      </c>
      <c r="I2962" s="645"/>
      <c r="J2962" s="1537" t="s">
        <v>1126</v>
      </c>
      <c r="K2962" s="741"/>
      <c r="L2962" s="652">
        <v>0</v>
      </c>
      <c r="M2962" s="645"/>
      <c r="N2962" s="72"/>
      <c r="O2962" s="6"/>
      <c r="P2962" s="6"/>
      <c r="Q2962" s="6"/>
    </row>
    <row r="2963" spans="1:17">
      <c r="A2963" s="639"/>
      <c r="B2963" s="3033" t="s">
        <v>758</v>
      </c>
      <c r="C2963" s="639" t="s">
        <v>309</v>
      </c>
      <c r="D2963" s="733" t="s">
        <v>1853</v>
      </c>
      <c r="E2963" s="639" t="s">
        <v>1816</v>
      </c>
      <c r="F2963" s="734">
        <v>5239</v>
      </c>
      <c r="G2963" s="689"/>
      <c r="H2963" s="640"/>
      <c r="I2963" s="640"/>
      <c r="J2963" s="1537" t="s">
        <v>1126</v>
      </c>
      <c r="K2963" s="731"/>
      <c r="L2963" s="653"/>
      <c r="M2963" s="729"/>
      <c r="N2963" s="72"/>
      <c r="O2963" s="6"/>
      <c r="P2963" s="6"/>
      <c r="Q2963" s="6"/>
    </row>
    <row r="2964" spans="1:17">
      <c r="A2964" s="622"/>
      <c r="B2964" s="3032" t="s">
        <v>1203</v>
      </c>
      <c r="C2964" s="622" t="s">
        <v>309</v>
      </c>
      <c r="D2964" s="658" t="s">
        <v>1853</v>
      </c>
      <c r="E2964" s="1305" t="s">
        <v>1816</v>
      </c>
      <c r="F2964" s="1578">
        <v>7230</v>
      </c>
      <c r="G2964" s="1571" t="s">
        <v>1000</v>
      </c>
      <c r="H2964" s="1572">
        <v>15656</v>
      </c>
      <c r="I2964" s="1572"/>
      <c r="J2964" s="1564">
        <v>13049</v>
      </c>
      <c r="K2964" s="1574"/>
      <c r="L2964" s="2063">
        <v>17871</v>
      </c>
      <c r="M2964" s="1572"/>
      <c r="N2964" s="72"/>
      <c r="O2964" s="6"/>
      <c r="P2964" s="6"/>
      <c r="Q2964" s="6"/>
    </row>
    <row r="2965" spans="1:17">
      <c r="A2965" s="602"/>
      <c r="B2965" s="3033" t="s">
        <v>2427</v>
      </c>
      <c r="C2965" s="602" t="s">
        <v>309</v>
      </c>
      <c r="D2965" s="617" t="s">
        <v>1853</v>
      </c>
      <c r="E2965" s="1306" t="s">
        <v>1816</v>
      </c>
      <c r="F2965" s="1312">
        <v>7230</v>
      </c>
      <c r="G2965" s="1683" t="s">
        <v>422</v>
      </c>
      <c r="H2965" s="1563"/>
      <c r="I2965" s="1563">
        <v>12586</v>
      </c>
      <c r="J2965" s="1564" t="s">
        <v>1126</v>
      </c>
      <c r="K2965" s="1565"/>
      <c r="L2965" s="2070"/>
      <c r="M2965" s="2265">
        <v>14801</v>
      </c>
      <c r="N2965" s="296"/>
      <c r="O2965" s="6"/>
      <c r="P2965" s="6"/>
      <c r="Q2965" s="6"/>
    </row>
    <row r="2966" spans="1:17">
      <c r="A2966" s="602"/>
      <c r="B2966" s="3033" t="s">
        <v>1203</v>
      </c>
      <c r="C2966" s="602" t="s">
        <v>309</v>
      </c>
      <c r="D2966" s="617" t="s">
        <v>1853</v>
      </c>
      <c r="E2966" s="1306" t="s">
        <v>1816</v>
      </c>
      <c r="F2966" s="1312">
        <v>7230</v>
      </c>
      <c r="G2966" s="1683" t="s">
        <v>756</v>
      </c>
      <c r="H2966" s="1563"/>
      <c r="I2966" s="1563">
        <v>3070</v>
      </c>
      <c r="J2966" s="1564" t="s">
        <v>1126</v>
      </c>
      <c r="K2966" s="1565"/>
      <c r="L2966" s="2070"/>
      <c r="M2966" s="2265">
        <v>3070</v>
      </c>
      <c r="N2966" s="296"/>
      <c r="O2966" s="6"/>
      <c r="P2966" s="6"/>
      <c r="Q2966" s="6"/>
    </row>
    <row r="2967" spans="1:17">
      <c r="A2967" s="1466"/>
      <c r="B2967" s="3052" t="s">
        <v>351</v>
      </c>
      <c r="C2967" s="1466"/>
      <c r="D2967" s="1472" t="s">
        <v>1853</v>
      </c>
      <c r="E2967" s="1471" t="s">
        <v>3170</v>
      </c>
      <c r="F2967" s="1467">
        <v>1119</v>
      </c>
      <c r="G2967" s="1468" t="s">
        <v>134</v>
      </c>
      <c r="H2967" s="1474">
        <v>98</v>
      </c>
      <c r="I2967" s="1474"/>
      <c r="J2967" s="1474"/>
      <c r="K2967" s="1458"/>
      <c r="L2967" s="1475">
        <v>98</v>
      </c>
      <c r="M2967" s="1476"/>
      <c r="N2967" s="296"/>
      <c r="O2967" s="6"/>
      <c r="P2967" s="6"/>
      <c r="Q2967" s="6"/>
    </row>
    <row r="2968" spans="1:17">
      <c r="A2968" s="1393"/>
      <c r="B2968" s="3042" t="s">
        <v>351</v>
      </c>
      <c r="C2968" s="1393"/>
      <c r="D2968" s="1452" t="s">
        <v>1853</v>
      </c>
      <c r="E2968" s="1450" t="s">
        <v>3170</v>
      </c>
      <c r="F2968" s="1465">
        <v>1119</v>
      </c>
      <c r="G2968" s="1439" t="s">
        <v>422</v>
      </c>
      <c r="H2968" s="1440"/>
      <c r="I2968" s="1440">
        <v>98</v>
      </c>
      <c r="J2968" s="1440"/>
      <c r="K2968" s="1442"/>
      <c r="L2968" s="1469"/>
      <c r="M2968" s="2995">
        <v>98</v>
      </c>
      <c r="N2968" s="296"/>
      <c r="O2968" s="6"/>
      <c r="P2968" s="6"/>
      <c r="Q2968" s="6"/>
    </row>
    <row r="2969" spans="1:17" ht="20.399999999999999">
      <c r="A2969" s="1466"/>
      <c r="B2969" s="3052" t="s">
        <v>351</v>
      </c>
      <c r="C2969" s="1466"/>
      <c r="D2969" s="1472" t="s">
        <v>1853</v>
      </c>
      <c r="E2969" s="1471" t="s">
        <v>3170</v>
      </c>
      <c r="F2969" s="1467">
        <v>1210</v>
      </c>
      <c r="G2969" s="1468" t="s">
        <v>388</v>
      </c>
      <c r="H2969" s="1474">
        <v>23</v>
      </c>
      <c r="I2969" s="1474"/>
      <c r="J2969" s="1474"/>
      <c r="K2969" s="1458"/>
      <c r="L2969" s="1475">
        <v>23</v>
      </c>
      <c r="M2969" s="1474"/>
      <c r="N2969" s="72"/>
      <c r="O2969" s="6"/>
      <c r="P2969" s="6"/>
      <c r="Q2969" s="6"/>
    </row>
    <row r="2970" spans="1:17">
      <c r="A2970" s="1393"/>
      <c r="B2970" s="3042" t="s">
        <v>351</v>
      </c>
      <c r="C2970" s="1393"/>
      <c r="D2970" s="1452" t="s">
        <v>1853</v>
      </c>
      <c r="E2970" s="1450" t="s">
        <v>3170</v>
      </c>
      <c r="F2970" s="1465">
        <v>1210</v>
      </c>
      <c r="G2970" s="1439"/>
      <c r="H2970" s="1440"/>
      <c r="I2970" s="1440">
        <v>23</v>
      </c>
      <c r="J2970" s="1440"/>
      <c r="K2970" s="1442"/>
      <c r="L2970" s="1469"/>
      <c r="M2970" s="1478">
        <v>23</v>
      </c>
      <c r="N2970" s="72"/>
      <c r="O2970" s="6"/>
      <c r="P2970" s="6"/>
      <c r="Q2970" s="6"/>
    </row>
    <row r="2971" spans="1:17">
      <c r="A2971" s="1466"/>
      <c r="B2971" s="3052" t="s">
        <v>351</v>
      </c>
      <c r="C2971" s="1466"/>
      <c r="D2971" s="1472" t="s">
        <v>1853</v>
      </c>
      <c r="E2971" s="1471" t="s">
        <v>3170</v>
      </c>
      <c r="F2971" s="1467">
        <v>2239</v>
      </c>
      <c r="G2971" s="1468" t="s">
        <v>993</v>
      </c>
      <c r="H2971" s="1474">
        <v>1100</v>
      </c>
      <c r="I2971" s="1474"/>
      <c r="J2971" s="1474"/>
      <c r="K2971" s="1458"/>
      <c r="L2971" s="1475">
        <v>1100</v>
      </c>
      <c r="M2971" s="1474"/>
      <c r="N2971" s="72"/>
      <c r="O2971" s="6"/>
      <c r="P2971" s="6"/>
      <c r="Q2971" s="6"/>
    </row>
    <row r="2972" spans="1:17">
      <c r="A2972" s="1393"/>
      <c r="B2972" s="3042" t="s">
        <v>351</v>
      </c>
      <c r="C2972" s="1393"/>
      <c r="D2972" s="1452" t="s">
        <v>1853</v>
      </c>
      <c r="E2972" s="1450" t="s">
        <v>3170</v>
      </c>
      <c r="F2972" s="1465">
        <v>2239</v>
      </c>
      <c r="G2972" s="1470" t="s">
        <v>1287</v>
      </c>
      <c r="H2972" s="1440"/>
      <c r="I2972" s="1440">
        <v>1100</v>
      </c>
      <c r="J2972" s="1440"/>
      <c r="K2972" s="1442"/>
      <c r="L2972" s="1469"/>
      <c r="M2972" s="1478">
        <v>1100</v>
      </c>
      <c r="N2972" s="72"/>
      <c r="O2972" s="6"/>
      <c r="P2972" s="6"/>
      <c r="Q2972" s="6"/>
    </row>
    <row r="2973" spans="1:17">
      <c r="A2973" s="1393"/>
      <c r="B2973" s="3042" t="s">
        <v>351</v>
      </c>
      <c r="C2973" s="1393"/>
      <c r="D2973" s="1452" t="s">
        <v>1853</v>
      </c>
      <c r="E2973" s="1450" t="s">
        <v>3170</v>
      </c>
      <c r="F2973" s="1465">
        <v>2239</v>
      </c>
      <c r="G2973" s="1470" t="s">
        <v>304</v>
      </c>
      <c r="H2973" s="1440"/>
      <c r="I2973" s="1440"/>
      <c r="J2973" s="1440"/>
      <c r="K2973" s="1442"/>
      <c r="L2973" s="1469"/>
      <c r="M2973" s="1478">
        <v>121</v>
      </c>
      <c r="N2973" s="296"/>
      <c r="O2973" s="6"/>
      <c r="P2973" s="6"/>
      <c r="Q2973" s="6"/>
    </row>
    <row r="2974" spans="1:17">
      <c r="A2974" s="1393"/>
      <c r="B2974" s="3042" t="s">
        <v>351</v>
      </c>
      <c r="C2974" s="1393"/>
      <c r="D2974" s="1452" t="s">
        <v>1853</v>
      </c>
      <c r="E2974" s="1450" t="s">
        <v>3170</v>
      </c>
      <c r="F2974" s="1465">
        <v>2239</v>
      </c>
      <c r="G2974" s="1470" t="s">
        <v>5104</v>
      </c>
      <c r="H2974" s="1440"/>
      <c r="I2974" s="1440"/>
      <c r="J2974" s="1440"/>
      <c r="K2974" s="1442"/>
      <c r="L2974" s="1469"/>
      <c r="M2974" s="1478">
        <v>-121</v>
      </c>
      <c r="N2974" s="296"/>
      <c r="O2974" s="6"/>
      <c r="P2974" s="6"/>
      <c r="Q2974" s="6"/>
    </row>
    <row r="2975" spans="1:17">
      <c r="A2975" s="1466"/>
      <c r="B2975" s="3052" t="s">
        <v>351</v>
      </c>
      <c r="C2975" s="1466"/>
      <c r="D2975" s="1472" t="s">
        <v>1853</v>
      </c>
      <c r="E2975" s="1471" t="s">
        <v>3169</v>
      </c>
      <c r="F2975" s="1467">
        <v>1119</v>
      </c>
      <c r="G2975" s="1468" t="s">
        <v>134</v>
      </c>
      <c r="H2975" s="1474">
        <v>3668</v>
      </c>
      <c r="I2975" s="1474"/>
      <c r="J2975" s="1474"/>
      <c r="K2975" s="1458"/>
      <c r="L2975" s="1475">
        <v>3669</v>
      </c>
      <c r="M2975" s="1476"/>
      <c r="N2975" s="296"/>
      <c r="O2975" s="6"/>
      <c r="P2975" s="6"/>
      <c r="Q2975" s="6"/>
    </row>
    <row r="2976" spans="1:17">
      <c r="A2976" s="1393"/>
      <c r="B2976" s="3042" t="s">
        <v>351</v>
      </c>
      <c r="C2976" s="1393"/>
      <c r="D2976" s="1452" t="s">
        <v>1853</v>
      </c>
      <c r="E2976" s="1450" t="s">
        <v>3169</v>
      </c>
      <c r="F2976" s="1465">
        <v>1119</v>
      </c>
      <c r="G2976" s="1439" t="s">
        <v>422</v>
      </c>
      <c r="H2976" s="1440"/>
      <c r="I2976" s="1440">
        <v>3668</v>
      </c>
      <c r="J2976" s="1440"/>
      <c r="K2976" s="1442"/>
      <c r="L2976" s="1469"/>
      <c r="M2976" s="1478">
        <v>3669</v>
      </c>
      <c r="N2976" s="72"/>
      <c r="O2976" s="6"/>
      <c r="P2976" s="6"/>
      <c r="Q2976" s="6"/>
    </row>
    <row r="2977" spans="1:17" ht="20.399999999999999">
      <c r="A2977" s="1466"/>
      <c r="B2977" s="3052" t="s">
        <v>351</v>
      </c>
      <c r="C2977" s="1466"/>
      <c r="D2977" s="1472" t="s">
        <v>1853</v>
      </c>
      <c r="E2977" s="1471" t="s">
        <v>3169</v>
      </c>
      <c r="F2977" s="1467">
        <v>1210</v>
      </c>
      <c r="G2977" s="1468" t="s">
        <v>388</v>
      </c>
      <c r="H2977" s="1474">
        <v>866</v>
      </c>
      <c r="I2977" s="1474"/>
      <c r="J2977" s="1474"/>
      <c r="K2977" s="1458"/>
      <c r="L2977" s="1475">
        <v>865</v>
      </c>
      <c r="M2977" s="1474"/>
      <c r="N2977" s="72"/>
      <c r="O2977" s="6"/>
      <c r="P2977" s="6"/>
      <c r="Q2977" s="6"/>
    </row>
    <row r="2978" spans="1:17">
      <c r="A2978" s="1393"/>
      <c r="B2978" s="3042" t="s">
        <v>351</v>
      </c>
      <c r="C2978" s="1393"/>
      <c r="D2978" s="1452" t="s">
        <v>1853</v>
      </c>
      <c r="E2978" s="1450" t="s">
        <v>3169</v>
      </c>
      <c r="F2978" s="1465">
        <v>1210</v>
      </c>
      <c r="G2978" s="1439"/>
      <c r="H2978" s="1440"/>
      <c r="I2978" s="1440">
        <v>866</v>
      </c>
      <c r="J2978" s="1440"/>
      <c r="K2978" s="1442"/>
      <c r="L2978" s="1469"/>
      <c r="M2978" s="1478">
        <v>865</v>
      </c>
      <c r="N2978" s="296"/>
      <c r="O2978" s="6"/>
      <c r="P2978" s="6"/>
      <c r="Q2978" s="6"/>
    </row>
    <row r="2979" spans="1:17">
      <c r="A2979" s="1466"/>
      <c r="B2979" s="3052" t="s">
        <v>351</v>
      </c>
      <c r="C2979" s="1466"/>
      <c r="D2979" s="1472" t="s">
        <v>1853</v>
      </c>
      <c r="E2979" s="1471" t="s">
        <v>3169</v>
      </c>
      <c r="F2979" s="1467">
        <v>2239</v>
      </c>
      <c r="G2979" s="1468" t="s">
        <v>993</v>
      </c>
      <c r="H2979" s="1474">
        <v>41220</v>
      </c>
      <c r="I2979" s="1474"/>
      <c r="J2979" s="1474"/>
      <c r="K2979" s="1458"/>
      <c r="L2979" s="1475">
        <v>37842</v>
      </c>
      <c r="M2979" s="1474"/>
      <c r="N2979" s="296"/>
      <c r="O2979" s="6"/>
      <c r="P2979" s="6"/>
      <c r="Q2979" s="6"/>
    </row>
    <row r="2980" spans="1:17">
      <c r="A2980" s="1393"/>
      <c r="B2980" s="3042" t="s">
        <v>351</v>
      </c>
      <c r="C2980" s="1393"/>
      <c r="D2980" s="1452" t="s">
        <v>1853</v>
      </c>
      <c r="E2980" s="1450" t="s">
        <v>3169</v>
      </c>
      <c r="F2980" s="1465">
        <v>2239</v>
      </c>
      <c r="G2980" s="1470" t="s">
        <v>1287</v>
      </c>
      <c r="H2980" s="1440"/>
      <c r="I2980" s="1440">
        <v>41220</v>
      </c>
      <c r="J2980" s="1440"/>
      <c r="K2980" s="1442"/>
      <c r="L2980" s="1469"/>
      <c r="M2980" s="1478">
        <v>37842</v>
      </c>
      <c r="N2980" s="296"/>
      <c r="O2980" s="6"/>
      <c r="P2980" s="6"/>
      <c r="Q2980" s="6"/>
    </row>
    <row r="2981" spans="1:17">
      <c r="A2981" s="1393"/>
      <c r="B2981" s="3042" t="s">
        <v>351</v>
      </c>
      <c r="C2981" s="1393"/>
      <c r="D2981" s="1452" t="s">
        <v>1853</v>
      </c>
      <c r="E2981" s="1450" t="s">
        <v>3169</v>
      </c>
      <c r="F2981" s="1465">
        <v>2239</v>
      </c>
      <c r="G2981" s="1470" t="s">
        <v>304</v>
      </c>
      <c r="H2981" s="1440"/>
      <c r="I2981" s="1440"/>
      <c r="J2981" s="1440"/>
      <c r="K2981" s="1442"/>
      <c r="L2981" s="1469"/>
      <c r="M2981" s="1478">
        <v>4534</v>
      </c>
      <c r="N2981" s="54"/>
      <c r="O2981" s="6"/>
      <c r="P2981" s="6"/>
      <c r="Q2981" s="6"/>
    </row>
    <row r="2982" spans="1:17">
      <c r="A2982" s="1393"/>
      <c r="B2982" s="3042" t="s">
        <v>351</v>
      </c>
      <c r="C2982" s="1393"/>
      <c r="D2982" s="1452" t="s">
        <v>1853</v>
      </c>
      <c r="E2982" s="1450" t="s">
        <v>3169</v>
      </c>
      <c r="F2982" s="1465">
        <v>2239</v>
      </c>
      <c r="G2982" s="1470" t="s">
        <v>5104</v>
      </c>
      <c r="H2982" s="1440"/>
      <c r="I2982" s="1440"/>
      <c r="J2982" s="1440"/>
      <c r="K2982" s="1442"/>
      <c r="L2982" s="1469"/>
      <c r="M2982" s="1478">
        <v>-4534</v>
      </c>
      <c r="N2982" s="296"/>
      <c r="O2982" s="6"/>
      <c r="P2982" s="6"/>
      <c r="Q2982" s="6"/>
    </row>
    <row r="2983" spans="1:17" ht="20.399999999999999">
      <c r="A2983" s="622"/>
      <c r="B2983" s="3032" t="s">
        <v>422</v>
      </c>
      <c r="C2983" s="622" t="s">
        <v>418</v>
      </c>
      <c r="D2983" s="658" t="s">
        <v>1853</v>
      </c>
      <c r="E2983" s="681" t="s">
        <v>406</v>
      </c>
      <c r="F2983" s="763">
        <v>1119</v>
      </c>
      <c r="G2983" s="739" t="s">
        <v>256</v>
      </c>
      <c r="H2983" s="715">
        <v>259343.03200000001</v>
      </c>
      <c r="I2983" s="718"/>
      <c r="J2983" s="1537">
        <v>169063</v>
      </c>
      <c r="K2983" s="719"/>
      <c r="L2983" s="715">
        <v>286327.2</v>
      </c>
      <c r="M2983" s="716"/>
      <c r="N2983" s="296"/>
      <c r="O2983" s="6"/>
      <c r="P2983" s="6"/>
      <c r="Q2983" s="6"/>
    </row>
    <row r="2984" spans="1:17">
      <c r="A2984" s="713"/>
      <c r="B2984" s="3033" t="s">
        <v>422</v>
      </c>
      <c r="C2984" s="602" t="s">
        <v>418</v>
      </c>
      <c r="D2984" s="617" t="s">
        <v>1853</v>
      </c>
      <c r="E2984" s="639" t="s">
        <v>406</v>
      </c>
      <c r="F2984" s="734">
        <v>1119</v>
      </c>
      <c r="G2984" s="751" t="s">
        <v>1714</v>
      </c>
      <c r="H2984" s="710"/>
      <c r="I2984" s="712">
        <v>224737.03200000001</v>
      </c>
      <c r="J2984" s="1537"/>
      <c r="K2984" s="719"/>
      <c r="L2984" s="710"/>
      <c r="M2984" s="709">
        <v>286327.2</v>
      </c>
      <c r="N2984" s="296"/>
      <c r="O2984" s="6"/>
      <c r="P2984" s="6"/>
      <c r="Q2984" s="6"/>
    </row>
    <row r="2985" spans="1:17" ht="40.799999999999997">
      <c r="A2985" s="1259"/>
      <c r="B2985" s="3033" t="s">
        <v>422</v>
      </c>
      <c r="C2985" s="602" t="s">
        <v>418</v>
      </c>
      <c r="D2985" s="617" t="s">
        <v>1853</v>
      </c>
      <c r="E2985" s="639" t="s">
        <v>406</v>
      </c>
      <c r="F2985" s="734">
        <v>1119</v>
      </c>
      <c r="G2985" s="2157" t="s">
        <v>2822</v>
      </c>
      <c r="H2985" s="1331"/>
      <c r="I2985" s="1301">
        <v>34306</v>
      </c>
      <c r="J2985" s="1537" t="s">
        <v>1126</v>
      </c>
      <c r="K2985" s="1332"/>
      <c r="L2985" s="1331"/>
      <c r="M2985" s="2225"/>
      <c r="N2985" s="296"/>
      <c r="O2985" s="6"/>
      <c r="P2985" s="6"/>
      <c r="Q2985" s="6"/>
    </row>
    <row r="2986" spans="1:17" ht="30.6">
      <c r="A2986" s="713"/>
      <c r="B2986" s="3033" t="s">
        <v>422</v>
      </c>
      <c r="C2986" s="602" t="s">
        <v>418</v>
      </c>
      <c r="D2986" s="617" t="s">
        <v>1853</v>
      </c>
      <c r="E2986" s="639" t="s">
        <v>406</v>
      </c>
      <c r="F2986" s="734">
        <v>1119</v>
      </c>
      <c r="G2986" s="751" t="s">
        <v>2940</v>
      </c>
      <c r="H2986" s="710"/>
      <c r="I2986" s="712">
        <v>300</v>
      </c>
      <c r="J2986" s="1537" t="s">
        <v>1126</v>
      </c>
      <c r="K2986" s="719"/>
      <c r="L2986" s="710"/>
      <c r="M2986" s="709"/>
      <c r="N2986" s="72"/>
      <c r="O2986" s="6"/>
      <c r="P2986" s="6"/>
      <c r="Q2986" s="6"/>
    </row>
    <row r="2987" spans="1:17">
      <c r="A2987" s="622"/>
      <c r="B2987" s="3032" t="s">
        <v>351</v>
      </c>
      <c r="C2987" s="622" t="s">
        <v>788</v>
      </c>
      <c r="D2987" s="658" t="s">
        <v>1853</v>
      </c>
      <c r="E2987" s="659" t="s">
        <v>1820</v>
      </c>
      <c r="F2987" s="763">
        <v>1119</v>
      </c>
      <c r="G2987" s="739" t="s">
        <v>451</v>
      </c>
      <c r="H2987" s="715">
        <v>0</v>
      </c>
      <c r="I2987" s="716"/>
      <c r="J2987" s="1537" t="s">
        <v>1126</v>
      </c>
      <c r="K2987" s="719"/>
      <c r="L2987" s="715">
        <v>0</v>
      </c>
      <c r="M2987" s="1231"/>
      <c r="N2987" s="72"/>
      <c r="O2987" s="6"/>
      <c r="P2987" s="6"/>
      <c r="Q2987" s="6"/>
    </row>
    <row r="2988" spans="1:17">
      <c r="A2988" s="699"/>
      <c r="B2988" s="3033" t="s">
        <v>351</v>
      </c>
      <c r="C2988" s="602" t="s">
        <v>788</v>
      </c>
      <c r="D2988" s="617" t="s">
        <v>1853</v>
      </c>
      <c r="E2988" s="639" t="s">
        <v>1820</v>
      </c>
      <c r="F2988" s="734">
        <v>1119</v>
      </c>
      <c r="G2988" s="751" t="s">
        <v>653</v>
      </c>
      <c r="H2988" s="640"/>
      <c r="I2988" s="640"/>
      <c r="J2988" s="1537" t="s">
        <v>1126</v>
      </c>
      <c r="K2988" s="731"/>
      <c r="L2988" s="640"/>
      <c r="M2988" s="640"/>
      <c r="N2988" s="72"/>
      <c r="O2988" s="6"/>
      <c r="P2988" s="6"/>
      <c r="Q2988" s="6"/>
    </row>
    <row r="2989" spans="1:17" ht="14.4">
      <c r="A2989" s="622"/>
      <c r="B2989" s="3032" t="s">
        <v>312</v>
      </c>
      <c r="C2989" s="622" t="s">
        <v>306</v>
      </c>
      <c r="D2989" s="658" t="s">
        <v>1853</v>
      </c>
      <c r="E2989" s="1305" t="s">
        <v>1818</v>
      </c>
      <c r="F2989" s="1578">
        <v>1119</v>
      </c>
      <c r="G2989" s="1571" t="s">
        <v>257</v>
      </c>
      <c r="H2989" s="1214">
        <v>3223110</v>
      </c>
      <c r="I2989" s="1215"/>
      <c r="J2989" s="1392">
        <v>1811085.98</v>
      </c>
      <c r="K2989" s="2935"/>
      <c r="L2989" s="2939">
        <v>3470252.5774739054</v>
      </c>
      <c r="M2989" s="2934"/>
      <c r="N2989" s="72"/>
      <c r="O2989" s="6"/>
      <c r="P2989" s="6"/>
      <c r="Q2989" s="6"/>
    </row>
    <row r="2990" spans="1:17">
      <c r="A2990" s="713"/>
      <c r="B2990" s="3033" t="s">
        <v>312</v>
      </c>
      <c r="C2990" s="602" t="s">
        <v>306</v>
      </c>
      <c r="D2990" s="617" t="s">
        <v>1853</v>
      </c>
      <c r="E2990" s="1306" t="s">
        <v>1818</v>
      </c>
      <c r="F2990" s="1312">
        <v>1119</v>
      </c>
      <c r="G2990" s="2940" t="s">
        <v>1285</v>
      </c>
      <c r="H2990" s="1216"/>
      <c r="I2990" s="703">
        <v>18192</v>
      </c>
      <c r="J2990" s="1392" t="s">
        <v>1126</v>
      </c>
      <c r="K2990" s="2935"/>
      <c r="L2990" s="2936"/>
      <c r="M2990" s="2937">
        <v>40583</v>
      </c>
      <c r="N2990" s="72"/>
      <c r="O2990" s="6"/>
      <c r="P2990" s="6"/>
      <c r="Q2990" s="6"/>
    </row>
    <row r="2991" spans="1:17">
      <c r="A2991" s="2925"/>
      <c r="B2991" s="3033" t="s">
        <v>312</v>
      </c>
      <c r="C2991" s="602" t="s">
        <v>306</v>
      </c>
      <c r="D2991" s="617" t="s">
        <v>1853</v>
      </c>
      <c r="E2991" s="1306" t="s">
        <v>1818</v>
      </c>
      <c r="F2991" s="1312">
        <v>1119</v>
      </c>
      <c r="G2991" s="2940" t="s">
        <v>5069</v>
      </c>
      <c r="H2991" s="2926"/>
      <c r="I2991" s="2927"/>
      <c r="J2991" s="2516"/>
      <c r="K2991" s="2942"/>
      <c r="L2991" s="2943"/>
      <c r="M2991" s="2944">
        <v>12</v>
      </c>
      <c r="N2991" s="72"/>
      <c r="O2991" s="6"/>
      <c r="P2991" s="6"/>
      <c r="Q2991" s="6"/>
    </row>
    <row r="2992" spans="1:17">
      <c r="A2992" s="602"/>
      <c r="B2992" s="3033" t="s">
        <v>312</v>
      </c>
      <c r="C2992" s="602" t="s">
        <v>306</v>
      </c>
      <c r="D2992" s="617" t="s">
        <v>1853</v>
      </c>
      <c r="E2992" s="1306" t="s">
        <v>1818</v>
      </c>
      <c r="F2992" s="1312">
        <v>1119</v>
      </c>
      <c r="G2992" s="1683" t="s">
        <v>2730</v>
      </c>
      <c r="H2992" s="1217"/>
      <c r="I2992" s="813">
        <v>2113464</v>
      </c>
      <c r="J2992" s="1392" t="s">
        <v>1126</v>
      </c>
      <c r="K2992" s="1565"/>
      <c r="L2992" s="2047"/>
      <c r="M2992" s="2177">
        <v>2278421.8787927823</v>
      </c>
      <c r="N2992" s="72"/>
      <c r="O2992" s="6"/>
      <c r="P2992" s="6"/>
      <c r="Q2992" s="6"/>
    </row>
    <row r="2993" spans="1:17" ht="11.4" customHeight="1">
      <c r="A2993" s="713"/>
      <c r="B2993" s="3033" t="s">
        <v>312</v>
      </c>
      <c r="C2993" s="602" t="s">
        <v>306</v>
      </c>
      <c r="D2993" s="617" t="s">
        <v>1853</v>
      </c>
      <c r="E2993" s="1306" t="s">
        <v>1818</v>
      </c>
      <c r="F2993" s="1312">
        <v>1119</v>
      </c>
      <c r="G2993" s="1683" t="s">
        <v>2729</v>
      </c>
      <c r="H2993" s="1216"/>
      <c r="I2993" s="703">
        <v>1083732</v>
      </c>
      <c r="J2993" s="1392" t="s">
        <v>1126</v>
      </c>
      <c r="K2993" s="2935"/>
      <c r="L2993" s="2936"/>
      <c r="M2993" s="2177">
        <v>1145210.9393963912</v>
      </c>
      <c r="N2993" s="72"/>
      <c r="O2993" s="6"/>
      <c r="P2993" s="6"/>
      <c r="Q2993" s="6"/>
    </row>
    <row r="2994" spans="1:17">
      <c r="A2994" s="713"/>
      <c r="B2994" s="3033" t="s">
        <v>312</v>
      </c>
      <c r="C2994" s="602" t="s">
        <v>306</v>
      </c>
      <c r="D2994" s="617" t="s">
        <v>1853</v>
      </c>
      <c r="E2994" s="1306" t="s">
        <v>1818</v>
      </c>
      <c r="F2994" s="1312">
        <v>1119</v>
      </c>
      <c r="G2994" s="1683" t="s">
        <v>2731</v>
      </c>
      <c r="H2994" s="1216"/>
      <c r="I2994" s="703">
        <v>5890</v>
      </c>
      <c r="J2994" s="1392" t="s">
        <v>1126</v>
      </c>
      <c r="K2994" s="2935"/>
      <c r="L2994" s="2936"/>
      <c r="M2994" s="2177">
        <v>4016.5061898211829</v>
      </c>
      <c r="N2994" s="72"/>
      <c r="O2994" s="6"/>
      <c r="P2994" s="6"/>
      <c r="Q2994" s="6"/>
    </row>
    <row r="2995" spans="1:17">
      <c r="A2995" s="713"/>
      <c r="B2995" s="3033" t="s">
        <v>312</v>
      </c>
      <c r="C2995" s="602" t="s">
        <v>306</v>
      </c>
      <c r="D2995" s="617" t="s">
        <v>1853</v>
      </c>
      <c r="E2995" s="1306" t="s">
        <v>1818</v>
      </c>
      <c r="F2995" s="1312">
        <v>1119</v>
      </c>
      <c r="G2995" s="1683" t="s">
        <v>2732</v>
      </c>
      <c r="H2995" s="1216"/>
      <c r="I2995" s="703">
        <v>2945</v>
      </c>
      <c r="J2995" s="1392" t="s">
        <v>1126</v>
      </c>
      <c r="K2995" s="2935"/>
      <c r="L2995" s="2936"/>
      <c r="M2995" s="2177">
        <v>2008.2530949105915</v>
      </c>
      <c r="N2995" s="72"/>
      <c r="O2995" s="178"/>
      <c r="P2995" s="178"/>
      <c r="Q2995" s="178"/>
    </row>
    <row r="2996" spans="1:17" ht="30.6">
      <c r="A2996" s="1259"/>
      <c r="B2996" s="3033" t="s">
        <v>312</v>
      </c>
      <c r="C2996" s="602" t="s">
        <v>306</v>
      </c>
      <c r="D2996" s="617" t="s">
        <v>1853</v>
      </c>
      <c r="E2996" s="1306" t="s">
        <v>1818</v>
      </c>
      <c r="F2996" s="1312">
        <v>1119</v>
      </c>
      <c r="G2996" s="2941" t="s">
        <v>2812</v>
      </c>
      <c r="H2996" s="1329"/>
      <c r="I2996" s="1330">
        <v>-1113</v>
      </c>
      <c r="J2996" s="1392" t="s">
        <v>1126</v>
      </c>
      <c r="K2996" s="2945"/>
      <c r="L2996" s="2946"/>
      <c r="M2996" s="2184"/>
      <c r="N2996" s="72"/>
      <c r="O2996" s="3"/>
      <c r="P2996" s="3"/>
      <c r="Q2996" s="3"/>
    </row>
    <row r="2997" spans="1:17" ht="30.6">
      <c r="A2997" s="713"/>
      <c r="B2997" s="3033" t="s">
        <v>312</v>
      </c>
      <c r="C2997" s="602" t="s">
        <v>306</v>
      </c>
      <c r="D2997" s="617" t="s">
        <v>1853</v>
      </c>
      <c r="E2997" s="1306" t="s">
        <v>1818</v>
      </c>
      <c r="F2997" s="1312">
        <v>1119</v>
      </c>
      <c r="G2997" s="1683" t="s">
        <v>1910</v>
      </c>
      <c r="H2997" s="1216"/>
      <c r="I2997" s="703"/>
      <c r="J2997" s="1392" t="s">
        <v>1126</v>
      </c>
      <c r="K2997" s="2935"/>
      <c r="L2997" s="2936"/>
      <c r="M2997" s="2177"/>
      <c r="N2997" s="72"/>
      <c r="O2997" s="178"/>
      <c r="P2997" s="178"/>
      <c r="Q2997" s="178"/>
    </row>
    <row r="2998" spans="1:17">
      <c r="A2998" s="713"/>
      <c r="B2998" s="3033" t="s">
        <v>312</v>
      </c>
      <c r="C2998" s="602" t="s">
        <v>306</v>
      </c>
      <c r="D2998" s="617" t="s">
        <v>1853</v>
      </c>
      <c r="E2998" s="1306" t="s">
        <v>1818</v>
      </c>
      <c r="F2998" s="1312">
        <v>1119</v>
      </c>
      <c r="G2998" s="1683" t="s">
        <v>1886</v>
      </c>
      <c r="H2998" s="1216"/>
      <c r="I2998" s="703"/>
      <c r="J2998" s="1392" t="s">
        <v>1126</v>
      </c>
      <c r="K2998" s="2935"/>
      <c r="L2998" s="2936"/>
      <c r="M2998" s="2177"/>
      <c r="N2998" s="72"/>
      <c r="O2998" s="6"/>
      <c r="P2998" s="6"/>
      <c r="Q2998" s="6"/>
    </row>
    <row r="2999" spans="1:17" ht="30.6">
      <c r="A2999" s="622"/>
      <c r="B2999" s="3032" t="s">
        <v>312</v>
      </c>
      <c r="C2999" s="622" t="s">
        <v>306</v>
      </c>
      <c r="D2999" s="658" t="s">
        <v>1853</v>
      </c>
      <c r="E2999" s="1305" t="s">
        <v>1818</v>
      </c>
      <c r="F2999" s="1578">
        <v>7245</v>
      </c>
      <c r="G2999" s="1571" t="s">
        <v>506</v>
      </c>
      <c r="H2999" s="1214">
        <v>0</v>
      </c>
      <c r="I2999" s="1215"/>
      <c r="J2999" s="1392" t="s">
        <v>1126</v>
      </c>
      <c r="K2999" s="2935"/>
      <c r="L2999" s="2939">
        <v>0</v>
      </c>
      <c r="M2999" s="1226"/>
      <c r="N2999" s="72"/>
      <c r="O2999" s="6"/>
      <c r="P2999" s="6"/>
      <c r="Q2999" s="6"/>
    </row>
    <row r="3000" spans="1:17">
      <c r="A3000" s="713"/>
      <c r="B3000" s="3033" t="s">
        <v>312</v>
      </c>
      <c r="C3000" s="602" t="s">
        <v>306</v>
      </c>
      <c r="D3000" s="617" t="s">
        <v>1853</v>
      </c>
      <c r="E3000" s="1306" t="s">
        <v>1818</v>
      </c>
      <c r="F3000" s="1312">
        <v>7245</v>
      </c>
      <c r="G3000" s="1683" t="s">
        <v>1886</v>
      </c>
      <c r="H3000" s="1216"/>
      <c r="I3000" s="703"/>
      <c r="J3000" s="1392" t="s">
        <v>1126</v>
      </c>
      <c r="K3000" s="2935"/>
      <c r="L3000" s="2936"/>
      <c r="M3000" s="2948"/>
      <c r="N3000" s="72"/>
      <c r="O3000" s="6"/>
      <c r="P3000" s="6"/>
      <c r="Q3000" s="6"/>
    </row>
    <row r="3001" spans="1:17" ht="20.399999999999999">
      <c r="A3001" s="622"/>
      <c r="B3001" s="3032" t="s">
        <v>312</v>
      </c>
      <c r="C3001" s="622" t="s">
        <v>306</v>
      </c>
      <c r="D3001" s="658" t="s">
        <v>1853</v>
      </c>
      <c r="E3001" s="659" t="s">
        <v>1819</v>
      </c>
      <c r="F3001" s="763">
        <v>1119</v>
      </c>
      <c r="G3001" s="739" t="s">
        <v>676</v>
      </c>
      <c r="H3001" s="1229">
        <v>213558</v>
      </c>
      <c r="I3001" s="716"/>
      <c r="J3001" s="1392">
        <v>126509.87</v>
      </c>
      <c r="K3001" s="1219"/>
      <c r="L3001" s="3027">
        <v>231722.99829355127</v>
      </c>
      <c r="M3001" s="886"/>
      <c r="N3001" s="72"/>
      <c r="O3001" s="6"/>
      <c r="P3001" s="6"/>
      <c r="Q3001" s="6"/>
    </row>
    <row r="3002" spans="1:17">
      <c r="A3002" s="713"/>
      <c r="B3002" s="3033" t="s">
        <v>312</v>
      </c>
      <c r="C3002" s="602" t="s">
        <v>306</v>
      </c>
      <c r="D3002" s="617" t="s">
        <v>1853</v>
      </c>
      <c r="E3002" s="639" t="s">
        <v>1819</v>
      </c>
      <c r="F3002" s="734">
        <v>1119</v>
      </c>
      <c r="G3002" s="1230" t="s">
        <v>1285</v>
      </c>
      <c r="H3002" s="710"/>
      <c r="I3002" s="709">
        <v>-14</v>
      </c>
      <c r="J3002" s="1392" t="s">
        <v>1126</v>
      </c>
      <c r="K3002" s="1219"/>
      <c r="L3002" s="1216"/>
      <c r="M3002" s="2185">
        <v>3721</v>
      </c>
      <c r="N3002" s="72"/>
      <c r="O3002" s="6"/>
      <c r="P3002" s="6"/>
      <c r="Q3002" s="6"/>
    </row>
    <row r="3003" spans="1:17">
      <c r="A3003" s="713"/>
      <c r="B3003" s="3033" t="s">
        <v>312</v>
      </c>
      <c r="C3003" s="602" t="s">
        <v>306</v>
      </c>
      <c r="D3003" s="617" t="s">
        <v>1853</v>
      </c>
      <c r="E3003" s="639" t="s">
        <v>1819</v>
      </c>
      <c r="F3003" s="734">
        <v>1119</v>
      </c>
      <c r="G3003" s="751" t="s">
        <v>2730</v>
      </c>
      <c r="H3003" s="710"/>
      <c r="I3003" s="709">
        <v>110682</v>
      </c>
      <c r="J3003" s="1392" t="s">
        <v>1126</v>
      </c>
      <c r="K3003" s="1219"/>
      <c r="L3003" s="1216"/>
      <c r="M3003" s="2185">
        <v>154001.00277773282</v>
      </c>
      <c r="N3003" s="296"/>
      <c r="O3003" s="3"/>
      <c r="P3003" s="3"/>
      <c r="Q3003" s="3"/>
    </row>
    <row r="3004" spans="1:17">
      <c r="A3004" s="713"/>
      <c r="B3004" s="3033" t="s">
        <v>312</v>
      </c>
      <c r="C3004" s="602" t="s">
        <v>306</v>
      </c>
      <c r="D3004" s="617" t="s">
        <v>1853</v>
      </c>
      <c r="E3004" s="639" t="s">
        <v>1819</v>
      </c>
      <c r="F3004" s="734">
        <v>1119</v>
      </c>
      <c r="G3004" s="751" t="s">
        <v>2729</v>
      </c>
      <c r="H3004" s="710"/>
      <c r="I3004" s="709">
        <v>55473</v>
      </c>
      <c r="J3004" s="1392" t="s">
        <v>1126</v>
      </c>
      <c r="K3004" s="1219"/>
      <c r="L3004" s="1216"/>
      <c r="M3004" s="2185">
        <v>77000.995515818431</v>
      </c>
      <c r="N3004" s="296"/>
      <c r="O3004" s="3"/>
      <c r="P3004" s="3"/>
      <c r="Q3004" s="3"/>
    </row>
    <row r="3005" spans="1:17" ht="20.399999999999999">
      <c r="A3005" s="713"/>
      <c r="B3005" s="3033" t="s">
        <v>312</v>
      </c>
      <c r="C3005" s="602" t="s">
        <v>306</v>
      </c>
      <c r="D3005" s="617" t="s">
        <v>1853</v>
      </c>
      <c r="E3005" s="639" t="s">
        <v>1819</v>
      </c>
      <c r="F3005" s="734">
        <v>1119</v>
      </c>
      <c r="G3005" s="751" t="s">
        <v>5119</v>
      </c>
      <c r="H3005" s="710"/>
      <c r="I3005" s="709">
        <v>48417</v>
      </c>
      <c r="J3005" s="1392" t="s">
        <v>1126</v>
      </c>
      <c r="K3005" s="1219"/>
      <c r="L3005" s="1216"/>
      <c r="M3005" s="2185">
        <v>-2000</v>
      </c>
      <c r="N3005" s="296"/>
      <c r="O3005" s="3"/>
      <c r="P3005" s="3"/>
      <c r="Q3005" s="3"/>
    </row>
    <row r="3006" spans="1:17" ht="20.399999999999999">
      <c r="A3006" s="713"/>
      <c r="B3006" s="3033" t="s">
        <v>312</v>
      </c>
      <c r="C3006" s="602" t="s">
        <v>306</v>
      </c>
      <c r="D3006" s="617" t="s">
        <v>1853</v>
      </c>
      <c r="E3006" s="639" t="s">
        <v>1819</v>
      </c>
      <c r="F3006" s="734">
        <v>1119</v>
      </c>
      <c r="G3006" s="751" t="s">
        <v>2897</v>
      </c>
      <c r="H3006" s="710"/>
      <c r="I3006" s="709">
        <v>-1000</v>
      </c>
      <c r="J3006" s="1392" t="s">
        <v>1126</v>
      </c>
      <c r="K3006" s="1219"/>
      <c r="L3006" s="1216"/>
      <c r="M3006" s="2185">
        <v>-1000</v>
      </c>
      <c r="N3006" s="72"/>
      <c r="O3006" s="6"/>
      <c r="P3006" s="6"/>
      <c r="Q3006" s="6"/>
    </row>
    <row r="3007" spans="1:17">
      <c r="A3007" s="622"/>
      <c r="B3007" s="3032" t="s">
        <v>312</v>
      </c>
      <c r="C3007" s="622" t="s">
        <v>306</v>
      </c>
      <c r="D3007" s="658" t="s">
        <v>1853</v>
      </c>
      <c r="E3007" s="659" t="s">
        <v>1819</v>
      </c>
      <c r="F3007" s="763">
        <v>1147</v>
      </c>
      <c r="G3007" s="739" t="s">
        <v>414</v>
      </c>
      <c r="H3007" s="1229">
        <v>264</v>
      </c>
      <c r="I3007" s="716"/>
      <c r="J3007" s="1392">
        <v>1817.43</v>
      </c>
      <c r="K3007" s="1219"/>
      <c r="L3007" s="3027">
        <v>2000</v>
      </c>
      <c r="M3007" s="3025"/>
      <c r="N3007" s="72"/>
      <c r="O3007" s="6"/>
      <c r="P3007" s="6"/>
      <c r="Q3007" s="6"/>
    </row>
    <row r="3008" spans="1:17">
      <c r="A3008" s="713"/>
      <c r="B3008" s="3033" t="s">
        <v>312</v>
      </c>
      <c r="C3008" s="602" t="s">
        <v>306</v>
      </c>
      <c r="D3008" s="617" t="s">
        <v>1853</v>
      </c>
      <c r="E3008" s="639" t="s">
        <v>1819</v>
      </c>
      <c r="F3008" s="734">
        <v>1147</v>
      </c>
      <c r="G3008" s="751" t="s">
        <v>707</v>
      </c>
      <c r="H3008" s="710"/>
      <c r="I3008" s="709">
        <v>264</v>
      </c>
      <c r="J3008" s="1392" t="s">
        <v>1126</v>
      </c>
      <c r="K3008" s="1219"/>
      <c r="L3008" s="1216"/>
      <c r="M3008" s="2185">
        <v>2000</v>
      </c>
      <c r="N3008" s="72"/>
      <c r="O3008" s="6"/>
      <c r="P3008" s="6"/>
      <c r="Q3008" s="6"/>
    </row>
    <row r="3009" spans="1:17">
      <c r="A3009" s="622"/>
      <c r="B3009" s="3032" t="s">
        <v>422</v>
      </c>
      <c r="C3009" s="622" t="s">
        <v>418</v>
      </c>
      <c r="D3009" s="658" t="s">
        <v>1853</v>
      </c>
      <c r="E3009" s="659" t="s">
        <v>406</v>
      </c>
      <c r="F3009" s="763">
        <v>1141</v>
      </c>
      <c r="G3009" s="739" t="s">
        <v>141</v>
      </c>
      <c r="H3009" s="715">
        <v>4100</v>
      </c>
      <c r="I3009" s="718"/>
      <c r="J3009" s="1537">
        <v>0</v>
      </c>
      <c r="K3009" s="719"/>
      <c r="L3009" s="714">
        <v>4100</v>
      </c>
      <c r="M3009" s="716"/>
      <c r="N3009" s="296"/>
      <c r="O3009" s="6"/>
      <c r="P3009" s="6"/>
      <c r="Q3009" s="6"/>
    </row>
    <row r="3010" spans="1:17">
      <c r="A3010" s="713"/>
      <c r="B3010" s="3033" t="s">
        <v>422</v>
      </c>
      <c r="C3010" s="602" t="s">
        <v>418</v>
      </c>
      <c r="D3010" s="617" t="s">
        <v>1853</v>
      </c>
      <c r="E3010" s="639" t="s">
        <v>406</v>
      </c>
      <c r="F3010" s="734">
        <v>1141</v>
      </c>
      <c r="G3010" s="751" t="s">
        <v>422</v>
      </c>
      <c r="H3010" s="710"/>
      <c r="I3010" s="712">
        <v>4100</v>
      </c>
      <c r="J3010" s="1537" t="s">
        <v>1126</v>
      </c>
      <c r="K3010" s="719"/>
      <c r="L3010" s="710"/>
      <c r="M3010" s="709">
        <v>4100</v>
      </c>
      <c r="N3010" s="296"/>
      <c r="O3010" s="6"/>
      <c r="P3010" s="6"/>
      <c r="Q3010" s="6"/>
    </row>
    <row r="3011" spans="1:17" ht="20.399999999999999">
      <c r="A3011" s="622"/>
      <c r="B3011" s="3032" t="s">
        <v>422</v>
      </c>
      <c r="C3011" s="622" t="s">
        <v>418</v>
      </c>
      <c r="D3011" s="658" t="s">
        <v>1853</v>
      </c>
      <c r="E3011" s="659" t="s">
        <v>406</v>
      </c>
      <c r="F3011" s="763">
        <v>1142</v>
      </c>
      <c r="G3011" s="739" t="s">
        <v>102</v>
      </c>
      <c r="H3011" s="715">
        <v>2500</v>
      </c>
      <c r="I3011" s="718"/>
      <c r="J3011" s="1537">
        <v>740.16</v>
      </c>
      <c r="K3011" s="719"/>
      <c r="L3011" s="714">
        <v>2500</v>
      </c>
      <c r="M3011" s="716"/>
      <c r="N3011" s="116"/>
      <c r="O3011" s="6"/>
      <c r="P3011" s="6"/>
      <c r="Q3011" s="6"/>
    </row>
    <row r="3012" spans="1:17">
      <c r="A3012" s="713"/>
      <c r="B3012" s="3033" t="s">
        <v>422</v>
      </c>
      <c r="C3012" s="602" t="s">
        <v>418</v>
      </c>
      <c r="D3012" s="617" t="s">
        <v>1853</v>
      </c>
      <c r="E3012" s="639" t="s">
        <v>406</v>
      </c>
      <c r="F3012" s="734">
        <v>1142</v>
      </c>
      <c r="G3012" s="751" t="s">
        <v>422</v>
      </c>
      <c r="H3012" s="710"/>
      <c r="I3012" s="712">
        <v>2500</v>
      </c>
      <c r="J3012" s="1537" t="s">
        <v>1126</v>
      </c>
      <c r="K3012" s="719"/>
      <c r="L3012" s="710"/>
      <c r="M3012" s="709">
        <v>2500</v>
      </c>
      <c r="N3012" s="116"/>
      <c r="O3012" s="6"/>
      <c r="P3012" s="6"/>
      <c r="Q3012" s="6"/>
    </row>
    <row r="3013" spans="1:17">
      <c r="A3013" s="622"/>
      <c r="B3013" s="3032" t="s">
        <v>422</v>
      </c>
      <c r="C3013" s="622" t="s">
        <v>418</v>
      </c>
      <c r="D3013" s="658" t="s">
        <v>1853</v>
      </c>
      <c r="E3013" s="659" t="s">
        <v>406</v>
      </c>
      <c r="F3013" s="763">
        <v>1145</v>
      </c>
      <c r="G3013" s="739" t="s">
        <v>565</v>
      </c>
      <c r="H3013" s="715">
        <v>1500</v>
      </c>
      <c r="I3013" s="718"/>
      <c r="J3013" s="1537">
        <v>1215</v>
      </c>
      <c r="K3013" s="719"/>
      <c r="L3013" s="714">
        <v>0</v>
      </c>
      <c r="M3013" s="716"/>
      <c r="N3013" s="116"/>
      <c r="O3013" s="6"/>
      <c r="P3013" s="6"/>
      <c r="Q3013" s="6"/>
    </row>
    <row r="3014" spans="1:17" ht="20.399999999999999">
      <c r="A3014" s="713"/>
      <c r="B3014" s="3033" t="s">
        <v>422</v>
      </c>
      <c r="C3014" s="602" t="s">
        <v>418</v>
      </c>
      <c r="D3014" s="617" t="s">
        <v>1853</v>
      </c>
      <c r="E3014" s="639" t="s">
        <v>406</v>
      </c>
      <c r="F3014" s="734">
        <v>1145</v>
      </c>
      <c r="G3014" s="751" t="s">
        <v>2898</v>
      </c>
      <c r="H3014" s="711"/>
      <c r="I3014" s="712">
        <v>1500</v>
      </c>
      <c r="J3014" s="1537" t="s">
        <v>1126</v>
      </c>
      <c r="K3014" s="719"/>
      <c r="L3014" s="710"/>
      <c r="M3014" s="709"/>
      <c r="N3014" s="296"/>
      <c r="O3014" s="3"/>
      <c r="P3014" s="3"/>
      <c r="Q3014" s="3"/>
    </row>
    <row r="3015" spans="1:17">
      <c r="A3015" s="622"/>
      <c r="B3015" s="3032" t="s">
        <v>312</v>
      </c>
      <c r="C3015" s="622" t="s">
        <v>306</v>
      </c>
      <c r="D3015" s="658" t="s">
        <v>1853</v>
      </c>
      <c r="E3015" s="1305" t="s">
        <v>1818</v>
      </c>
      <c r="F3015" s="1578">
        <v>1146</v>
      </c>
      <c r="G3015" s="1571" t="s">
        <v>565</v>
      </c>
      <c r="H3015" s="704">
        <v>7000</v>
      </c>
      <c r="I3015" s="705"/>
      <c r="J3015" s="1392">
        <v>6105.74</v>
      </c>
      <c r="K3015" s="1964"/>
      <c r="L3015" s="2934">
        <v>7000</v>
      </c>
      <c r="M3015" s="716"/>
      <c r="N3015" s="296"/>
      <c r="O3015" s="6"/>
      <c r="P3015" s="6"/>
      <c r="Q3015" s="6"/>
    </row>
    <row r="3016" spans="1:17">
      <c r="A3016" s="713"/>
      <c r="B3016" s="3033" t="s">
        <v>312</v>
      </c>
      <c r="C3016" s="602" t="s">
        <v>306</v>
      </c>
      <c r="D3016" s="617" t="s">
        <v>1853</v>
      </c>
      <c r="E3016" s="1306" t="s">
        <v>1818</v>
      </c>
      <c r="F3016" s="1312">
        <v>1146</v>
      </c>
      <c r="G3016" s="1683" t="s">
        <v>733</v>
      </c>
      <c r="H3016" s="1074"/>
      <c r="I3016" s="703">
        <v>7000</v>
      </c>
      <c r="J3016" s="1392" t="s">
        <v>1126</v>
      </c>
      <c r="K3016" s="1964"/>
      <c r="L3016" s="2936"/>
      <c r="M3016" s="709">
        <v>7000</v>
      </c>
      <c r="N3016" s="296"/>
      <c r="O3016" s="3"/>
      <c r="P3016" s="3"/>
      <c r="Q3016" s="3"/>
    </row>
    <row r="3017" spans="1:17">
      <c r="A3017" s="622"/>
      <c r="B3017" s="3032" t="s">
        <v>312</v>
      </c>
      <c r="C3017" s="622" t="s">
        <v>306</v>
      </c>
      <c r="D3017" s="658" t="s">
        <v>1853</v>
      </c>
      <c r="E3017" s="1305" t="s">
        <v>1818</v>
      </c>
      <c r="F3017" s="1578">
        <v>1147</v>
      </c>
      <c r="G3017" s="1571" t="s">
        <v>353</v>
      </c>
      <c r="H3017" s="704">
        <v>144000</v>
      </c>
      <c r="I3017" s="705"/>
      <c r="J3017" s="1392">
        <v>203815.15</v>
      </c>
      <c r="K3017" s="1964"/>
      <c r="L3017" s="2934">
        <v>140000</v>
      </c>
      <c r="M3017" s="716"/>
      <c r="N3017" s="296" t="s">
        <v>2310</v>
      </c>
      <c r="O3017" s="6"/>
      <c r="P3017" s="6"/>
      <c r="Q3017" s="6"/>
    </row>
    <row r="3018" spans="1:17">
      <c r="A3018" s="713"/>
      <c r="B3018" s="3033" t="s">
        <v>312</v>
      </c>
      <c r="C3018" s="602" t="s">
        <v>306</v>
      </c>
      <c r="D3018" s="617" t="s">
        <v>1853</v>
      </c>
      <c r="E3018" s="1306" t="s">
        <v>1818</v>
      </c>
      <c r="F3018" s="1312">
        <v>1147</v>
      </c>
      <c r="G3018" s="1683" t="s">
        <v>2730</v>
      </c>
      <c r="H3018" s="706"/>
      <c r="I3018" s="1216">
        <v>95000</v>
      </c>
      <c r="J3018" s="1392" t="s">
        <v>1126</v>
      </c>
      <c r="K3018" s="2938"/>
      <c r="L3018" s="1306"/>
      <c r="M3018" s="901">
        <v>95000</v>
      </c>
      <c r="N3018" s="296"/>
      <c r="O3018" s="6"/>
      <c r="P3018" s="6"/>
      <c r="Q3018" s="6"/>
    </row>
    <row r="3019" spans="1:17">
      <c r="A3019" s="713"/>
      <c r="B3019" s="3033" t="s">
        <v>312</v>
      </c>
      <c r="C3019" s="602" t="s">
        <v>306</v>
      </c>
      <c r="D3019" s="617" t="s">
        <v>1853</v>
      </c>
      <c r="E3019" s="1306" t="s">
        <v>1818</v>
      </c>
      <c r="F3019" s="1312">
        <v>1147</v>
      </c>
      <c r="G3019" s="1683" t="s">
        <v>2729</v>
      </c>
      <c r="H3019" s="1074"/>
      <c r="I3019" s="703">
        <v>45000</v>
      </c>
      <c r="J3019" s="1392" t="s">
        <v>1126</v>
      </c>
      <c r="K3019" s="1964"/>
      <c r="L3019" s="2936"/>
      <c r="M3019" s="709">
        <v>45000</v>
      </c>
      <c r="N3019" s="296"/>
      <c r="O3019" s="6"/>
      <c r="P3019" s="6"/>
      <c r="Q3019" s="6"/>
    </row>
    <row r="3020" spans="1:17">
      <c r="A3020" s="713"/>
      <c r="B3020" s="3033" t="s">
        <v>312</v>
      </c>
      <c r="C3020" s="602" t="s">
        <v>306</v>
      </c>
      <c r="D3020" s="617" t="s">
        <v>1853</v>
      </c>
      <c r="E3020" s="1306" t="s">
        <v>1818</v>
      </c>
      <c r="F3020" s="1312">
        <v>1147</v>
      </c>
      <c r="G3020" s="1683" t="s">
        <v>2890</v>
      </c>
      <c r="H3020" s="1074"/>
      <c r="I3020" s="703">
        <v>4000</v>
      </c>
      <c r="J3020" s="1392" t="s">
        <v>1126</v>
      </c>
      <c r="K3020" s="1964"/>
      <c r="L3020" s="2936"/>
      <c r="M3020" s="709"/>
      <c r="N3020" s="995" t="s">
        <v>3356</v>
      </c>
      <c r="O3020" s="6"/>
      <c r="P3020" s="6"/>
      <c r="Q3020" s="6"/>
    </row>
    <row r="3021" spans="1:17">
      <c r="A3021" s="622"/>
      <c r="B3021" s="3032" t="s">
        <v>422</v>
      </c>
      <c r="C3021" s="622" t="s">
        <v>418</v>
      </c>
      <c r="D3021" s="658" t="s">
        <v>1853</v>
      </c>
      <c r="E3021" s="659" t="s">
        <v>406</v>
      </c>
      <c r="F3021" s="763">
        <v>1147</v>
      </c>
      <c r="G3021" s="739" t="s">
        <v>353</v>
      </c>
      <c r="H3021" s="715">
        <v>25788</v>
      </c>
      <c r="I3021" s="718"/>
      <c r="J3021" s="1537">
        <v>13612</v>
      </c>
      <c r="K3021" s="719"/>
      <c r="L3021" s="714">
        <v>24634.309999999998</v>
      </c>
      <c r="M3021" s="716"/>
      <c r="N3021" s="296"/>
      <c r="O3021" s="6"/>
      <c r="P3021" s="6"/>
      <c r="Q3021" s="6"/>
    </row>
    <row r="3022" spans="1:17">
      <c r="A3022" s="713"/>
      <c r="B3022" s="3033" t="s">
        <v>422</v>
      </c>
      <c r="C3022" s="602" t="s">
        <v>418</v>
      </c>
      <c r="D3022" s="617" t="s">
        <v>1853</v>
      </c>
      <c r="E3022" s="639" t="s">
        <v>406</v>
      </c>
      <c r="F3022" s="734">
        <v>1147</v>
      </c>
      <c r="G3022" s="751" t="s">
        <v>1714</v>
      </c>
      <c r="H3022" s="710"/>
      <c r="I3022" s="712">
        <v>27688.315800000004</v>
      </c>
      <c r="J3022" s="1537" t="s">
        <v>1126</v>
      </c>
      <c r="K3022" s="719"/>
      <c r="L3022" s="710"/>
      <c r="M3022" s="709">
        <v>24634.309999999998</v>
      </c>
      <c r="N3022" s="296"/>
      <c r="O3022" s="6"/>
      <c r="P3022" s="6"/>
      <c r="Q3022" s="6"/>
    </row>
    <row r="3023" spans="1:17" ht="20.399999999999999">
      <c r="A3023" s="713"/>
      <c r="B3023" s="3033" t="s">
        <v>422</v>
      </c>
      <c r="C3023" s="602" t="s">
        <v>418</v>
      </c>
      <c r="D3023" s="617" t="s">
        <v>1853</v>
      </c>
      <c r="E3023" s="639" t="s">
        <v>406</v>
      </c>
      <c r="F3023" s="734">
        <v>1147</v>
      </c>
      <c r="G3023" s="751" t="s">
        <v>3941</v>
      </c>
      <c r="H3023" s="710"/>
      <c r="I3023" s="712">
        <v>-400</v>
      </c>
      <c r="J3023" s="1537" t="s">
        <v>1126</v>
      </c>
      <c r="K3023" s="719"/>
      <c r="L3023" s="710"/>
      <c r="M3023" s="709"/>
      <c r="N3023" s="995" t="s">
        <v>3356</v>
      </c>
      <c r="O3023" s="6"/>
      <c r="P3023" s="6"/>
      <c r="Q3023" s="6"/>
    </row>
    <row r="3024" spans="1:17" ht="20.399999999999999">
      <c r="A3024" s="713"/>
      <c r="B3024" s="3033" t="s">
        <v>422</v>
      </c>
      <c r="C3024" s="602" t="s">
        <v>418</v>
      </c>
      <c r="D3024" s="617" t="s">
        <v>1853</v>
      </c>
      <c r="E3024" s="639" t="s">
        <v>406</v>
      </c>
      <c r="F3024" s="734">
        <v>1147</v>
      </c>
      <c r="G3024" s="751" t="s">
        <v>2898</v>
      </c>
      <c r="H3024" s="710"/>
      <c r="I3024" s="712">
        <v>-1500</v>
      </c>
      <c r="J3024" s="1537" t="s">
        <v>1126</v>
      </c>
      <c r="K3024" s="719"/>
      <c r="L3024" s="710"/>
      <c r="M3024" s="709"/>
      <c r="N3024" s="296"/>
      <c r="O3024" s="3"/>
      <c r="P3024" s="3"/>
      <c r="Q3024" s="3"/>
    </row>
    <row r="3025" spans="1:17">
      <c r="A3025" s="622"/>
      <c r="B3025" s="3032" t="s">
        <v>312</v>
      </c>
      <c r="C3025" s="622" t="s">
        <v>306</v>
      </c>
      <c r="D3025" s="658" t="s">
        <v>1853</v>
      </c>
      <c r="E3025" s="1305" t="s">
        <v>1818</v>
      </c>
      <c r="F3025" s="1578">
        <v>1148</v>
      </c>
      <c r="G3025" s="1571" t="s">
        <v>354</v>
      </c>
      <c r="H3025" s="1214">
        <v>47000</v>
      </c>
      <c r="I3025" s="705"/>
      <c r="J3025" s="1392">
        <v>4225</v>
      </c>
      <c r="K3025" s="1964"/>
      <c r="L3025" s="2934">
        <v>51000</v>
      </c>
      <c r="M3025" s="716"/>
      <c r="N3025" s="296"/>
      <c r="O3025" s="6"/>
      <c r="P3025" s="6"/>
      <c r="Q3025" s="6"/>
    </row>
    <row r="3026" spans="1:17">
      <c r="A3026" s="602"/>
      <c r="B3026" s="3033" t="s">
        <v>312</v>
      </c>
      <c r="C3026" s="602" t="s">
        <v>306</v>
      </c>
      <c r="D3026" s="617" t="s">
        <v>1853</v>
      </c>
      <c r="E3026" s="1306" t="s">
        <v>1818</v>
      </c>
      <c r="F3026" s="1312">
        <v>1148</v>
      </c>
      <c r="G3026" s="1683" t="s">
        <v>2730</v>
      </c>
      <c r="H3026" s="891"/>
      <c r="I3026" s="891">
        <v>34000</v>
      </c>
      <c r="J3026" s="1392" t="s">
        <v>1126</v>
      </c>
      <c r="K3026" s="1964"/>
      <c r="L3026" s="1319"/>
      <c r="M3026" s="712">
        <v>34000</v>
      </c>
      <c r="N3026" s="995" t="s">
        <v>3356</v>
      </c>
      <c r="O3026" s="6"/>
      <c r="P3026" s="6"/>
      <c r="Q3026" s="6"/>
    </row>
    <row r="3027" spans="1:17">
      <c r="A3027" s="602"/>
      <c r="B3027" s="3033" t="s">
        <v>312</v>
      </c>
      <c r="C3027" s="602" t="s">
        <v>306</v>
      </c>
      <c r="D3027" s="617" t="s">
        <v>1853</v>
      </c>
      <c r="E3027" s="1306" t="s">
        <v>1818</v>
      </c>
      <c r="F3027" s="1312">
        <v>1148</v>
      </c>
      <c r="G3027" s="1683" t="s">
        <v>2729</v>
      </c>
      <c r="H3027" s="891"/>
      <c r="I3027" s="891">
        <v>17000</v>
      </c>
      <c r="J3027" s="1392" t="s">
        <v>1126</v>
      </c>
      <c r="K3027" s="1964"/>
      <c r="L3027" s="1319"/>
      <c r="M3027" s="712">
        <v>17000</v>
      </c>
      <c r="N3027" s="296"/>
      <c r="O3027" s="6"/>
      <c r="P3027" s="6"/>
      <c r="Q3027" s="6"/>
    </row>
    <row r="3028" spans="1:17">
      <c r="A3028" s="602"/>
      <c r="B3028" s="3033" t="s">
        <v>312</v>
      </c>
      <c r="C3028" s="602" t="s">
        <v>306</v>
      </c>
      <c r="D3028" s="617" t="s">
        <v>1853</v>
      </c>
      <c r="E3028" s="1306" t="s">
        <v>1818</v>
      </c>
      <c r="F3028" s="1312">
        <v>1148</v>
      </c>
      <c r="G3028" s="1683" t="s">
        <v>2890</v>
      </c>
      <c r="H3028" s="891"/>
      <c r="I3028" s="891">
        <v>-4000</v>
      </c>
      <c r="J3028" s="1392" t="s">
        <v>1126</v>
      </c>
      <c r="K3028" s="1964"/>
      <c r="L3028" s="1319"/>
      <c r="M3028" s="712"/>
      <c r="N3028" s="296"/>
      <c r="O3028" s="6"/>
      <c r="P3028" s="6"/>
      <c r="Q3028" s="6"/>
    </row>
    <row r="3029" spans="1:17">
      <c r="A3029" s="622"/>
      <c r="B3029" s="3032" t="s">
        <v>422</v>
      </c>
      <c r="C3029" s="622" t="s">
        <v>418</v>
      </c>
      <c r="D3029" s="658" t="s">
        <v>1853</v>
      </c>
      <c r="E3029" s="659" t="s">
        <v>406</v>
      </c>
      <c r="F3029" s="763">
        <v>1148</v>
      </c>
      <c r="G3029" s="739" t="s">
        <v>354</v>
      </c>
      <c r="H3029" s="715">
        <v>5000</v>
      </c>
      <c r="I3029" s="720"/>
      <c r="J3029" s="1537">
        <v>2975</v>
      </c>
      <c r="K3029" s="719"/>
      <c r="L3029" s="715">
        <v>5000</v>
      </c>
      <c r="M3029" s="721"/>
      <c r="N3029" s="995" t="s">
        <v>3356</v>
      </c>
      <c r="O3029" s="6"/>
      <c r="P3029" s="6"/>
      <c r="Q3029" s="6"/>
    </row>
    <row r="3030" spans="1:17">
      <c r="A3030" s="713"/>
      <c r="B3030" s="3033" t="s">
        <v>422</v>
      </c>
      <c r="C3030" s="602" t="s">
        <v>418</v>
      </c>
      <c r="D3030" s="617" t="s">
        <v>1853</v>
      </c>
      <c r="E3030" s="639" t="s">
        <v>406</v>
      </c>
      <c r="F3030" s="734">
        <v>1148</v>
      </c>
      <c r="G3030" s="751" t="s">
        <v>422</v>
      </c>
      <c r="H3030" s="710"/>
      <c r="I3030" s="712">
        <v>5000</v>
      </c>
      <c r="J3030" s="1537" t="s">
        <v>1126</v>
      </c>
      <c r="K3030" s="719"/>
      <c r="L3030" s="710"/>
      <c r="M3030" s="709">
        <v>5000</v>
      </c>
      <c r="N3030" s="296"/>
      <c r="O3030" s="6"/>
      <c r="P3030" s="6"/>
      <c r="Q3030" s="6"/>
    </row>
    <row r="3031" spans="1:17">
      <c r="A3031" s="713"/>
      <c r="B3031" s="3033" t="s">
        <v>422</v>
      </c>
      <c r="C3031" s="602" t="s">
        <v>418</v>
      </c>
      <c r="D3031" s="617" t="s">
        <v>1853</v>
      </c>
      <c r="E3031" s="639" t="s">
        <v>406</v>
      </c>
      <c r="F3031" s="734">
        <v>1148</v>
      </c>
      <c r="G3031" s="751"/>
      <c r="H3031" s="710"/>
      <c r="I3031" s="712"/>
      <c r="J3031" s="1537" t="s">
        <v>1126</v>
      </c>
      <c r="K3031" s="719"/>
      <c r="L3031" s="710"/>
      <c r="M3031" s="709"/>
      <c r="N3031" s="54"/>
      <c r="O3031" s="6"/>
      <c r="P3031" s="6"/>
      <c r="Q3031" s="6"/>
    </row>
    <row r="3032" spans="1:17" s="84" customFormat="1" ht="20.399999999999999">
      <c r="A3032" s="622"/>
      <c r="B3032" s="3032" t="s">
        <v>312</v>
      </c>
      <c r="C3032" s="622" t="s">
        <v>306</v>
      </c>
      <c r="D3032" s="658" t="s">
        <v>1853</v>
      </c>
      <c r="E3032" s="779" t="s">
        <v>1818</v>
      </c>
      <c r="F3032" s="624">
        <v>1150</v>
      </c>
      <c r="G3032" s="625" t="s">
        <v>389</v>
      </c>
      <c r="H3032" s="704">
        <v>0</v>
      </c>
      <c r="I3032" s="721"/>
      <c r="J3032" s="1392" t="s">
        <v>1126</v>
      </c>
      <c r="K3032" s="888"/>
      <c r="L3032" s="887">
        <v>0</v>
      </c>
      <c r="M3032" s="721"/>
      <c r="N3032" s="296"/>
    </row>
    <row r="3033" spans="1:17" s="84" customFormat="1" ht="13.8">
      <c r="A3033" s="602"/>
      <c r="B3033" s="3033" t="s">
        <v>312</v>
      </c>
      <c r="C3033" s="602" t="s">
        <v>306</v>
      </c>
      <c r="D3033" s="617" t="s">
        <v>1853</v>
      </c>
      <c r="E3033" s="778" t="s">
        <v>1818</v>
      </c>
      <c r="F3033" s="618">
        <v>1150</v>
      </c>
      <c r="G3033" s="689"/>
      <c r="H3033" s="891"/>
      <c r="I3033" s="722"/>
      <c r="J3033" s="1392" t="s">
        <v>1126</v>
      </c>
      <c r="K3033" s="707"/>
      <c r="L3033" s="889"/>
      <c r="M3033" s="722"/>
      <c r="N3033" s="54"/>
    </row>
    <row r="3034" spans="1:17" s="84" customFormat="1" ht="20.399999999999999">
      <c r="A3034" s="622"/>
      <c r="B3034" s="3032" t="s">
        <v>756</v>
      </c>
      <c r="C3034" s="622" t="s">
        <v>305</v>
      </c>
      <c r="D3034" s="658" t="s">
        <v>1853</v>
      </c>
      <c r="E3034" s="659" t="s">
        <v>406</v>
      </c>
      <c r="F3034" s="763">
        <v>1150</v>
      </c>
      <c r="G3034" s="739" t="s">
        <v>389</v>
      </c>
      <c r="H3034" s="715">
        <v>400</v>
      </c>
      <c r="I3034" s="720"/>
      <c r="J3034" s="1537">
        <v>400</v>
      </c>
      <c r="K3034" s="719"/>
      <c r="L3034" s="715">
        <v>0</v>
      </c>
      <c r="M3034" s="721"/>
      <c r="N3034" s="54"/>
    </row>
    <row r="3035" spans="1:17" ht="20.399999999999999">
      <c r="A3035" s="602"/>
      <c r="B3035" s="3033" t="s">
        <v>756</v>
      </c>
      <c r="C3035" s="602" t="s">
        <v>305</v>
      </c>
      <c r="D3035" s="617" t="s">
        <v>1853</v>
      </c>
      <c r="E3035" s="639" t="s">
        <v>406</v>
      </c>
      <c r="F3035" s="734">
        <v>1150</v>
      </c>
      <c r="G3035" s="751" t="s">
        <v>3941</v>
      </c>
      <c r="H3035" s="722"/>
      <c r="I3035" s="653">
        <v>400</v>
      </c>
      <c r="J3035" s="1537" t="s">
        <v>1126</v>
      </c>
      <c r="K3035" s="723"/>
      <c r="L3035" s="722"/>
      <c r="M3035" s="709"/>
      <c r="N3035" s="296"/>
      <c r="O3035" s="3"/>
      <c r="P3035" s="3"/>
      <c r="Q3035" s="3"/>
    </row>
    <row r="3036" spans="1:17">
      <c r="A3036" s="622"/>
      <c r="B3036" s="3032" t="s">
        <v>351</v>
      </c>
      <c r="C3036" s="622" t="s">
        <v>788</v>
      </c>
      <c r="D3036" s="658" t="s">
        <v>1853</v>
      </c>
      <c r="E3036" s="659" t="s">
        <v>1820</v>
      </c>
      <c r="F3036" s="763">
        <v>1210</v>
      </c>
      <c r="G3036" s="739" t="s">
        <v>258</v>
      </c>
      <c r="H3036" s="715">
        <v>0</v>
      </c>
      <c r="I3036" s="716"/>
      <c r="J3036" s="1537" t="s">
        <v>1126</v>
      </c>
      <c r="K3036" s="719"/>
      <c r="L3036" s="715">
        <v>0</v>
      </c>
      <c r="M3036" s="1231"/>
      <c r="N3036" s="54"/>
      <c r="O3036" s="6"/>
      <c r="P3036" s="6"/>
      <c r="Q3036" s="6"/>
    </row>
    <row r="3037" spans="1:17" s="84" customFormat="1" ht="13.8">
      <c r="A3037" s="699"/>
      <c r="B3037" s="3033" t="s">
        <v>351</v>
      </c>
      <c r="C3037" s="602" t="s">
        <v>788</v>
      </c>
      <c r="D3037" s="617" t="s">
        <v>1853</v>
      </c>
      <c r="E3037" s="639" t="s">
        <v>1820</v>
      </c>
      <c r="F3037" s="734">
        <v>1210</v>
      </c>
      <c r="G3037" s="751" t="s">
        <v>653</v>
      </c>
      <c r="H3037" s="640"/>
      <c r="I3037" s="640"/>
      <c r="J3037" s="1537" t="s">
        <v>1126</v>
      </c>
      <c r="K3037" s="731"/>
      <c r="L3037" s="640"/>
      <c r="M3037" s="640"/>
      <c r="N3037" s="54"/>
    </row>
    <row r="3038" spans="1:17" s="84" customFormat="1" ht="13.8">
      <c r="A3038" s="622"/>
      <c r="B3038" s="3032" t="s">
        <v>422</v>
      </c>
      <c r="C3038" s="622" t="s">
        <v>418</v>
      </c>
      <c r="D3038" s="658" t="s">
        <v>1853</v>
      </c>
      <c r="E3038" s="659" t="s">
        <v>406</v>
      </c>
      <c r="F3038" s="763">
        <v>1210</v>
      </c>
      <c r="G3038" s="739" t="s">
        <v>258</v>
      </c>
      <c r="H3038" s="715">
        <v>68239.40442523401</v>
      </c>
      <c r="I3038" s="718"/>
      <c r="J3038" s="1537">
        <v>45014</v>
      </c>
      <c r="K3038" s="719"/>
      <c r="L3038" s="715">
        <v>74961.287080049995</v>
      </c>
      <c r="M3038" s="716"/>
      <c r="N3038" s="54"/>
    </row>
    <row r="3039" spans="1:17" s="84" customFormat="1" ht="13.8">
      <c r="A3039" s="713"/>
      <c r="B3039" s="3033" t="s">
        <v>422</v>
      </c>
      <c r="C3039" s="602" t="s">
        <v>418</v>
      </c>
      <c r="D3039" s="617" t="s">
        <v>1853</v>
      </c>
      <c r="E3039" s="639" t="s">
        <v>406</v>
      </c>
      <c r="F3039" s="734">
        <v>1210</v>
      </c>
      <c r="G3039" s="751" t="s">
        <v>422</v>
      </c>
      <c r="H3039" s="710"/>
      <c r="I3039" s="712">
        <v>60146.404425234003</v>
      </c>
      <c r="J3039" s="1537" t="s">
        <v>1126</v>
      </c>
      <c r="K3039" s="719"/>
      <c r="L3039" s="710"/>
      <c r="M3039" s="709">
        <v>74961.287080049995</v>
      </c>
      <c r="N3039" s="296"/>
    </row>
    <row r="3040" spans="1:17" s="84" customFormat="1" ht="40.799999999999997">
      <c r="A3040" s="1259"/>
      <c r="B3040" s="3033" t="s">
        <v>422</v>
      </c>
      <c r="C3040" s="602" t="s">
        <v>418</v>
      </c>
      <c r="D3040" s="617" t="s">
        <v>1853</v>
      </c>
      <c r="E3040" s="639" t="s">
        <v>406</v>
      </c>
      <c r="F3040" s="734">
        <v>1210</v>
      </c>
      <c r="G3040" s="2157" t="s">
        <v>2822</v>
      </c>
      <c r="H3040" s="1331"/>
      <c r="I3040" s="1301">
        <v>8093</v>
      </c>
      <c r="J3040" s="1537" t="s">
        <v>1126</v>
      </c>
      <c r="K3040" s="1332"/>
      <c r="L3040" s="1331"/>
      <c r="M3040" s="2225"/>
      <c r="N3040" s="1954" t="s">
        <v>3946</v>
      </c>
    </row>
    <row r="3041" spans="1:17" s="84" customFormat="1" ht="13.8">
      <c r="A3041" s="713"/>
      <c r="B3041" s="3033" t="s">
        <v>422</v>
      </c>
      <c r="C3041" s="602" t="s">
        <v>418</v>
      </c>
      <c r="D3041" s="617" t="s">
        <v>1853</v>
      </c>
      <c r="E3041" s="639" t="s">
        <v>406</v>
      </c>
      <c r="F3041" s="734">
        <v>1210</v>
      </c>
      <c r="G3041" s="751" t="s">
        <v>3942</v>
      </c>
      <c r="H3041" s="710"/>
      <c r="I3041" s="712"/>
      <c r="J3041" s="1537" t="s">
        <v>1126</v>
      </c>
      <c r="K3041" s="719"/>
      <c r="L3041" s="710"/>
      <c r="M3041" s="709"/>
      <c r="N3041" s="1956" t="s">
        <v>1578</v>
      </c>
    </row>
    <row r="3042" spans="1:17">
      <c r="A3042" s="622"/>
      <c r="B3042" s="3032" t="s">
        <v>312</v>
      </c>
      <c r="C3042" s="622" t="s">
        <v>306</v>
      </c>
      <c r="D3042" s="658" t="s">
        <v>1853</v>
      </c>
      <c r="E3042" s="1305" t="s">
        <v>1818</v>
      </c>
      <c r="F3042" s="1578">
        <v>1210</v>
      </c>
      <c r="G3042" s="1571" t="s">
        <v>196</v>
      </c>
      <c r="H3042" s="1214">
        <v>751256.01097621897</v>
      </c>
      <c r="I3042" s="705"/>
      <c r="J3042" s="1392">
        <v>481657.81</v>
      </c>
      <c r="K3042" s="2935"/>
      <c r="L3042" s="2934">
        <v>808964.42252609436</v>
      </c>
      <c r="M3042" s="716"/>
      <c r="N3042" s="1956"/>
      <c r="O3042" s="6"/>
      <c r="P3042" s="6"/>
      <c r="Q3042" s="6"/>
    </row>
    <row r="3043" spans="1:17">
      <c r="A3043" s="713"/>
      <c r="B3043" s="3033" t="s">
        <v>312</v>
      </c>
      <c r="C3043" s="602" t="s">
        <v>306</v>
      </c>
      <c r="D3043" s="617" t="s">
        <v>1853</v>
      </c>
      <c r="E3043" s="1306" t="s">
        <v>1818</v>
      </c>
      <c r="F3043" s="1312">
        <v>1210</v>
      </c>
      <c r="G3043" s="1683" t="s">
        <v>2730</v>
      </c>
      <c r="H3043" s="1216"/>
      <c r="I3043" s="703">
        <v>499048.00125522399</v>
      </c>
      <c r="J3043" s="1392" t="s">
        <v>1126</v>
      </c>
      <c r="K3043" s="2935"/>
      <c r="L3043" s="2936"/>
      <c r="M3043" s="653">
        <v>537962.12120721745</v>
      </c>
      <c r="N3043" s="296"/>
      <c r="O3043" s="6"/>
      <c r="P3043" s="6"/>
      <c r="Q3043" s="6"/>
    </row>
    <row r="3044" spans="1:17">
      <c r="A3044" s="602"/>
      <c r="B3044" s="3033" t="s">
        <v>312</v>
      </c>
      <c r="C3044" s="602" t="s">
        <v>306</v>
      </c>
      <c r="D3044" s="617" t="s">
        <v>1853</v>
      </c>
      <c r="E3044" s="1306" t="s">
        <v>1818</v>
      </c>
      <c r="F3044" s="1312">
        <v>1210</v>
      </c>
      <c r="G3044" s="1683" t="s">
        <v>2729</v>
      </c>
      <c r="H3044" s="891"/>
      <c r="I3044" s="640">
        <v>250123.99988461199</v>
      </c>
      <c r="J3044" s="1392" t="s">
        <v>1126</v>
      </c>
      <c r="K3044" s="2935"/>
      <c r="L3044" s="1319"/>
      <c r="M3044" s="653">
        <v>269581.06060360873</v>
      </c>
      <c r="N3044" s="296"/>
      <c r="O3044" s="6"/>
      <c r="P3044" s="6"/>
      <c r="Q3044" s="6"/>
    </row>
    <row r="3045" spans="1:17">
      <c r="A3045" s="602"/>
      <c r="B3045" s="3033" t="s">
        <v>312</v>
      </c>
      <c r="C3045" s="602" t="s">
        <v>306</v>
      </c>
      <c r="D3045" s="617" t="s">
        <v>1853</v>
      </c>
      <c r="E3045" s="1306" t="s">
        <v>1818</v>
      </c>
      <c r="F3045" s="1312">
        <v>1210</v>
      </c>
      <c r="G3045" s="1683" t="s">
        <v>2731</v>
      </c>
      <c r="H3045" s="891"/>
      <c r="I3045" s="640">
        <v>1389.0049162553605</v>
      </c>
      <c r="J3045" s="1392" t="s">
        <v>1126</v>
      </c>
      <c r="K3045" s="2935"/>
      <c r="L3045" s="1319"/>
      <c r="M3045" s="2177">
        <v>947.49381017881706</v>
      </c>
      <c r="N3045" s="296"/>
      <c r="O3045" s="6"/>
      <c r="P3045" s="6"/>
      <c r="Q3045" s="6"/>
    </row>
    <row r="3046" spans="1:17">
      <c r="A3046" s="713"/>
      <c r="B3046" s="3033" t="s">
        <v>312</v>
      </c>
      <c r="C3046" s="602" t="s">
        <v>306</v>
      </c>
      <c r="D3046" s="617" t="s">
        <v>1853</v>
      </c>
      <c r="E3046" s="1306" t="s">
        <v>1818</v>
      </c>
      <c r="F3046" s="1312">
        <v>1210</v>
      </c>
      <c r="G3046" s="1683" t="s">
        <v>2732</v>
      </c>
      <c r="H3046" s="1216"/>
      <c r="I3046" s="703">
        <v>695.00492012768018</v>
      </c>
      <c r="J3046" s="1392" t="s">
        <v>1126</v>
      </c>
      <c r="K3046" s="2935"/>
      <c r="L3046" s="2936"/>
      <c r="M3046" s="2177">
        <v>473.74690508940853</v>
      </c>
      <c r="N3046" s="1960"/>
      <c r="O3046" s="6"/>
      <c r="P3046" s="6"/>
      <c r="Q3046" s="6"/>
    </row>
    <row r="3047" spans="1:17">
      <c r="A3047" s="602"/>
      <c r="B3047" s="3033" t="s">
        <v>312</v>
      </c>
      <c r="C3047" s="602" t="s">
        <v>306</v>
      </c>
      <c r="D3047" s="617" t="s">
        <v>1853</v>
      </c>
      <c r="E3047" s="1306" t="s">
        <v>1818</v>
      </c>
      <c r="F3047" s="1312">
        <v>1210</v>
      </c>
      <c r="G3047" s="1683"/>
      <c r="H3047" s="891"/>
      <c r="I3047" s="640"/>
      <c r="J3047" s="1392" t="s">
        <v>1126</v>
      </c>
      <c r="K3047" s="2935"/>
      <c r="L3047" s="1319"/>
      <c r="M3047" s="640"/>
      <c r="N3047" s="1960"/>
      <c r="O3047" s="6"/>
      <c r="P3047" s="6"/>
      <c r="Q3047" s="6"/>
    </row>
    <row r="3048" spans="1:17">
      <c r="A3048" s="622"/>
      <c r="B3048" s="3032" t="s">
        <v>312</v>
      </c>
      <c r="C3048" s="622" t="s">
        <v>306</v>
      </c>
      <c r="D3048" s="658" t="s">
        <v>1853</v>
      </c>
      <c r="E3048" s="659" t="s">
        <v>1819</v>
      </c>
      <c r="F3048" s="763">
        <v>1148</v>
      </c>
      <c r="G3048" s="739" t="s">
        <v>1043</v>
      </c>
      <c r="H3048" s="1229">
        <v>1000</v>
      </c>
      <c r="I3048" s="716"/>
      <c r="J3048" s="1392">
        <v>560</v>
      </c>
      <c r="K3048" s="1219"/>
      <c r="L3048" s="3027">
        <v>1000</v>
      </c>
      <c r="M3048" s="3025"/>
      <c r="N3048" s="456" t="s">
        <v>3950</v>
      </c>
      <c r="O3048" s="6"/>
      <c r="P3048" s="6"/>
      <c r="Q3048" s="6"/>
    </row>
    <row r="3049" spans="1:17" ht="20.399999999999999">
      <c r="A3049" s="713"/>
      <c r="B3049" s="3033" t="s">
        <v>312</v>
      </c>
      <c r="C3049" s="602" t="s">
        <v>306</v>
      </c>
      <c r="D3049" s="617" t="s">
        <v>1853</v>
      </c>
      <c r="E3049" s="639" t="s">
        <v>1819</v>
      </c>
      <c r="F3049" s="734">
        <v>1148</v>
      </c>
      <c r="G3049" s="751" t="s">
        <v>2897</v>
      </c>
      <c r="H3049" s="710"/>
      <c r="I3049" s="709">
        <v>1000</v>
      </c>
      <c r="J3049" s="1392" t="s">
        <v>1126</v>
      </c>
      <c r="K3049" s="1219"/>
      <c r="L3049" s="1216"/>
      <c r="M3049" s="2185">
        <v>1000</v>
      </c>
      <c r="N3049" s="1962" t="s">
        <v>3948</v>
      </c>
      <c r="O3049" s="6"/>
      <c r="P3049" s="6"/>
      <c r="Q3049" s="6"/>
    </row>
    <row r="3050" spans="1:17">
      <c r="A3050" s="659"/>
      <c r="B3050" s="3032" t="s">
        <v>312</v>
      </c>
      <c r="C3050" s="659" t="s">
        <v>306</v>
      </c>
      <c r="D3050" s="762" t="s">
        <v>1853</v>
      </c>
      <c r="E3050" s="659" t="s">
        <v>1819</v>
      </c>
      <c r="F3050" s="763">
        <v>1210</v>
      </c>
      <c r="G3050" s="739" t="s">
        <v>259</v>
      </c>
      <c r="H3050" s="1229">
        <v>47680</v>
      </c>
      <c r="I3050" s="716"/>
      <c r="J3050" s="1392">
        <v>30799.89</v>
      </c>
      <c r="K3050" s="1219"/>
      <c r="L3050" s="3027">
        <v>51494.001706448747</v>
      </c>
      <c r="M3050" s="1372"/>
      <c r="N3050" s="372"/>
      <c r="O3050" s="6"/>
      <c r="P3050" s="6"/>
      <c r="Q3050" s="6"/>
    </row>
    <row r="3051" spans="1:17">
      <c r="A3051" s="639"/>
      <c r="B3051" s="3033" t="s">
        <v>312</v>
      </c>
      <c r="C3051" s="639" t="s">
        <v>306</v>
      </c>
      <c r="D3051" s="733" t="s">
        <v>1853</v>
      </c>
      <c r="E3051" s="639" t="s">
        <v>1819</v>
      </c>
      <c r="F3051" s="734">
        <v>1210</v>
      </c>
      <c r="G3051" s="751" t="s">
        <v>1286</v>
      </c>
      <c r="H3051" s="722"/>
      <c r="I3051" s="722"/>
      <c r="J3051" s="1392" t="s">
        <v>1126</v>
      </c>
      <c r="K3051" s="1219"/>
      <c r="L3051" s="891"/>
      <c r="M3051" s="737"/>
      <c r="N3051" s="372"/>
      <c r="O3051" s="3"/>
      <c r="P3051" s="3"/>
      <c r="Q3051" s="3"/>
    </row>
    <row r="3052" spans="1:17">
      <c r="A3052" s="639"/>
      <c r="B3052" s="3033" t="s">
        <v>312</v>
      </c>
      <c r="C3052" s="639" t="s">
        <v>306</v>
      </c>
      <c r="D3052" s="733" t="s">
        <v>1853</v>
      </c>
      <c r="E3052" s="639" t="s">
        <v>1819</v>
      </c>
      <c r="F3052" s="734">
        <v>1210</v>
      </c>
      <c r="G3052" s="751" t="s">
        <v>2730</v>
      </c>
      <c r="H3052" s="722"/>
      <c r="I3052" s="722">
        <v>24672</v>
      </c>
      <c r="J3052" s="1392" t="s">
        <v>1126</v>
      </c>
      <c r="K3052" s="1219"/>
      <c r="L3052" s="891"/>
      <c r="M3052" s="615">
        <v>36328.997222267179</v>
      </c>
      <c r="N3052" s="372"/>
      <c r="O3052" s="6"/>
      <c r="P3052" s="6"/>
      <c r="Q3052" s="6"/>
    </row>
    <row r="3053" spans="1:17">
      <c r="A3053" s="639"/>
      <c r="B3053" s="3033" t="s">
        <v>312</v>
      </c>
      <c r="C3053" s="639" t="s">
        <v>306</v>
      </c>
      <c r="D3053" s="733" t="s">
        <v>1853</v>
      </c>
      <c r="E3053" s="639" t="s">
        <v>1819</v>
      </c>
      <c r="F3053" s="734">
        <v>1210</v>
      </c>
      <c r="G3053" s="751" t="s">
        <v>2729</v>
      </c>
      <c r="H3053" s="722"/>
      <c r="I3053" s="722">
        <v>11586</v>
      </c>
      <c r="J3053" s="1392" t="s">
        <v>1126</v>
      </c>
      <c r="K3053" s="1219"/>
      <c r="L3053" s="891"/>
      <c r="M3053" s="615">
        <v>18165.004484181569</v>
      </c>
      <c r="N3053" s="372"/>
      <c r="O3053" s="6"/>
      <c r="P3053" s="6"/>
      <c r="Q3053" s="6"/>
    </row>
    <row r="3054" spans="1:17">
      <c r="A3054" s="713"/>
      <c r="B3054" s="3033" t="s">
        <v>312</v>
      </c>
      <c r="C3054" s="639" t="s">
        <v>306</v>
      </c>
      <c r="D3054" s="733" t="s">
        <v>1853</v>
      </c>
      <c r="E3054" s="639" t="s">
        <v>1819</v>
      </c>
      <c r="F3054" s="734">
        <v>1210</v>
      </c>
      <c r="G3054" s="751" t="s">
        <v>5120</v>
      </c>
      <c r="H3054" s="710"/>
      <c r="I3054" s="709">
        <v>11422</v>
      </c>
      <c r="J3054" s="1392" t="s">
        <v>1126</v>
      </c>
      <c r="K3054" s="1219"/>
      <c r="L3054" s="1216"/>
      <c r="M3054" s="2185">
        <v>-1500</v>
      </c>
      <c r="N3054" s="372"/>
      <c r="O3054" s="6"/>
      <c r="P3054" s="6"/>
      <c r="Q3054" s="6"/>
    </row>
    <row r="3055" spans="1:17">
      <c r="A3055" s="713"/>
      <c r="B3055" s="3033" t="s">
        <v>312</v>
      </c>
      <c r="C3055" s="639" t="s">
        <v>306</v>
      </c>
      <c r="D3055" s="733" t="s">
        <v>1853</v>
      </c>
      <c r="E3055" s="639" t="s">
        <v>1819</v>
      </c>
      <c r="F3055" s="734">
        <v>1210</v>
      </c>
      <c r="G3055" s="751" t="s">
        <v>5121</v>
      </c>
      <c r="H3055" s="710"/>
      <c r="I3055" s="709"/>
      <c r="J3055" s="1392" t="s">
        <v>1126</v>
      </c>
      <c r="K3055" s="1219"/>
      <c r="L3055" s="1216"/>
      <c r="M3055" s="2185">
        <v>-1500</v>
      </c>
      <c r="N3055" s="372"/>
      <c r="O3055" s="6"/>
      <c r="P3055" s="6"/>
      <c r="Q3055" s="6"/>
    </row>
    <row r="3056" spans="1:17" ht="30.6">
      <c r="A3056" s="659"/>
      <c r="B3056" s="3032" t="s">
        <v>312</v>
      </c>
      <c r="C3056" s="659" t="s">
        <v>306</v>
      </c>
      <c r="D3056" s="762" t="s">
        <v>1853</v>
      </c>
      <c r="E3056" s="659" t="s">
        <v>1819</v>
      </c>
      <c r="F3056" s="763">
        <v>1221</v>
      </c>
      <c r="G3056" s="739" t="s">
        <v>142</v>
      </c>
      <c r="H3056" s="1229">
        <v>3000</v>
      </c>
      <c r="I3056" s="716"/>
      <c r="J3056" s="1392">
        <v>2956.79</v>
      </c>
      <c r="K3056" s="1219"/>
      <c r="L3056" s="3027">
        <v>3000</v>
      </c>
      <c r="M3056" s="3026"/>
      <c r="N3056" s="372"/>
      <c r="O3056" s="6"/>
      <c r="P3056" s="6"/>
      <c r="Q3056" s="6"/>
    </row>
    <row r="3057" spans="1:17">
      <c r="A3057" s="639"/>
      <c r="B3057" s="3033" t="s">
        <v>312</v>
      </c>
      <c r="C3057" s="639" t="s">
        <v>306</v>
      </c>
      <c r="D3057" s="733" t="s">
        <v>1853</v>
      </c>
      <c r="E3057" s="639" t="s">
        <v>1819</v>
      </c>
      <c r="F3057" s="734">
        <v>1221</v>
      </c>
      <c r="G3057" s="751" t="s">
        <v>2730</v>
      </c>
      <c r="H3057" s="722"/>
      <c r="I3057" s="722">
        <v>1500</v>
      </c>
      <c r="J3057" s="1392" t="s">
        <v>1126</v>
      </c>
      <c r="K3057" s="1219"/>
      <c r="L3057" s="891"/>
      <c r="M3057" s="615">
        <v>1500</v>
      </c>
      <c r="N3057" s="1131"/>
      <c r="O3057" s="6"/>
      <c r="P3057" s="6"/>
      <c r="Q3057" s="6"/>
    </row>
    <row r="3058" spans="1:17">
      <c r="A3058" s="639"/>
      <c r="B3058" s="3033" t="s">
        <v>312</v>
      </c>
      <c r="C3058" s="639" t="s">
        <v>306</v>
      </c>
      <c r="D3058" s="733" t="s">
        <v>1853</v>
      </c>
      <c r="E3058" s="639" t="s">
        <v>1819</v>
      </c>
      <c r="F3058" s="734">
        <v>1221</v>
      </c>
      <c r="G3058" s="751" t="s">
        <v>2729</v>
      </c>
      <c r="H3058" s="722"/>
      <c r="I3058" s="722">
        <v>1500</v>
      </c>
      <c r="J3058" s="1392" t="s">
        <v>1126</v>
      </c>
      <c r="K3058" s="1219"/>
      <c r="L3058" s="891"/>
      <c r="M3058" s="615">
        <v>1500</v>
      </c>
      <c r="N3058" s="1130" t="s">
        <v>3951</v>
      </c>
      <c r="O3058" s="6"/>
      <c r="P3058" s="6"/>
      <c r="Q3058" s="6"/>
    </row>
    <row r="3059" spans="1:17" ht="40.799999999999997">
      <c r="A3059" s="622"/>
      <c r="B3059" s="3032" t="s">
        <v>422</v>
      </c>
      <c r="C3059" s="622" t="s">
        <v>418</v>
      </c>
      <c r="D3059" s="658" t="s">
        <v>1853</v>
      </c>
      <c r="E3059" s="659" t="s">
        <v>406</v>
      </c>
      <c r="F3059" s="763">
        <v>1221</v>
      </c>
      <c r="G3059" s="739" t="s">
        <v>260</v>
      </c>
      <c r="H3059" s="715">
        <v>12529.695864486001</v>
      </c>
      <c r="I3059" s="718"/>
      <c r="J3059" s="1537">
        <v>9987</v>
      </c>
      <c r="K3059" s="719"/>
      <c r="L3059" s="714">
        <v>15875.630898949999</v>
      </c>
      <c r="M3059" s="716"/>
      <c r="N3059" s="1130" t="s">
        <v>3952</v>
      </c>
      <c r="O3059" s="6"/>
      <c r="P3059" s="6"/>
      <c r="Q3059" s="6"/>
    </row>
    <row r="3060" spans="1:17">
      <c r="A3060" s="713"/>
      <c r="B3060" s="3033" t="s">
        <v>422</v>
      </c>
      <c r="C3060" s="602" t="s">
        <v>418</v>
      </c>
      <c r="D3060" s="617" t="s">
        <v>1853</v>
      </c>
      <c r="E3060" s="639" t="s">
        <v>406</v>
      </c>
      <c r="F3060" s="734">
        <v>1221</v>
      </c>
      <c r="G3060" s="751" t="s">
        <v>422</v>
      </c>
      <c r="H3060" s="710"/>
      <c r="I3060" s="712">
        <v>12529.695864486001</v>
      </c>
      <c r="J3060" s="1537" t="s">
        <v>1126</v>
      </c>
      <c r="K3060" s="719"/>
      <c r="L3060" s="710"/>
      <c r="M3060" s="709">
        <v>15875.630898949999</v>
      </c>
      <c r="N3060" s="1130"/>
      <c r="O3060" s="6"/>
      <c r="P3060" s="6"/>
      <c r="Q3060" s="6"/>
    </row>
    <row r="3061" spans="1:17">
      <c r="A3061" s="713"/>
      <c r="B3061" s="3033" t="s">
        <v>422</v>
      </c>
      <c r="C3061" s="602" t="s">
        <v>418</v>
      </c>
      <c r="D3061" s="617" t="s">
        <v>1853</v>
      </c>
      <c r="E3061" s="639" t="s">
        <v>406</v>
      </c>
      <c r="F3061" s="734">
        <v>1221</v>
      </c>
      <c r="G3061" s="751" t="s">
        <v>422</v>
      </c>
      <c r="H3061" s="710"/>
      <c r="I3061" s="712"/>
      <c r="J3061" s="1537" t="s">
        <v>1126</v>
      </c>
      <c r="K3061" s="719"/>
      <c r="L3061" s="710"/>
      <c r="M3061" s="709"/>
      <c r="N3061" s="1130"/>
      <c r="O3061" s="6"/>
      <c r="P3061" s="6"/>
      <c r="Q3061" s="6"/>
    </row>
    <row r="3062" spans="1:17" ht="40.799999999999997">
      <c r="A3062" s="622"/>
      <c r="B3062" s="3032" t="s">
        <v>312</v>
      </c>
      <c r="C3062" s="659" t="s">
        <v>306</v>
      </c>
      <c r="D3062" s="762" t="s">
        <v>1853</v>
      </c>
      <c r="E3062" s="1305" t="s">
        <v>1818</v>
      </c>
      <c r="F3062" s="1578">
        <v>1221</v>
      </c>
      <c r="G3062" s="1571" t="s">
        <v>383</v>
      </c>
      <c r="H3062" s="1226">
        <v>46000</v>
      </c>
      <c r="I3062" s="716"/>
      <c r="J3062" s="1392">
        <v>43823.71</v>
      </c>
      <c r="K3062" s="1964"/>
      <c r="L3062" s="2934">
        <v>46000</v>
      </c>
      <c r="M3062" s="716"/>
      <c r="N3062" s="1130"/>
      <c r="O3062" s="6"/>
      <c r="P3062" s="6"/>
      <c r="Q3062" s="6"/>
    </row>
    <row r="3063" spans="1:17">
      <c r="A3063" s="602"/>
      <c r="B3063" s="3033" t="s">
        <v>312</v>
      </c>
      <c r="C3063" s="639" t="s">
        <v>306</v>
      </c>
      <c r="D3063" s="733" t="s">
        <v>1853</v>
      </c>
      <c r="E3063" s="1306" t="s">
        <v>1818</v>
      </c>
      <c r="F3063" s="1312">
        <v>1221</v>
      </c>
      <c r="G3063" s="1683" t="s">
        <v>2730</v>
      </c>
      <c r="H3063" s="726"/>
      <c r="I3063" s="711">
        <v>31000</v>
      </c>
      <c r="J3063" s="1392" t="s">
        <v>1126</v>
      </c>
      <c r="K3063" s="1964"/>
      <c r="L3063" s="2048"/>
      <c r="M3063" s="2949">
        <v>31000</v>
      </c>
      <c r="N3063" s="1130"/>
      <c r="O3063" s="6"/>
      <c r="P3063" s="6"/>
      <c r="Q3063" s="6"/>
    </row>
    <row r="3064" spans="1:17">
      <c r="A3064" s="602"/>
      <c r="B3064" s="3033" t="s">
        <v>312</v>
      </c>
      <c r="C3064" s="639" t="s">
        <v>306</v>
      </c>
      <c r="D3064" s="733" t="s">
        <v>1853</v>
      </c>
      <c r="E3064" s="1306" t="s">
        <v>1818</v>
      </c>
      <c r="F3064" s="1312">
        <v>1221</v>
      </c>
      <c r="G3064" s="1683" t="s">
        <v>2729</v>
      </c>
      <c r="H3064" s="726"/>
      <c r="I3064" s="711">
        <v>15000</v>
      </c>
      <c r="J3064" s="1392" t="s">
        <v>1126</v>
      </c>
      <c r="K3064" s="1964"/>
      <c r="L3064" s="2048"/>
      <c r="M3064" s="2949">
        <v>15000</v>
      </c>
      <c r="N3064" s="1130"/>
      <c r="O3064" s="6"/>
      <c r="P3064" s="6"/>
      <c r="Q3064" s="6"/>
    </row>
    <row r="3065" spans="1:17">
      <c r="A3065" s="622"/>
      <c r="B3065" s="3032" t="s">
        <v>422</v>
      </c>
      <c r="C3065" s="622" t="s">
        <v>418</v>
      </c>
      <c r="D3065" s="658" t="s">
        <v>1853</v>
      </c>
      <c r="E3065" s="659" t="s">
        <v>406</v>
      </c>
      <c r="F3065" s="763">
        <v>1223</v>
      </c>
      <c r="G3065" s="739" t="s">
        <v>1129</v>
      </c>
      <c r="H3065" s="715">
        <v>6000</v>
      </c>
      <c r="I3065" s="718"/>
      <c r="J3065" s="1537">
        <v>0</v>
      </c>
      <c r="K3065" s="719"/>
      <c r="L3065" s="714">
        <v>3000</v>
      </c>
      <c r="M3065" s="716"/>
      <c r="N3065" s="1130"/>
      <c r="O3065" s="6"/>
      <c r="P3065" s="6"/>
      <c r="Q3065" s="6"/>
    </row>
    <row r="3066" spans="1:17">
      <c r="A3066" s="713"/>
      <c r="B3066" s="3033" t="s">
        <v>422</v>
      </c>
      <c r="C3066" s="602" t="s">
        <v>418</v>
      </c>
      <c r="D3066" s="617" t="s">
        <v>1853</v>
      </c>
      <c r="E3066" s="639" t="s">
        <v>406</v>
      </c>
      <c r="F3066" s="734">
        <v>1223</v>
      </c>
      <c r="G3066" s="751" t="s">
        <v>1556</v>
      </c>
      <c r="H3066" s="710"/>
      <c r="I3066" s="712">
        <v>6000</v>
      </c>
      <c r="J3066" s="1537" t="s">
        <v>1126</v>
      </c>
      <c r="K3066" s="719"/>
      <c r="L3066" s="710"/>
      <c r="M3066" s="2627">
        <v>3000</v>
      </c>
      <c r="N3066" s="1130"/>
      <c r="O3066" s="6"/>
      <c r="P3066" s="6"/>
      <c r="Q3066" s="6"/>
    </row>
    <row r="3067" spans="1:17">
      <c r="A3067" s="622"/>
      <c r="B3067" s="3032" t="s">
        <v>312</v>
      </c>
      <c r="C3067" s="659" t="s">
        <v>306</v>
      </c>
      <c r="D3067" s="762" t="s">
        <v>1853</v>
      </c>
      <c r="E3067" s="1305" t="s">
        <v>1818</v>
      </c>
      <c r="F3067" s="763">
        <v>1228</v>
      </c>
      <c r="G3067" s="659" t="s">
        <v>238</v>
      </c>
      <c r="H3067" s="1226">
        <v>800</v>
      </c>
      <c r="I3067" s="721"/>
      <c r="J3067" s="1392">
        <v>500</v>
      </c>
      <c r="K3067" s="719"/>
      <c r="L3067" s="2947">
        <v>800</v>
      </c>
      <c r="M3067" s="652"/>
      <c r="N3067" s="1130"/>
      <c r="O3067" s="6"/>
      <c r="P3067" s="6"/>
      <c r="Q3067" s="6"/>
    </row>
    <row r="3068" spans="1:17">
      <c r="A3068" s="602"/>
      <c r="B3068" s="3033" t="s">
        <v>312</v>
      </c>
      <c r="C3068" s="639" t="s">
        <v>306</v>
      </c>
      <c r="D3068" s="733" t="s">
        <v>1853</v>
      </c>
      <c r="E3068" s="1306" t="s">
        <v>1818</v>
      </c>
      <c r="F3068" s="734">
        <v>1228</v>
      </c>
      <c r="G3068" s="751" t="s">
        <v>2730</v>
      </c>
      <c r="H3068" s="710"/>
      <c r="I3068" s="722">
        <v>600</v>
      </c>
      <c r="J3068" s="1392" t="s">
        <v>1126</v>
      </c>
      <c r="K3068" s="723"/>
      <c r="L3068" s="884"/>
      <c r="M3068" s="653">
        <v>600</v>
      </c>
      <c r="N3068" s="1130"/>
      <c r="O3068" s="6"/>
      <c r="P3068" s="6"/>
      <c r="Q3068" s="6"/>
    </row>
    <row r="3069" spans="1:17">
      <c r="A3069" s="602"/>
      <c r="B3069" s="3033" t="s">
        <v>312</v>
      </c>
      <c r="C3069" s="639" t="s">
        <v>306</v>
      </c>
      <c r="D3069" s="733" t="s">
        <v>1853</v>
      </c>
      <c r="E3069" s="1306" t="s">
        <v>1818</v>
      </c>
      <c r="F3069" s="734">
        <v>1228</v>
      </c>
      <c r="G3069" s="751" t="s">
        <v>2729</v>
      </c>
      <c r="H3069" s="710"/>
      <c r="I3069" s="722">
        <v>200</v>
      </c>
      <c r="J3069" s="1392" t="s">
        <v>1126</v>
      </c>
      <c r="K3069" s="723"/>
      <c r="L3069" s="884"/>
      <c r="M3069" s="653">
        <v>200</v>
      </c>
      <c r="N3069" s="1130"/>
      <c r="O3069" s="6"/>
      <c r="P3069" s="6"/>
      <c r="Q3069" s="6"/>
    </row>
    <row r="3070" spans="1:17">
      <c r="A3070" s="622"/>
      <c r="B3070" s="3032" t="s">
        <v>422</v>
      </c>
      <c r="C3070" s="622" t="s">
        <v>413</v>
      </c>
      <c r="D3070" s="658" t="s">
        <v>1853</v>
      </c>
      <c r="E3070" s="659" t="s">
        <v>406</v>
      </c>
      <c r="F3070" s="763">
        <v>1227</v>
      </c>
      <c r="G3070" s="1950" t="s">
        <v>238</v>
      </c>
      <c r="H3070" s="715">
        <v>1000</v>
      </c>
      <c r="I3070" s="724"/>
      <c r="J3070" s="1537">
        <v>1000</v>
      </c>
      <c r="K3070" s="719"/>
      <c r="L3070" s="715">
        <v>0</v>
      </c>
      <c r="M3070" s="721"/>
      <c r="N3070" s="1130"/>
      <c r="O3070" s="6"/>
      <c r="P3070" s="6"/>
      <c r="Q3070" s="6"/>
    </row>
    <row r="3071" spans="1:17" ht="20.399999999999999">
      <c r="A3071" s="602"/>
      <c r="B3071" s="3033" t="s">
        <v>422</v>
      </c>
      <c r="C3071" s="602" t="s">
        <v>413</v>
      </c>
      <c r="D3071" s="617" t="s">
        <v>1853</v>
      </c>
      <c r="E3071" s="639" t="s">
        <v>406</v>
      </c>
      <c r="F3071" s="734">
        <v>1227</v>
      </c>
      <c r="G3071" s="689" t="s">
        <v>2852</v>
      </c>
      <c r="H3071" s="710"/>
      <c r="I3071" s="653">
        <v>1000</v>
      </c>
      <c r="J3071" s="1537" t="s">
        <v>1126</v>
      </c>
      <c r="K3071" s="723"/>
      <c r="L3071" s="710"/>
      <c r="M3071" s="709"/>
      <c r="N3071" s="72"/>
      <c r="O3071" s="6"/>
      <c r="P3071" s="6"/>
      <c r="Q3071" s="6"/>
    </row>
    <row r="3072" spans="1:17">
      <c r="A3072" s="622"/>
      <c r="B3072" s="3032" t="s">
        <v>422</v>
      </c>
      <c r="C3072" s="622" t="s">
        <v>413</v>
      </c>
      <c r="D3072" s="658" t="s">
        <v>1853</v>
      </c>
      <c r="E3072" s="659" t="s">
        <v>406</v>
      </c>
      <c r="F3072" s="763">
        <v>1228</v>
      </c>
      <c r="G3072" s="659" t="s">
        <v>238</v>
      </c>
      <c r="H3072" s="715">
        <v>5600</v>
      </c>
      <c r="I3072" s="724"/>
      <c r="J3072" s="1537">
        <v>2200</v>
      </c>
      <c r="K3072" s="719"/>
      <c r="L3072" s="715">
        <v>7800</v>
      </c>
      <c r="M3072" s="721"/>
      <c r="N3072" s="1388"/>
      <c r="O3072" s="6"/>
      <c r="P3072" s="6"/>
      <c r="Q3072" s="6"/>
    </row>
    <row r="3073" spans="1:17" ht="20.399999999999999">
      <c r="A3073" s="602"/>
      <c r="B3073" s="3033" t="s">
        <v>422</v>
      </c>
      <c r="C3073" s="602" t="s">
        <v>413</v>
      </c>
      <c r="D3073" s="617" t="s">
        <v>1853</v>
      </c>
      <c r="E3073" s="639" t="s">
        <v>406</v>
      </c>
      <c r="F3073" s="734">
        <v>1228</v>
      </c>
      <c r="G3073" s="689" t="s">
        <v>1584</v>
      </c>
      <c r="H3073" s="725"/>
      <c r="I3073" s="712">
        <v>3000</v>
      </c>
      <c r="J3073" s="1537" t="s">
        <v>1126</v>
      </c>
      <c r="K3073" s="723"/>
      <c r="L3073" s="725"/>
      <c r="M3073" s="1948">
        <v>3000</v>
      </c>
      <c r="N3073" s="72"/>
      <c r="O3073" s="6"/>
      <c r="P3073" s="6"/>
      <c r="Q3073" s="6"/>
    </row>
    <row r="3074" spans="1:17" ht="20.399999999999999">
      <c r="A3074" s="602"/>
      <c r="B3074" s="3033" t="s">
        <v>422</v>
      </c>
      <c r="C3074" s="602" t="s">
        <v>413</v>
      </c>
      <c r="D3074" s="617" t="s">
        <v>1853</v>
      </c>
      <c r="E3074" s="639" t="s">
        <v>406</v>
      </c>
      <c r="F3074" s="734">
        <v>1228</v>
      </c>
      <c r="G3074" s="1068" t="s">
        <v>3945</v>
      </c>
      <c r="H3074" s="1080"/>
      <c r="I3074" s="1080">
        <v>3600</v>
      </c>
      <c r="J3074" s="1537" t="s">
        <v>1126</v>
      </c>
      <c r="K3074" s="1338"/>
      <c r="L3074" s="1080"/>
      <c r="M3074" s="1949">
        <v>4800</v>
      </c>
      <c r="N3074" s="72"/>
      <c r="O3074" s="6"/>
      <c r="P3074" s="6"/>
    </row>
    <row r="3075" spans="1:17" ht="20.399999999999999">
      <c r="A3075" s="1170"/>
      <c r="B3075" s="3033" t="s">
        <v>422</v>
      </c>
      <c r="C3075" s="602" t="s">
        <v>413</v>
      </c>
      <c r="D3075" s="617" t="s">
        <v>1853</v>
      </c>
      <c r="E3075" s="639" t="s">
        <v>406</v>
      </c>
      <c r="F3075" s="734">
        <v>1228</v>
      </c>
      <c r="G3075" s="1236" t="s">
        <v>2852</v>
      </c>
      <c r="H3075" s="1172"/>
      <c r="I3075" s="1172">
        <v>-1000</v>
      </c>
      <c r="J3075" s="1537" t="s">
        <v>1126</v>
      </c>
      <c r="K3075" s="1235"/>
      <c r="L3075" s="1172"/>
      <c r="M3075" s="1172"/>
      <c r="N3075" s="72"/>
      <c r="O3075" s="6"/>
      <c r="P3075" s="6"/>
      <c r="Q3075" s="6"/>
    </row>
    <row r="3076" spans="1:17">
      <c r="A3076" s="622"/>
      <c r="B3076" s="3032" t="s">
        <v>756</v>
      </c>
      <c r="C3076" s="622" t="s">
        <v>307</v>
      </c>
      <c r="D3076" s="658" t="s">
        <v>1853</v>
      </c>
      <c r="E3076" s="659" t="s">
        <v>406</v>
      </c>
      <c r="F3076" s="763">
        <v>2111</v>
      </c>
      <c r="G3076" s="739" t="s">
        <v>1182</v>
      </c>
      <c r="H3076" s="714">
        <v>64</v>
      </c>
      <c r="I3076" s="718"/>
      <c r="J3076" s="1537">
        <v>64</v>
      </c>
      <c r="K3076" s="719"/>
      <c r="L3076" s="715">
        <v>400</v>
      </c>
      <c r="M3076" s="716"/>
      <c r="N3076" s="72"/>
      <c r="O3076" s="6"/>
      <c r="P3076" s="6"/>
      <c r="Q3076" s="6"/>
    </row>
    <row r="3077" spans="1:17">
      <c r="A3077" s="602"/>
      <c r="B3077" s="3033" t="s">
        <v>756</v>
      </c>
      <c r="C3077" s="602" t="s">
        <v>307</v>
      </c>
      <c r="D3077" s="617" t="s">
        <v>1853</v>
      </c>
      <c r="E3077" s="639" t="s">
        <v>406</v>
      </c>
      <c r="F3077" s="734">
        <v>2111</v>
      </c>
      <c r="G3077" s="1951" t="s">
        <v>2063</v>
      </c>
      <c r="H3077" s="726"/>
      <c r="I3077" s="711">
        <v>48</v>
      </c>
      <c r="J3077" s="1456" t="s">
        <v>1126</v>
      </c>
      <c r="K3077" s="723"/>
      <c r="L3077" s="726"/>
      <c r="M3077" s="1952">
        <v>400</v>
      </c>
      <c r="N3077" s="168"/>
      <c r="O3077" s="6"/>
      <c r="P3077" s="6"/>
      <c r="Q3077" s="6"/>
    </row>
    <row r="3078" spans="1:17">
      <c r="A3078" s="1393"/>
      <c r="B3078" s="3042" t="s">
        <v>756</v>
      </c>
      <c r="C3078" s="1393" t="s">
        <v>307</v>
      </c>
      <c r="D3078" s="1452" t="s">
        <v>1853</v>
      </c>
      <c r="E3078" s="1477" t="s">
        <v>406</v>
      </c>
      <c r="F3078" s="1453">
        <v>2111</v>
      </c>
      <c r="G3078" s="1953" t="s">
        <v>3217</v>
      </c>
      <c r="H3078" s="1515"/>
      <c r="I3078" s="1516">
        <v>16</v>
      </c>
      <c r="J3078" s="1456"/>
      <c r="K3078" s="1457"/>
      <c r="L3078" s="1515"/>
      <c r="M3078" s="1517"/>
      <c r="N3078" s="116"/>
      <c r="O3078" s="6"/>
      <c r="P3078" s="6"/>
      <c r="Q3078" s="6"/>
    </row>
    <row r="3079" spans="1:17" ht="20.399999999999999">
      <c r="A3079" s="622"/>
      <c r="B3079" s="3032" t="s">
        <v>756</v>
      </c>
      <c r="C3079" s="622" t="s">
        <v>307</v>
      </c>
      <c r="D3079" s="658" t="s">
        <v>1853</v>
      </c>
      <c r="E3079" s="659" t="s">
        <v>406</v>
      </c>
      <c r="F3079" s="763">
        <v>2112</v>
      </c>
      <c r="G3079" s="739" t="s">
        <v>1014</v>
      </c>
      <c r="H3079" s="714">
        <v>382</v>
      </c>
      <c r="I3079" s="718"/>
      <c r="J3079" s="1537">
        <v>382</v>
      </c>
      <c r="K3079" s="719"/>
      <c r="L3079" s="715">
        <v>300</v>
      </c>
      <c r="M3079" s="716"/>
      <c r="N3079" s="116"/>
      <c r="O3079" s="6"/>
      <c r="P3079" s="6"/>
      <c r="Q3079" s="6"/>
    </row>
    <row r="3080" spans="1:17">
      <c r="A3080" s="602"/>
      <c r="B3080" s="3033" t="s">
        <v>756</v>
      </c>
      <c r="C3080" s="602" t="s">
        <v>307</v>
      </c>
      <c r="D3080" s="617" t="s">
        <v>1853</v>
      </c>
      <c r="E3080" s="639" t="s">
        <v>406</v>
      </c>
      <c r="F3080" s="734">
        <v>2112</v>
      </c>
      <c r="G3080" s="1951" t="s">
        <v>2311</v>
      </c>
      <c r="H3080" s="726"/>
      <c r="I3080" s="711">
        <v>360</v>
      </c>
      <c r="J3080" s="1537" t="s">
        <v>1126</v>
      </c>
      <c r="K3080" s="723"/>
      <c r="L3080" s="726"/>
      <c r="M3080" s="1952">
        <v>300</v>
      </c>
      <c r="N3080" s="116"/>
      <c r="O3080" s="6"/>
      <c r="P3080" s="6"/>
      <c r="Q3080" s="6"/>
    </row>
    <row r="3081" spans="1:17">
      <c r="A3081" s="1393"/>
      <c r="B3081" s="3042" t="s">
        <v>756</v>
      </c>
      <c r="C3081" s="1393" t="s">
        <v>307</v>
      </c>
      <c r="D3081" s="1452" t="s">
        <v>1853</v>
      </c>
      <c r="E3081" s="1477" t="s">
        <v>406</v>
      </c>
      <c r="F3081" s="1453">
        <v>2112</v>
      </c>
      <c r="G3081" s="1953" t="s">
        <v>3218</v>
      </c>
      <c r="H3081" s="1515"/>
      <c r="I3081" s="1516">
        <v>22</v>
      </c>
      <c r="J3081" s="1456"/>
      <c r="K3081" s="1457"/>
      <c r="L3081" s="1515"/>
      <c r="M3081" s="1517"/>
      <c r="N3081" s="116"/>
      <c r="O3081" s="6"/>
      <c r="P3081" s="6"/>
      <c r="Q3081" s="6"/>
    </row>
    <row r="3082" spans="1:17">
      <c r="A3082" s="622"/>
      <c r="B3082" s="3032" t="s">
        <v>756</v>
      </c>
      <c r="C3082" s="622" t="s">
        <v>307</v>
      </c>
      <c r="D3082" s="658" t="s">
        <v>1853</v>
      </c>
      <c r="E3082" s="659" t="s">
        <v>406</v>
      </c>
      <c r="F3082" s="763">
        <v>2121</v>
      </c>
      <c r="G3082" s="739" t="s">
        <v>1020</v>
      </c>
      <c r="H3082" s="714">
        <v>484</v>
      </c>
      <c r="I3082" s="718"/>
      <c r="J3082" s="1537">
        <v>240</v>
      </c>
      <c r="K3082" s="719"/>
      <c r="L3082" s="715">
        <v>300</v>
      </c>
      <c r="M3082" s="716"/>
      <c r="N3082" s="116"/>
      <c r="O3082" s="6"/>
      <c r="P3082" s="6"/>
      <c r="Q3082" s="6"/>
    </row>
    <row r="3083" spans="1:17">
      <c r="A3083" s="602"/>
      <c r="B3083" s="3033" t="s">
        <v>756</v>
      </c>
      <c r="C3083" s="602" t="s">
        <v>307</v>
      </c>
      <c r="D3083" s="617" t="s">
        <v>1853</v>
      </c>
      <c r="E3083" s="639" t="s">
        <v>406</v>
      </c>
      <c r="F3083" s="734">
        <v>2121</v>
      </c>
      <c r="G3083" s="689" t="s">
        <v>2312</v>
      </c>
      <c r="H3083" s="726"/>
      <c r="I3083" s="711">
        <v>500</v>
      </c>
      <c r="J3083" s="1537" t="s">
        <v>1126</v>
      </c>
      <c r="K3083" s="723"/>
      <c r="L3083" s="726"/>
      <c r="M3083" s="1952">
        <v>300</v>
      </c>
      <c r="N3083" s="116"/>
      <c r="O3083" s="6"/>
      <c r="P3083" s="6"/>
      <c r="Q3083" s="6"/>
    </row>
    <row r="3084" spans="1:17">
      <c r="A3084" s="1393"/>
      <c r="B3084" s="3042" t="s">
        <v>756</v>
      </c>
      <c r="C3084" s="1393" t="s">
        <v>307</v>
      </c>
      <c r="D3084" s="1452" t="s">
        <v>1853</v>
      </c>
      <c r="E3084" s="1477" t="s">
        <v>406</v>
      </c>
      <c r="F3084" s="1453">
        <v>2121</v>
      </c>
      <c r="G3084" s="1953" t="s">
        <v>3217</v>
      </c>
      <c r="H3084" s="1515"/>
      <c r="I3084" s="1516">
        <v>-16</v>
      </c>
      <c r="J3084" s="1456"/>
      <c r="K3084" s="1457"/>
      <c r="L3084" s="1515"/>
      <c r="M3084" s="1517"/>
      <c r="N3084" s="116"/>
      <c r="O3084" s="6"/>
      <c r="P3084" s="6"/>
      <c r="Q3084" s="6"/>
    </row>
    <row r="3085" spans="1:17" ht="20.399999999999999">
      <c r="A3085" s="622"/>
      <c r="B3085" s="3032" t="s">
        <v>756</v>
      </c>
      <c r="C3085" s="622" t="s">
        <v>307</v>
      </c>
      <c r="D3085" s="658" t="s">
        <v>1853</v>
      </c>
      <c r="E3085" s="659" t="s">
        <v>406</v>
      </c>
      <c r="F3085" s="763">
        <v>2122</v>
      </c>
      <c r="G3085" s="739" t="s">
        <v>1028</v>
      </c>
      <c r="H3085" s="714">
        <v>478</v>
      </c>
      <c r="I3085" s="718"/>
      <c r="J3085" s="1537">
        <v>120</v>
      </c>
      <c r="K3085" s="719"/>
      <c r="L3085" s="715">
        <v>500</v>
      </c>
      <c r="M3085" s="716"/>
      <c r="N3085" s="116"/>
      <c r="O3085" s="6"/>
      <c r="P3085" s="6"/>
      <c r="Q3085" s="6"/>
    </row>
    <row r="3086" spans="1:17">
      <c r="A3086" s="602"/>
      <c r="B3086" s="3033" t="s">
        <v>756</v>
      </c>
      <c r="C3086" s="602" t="s">
        <v>307</v>
      </c>
      <c r="D3086" s="617" t="s">
        <v>1853</v>
      </c>
      <c r="E3086" s="639" t="s">
        <v>406</v>
      </c>
      <c r="F3086" s="734">
        <v>2122</v>
      </c>
      <c r="G3086" s="689" t="s">
        <v>2312</v>
      </c>
      <c r="H3086" s="726"/>
      <c r="I3086" s="711">
        <v>500</v>
      </c>
      <c r="J3086" s="1537" t="s">
        <v>1126</v>
      </c>
      <c r="K3086" s="723"/>
      <c r="L3086" s="726"/>
      <c r="M3086" s="1952">
        <v>500</v>
      </c>
      <c r="N3086" s="116"/>
      <c r="O3086" s="6"/>
      <c r="P3086" s="6"/>
      <c r="Q3086" s="6"/>
    </row>
    <row r="3087" spans="1:17">
      <c r="A3087" s="1447"/>
      <c r="B3087" s="3033" t="s">
        <v>756</v>
      </c>
      <c r="C3087" s="602" t="s">
        <v>307</v>
      </c>
      <c r="D3087" s="617" t="s">
        <v>1853</v>
      </c>
      <c r="E3087" s="639" t="s">
        <v>406</v>
      </c>
      <c r="F3087" s="734">
        <v>2122</v>
      </c>
      <c r="G3087" s="1953" t="s">
        <v>3218</v>
      </c>
      <c r="H3087" s="1448"/>
      <c r="I3087" s="1448">
        <v>-22</v>
      </c>
      <c r="J3087" s="1538"/>
      <c r="K3087" s="1454"/>
      <c r="L3087" s="1448"/>
      <c r="M3087" s="1448"/>
      <c r="N3087" s="116"/>
      <c r="O3087" s="6"/>
      <c r="P3087" s="6"/>
      <c r="Q3087" s="6"/>
    </row>
    <row r="3088" spans="1:17">
      <c r="A3088" s="622"/>
      <c r="B3088" s="3032" t="s">
        <v>351</v>
      </c>
      <c r="C3088" s="622" t="s">
        <v>788</v>
      </c>
      <c r="D3088" s="658" t="s">
        <v>1853</v>
      </c>
      <c r="E3088" s="659" t="s">
        <v>1820</v>
      </c>
      <c r="F3088" s="763">
        <v>2121</v>
      </c>
      <c r="G3088" s="739" t="s">
        <v>495</v>
      </c>
      <c r="H3088" s="714">
        <v>17897</v>
      </c>
      <c r="I3088" s="716"/>
      <c r="J3088" s="1537">
        <v>5010</v>
      </c>
      <c r="K3088" s="719"/>
      <c r="L3088" s="714">
        <v>0</v>
      </c>
      <c r="M3088" s="1231"/>
      <c r="N3088" s="116"/>
      <c r="O3088" s="6"/>
      <c r="P3088" s="6"/>
      <c r="Q3088" s="6"/>
    </row>
    <row r="3089" spans="1:17">
      <c r="A3089" s="699"/>
      <c r="B3089" s="3033" t="s">
        <v>351</v>
      </c>
      <c r="C3089" s="602" t="s">
        <v>788</v>
      </c>
      <c r="D3089" s="617" t="s">
        <v>1853</v>
      </c>
      <c r="E3089" s="639" t="s">
        <v>1820</v>
      </c>
      <c r="F3089" s="734">
        <v>2121</v>
      </c>
      <c r="G3089" s="751" t="s">
        <v>2758</v>
      </c>
      <c r="H3089" s="640"/>
      <c r="I3089" s="640">
        <v>17897</v>
      </c>
      <c r="J3089" s="1537" t="s">
        <v>1126</v>
      </c>
      <c r="K3089" s="731"/>
      <c r="L3089" s="640"/>
      <c r="M3089" s="640"/>
      <c r="N3089" s="116"/>
      <c r="O3089" s="6"/>
      <c r="P3089" s="6"/>
      <c r="Q3089" s="6"/>
    </row>
    <row r="3090" spans="1:17">
      <c r="A3090" s="699"/>
      <c r="B3090" s="3033" t="s">
        <v>351</v>
      </c>
      <c r="C3090" s="602" t="s">
        <v>788</v>
      </c>
      <c r="D3090" s="617" t="s">
        <v>1853</v>
      </c>
      <c r="E3090" s="639" t="s">
        <v>1820</v>
      </c>
      <c r="F3090" s="734">
        <v>2121</v>
      </c>
      <c r="G3090" s="751"/>
      <c r="H3090" s="640"/>
      <c r="I3090" s="640"/>
      <c r="J3090" s="1537" t="s">
        <v>1126</v>
      </c>
      <c r="K3090" s="731"/>
      <c r="L3090" s="640"/>
      <c r="M3090" s="640"/>
      <c r="N3090" s="116"/>
      <c r="O3090" s="6"/>
      <c r="P3090" s="6"/>
      <c r="Q3090" s="6"/>
    </row>
    <row r="3091" spans="1:17">
      <c r="A3091" s="622"/>
      <c r="B3091" s="3032" t="s">
        <v>351</v>
      </c>
      <c r="C3091" s="622" t="s">
        <v>788</v>
      </c>
      <c r="D3091" s="658" t="s">
        <v>1853</v>
      </c>
      <c r="E3091" s="659" t="s">
        <v>1820</v>
      </c>
      <c r="F3091" s="763">
        <v>2122</v>
      </c>
      <c r="G3091" s="739" t="s">
        <v>496</v>
      </c>
      <c r="H3091" s="714">
        <v>34052</v>
      </c>
      <c r="I3091" s="716"/>
      <c r="J3091" s="1537">
        <v>22341.47</v>
      </c>
      <c r="K3091" s="719"/>
      <c r="L3091" s="714">
        <v>70991</v>
      </c>
      <c r="M3091" s="1231"/>
      <c r="N3091" s="116"/>
      <c r="O3091" s="6"/>
      <c r="P3091" s="6"/>
      <c r="Q3091" s="6"/>
    </row>
    <row r="3092" spans="1:17">
      <c r="A3092" s="699"/>
      <c r="B3092" s="3033" t="s">
        <v>351</v>
      </c>
      <c r="C3092" s="602" t="s">
        <v>788</v>
      </c>
      <c r="D3092" s="617" t="s">
        <v>1853</v>
      </c>
      <c r="E3092" s="639" t="s">
        <v>1820</v>
      </c>
      <c r="F3092" s="734">
        <v>2122</v>
      </c>
      <c r="G3092" s="751" t="s">
        <v>5071</v>
      </c>
      <c r="H3092" s="640"/>
      <c r="I3092" s="640"/>
      <c r="J3092" s="1537" t="s">
        <v>1126</v>
      </c>
      <c r="K3092" s="731"/>
      <c r="L3092" s="640"/>
      <c r="M3092" s="640">
        <v>70991</v>
      </c>
      <c r="N3092" s="116"/>
      <c r="O3092" s="6"/>
      <c r="P3092" s="6"/>
      <c r="Q3092" s="6"/>
    </row>
    <row r="3093" spans="1:17" ht="30.6">
      <c r="A3093" s="699"/>
      <c r="B3093" s="3033" t="s">
        <v>351</v>
      </c>
      <c r="C3093" s="602" t="s">
        <v>788</v>
      </c>
      <c r="D3093" s="617" t="s">
        <v>1853</v>
      </c>
      <c r="E3093" s="639" t="s">
        <v>1820</v>
      </c>
      <c r="F3093" s="734">
        <v>2122</v>
      </c>
      <c r="G3093" s="751" t="s">
        <v>5108</v>
      </c>
      <c r="H3093" s="640"/>
      <c r="I3093" s="640">
        <v>34052</v>
      </c>
      <c r="J3093" s="1537" t="s">
        <v>1126</v>
      </c>
      <c r="K3093" s="731"/>
      <c r="L3093" s="640"/>
      <c r="M3093" s="640">
        <v>-18295</v>
      </c>
      <c r="N3093" s="116"/>
      <c r="O3093" s="6"/>
      <c r="P3093" s="6"/>
      <c r="Q3093" s="6"/>
    </row>
    <row r="3094" spans="1:17" ht="30.6">
      <c r="A3094" s="699"/>
      <c r="B3094" s="3033" t="s">
        <v>351</v>
      </c>
      <c r="C3094" s="602" t="s">
        <v>788</v>
      </c>
      <c r="D3094" s="617" t="s">
        <v>1853</v>
      </c>
      <c r="E3094" s="639" t="s">
        <v>1820</v>
      </c>
      <c r="F3094" s="734">
        <v>2122</v>
      </c>
      <c r="G3094" s="751" t="s">
        <v>1562</v>
      </c>
      <c r="H3094" s="640"/>
      <c r="I3094" s="640"/>
      <c r="J3094" s="1537" t="s">
        <v>1126</v>
      </c>
      <c r="K3094" s="731"/>
      <c r="L3094" s="640"/>
      <c r="M3094" s="640">
        <v>18295</v>
      </c>
      <c r="N3094" s="116"/>
      <c r="O3094" s="6"/>
      <c r="P3094" s="6"/>
      <c r="Q3094" s="6"/>
    </row>
    <row r="3095" spans="1:17" ht="30.6">
      <c r="A3095" s="699"/>
      <c r="B3095" s="3033" t="s">
        <v>351</v>
      </c>
      <c r="C3095" s="602" t="s">
        <v>788</v>
      </c>
      <c r="D3095" s="617" t="s">
        <v>1853</v>
      </c>
      <c r="E3095" s="639" t="s">
        <v>1820</v>
      </c>
      <c r="F3095" s="734">
        <v>2122</v>
      </c>
      <c r="G3095" s="751" t="s">
        <v>1749</v>
      </c>
      <c r="H3095" s="640"/>
      <c r="I3095" s="640"/>
      <c r="J3095" s="1537" t="s">
        <v>1126</v>
      </c>
      <c r="K3095" s="731"/>
      <c r="L3095" s="640"/>
      <c r="M3095" s="640"/>
      <c r="N3095" s="116"/>
      <c r="O3095" s="6"/>
      <c r="P3095" s="6"/>
      <c r="Q3095" s="6"/>
    </row>
    <row r="3096" spans="1:17">
      <c r="A3096" s="622"/>
      <c r="B3096" s="3032" t="s">
        <v>756</v>
      </c>
      <c r="C3096" s="622" t="s">
        <v>305</v>
      </c>
      <c r="D3096" s="658" t="s">
        <v>1853</v>
      </c>
      <c r="E3096" s="659" t="s">
        <v>406</v>
      </c>
      <c r="F3096" s="624">
        <v>2210</v>
      </c>
      <c r="G3096" s="625" t="s">
        <v>557</v>
      </c>
      <c r="H3096" s="715">
        <v>6996</v>
      </c>
      <c r="I3096" s="718"/>
      <c r="J3096" s="1392">
        <v>6448</v>
      </c>
      <c r="K3096" s="719"/>
      <c r="L3096" s="704">
        <v>8000</v>
      </c>
      <c r="M3096" s="886"/>
      <c r="N3096" s="116"/>
      <c r="O3096" s="6"/>
      <c r="P3096" s="6"/>
      <c r="Q3096" s="6"/>
    </row>
    <row r="3097" spans="1:17">
      <c r="A3097" s="602"/>
      <c r="B3097" s="3062" t="s">
        <v>756</v>
      </c>
      <c r="C3097" s="891" t="s">
        <v>305</v>
      </c>
      <c r="D3097" s="617" t="s">
        <v>1853</v>
      </c>
      <c r="E3097" s="639" t="s">
        <v>406</v>
      </c>
      <c r="F3097" s="618">
        <v>2210</v>
      </c>
      <c r="G3097" s="892" t="s">
        <v>1575</v>
      </c>
      <c r="H3097" s="717"/>
      <c r="I3097" s="712">
        <v>960</v>
      </c>
      <c r="J3097" s="1392" t="s">
        <v>1126</v>
      </c>
      <c r="K3097" s="723"/>
      <c r="L3097" s="897"/>
      <c r="M3097" s="2714">
        <v>1964</v>
      </c>
      <c r="N3097" s="116"/>
      <c r="O3097" s="6"/>
      <c r="P3097" s="6"/>
      <c r="Q3097" s="6"/>
    </row>
    <row r="3098" spans="1:17">
      <c r="A3098" s="602"/>
      <c r="B3098" s="3062" t="s">
        <v>756</v>
      </c>
      <c r="C3098" s="891" t="s">
        <v>305</v>
      </c>
      <c r="D3098" s="617" t="s">
        <v>1853</v>
      </c>
      <c r="E3098" s="639" t="s">
        <v>406</v>
      </c>
      <c r="F3098" s="618">
        <v>2210</v>
      </c>
      <c r="G3098" s="701" t="s">
        <v>1577</v>
      </c>
      <c r="H3098" s="717"/>
      <c r="I3098" s="712">
        <v>5736</v>
      </c>
      <c r="J3098" s="1392" t="s">
        <v>1126</v>
      </c>
      <c r="K3098" s="723"/>
      <c r="L3098" s="897"/>
      <c r="M3098" s="1955">
        <v>5736</v>
      </c>
      <c r="N3098" s="593"/>
      <c r="O3098" s="6"/>
      <c r="P3098" s="6"/>
      <c r="Q3098" s="6"/>
    </row>
    <row r="3099" spans="1:17">
      <c r="A3099" s="602"/>
      <c r="B3099" s="3062" t="s">
        <v>756</v>
      </c>
      <c r="C3099" s="891" t="s">
        <v>305</v>
      </c>
      <c r="D3099" s="617" t="s">
        <v>1853</v>
      </c>
      <c r="E3099" s="639" t="s">
        <v>406</v>
      </c>
      <c r="F3099" s="618">
        <v>2210</v>
      </c>
      <c r="G3099" s="701" t="s">
        <v>377</v>
      </c>
      <c r="H3099" s="717"/>
      <c r="I3099" s="711">
        <v>300</v>
      </c>
      <c r="J3099" s="1392" t="s">
        <v>1126</v>
      </c>
      <c r="K3099" s="723"/>
      <c r="L3099" s="897"/>
      <c r="M3099" s="1957">
        <v>300</v>
      </c>
      <c r="N3099" s="593"/>
      <c r="O3099" s="6"/>
      <c r="P3099" s="6"/>
      <c r="Q3099" s="6"/>
    </row>
    <row r="3100" spans="1:17">
      <c r="A3100" s="622"/>
      <c r="B3100" s="3032" t="s">
        <v>756</v>
      </c>
      <c r="C3100" s="622" t="s">
        <v>305</v>
      </c>
      <c r="D3100" s="658" t="s">
        <v>1853</v>
      </c>
      <c r="E3100" s="659" t="s">
        <v>406</v>
      </c>
      <c r="F3100" s="763">
        <v>2223</v>
      </c>
      <c r="G3100" s="739" t="s">
        <v>146</v>
      </c>
      <c r="H3100" s="715">
        <v>78760</v>
      </c>
      <c r="I3100" s="718"/>
      <c r="J3100" s="1537">
        <v>43327</v>
      </c>
      <c r="K3100" s="719"/>
      <c r="L3100" s="715">
        <v>80160</v>
      </c>
      <c r="M3100" s="716"/>
      <c r="N3100" s="168"/>
      <c r="O3100" s="6"/>
      <c r="P3100" s="6"/>
      <c r="Q3100" s="6"/>
    </row>
    <row r="3101" spans="1:17">
      <c r="A3101" s="602"/>
      <c r="B3101" s="3033" t="s">
        <v>756</v>
      </c>
      <c r="C3101" s="893" t="s">
        <v>305</v>
      </c>
      <c r="D3101" s="617" t="s">
        <v>1853</v>
      </c>
      <c r="E3101" s="639" t="s">
        <v>406</v>
      </c>
      <c r="F3101" s="734">
        <v>2223</v>
      </c>
      <c r="G3101" s="689" t="s">
        <v>171</v>
      </c>
      <c r="H3101" s="717"/>
      <c r="I3101" s="712">
        <v>80160</v>
      </c>
      <c r="J3101" s="1537" t="s">
        <v>1126</v>
      </c>
      <c r="K3101" s="723"/>
      <c r="L3101" s="725"/>
      <c r="M3101" s="711">
        <v>80160</v>
      </c>
      <c r="N3101" s="1956" t="s">
        <v>3992</v>
      </c>
      <c r="O3101" s="6"/>
      <c r="P3101" s="6"/>
      <c r="Q3101" s="6"/>
    </row>
    <row r="3102" spans="1:17" ht="20.399999999999999">
      <c r="A3102" s="576"/>
      <c r="B3102" s="3033" t="s">
        <v>756</v>
      </c>
      <c r="C3102" s="893" t="s">
        <v>305</v>
      </c>
      <c r="D3102" s="617" t="s">
        <v>1853</v>
      </c>
      <c r="E3102" s="639" t="s">
        <v>406</v>
      </c>
      <c r="F3102" s="734">
        <v>2223</v>
      </c>
      <c r="G3102" s="1068" t="s">
        <v>3943</v>
      </c>
      <c r="H3102" s="1070"/>
      <c r="I3102" s="1071">
        <v>-1400</v>
      </c>
      <c r="J3102" s="1537" t="s">
        <v>1126</v>
      </c>
      <c r="K3102" s="1072"/>
      <c r="L3102" s="1958"/>
      <c r="M3102" s="1959"/>
      <c r="N3102" s="1956" t="s">
        <v>3993</v>
      </c>
      <c r="O3102" s="6"/>
      <c r="P3102" s="6"/>
      <c r="Q3102" s="6"/>
    </row>
    <row r="3103" spans="1:17" ht="30.6">
      <c r="A3103" s="622"/>
      <c r="B3103" s="3032" t="s">
        <v>756</v>
      </c>
      <c r="C3103" s="622" t="s">
        <v>307</v>
      </c>
      <c r="D3103" s="658" t="s">
        <v>1853</v>
      </c>
      <c r="E3103" s="659" t="s">
        <v>406</v>
      </c>
      <c r="F3103" s="763">
        <v>2232</v>
      </c>
      <c r="G3103" s="739" t="s">
        <v>1307</v>
      </c>
      <c r="H3103" s="715">
        <v>2250</v>
      </c>
      <c r="I3103" s="718"/>
      <c r="J3103" s="1537">
        <v>1178.74</v>
      </c>
      <c r="K3103" s="719"/>
      <c r="L3103" s="715">
        <v>2640</v>
      </c>
      <c r="M3103" s="716"/>
      <c r="N3103" s="296"/>
      <c r="O3103" s="6"/>
      <c r="P3103" s="6"/>
      <c r="Q3103" s="6"/>
    </row>
    <row r="3104" spans="1:17">
      <c r="A3104" s="602"/>
      <c r="B3104" s="3033" t="s">
        <v>756</v>
      </c>
      <c r="C3104" s="602" t="s">
        <v>307</v>
      </c>
      <c r="D3104" s="617" t="s">
        <v>1853</v>
      </c>
      <c r="E3104" s="639" t="s">
        <v>406</v>
      </c>
      <c r="F3104" s="734">
        <v>2232</v>
      </c>
      <c r="G3104" s="1951" t="s">
        <v>3947</v>
      </c>
      <c r="H3104" s="717"/>
      <c r="I3104" s="712">
        <v>2250</v>
      </c>
      <c r="J3104" s="1537" t="s">
        <v>1126</v>
      </c>
      <c r="K3104" s="723"/>
      <c r="L3104" s="717"/>
      <c r="M3104" s="709">
        <v>2640</v>
      </c>
      <c r="N3104" s="54"/>
      <c r="O3104" s="6"/>
      <c r="P3104" s="6"/>
      <c r="Q3104" s="6"/>
    </row>
    <row r="3105" spans="1:17">
      <c r="A3105" s="622"/>
      <c r="B3105" s="3032" t="s">
        <v>756</v>
      </c>
      <c r="C3105" s="622" t="s">
        <v>307</v>
      </c>
      <c r="D3105" s="658" t="s">
        <v>1853</v>
      </c>
      <c r="E3105" s="659" t="s">
        <v>406</v>
      </c>
      <c r="F3105" s="763">
        <v>2233</v>
      </c>
      <c r="G3105" s="739" t="s">
        <v>208</v>
      </c>
      <c r="H3105" s="715">
        <v>50309</v>
      </c>
      <c r="I3105" s="718"/>
      <c r="J3105" s="1537">
        <v>26426</v>
      </c>
      <c r="K3105" s="719"/>
      <c r="L3105" s="715">
        <v>52500</v>
      </c>
      <c r="M3105" s="716"/>
      <c r="N3105" s="168"/>
      <c r="O3105" s="6"/>
      <c r="P3105" s="6"/>
      <c r="Q3105" s="6"/>
    </row>
    <row r="3106" spans="1:17" ht="20.399999999999999">
      <c r="A3106" s="602"/>
      <c r="B3106" s="3033" t="s">
        <v>756</v>
      </c>
      <c r="C3106" s="602" t="s">
        <v>307</v>
      </c>
      <c r="D3106" s="617" t="s">
        <v>1853</v>
      </c>
      <c r="E3106" s="639" t="s">
        <v>406</v>
      </c>
      <c r="F3106" s="734">
        <v>2233</v>
      </c>
      <c r="G3106" s="1961" t="s">
        <v>1579</v>
      </c>
      <c r="H3106" s="717"/>
      <c r="I3106" s="712">
        <v>31000</v>
      </c>
      <c r="J3106" s="1537" t="s">
        <v>1126</v>
      </c>
      <c r="K3106" s="723"/>
      <c r="L3106" s="717"/>
      <c r="M3106" s="709">
        <v>33000</v>
      </c>
      <c r="N3106" s="1985" t="s">
        <v>691</v>
      </c>
      <c r="O3106" s="6"/>
      <c r="P3106" s="6"/>
      <c r="Q3106" s="6"/>
    </row>
    <row r="3107" spans="1:17">
      <c r="A3107" s="602"/>
      <c r="B3107" s="3033" t="s">
        <v>756</v>
      </c>
      <c r="C3107" s="602" t="s">
        <v>307</v>
      </c>
      <c r="D3107" s="617" t="s">
        <v>1853</v>
      </c>
      <c r="E3107" s="639" t="s">
        <v>406</v>
      </c>
      <c r="F3107" s="734">
        <v>2233</v>
      </c>
      <c r="G3107" s="896" t="s">
        <v>1581</v>
      </c>
      <c r="H3107" s="717"/>
      <c r="I3107" s="712">
        <v>2000</v>
      </c>
      <c r="J3107" s="1537" t="s">
        <v>1126</v>
      </c>
      <c r="K3107" s="723"/>
      <c r="L3107" s="717"/>
      <c r="M3107" s="709"/>
      <c r="N3107" s="1826"/>
      <c r="O3107" s="6"/>
      <c r="P3107" s="6"/>
      <c r="Q3107" s="6"/>
    </row>
    <row r="3108" spans="1:17">
      <c r="A3108" s="602"/>
      <c r="B3108" s="3033" t="s">
        <v>756</v>
      </c>
      <c r="C3108" s="602" t="s">
        <v>307</v>
      </c>
      <c r="D3108" s="617" t="s">
        <v>1853</v>
      </c>
      <c r="E3108" s="639" t="s">
        <v>406</v>
      </c>
      <c r="F3108" s="734">
        <v>2233</v>
      </c>
      <c r="G3108" s="896" t="s">
        <v>2313</v>
      </c>
      <c r="H3108" s="717"/>
      <c r="I3108" s="712">
        <v>8400</v>
      </c>
      <c r="J3108" s="1537" t="s">
        <v>1126</v>
      </c>
      <c r="K3108" s="723"/>
      <c r="L3108" s="717"/>
      <c r="M3108" s="709">
        <v>3650</v>
      </c>
      <c r="N3108" s="1826"/>
      <c r="O3108" s="6"/>
      <c r="P3108" s="6"/>
      <c r="Q3108" s="6"/>
    </row>
    <row r="3109" spans="1:17">
      <c r="A3109" s="602"/>
      <c r="B3109" s="3033" t="s">
        <v>756</v>
      </c>
      <c r="C3109" s="602" t="s">
        <v>307</v>
      </c>
      <c r="D3109" s="617" t="s">
        <v>1853</v>
      </c>
      <c r="E3109" s="639" t="s">
        <v>406</v>
      </c>
      <c r="F3109" s="734">
        <v>2233</v>
      </c>
      <c r="G3109" s="896" t="s">
        <v>2314</v>
      </c>
      <c r="H3109" s="717"/>
      <c r="I3109" s="712">
        <v>400</v>
      </c>
      <c r="J3109" s="1537" t="s">
        <v>1126</v>
      </c>
      <c r="K3109" s="723"/>
      <c r="L3109" s="717"/>
      <c r="M3109" s="709">
        <v>400</v>
      </c>
      <c r="N3109" s="1826"/>
      <c r="O3109" s="6"/>
      <c r="P3109" s="6"/>
      <c r="Q3109" s="6"/>
    </row>
    <row r="3110" spans="1:17" ht="20.399999999999999">
      <c r="A3110" s="602"/>
      <c r="B3110" s="3033" t="s">
        <v>756</v>
      </c>
      <c r="C3110" s="602" t="s">
        <v>307</v>
      </c>
      <c r="D3110" s="617" t="s">
        <v>1853</v>
      </c>
      <c r="E3110" s="639" t="s">
        <v>406</v>
      </c>
      <c r="F3110" s="734">
        <v>2233</v>
      </c>
      <c r="G3110" s="1961" t="s">
        <v>3949</v>
      </c>
      <c r="H3110" s="717"/>
      <c r="I3110" s="712">
        <v>1000</v>
      </c>
      <c r="J3110" s="1537" t="s">
        <v>1126</v>
      </c>
      <c r="K3110" s="723"/>
      <c r="L3110" s="717"/>
      <c r="M3110" s="709">
        <v>1500</v>
      </c>
      <c r="N3110" s="1826"/>
      <c r="O3110" s="6"/>
      <c r="P3110" s="6"/>
      <c r="Q3110" s="6"/>
    </row>
    <row r="3111" spans="1:17">
      <c r="A3111" s="602"/>
      <c r="B3111" s="3033" t="s">
        <v>756</v>
      </c>
      <c r="C3111" s="602" t="s">
        <v>307</v>
      </c>
      <c r="D3111" s="617" t="s">
        <v>1853</v>
      </c>
      <c r="E3111" s="639" t="s">
        <v>406</v>
      </c>
      <c r="F3111" s="734">
        <v>2233</v>
      </c>
      <c r="G3111" s="1961" t="s">
        <v>2315</v>
      </c>
      <c r="H3111" s="717"/>
      <c r="I3111" s="712">
        <v>50</v>
      </c>
      <c r="J3111" s="1537" t="s">
        <v>1126</v>
      </c>
      <c r="K3111" s="723"/>
      <c r="L3111" s="717"/>
      <c r="M3111" s="709"/>
      <c r="N3111" s="1826"/>
      <c r="O3111" s="6"/>
      <c r="P3111" s="6"/>
      <c r="Q3111" s="6"/>
    </row>
    <row r="3112" spans="1:17">
      <c r="A3112" s="602"/>
      <c r="B3112" s="3033" t="s">
        <v>756</v>
      </c>
      <c r="C3112" s="602" t="s">
        <v>307</v>
      </c>
      <c r="D3112" s="617" t="s">
        <v>1853</v>
      </c>
      <c r="E3112" s="639" t="s">
        <v>406</v>
      </c>
      <c r="F3112" s="734">
        <v>2233</v>
      </c>
      <c r="G3112" s="1583" t="s">
        <v>1580</v>
      </c>
      <c r="H3112" s="717"/>
      <c r="I3112" s="712">
        <v>9650</v>
      </c>
      <c r="J3112" s="1537" t="s">
        <v>1126</v>
      </c>
      <c r="K3112" s="723"/>
      <c r="L3112" s="717"/>
      <c r="M3112" s="712">
        <v>13950</v>
      </c>
      <c r="N3112" s="1826"/>
      <c r="O3112" s="6"/>
      <c r="P3112" s="6"/>
      <c r="Q3112" s="6"/>
    </row>
    <row r="3113" spans="1:17" ht="20.399999999999999">
      <c r="A3113" s="602"/>
      <c r="B3113" s="3033" t="s">
        <v>756</v>
      </c>
      <c r="C3113" s="602" t="s">
        <v>307</v>
      </c>
      <c r="D3113" s="617" t="s">
        <v>1853</v>
      </c>
      <c r="E3113" s="639" t="s">
        <v>406</v>
      </c>
      <c r="F3113" s="734">
        <v>2233</v>
      </c>
      <c r="G3113" s="689" t="s">
        <v>3092</v>
      </c>
      <c r="H3113" s="717"/>
      <c r="I3113" s="712">
        <v>-2191</v>
      </c>
      <c r="J3113" s="1537" t="s">
        <v>1126</v>
      </c>
      <c r="K3113" s="723"/>
      <c r="L3113" s="717"/>
      <c r="M3113" s="712"/>
      <c r="N3113" s="1130"/>
      <c r="O3113" s="6"/>
      <c r="P3113" s="6"/>
      <c r="Q3113" s="6"/>
    </row>
    <row r="3114" spans="1:17">
      <c r="A3114" s="622"/>
      <c r="B3114" s="3032" t="s">
        <v>756</v>
      </c>
      <c r="C3114" s="622" t="s">
        <v>307</v>
      </c>
      <c r="D3114" s="658" t="s">
        <v>1853</v>
      </c>
      <c r="E3114" s="1305" t="s">
        <v>406</v>
      </c>
      <c r="F3114" s="1578">
        <v>2234</v>
      </c>
      <c r="G3114" s="1571" t="s">
        <v>112</v>
      </c>
      <c r="H3114" s="1572">
        <v>9250</v>
      </c>
      <c r="I3114" s="1963"/>
      <c r="J3114" s="1564">
        <v>6962</v>
      </c>
      <c r="K3114" s="1964"/>
      <c r="L3114" s="1572">
        <v>6750</v>
      </c>
      <c r="M3114" s="1965"/>
      <c r="N3114" s="1131"/>
      <c r="O3114" s="6"/>
      <c r="P3114" s="6"/>
      <c r="Q3114" s="6"/>
    </row>
    <row r="3115" spans="1:17" ht="20.399999999999999">
      <c r="A3115" s="602"/>
      <c r="B3115" s="3033" t="s">
        <v>756</v>
      </c>
      <c r="C3115" s="602" t="s">
        <v>307</v>
      </c>
      <c r="D3115" s="617" t="s">
        <v>1853</v>
      </c>
      <c r="E3115" s="1306" t="s">
        <v>406</v>
      </c>
      <c r="F3115" s="1312">
        <v>2234</v>
      </c>
      <c r="G3115" s="757" t="s">
        <v>1582</v>
      </c>
      <c r="H3115" s="1966"/>
      <c r="I3115" s="1967">
        <v>5250</v>
      </c>
      <c r="J3115" s="1564" t="s">
        <v>1126</v>
      </c>
      <c r="K3115" s="1968"/>
      <c r="L3115" s="1966"/>
      <c r="M3115" s="1969">
        <v>5750</v>
      </c>
      <c r="N3115" s="167" t="s">
        <v>3970</v>
      </c>
      <c r="O3115" s="6"/>
      <c r="P3115" s="6"/>
      <c r="Q3115" s="6"/>
    </row>
    <row r="3116" spans="1:17">
      <c r="A3116" s="602"/>
      <c r="B3116" s="3033" t="s">
        <v>756</v>
      </c>
      <c r="C3116" s="602" t="s">
        <v>307</v>
      </c>
      <c r="D3116" s="617" t="s">
        <v>1853</v>
      </c>
      <c r="E3116" s="1306" t="s">
        <v>406</v>
      </c>
      <c r="F3116" s="1312">
        <v>2234</v>
      </c>
      <c r="G3116" s="757" t="s">
        <v>1583</v>
      </c>
      <c r="H3116" s="1966"/>
      <c r="I3116" s="1967">
        <v>4000</v>
      </c>
      <c r="J3116" s="1564" t="s">
        <v>1126</v>
      </c>
      <c r="K3116" s="1968"/>
      <c r="L3116" s="1966"/>
      <c r="M3116" s="1969">
        <v>1000</v>
      </c>
      <c r="N3116" s="1130" t="s">
        <v>3969</v>
      </c>
      <c r="O3116" s="6"/>
      <c r="P3116" s="6"/>
      <c r="Q3116" s="6"/>
    </row>
    <row r="3117" spans="1:17">
      <c r="A3117" s="622"/>
      <c r="B3117" s="3032" t="s">
        <v>756</v>
      </c>
      <c r="C3117" s="622" t="s">
        <v>307</v>
      </c>
      <c r="D3117" s="658" t="s">
        <v>1853</v>
      </c>
      <c r="E3117" s="1305" t="s">
        <v>406</v>
      </c>
      <c r="F3117" s="1578">
        <v>2235</v>
      </c>
      <c r="G3117" s="1571" t="s">
        <v>913</v>
      </c>
      <c r="H3117" s="1572">
        <v>8500</v>
      </c>
      <c r="I3117" s="1963"/>
      <c r="J3117" s="1564">
        <v>4351</v>
      </c>
      <c r="K3117" s="1964"/>
      <c r="L3117" s="1572">
        <v>10559</v>
      </c>
      <c r="M3117" s="1965"/>
      <c r="N3117" s="1130"/>
      <c r="O3117" s="6"/>
      <c r="P3117" s="6"/>
      <c r="Q3117" s="6"/>
    </row>
    <row r="3118" spans="1:17">
      <c r="A3118" s="602"/>
      <c r="B3118" s="3041" t="s">
        <v>756</v>
      </c>
      <c r="C3118" s="713" t="s">
        <v>307</v>
      </c>
      <c r="D3118" s="617" t="s">
        <v>1853</v>
      </c>
      <c r="E3118" s="1306" t="s">
        <v>406</v>
      </c>
      <c r="F3118" s="1312">
        <v>2235</v>
      </c>
      <c r="G3118" s="1975" t="s">
        <v>1586</v>
      </c>
      <c r="H3118" s="1976"/>
      <c r="I3118" s="1967">
        <v>8500</v>
      </c>
      <c r="J3118" s="1564" t="s">
        <v>1126</v>
      </c>
      <c r="K3118" s="1968"/>
      <c r="L3118" s="1976"/>
      <c r="M3118" s="1977">
        <v>2000</v>
      </c>
      <c r="N3118" s="1130"/>
      <c r="O3118" s="6"/>
      <c r="P3118" s="6"/>
      <c r="Q3118" s="6"/>
    </row>
    <row r="3119" spans="1:17">
      <c r="A3119" s="602"/>
      <c r="B3119" s="3041" t="s">
        <v>756</v>
      </c>
      <c r="C3119" s="713" t="s">
        <v>307</v>
      </c>
      <c r="D3119" s="617" t="s">
        <v>1853</v>
      </c>
      <c r="E3119" s="1306" t="s">
        <v>406</v>
      </c>
      <c r="F3119" s="1312">
        <v>2235</v>
      </c>
      <c r="G3119" s="1975" t="s">
        <v>3953</v>
      </c>
      <c r="H3119" s="1976"/>
      <c r="I3119" s="1977"/>
      <c r="J3119" s="1564" t="s">
        <v>1126</v>
      </c>
      <c r="K3119" s="1968"/>
      <c r="L3119" s="1976"/>
      <c r="M3119" s="1977">
        <v>4000</v>
      </c>
      <c r="N3119" s="1130"/>
      <c r="O3119" s="6"/>
      <c r="P3119" s="6"/>
      <c r="Q3119" s="6"/>
    </row>
    <row r="3120" spans="1:17">
      <c r="A3120" s="602"/>
      <c r="B3120" s="3041" t="s">
        <v>756</v>
      </c>
      <c r="C3120" s="713" t="s">
        <v>307</v>
      </c>
      <c r="D3120" s="617" t="s">
        <v>1853</v>
      </c>
      <c r="E3120" s="1306" t="s">
        <v>406</v>
      </c>
      <c r="F3120" s="1312">
        <v>2235</v>
      </c>
      <c r="G3120" s="1975" t="s">
        <v>3954</v>
      </c>
      <c r="H3120" s="1976"/>
      <c r="I3120" s="1977"/>
      <c r="J3120" s="1564" t="s">
        <v>1126</v>
      </c>
      <c r="K3120" s="1968"/>
      <c r="L3120" s="1976"/>
      <c r="M3120" s="1977">
        <v>1800</v>
      </c>
      <c r="N3120" s="1130"/>
      <c r="O3120" s="6"/>
      <c r="P3120" s="6"/>
      <c r="Q3120" s="6"/>
    </row>
    <row r="3121" spans="1:17">
      <c r="A3121" s="602"/>
      <c r="B3121" s="3041" t="s">
        <v>756</v>
      </c>
      <c r="C3121" s="713" t="s">
        <v>307</v>
      </c>
      <c r="D3121" s="617" t="s">
        <v>1853</v>
      </c>
      <c r="E3121" s="1306" t="s">
        <v>406</v>
      </c>
      <c r="F3121" s="1312">
        <v>2235</v>
      </c>
      <c r="G3121" s="1975" t="s">
        <v>3955</v>
      </c>
      <c r="H3121" s="1976"/>
      <c r="I3121" s="1977"/>
      <c r="J3121" s="1564" t="s">
        <v>1126</v>
      </c>
      <c r="K3121" s="1968"/>
      <c r="L3121" s="1976"/>
      <c r="M3121" s="1977">
        <v>540</v>
      </c>
      <c r="N3121" s="1130"/>
      <c r="O3121" s="6"/>
      <c r="P3121" s="6"/>
      <c r="Q3121" s="6"/>
    </row>
    <row r="3122" spans="1:17" ht="20.399999999999999">
      <c r="A3122" s="602"/>
      <c r="B3122" s="3041" t="s">
        <v>756</v>
      </c>
      <c r="C3122" s="713" t="s">
        <v>307</v>
      </c>
      <c r="D3122" s="617" t="s">
        <v>1853</v>
      </c>
      <c r="E3122" s="1306" t="s">
        <v>406</v>
      </c>
      <c r="F3122" s="1312">
        <v>2235</v>
      </c>
      <c r="G3122" s="1975" t="s">
        <v>3956</v>
      </c>
      <c r="H3122" s="1976"/>
      <c r="I3122" s="1977"/>
      <c r="J3122" s="1564" t="s">
        <v>1126</v>
      </c>
      <c r="K3122" s="1968"/>
      <c r="L3122" s="1976"/>
      <c r="M3122" s="1977">
        <v>219</v>
      </c>
      <c r="N3122" s="167" t="s">
        <v>3978</v>
      </c>
      <c r="O3122" s="6"/>
      <c r="P3122" s="6"/>
      <c r="Q3122" s="6"/>
    </row>
    <row r="3123" spans="1:17" ht="30.6">
      <c r="A3123" s="602"/>
      <c r="B3123" s="3041" t="s">
        <v>756</v>
      </c>
      <c r="C3123" s="713" t="s">
        <v>307</v>
      </c>
      <c r="D3123" s="617" t="s">
        <v>1853</v>
      </c>
      <c r="E3123" s="1306" t="s">
        <v>406</v>
      </c>
      <c r="F3123" s="1312">
        <v>2235</v>
      </c>
      <c r="G3123" s="1975" t="s">
        <v>3957</v>
      </c>
      <c r="H3123" s="1976"/>
      <c r="I3123" s="1977"/>
      <c r="J3123" s="1564" t="s">
        <v>1126</v>
      </c>
      <c r="K3123" s="1968"/>
      <c r="L3123" s="1976"/>
      <c r="M3123" s="1977">
        <v>600</v>
      </c>
      <c r="N3123" s="594" t="s">
        <v>2325</v>
      </c>
      <c r="O3123" s="6"/>
      <c r="P3123" s="6"/>
      <c r="Q3123" s="6"/>
    </row>
    <row r="3124" spans="1:17" ht="20.399999999999999">
      <c r="A3124" s="602"/>
      <c r="B3124" s="3041" t="s">
        <v>756</v>
      </c>
      <c r="C3124" s="713" t="s">
        <v>307</v>
      </c>
      <c r="D3124" s="617" t="s">
        <v>1853</v>
      </c>
      <c r="E3124" s="1306" t="s">
        <v>406</v>
      </c>
      <c r="F3124" s="1312">
        <v>2235</v>
      </c>
      <c r="G3124" s="1975" t="s">
        <v>3958</v>
      </c>
      <c r="H3124" s="1976"/>
      <c r="I3124" s="1977"/>
      <c r="J3124" s="1564" t="s">
        <v>1126</v>
      </c>
      <c r="K3124" s="1968"/>
      <c r="L3124" s="1976"/>
      <c r="M3124" s="1977">
        <v>500</v>
      </c>
      <c r="N3124" s="167"/>
      <c r="O3124" s="6"/>
      <c r="P3124" s="6"/>
      <c r="Q3124" s="6"/>
    </row>
    <row r="3125" spans="1:17" ht="20.399999999999999">
      <c r="A3125" s="602"/>
      <c r="B3125" s="3041" t="s">
        <v>756</v>
      </c>
      <c r="C3125" s="713" t="s">
        <v>307</v>
      </c>
      <c r="D3125" s="617" t="s">
        <v>1853</v>
      </c>
      <c r="E3125" s="1306" t="s">
        <v>406</v>
      </c>
      <c r="F3125" s="1312">
        <v>2235</v>
      </c>
      <c r="G3125" s="1975" t="s">
        <v>3959</v>
      </c>
      <c r="H3125" s="1976"/>
      <c r="I3125" s="1977"/>
      <c r="J3125" s="1564" t="s">
        <v>1126</v>
      </c>
      <c r="K3125" s="1968"/>
      <c r="L3125" s="1976"/>
      <c r="M3125" s="1977">
        <v>600</v>
      </c>
      <c r="N3125" s="167"/>
      <c r="O3125" s="3"/>
      <c r="P3125" s="3"/>
      <c r="Q3125" s="3"/>
    </row>
    <row r="3126" spans="1:17">
      <c r="A3126" s="602"/>
      <c r="B3126" s="3041" t="s">
        <v>756</v>
      </c>
      <c r="C3126" s="713" t="s">
        <v>307</v>
      </c>
      <c r="D3126" s="617" t="s">
        <v>1853</v>
      </c>
      <c r="E3126" s="1306" t="s">
        <v>406</v>
      </c>
      <c r="F3126" s="1312">
        <v>2235</v>
      </c>
      <c r="G3126" s="1975" t="s">
        <v>3960</v>
      </c>
      <c r="H3126" s="1976"/>
      <c r="I3126" s="1977"/>
      <c r="J3126" s="1564" t="s">
        <v>1126</v>
      </c>
      <c r="K3126" s="1968"/>
      <c r="L3126" s="1976"/>
      <c r="M3126" s="1977">
        <v>300</v>
      </c>
      <c r="N3126" s="167"/>
      <c r="O3126" s="6"/>
      <c r="P3126" s="6"/>
      <c r="Q3126" s="6"/>
    </row>
    <row r="3127" spans="1:17">
      <c r="A3127" s="602"/>
      <c r="B3127" s="3041" t="s">
        <v>756</v>
      </c>
      <c r="C3127" s="713" t="s">
        <v>307</v>
      </c>
      <c r="D3127" s="617" t="s">
        <v>1853</v>
      </c>
      <c r="E3127" s="1306" t="s">
        <v>406</v>
      </c>
      <c r="F3127" s="1312">
        <v>2235</v>
      </c>
      <c r="G3127" s="1975"/>
      <c r="H3127" s="1976"/>
      <c r="I3127" s="1977"/>
      <c r="J3127" s="1564" t="s">
        <v>1126</v>
      </c>
      <c r="K3127" s="1968"/>
      <c r="L3127" s="1976"/>
      <c r="M3127" s="1977"/>
      <c r="N3127" s="167"/>
      <c r="O3127" s="3"/>
      <c r="P3127" s="3"/>
      <c r="Q3127" s="3"/>
    </row>
    <row r="3128" spans="1:17" ht="20.399999999999999">
      <c r="A3128" s="622"/>
      <c r="B3128" s="3032" t="s">
        <v>312</v>
      </c>
      <c r="C3128" s="622" t="s">
        <v>306</v>
      </c>
      <c r="D3128" s="658" t="s">
        <v>1853</v>
      </c>
      <c r="E3128" s="659" t="s">
        <v>1819</v>
      </c>
      <c r="F3128" s="763">
        <v>2239</v>
      </c>
      <c r="G3128" s="739" t="s">
        <v>676</v>
      </c>
      <c r="H3128" s="1229">
        <v>125655</v>
      </c>
      <c r="I3128" s="716"/>
      <c r="J3128" s="1392">
        <v>66080.78</v>
      </c>
      <c r="K3128" s="1219"/>
      <c r="L3128" s="3027">
        <v>134358</v>
      </c>
      <c r="M3128" s="705"/>
      <c r="N3128" s="167"/>
      <c r="O3128" s="6"/>
      <c r="P3128" s="6"/>
      <c r="Q3128" s="6"/>
    </row>
    <row r="3129" spans="1:17">
      <c r="A3129" s="780"/>
      <c r="B3129" s="3033" t="s">
        <v>312</v>
      </c>
      <c r="C3129" s="639" t="s">
        <v>306</v>
      </c>
      <c r="D3129" s="733" t="s">
        <v>1853</v>
      </c>
      <c r="E3129" s="639" t="s">
        <v>1819</v>
      </c>
      <c r="F3129" s="734">
        <v>2239</v>
      </c>
      <c r="G3129" s="751" t="s">
        <v>2726</v>
      </c>
      <c r="H3129" s="710"/>
      <c r="I3129" s="709">
        <v>468</v>
      </c>
      <c r="J3129" s="1392" t="s">
        <v>1126</v>
      </c>
      <c r="K3129" s="1219"/>
      <c r="L3129" s="1216"/>
      <c r="M3129" s="2185">
        <v>1619</v>
      </c>
      <c r="N3129" s="167" t="s">
        <v>3972</v>
      </c>
      <c r="O3129" s="3"/>
      <c r="P3129" s="3"/>
      <c r="Q3129" s="3"/>
    </row>
    <row r="3130" spans="1:17">
      <c r="A3130" s="713"/>
      <c r="B3130" s="3033" t="s">
        <v>312</v>
      </c>
      <c r="C3130" s="602" t="s">
        <v>306</v>
      </c>
      <c r="D3130" s="617" t="s">
        <v>1853</v>
      </c>
      <c r="E3130" s="639" t="s">
        <v>1819</v>
      </c>
      <c r="F3130" s="734">
        <v>2239</v>
      </c>
      <c r="G3130" s="751" t="s">
        <v>2730</v>
      </c>
      <c r="H3130" s="710"/>
      <c r="I3130" s="709">
        <v>76741</v>
      </c>
      <c r="J3130" s="1392" t="s">
        <v>1126</v>
      </c>
      <c r="K3130" s="1219"/>
      <c r="L3130" s="1216"/>
      <c r="M3130" s="2185">
        <v>88493</v>
      </c>
      <c r="N3130" s="167"/>
      <c r="O3130" s="6"/>
      <c r="P3130" s="6"/>
      <c r="Q3130" s="6"/>
    </row>
    <row r="3131" spans="1:17">
      <c r="A3131" s="713"/>
      <c r="B3131" s="3033" t="s">
        <v>312</v>
      </c>
      <c r="C3131" s="602" t="s">
        <v>306</v>
      </c>
      <c r="D3131" s="617" t="s">
        <v>1853</v>
      </c>
      <c r="E3131" s="639" t="s">
        <v>1819</v>
      </c>
      <c r="F3131" s="734">
        <v>2239</v>
      </c>
      <c r="G3131" s="751" t="s">
        <v>2729</v>
      </c>
      <c r="H3131" s="710"/>
      <c r="I3131" s="709">
        <v>38371</v>
      </c>
      <c r="J3131" s="1392" t="s">
        <v>1126</v>
      </c>
      <c r="K3131" s="1219"/>
      <c r="L3131" s="1216"/>
      <c r="M3131" s="813">
        <v>44246</v>
      </c>
      <c r="N3131" s="167"/>
      <c r="O3131" s="3"/>
      <c r="P3131" s="3"/>
      <c r="Q3131" s="3"/>
    </row>
    <row r="3132" spans="1:17" ht="45" customHeight="1">
      <c r="A3132" s="713"/>
      <c r="B3132" s="3033" t="s">
        <v>312</v>
      </c>
      <c r="C3132" s="602" t="s">
        <v>306</v>
      </c>
      <c r="D3132" s="617" t="s">
        <v>1853</v>
      </c>
      <c r="E3132" s="639" t="s">
        <v>1819</v>
      </c>
      <c r="F3132" s="734">
        <v>2239</v>
      </c>
      <c r="G3132" s="751" t="s">
        <v>2808</v>
      </c>
      <c r="H3132" s="710"/>
      <c r="I3132" s="709">
        <v>10075</v>
      </c>
      <c r="J3132" s="1392" t="s">
        <v>1126</v>
      </c>
      <c r="K3132" s="1219"/>
      <c r="L3132" s="1216"/>
      <c r="M3132" s="813"/>
      <c r="N3132" s="594" t="s">
        <v>2329</v>
      </c>
      <c r="O3132" s="6"/>
      <c r="P3132" s="6"/>
      <c r="Q3132" s="6"/>
    </row>
    <row r="3133" spans="1:17" ht="20.399999999999999">
      <c r="A3133" s="713"/>
      <c r="B3133" s="3033" t="s">
        <v>312</v>
      </c>
      <c r="C3133" s="602" t="s">
        <v>306</v>
      </c>
      <c r="D3133" s="617" t="s">
        <v>1853</v>
      </c>
      <c r="E3133" s="639" t="s">
        <v>1819</v>
      </c>
      <c r="F3133" s="734">
        <v>2239</v>
      </c>
      <c r="G3133" s="751" t="s">
        <v>1914</v>
      </c>
      <c r="H3133" s="710"/>
      <c r="I3133" s="709"/>
      <c r="J3133" s="1392" t="s">
        <v>1126</v>
      </c>
      <c r="K3133" s="1219"/>
      <c r="L3133" s="1216"/>
      <c r="M3133" s="813"/>
      <c r="N3133" s="594" t="s">
        <v>2330</v>
      </c>
      <c r="O3133" s="3"/>
      <c r="P3133" s="3"/>
      <c r="Q3133" s="3"/>
    </row>
    <row r="3134" spans="1:17" ht="45" customHeight="1">
      <c r="A3134" s="622"/>
      <c r="B3134" s="3032" t="s">
        <v>756</v>
      </c>
      <c r="C3134" s="622" t="s">
        <v>307</v>
      </c>
      <c r="D3134" s="658" t="s">
        <v>1853</v>
      </c>
      <c r="E3134" s="1305" t="s">
        <v>406</v>
      </c>
      <c r="F3134" s="624">
        <v>2239</v>
      </c>
      <c r="G3134" s="625" t="s">
        <v>136</v>
      </c>
      <c r="H3134" s="715">
        <v>27785</v>
      </c>
      <c r="I3134" s="718"/>
      <c r="J3134" s="1392">
        <v>18999</v>
      </c>
      <c r="K3134" s="719"/>
      <c r="L3134" s="1980">
        <v>34142</v>
      </c>
      <c r="M3134" s="1981"/>
      <c r="N3134" s="594" t="s">
        <v>2331</v>
      </c>
      <c r="O3134" s="6"/>
      <c r="P3134" s="6"/>
      <c r="Q3134" s="6"/>
    </row>
    <row r="3135" spans="1:17">
      <c r="A3135" s="602" t="s">
        <v>555</v>
      </c>
      <c r="B3135" s="3033" t="s">
        <v>756</v>
      </c>
      <c r="C3135" s="602" t="s">
        <v>307</v>
      </c>
      <c r="D3135" s="617" t="s">
        <v>1853</v>
      </c>
      <c r="E3135" s="1306" t="s">
        <v>406</v>
      </c>
      <c r="F3135" s="618">
        <v>2239</v>
      </c>
      <c r="G3135" s="1551" t="s">
        <v>261</v>
      </c>
      <c r="H3135" s="717"/>
      <c r="I3135" s="712">
        <v>1000</v>
      </c>
      <c r="J3135" s="1392" t="s">
        <v>1126</v>
      </c>
      <c r="K3135" s="723"/>
      <c r="L3135" s="897"/>
      <c r="M3135" s="1979">
        <v>1000</v>
      </c>
      <c r="N3135" s="594"/>
      <c r="O3135" s="6"/>
      <c r="P3135" s="6"/>
      <c r="Q3135" s="6"/>
    </row>
    <row r="3136" spans="1:17">
      <c r="A3136" s="602"/>
      <c r="B3136" s="3033" t="s">
        <v>756</v>
      </c>
      <c r="C3136" s="602" t="s">
        <v>307</v>
      </c>
      <c r="D3136" s="617" t="s">
        <v>1853</v>
      </c>
      <c r="E3136" s="1306" t="s">
        <v>406</v>
      </c>
      <c r="F3136" s="618">
        <v>2239</v>
      </c>
      <c r="G3136" s="1978" t="s">
        <v>608</v>
      </c>
      <c r="H3136" s="717"/>
      <c r="I3136" s="712">
        <v>100</v>
      </c>
      <c r="J3136" s="1392" t="s">
        <v>1126</v>
      </c>
      <c r="K3136" s="723"/>
      <c r="L3136" s="897"/>
      <c r="M3136" s="1979">
        <v>100</v>
      </c>
      <c r="N3136" s="594"/>
      <c r="O3136" s="6"/>
      <c r="P3136" s="6"/>
      <c r="Q3136" s="6"/>
    </row>
    <row r="3137" spans="1:17" ht="20.399999999999999">
      <c r="A3137" s="602"/>
      <c r="B3137" s="3033" t="s">
        <v>756</v>
      </c>
      <c r="C3137" s="602" t="s">
        <v>307</v>
      </c>
      <c r="D3137" s="617" t="s">
        <v>1853</v>
      </c>
      <c r="E3137" s="1306" t="s">
        <v>406</v>
      </c>
      <c r="F3137" s="618">
        <v>2239</v>
      </c>
      <c r="G3137" s="1551" t="s">
        <v>344</v>
      </c>
      <c r="H3137" s="717"/>
      <c r="I3137" s="712">
        <v>200</v>
      </c>
      <c r="J3137" s="1392">
        <v>121.38</v>
      </c>
      <c r="K3137" s="723"/>
      <c r="L3137" s="897"/>
      <c r="M3137" s="1979">
        <v>200</v>
      </c>
      <c r="N3137" s="1956"/>
      <c r="O3137" s="6"/>
      <c r="P3137" s="6"/>
      <c r="Q3137" s="6"/>
    </row>
    <row r="3138" spans="1:17">
      <c r="A3138" s="602"/>
      <c r="B3138" s="3033" t="s">
        <v>756</v>
      </c>
      <c r="C3138" s="602" t="s">
        <v>307</v>
      </c>
      <c r="D3138" s="617" t="s">
        <v>1853</v>
      </c>
      <c r="E3138" s="1306" t="s">
        <v>406</v>
      </c>
      <c r="F3138" s="618">
        <v>2239</v>
      </c>
      <c r="G3138" s="1551" t="s">
        <v>318</v>
      </c>
      <c r="H3138" s="717"/>
      <c r="I3138" s="712">
        <v>480</v>
      </c>
      <c r="J3138" s="1392">
        <v>500</v>
      </c>
      <c r="K3138" s="723"/>
      <c r="L3138" s="897"/>
      <c r="M3138" s="1979">
        <v>480</v>
      </c>
      <c r="N3138" s="1956"/>
      <c r="O3138" s="6"/>
      <c r="P3138" s="6"/>
      <c r="Q3138" s="6"/>
    </row>
    <row r="3139" spans="1:17" ht="20.399999999999999">
      <c r="A3139" s="602"/>
      <c r="B3139" s="3033" t="s">
        <v>756</v>
      </c>
      <c r="C3139" s="602" t="s">
        <v>307</v>
      </c>
      <c r="D3139" s="617" t="s">
        <v>1853</v>
      </c>
      <c r="E3139" s="1306" t="s">
        <v>406</v>
      </c>
      <c r="F3139" s="618">
        <v>2239</v>
      </c>
      <c r="G3139" s="604" t="s">
        <v>2316</v>
      </c>
      <c r="H3139" s="717"/>
      <c r="I3139" s="712">
        <v>4500</v>
      </c>
      <c r="J3139" s="1392">
        <v>2250</v>
      </c>
      <c r="K3139" s="723"/>
      <c r="L3139" s="897"/>
      <c r="M3139" s="1979">
        <v>4500</v>
      </c>
      <c r="N3139" s="1956"/>
      <c r="O3139" s="3"/>
      <c r="P3139" s="3"/>
      <c r="Q3139" s="3"/>
    </row>
    <row r="3140" spans="1:17">
      <c r="A3140" s="602"/>
      <c r="B3140" s="3033" t="s">
        <v>756</v>
      </c>
      <c r="C3140" s="602" t="s">
        <v>307</v>
      </c>
      <c r="D3140" s="617" t="s">
        <v>1853</v>
      </c>
      <c r="E3140" s="1306" t="s">
        <v>406</v>
      </c>
      <c r="F3140" s="618">
        <v>2239</v>
      </c>
      <c r="G3140" s="604" t="s">
        <v>2576</v>
      </c>
      <c r="H3140" s="717"/>
      <c r="I3140" s="712">
        <v>80</v>
      </c>
      <c r="J3140" s="1392" t="s">
        <v>1126</v>
      </c>
      <c r="K3140" s="723"/>
      <c r="L3140" s="897"/>
      <c r="M3140" s="1979">
        <v>80</v>
      </c>
      <c r="N3140" s="1956" t="s">
        <v>3977</v>
      </c>
      <c r="O3140" s="6"/>
      <c r="P3140" s="6"/>
      <c r="Q3140" s="6"/>
    </row>
    <row r="3141" spans="1:17">
      <c r="A3141" s="602"/>
      <c r="B3141" s="3033" t="s">
        <v>756</v>
      </c>
      <c r="C3141" s="602" t="s">
        <v>307</v>
      </c>
      <c r="D3141" s="617" t="s">
        <v>1853</v>
      </c>
      <c r="E3141" s="1306" t="s">
        <v>406</v>
      </c>
      <c r="F3141" s="618">
        <v>2239</v>
      </c>
      <c r="G3141" s="604" t="s">
        <v>2577</v>
      </c>
      <c r="H3141" s="717"/>
      <c r="I3141" s="712">
        <v>90</v>
      </c>
      <c r="J3141" s="1392" t="s">
        <v>1126</v>
      </c>
      <c r="K3141" s="723"/>
      <c r="L3141" s="897"/>
      <c r="M3141" s="1979">
        <v>90</v>
      </c>
      <c r="N3141" s="1131"/>
      <c r="O3141" s="3"/>
      <c r="P3141" s="3"/>
      <c r="Q3141" s="3"/>
    </row>
    <row r="3142" spans="1:17" ht="20.399999999999999">
      <c r="A3142" s="602"/>
      <c r="B3142" s="3033" t="s">
        <v>756</v>
      </c>
      <c r="C3142" s="602" t="s">
        <v>307</v>
      </c>
      <c r="D3142" s="617" t="s">
        <v>1853</v>
      </c>
      <c r="E3142" s="1306" t="s">
        <v>406</v>
      </c>
      <c r="F3142" s="618">
        <v>2239</v>
      </c>
      <c r="G3142" s="604" t="s">
        <v>3961</v>
      </c>
      <c r="H3142" s="717"/>
      <c r="I3142" s="712">
        <v>200</v>
      </c>
      <c r="J3142" s="1392" t="s">
        <v>1126</v>
      </c>
      <c r="K3142" s="723"/>
      <c r="L3142" s="897"/>
      <c r="M3142" s="1979"/>
      <c r="N3142" s="1131" t="s">
        <v>2332</v>
      </c>
      <c r="O3142" s="6"/>
      <c r="P3142" s="6"/>
      <c r="Q3142" s="6"/>
    </row>
    <row r="3143" spans="1:17" ht="20.399999999999999">
      <c r="A3143" s="602"/>
      <c r="B3143" s="3033" t="s">
        <v>756</v>
      </c>
      <c r="C3143" s="602" t="s">
        <v>307</v>
      </c>
      <c r="D3143" s="617" t="s">
        <v>1853</v>
      </c>
      <c r="E3143" s="1306" t="s">
        <v>406</v>
      </c>
      <c r="F3143" s="618">
        <v>2239</v>
      </c>
      <c r="G3143" s="604" t="s">
        <v>2318</v>
      </c>
      <c r="H3143" s="717"/>
      <c r="I3143" s="712">
        <v>250</v>
      </c>
      <c r="J3143" s="1392" t="s">
        <v>1126</v>
      </c>
      <c r="K3143" s="723"/>
      <c r="L3143" s="897"/>
      <c r="M3143" s="1979">
        <v>250</v>
      </c>
      <c r="N3143" s="1131"/>
      <c r="O3143" s="3"/>
      <c r="P3143" s="3"/>
      <c r="Q3143" s="3"/>
    </row>
    <row r="3144" spans="1:17" ht="20.399999999999999">
      <c r="A3144" s="602"/>
      <c r="B3144" s="3033" t="s">
        <v>756</v>
      </c>
      <c r="C3144" s="602" t="s">
        <v>307</v>
      </c>
      <c r="D3144" s="617" t="s">
        <v>1853</v>
      </c>
      <c r="E3144" s="1306" t="s">
        <v>406</v>
      </c>
      <c r="F3144" s="618">
        <v>2239</v>
      </c>
      <c r="G3144" s="604" t="s">
        <v>2319</v>
      </c>
      <c r="H3144" s="717"/>
      <c r="I3144" s="712">
        <v>150</v>
      </c>
      <c r="J3144" s="1392" t="s">
        <v>1126</v>
      </c>
      <c r="K3144" s="723"/>
      <c r="L3144" s="897"/>
      <c r="M3144" s="885"/>
      <c r="N3144" s="1956" t="s">
        <v>3993</v>
      </c>
      <c r="O3144" s="6"/>
      <c r="P3144" s="6"/>
      <c r="Q3144" s="6"/>
    </row>
    <row r="3145" spans="1:17">
      <c r="A3145" s="602"/>
      <c r="B3145" s="3033" t="s">
        <v>756</v>
      </c>
      <c r="C3145" s="602" t="s">
        <v>307</v>
      </c>
      <c r="D3145" s="617" t="s">
        <v>1853</v>
      </c>
      <c r="E3145" s="1306" t="s">
        <v>406</v>
      </c>
      <c r="F3145" s="618">
        <v>2239</v>
      </c>
      <c r="G3145" s="604" t="s">
        <v>2320</v>
      </c>
      <c r="H3145" s="717"/>
      <c r="I3145" s="712">
        <v>75</v>
      </c>
      <c r="J3145" s="1392" t="s">
        <v>1126</v>
      </c>
      <c r="K3145" s="723"/>
      <c r="L3145" s="897"/>
      <c r="M3145" s="885"/>
      <c r="N3145" s="1131"/>
      <c r="O3145" s="3"/>
      <c r="P3145" s="3"/>
      <c r="Q3145" s="3"/>
    </row>
    <row r="3146" spans="1:17" ht="20.399999999999999">
      <c r="A3146" s="602"/>
      <c r="B3146" s="3033" t="s">
        <v>756</v>
      </c>
      <c r="C3146" s="602" t="s">
        <v>307</v>
      </c>
      <c r="D3146" s="617" t="s">
        <v>1853</v>
      </c>
      <c r="E3146" s="1306" t="s">
        <v>406</v>
      </c>
      <c r="F3146" s="618">
        <v>2239</v>
      </c>
      <c r="G3146" s="604" t="s">
        <v>2321</v>
      </c>
      <c r="H3146" s="717"/>
      <c r="I3146" s="712">
        <v>240</v>
      </c>
      <c r="J3146" s="1392" t="s">
        <v>1126</v>
      </c>
      <c r="K3146" s="723"/>
      <c r="L3146" s="897"/>
      <c r="M3146" s="885"/>
      <c r="N3146" s="2010"/>
      <c r="O3146" s="6"/>
      <c r="P3146" s="6"/>
      <c r="Q3146" s="6"/>
    </row>
    <row r="3147" spans="1:17">
      <c r="A3147" s="602"/>
      <c r="B3147" s="3033" t="s">
        <v>756</v>
      </c>
      <c r="C3147" s="602" t="s">
        <v>307</v>
      </c>
      <c r="D3147" s="617" t="s">
        <v>1853</v>
      </c>
      <c r="E3147" s="1306" t="s">
        <v>406</v>
      </c>
      <c r="F3147" s="618">
        <v>2239</v>
      </c>
      <c r="G3147" s="604" t="s">
        <v>2322</v>
      </c>
      <c r="H3147" s="717"/>
      <c r="I3147" s="712">
        <v>250</v>
      </c>
      <c r="J3147" s="1392" t="s">
        <v>1126</v>
      </c>
      <c r="K3147" s="723"/>
      <c r="L3147" s="897"/>
      <c r="M3147" s="885"/>
      <c r="N3147" s="2010"/>
      <c r="O3147" s="3"/>
      <c r="P3147" s="3"/>
      <c r="Q3147" s="3"/>
    </row>
    <row r="3148" spans="1:17">
      <c r="A3148" s="602"/>
      <c r="B3148" s="3033" t="s">
        <v>756</v>
      </c>
      <c r="C3148" s="602" t="s">
        <v>307</v>
      </c>
      <c r="D3148" s="617" t="s">
        <v>1853</v>
      </c>
      <c r="E3148" s="1306" t="s">
        <v>406</v>
      </c>
      <c r="F3148" s="618">
        <v>2239</v>
      </c>
      <c r="G3148" s="604" t="s">
        <v>2323</v>
      </c>
      <c r="H3148" s="717"/>
      <c r="I3148" s="712">
        <v>100</v>
      </c>
      <c r="J3148" s="1392" t="s">
        <v>1126</v>
      </c>
      <c r="K3148" s="723"/>
      <c r="L3148" s="897"/>
      <c r="M3148" s="885"/>
      <c r="N3148" s="2010"/>
      <c r="O3148" s="6"/>
      <c r="P3148" s="6"/>
      <c r="Q3148" s="6"/>
    </row>
    <row r="3149" spans="1:17">
      <c r="A3149" s="713"/>
      <c r="B3149" s="3041" t="s">
        <v>756</v>
      </c>
      <c r="C3149" s="713" t="s">
        <v>307</v>
      </c>
      <c r="D3149" s="617" t="s">
        <v>1853</v>
      </c>
      <c r="E3149" s="1306" t="s">
        <v>406</v>
      </c>
      <c r="F3149" s="618">
        <v>2239</v>
      </c>
      <c r="G3149" s="1551" t="s">
        <v>1585</v>
      </c>
      <c r="H3149" s="717"/>
      <c r="I3149" s="712">
        <v>300</v>
      </c>
      <c r="J3149" s="1392" t="s">
        <v>1126</v>
      </c>
      <c r="K3149" s="723"/>
      <c r="L3149" s="897"/>
      <c r="M3149" s="1979">
        <v>300</v>
      </c>
      <c r="N3149" s="2010"/>
      <c r="O3149" s="3"/>
      <c r="P3149" s="3"/>
      <c r="Q3149" s="3"/>
    </row>
    <row r="3150" spans="1:17" ht="30.6">
      <c r="A3150" s="602"/>
      <c r="B3150" s="3033" t="s">
        <v>756</v>
      </c>
      <c r="C3150" s="602" t="s">
        <v>307</v>
      </c>
      <c r="D3150" s="617" t="s">
        <v>1853</v>
      </c>
      <c r="E3150" s="1306" t="s">
        <v>406</v>
      </c>
      <c r="F3150" s="618">
        <v>2239</v>
      </c>
      <c r="G3150" s="1551" t="s">
        <v>403</v>
      </c>
      <c r="H3150" s="717"/>
      <c r="I3150" s="712">
        <v>1000</v>
      </c>
      <c r="J3150" s="1392" t="s">
        <v>1126</v>
      </c>
      <c r="K3150" s="723"/>
      <c r="L3150" s="897"/>
      <c r="M3150" s="1979">
        <v>1000</v>
      </c>
      <c r="N3150" s="2010"/>
      <c r="O3150" s="6"/>
      <c r="P3150" s="6"/>
      <c r="Q3150" s="6"/>
    </row>
    <row r="3151" spans="1:17" ht="20.399999999999999">
      <c r="A3151" s="602"/>
      <c r="B3151" s="3033" t="s">
        <v>756</v>
      </c>
      <c r="C3151" s="602" t="s">
        <v>307</v>
      </c>
      <c r="D3151" s="617" t="s">
        <v>1853</v>
      </c>
      <c r="E3151" s="1306" t="s">
        <v>406</v>
      </c>
      <c r="F3151" s="618">
        <v>2239</v>
      </c>
      <c r="G3151" s="1551" t="s">
        <v>379</v>
      </c>
      <c r="H3151" s="717"/>
      <c r="I3151" s="712">
        <v>200</v>
      </c>
      <c r="J3151" s="1392" t="s">
        <v>1126</v>
      </c>
      <c r="K3151" s="723"/>
      <c r="L3151" s="897"/>
      <c r="M3151" s="1979">
        <v>200</v>
      </c>
      <c r="N3151" s="2010"/>
      <c r="O3151" s="6"/>
      <c r="P3151" s="6"/>
      <c r="Q3151" s="6"/>
    </row>
    <row r="3152" spans="1:17" ht="40.799999999999997">
      <c r="A3152" s="713"/>
      <c r="B3152" s="3033" t="s">
        <v>756</v>
      </c>
      <c r="C3152" s="602" t="s">
        <v>307</v>
      </c>
      <c r="D3152" s="617" t="s">
        <v>1853</v>
      </c>
      <c r="E3152" s="1306" t="s">
        <v>406</v>
      </c>
      <c r="F3152" s="618">
        <v>2239</v>
      </c>
      <c r="G3152" s="1978" t="s">
        <v>1106</v>
      </c>
      <c r="H3152" s="717"/>
      <c r="I3152" s="712">
        <v>300</v>
      </c>
      <c r="J3152" s="1392" t="s">
        <v>1126</v>
      </c>
      <c r="K3152" s="723"/>
      <c r="L3152" s="897"/>
      <c r="M3152" s="1979">
        <v>300</v>
      </c>
      <c r="N3152" s="296" t="s">
        <v>4294</v>
      </c>
      <c r="O3152" s="6"/>
      <c r="P3152" s="6"/>
      <c r="Q3152" s="6"/>
    </row>
    <row r="3153" spans="1:32" ht="20.399999999999999">
      <c r="A3153" s="713"/>
      <c r="B3153" s="3033" t="s">
        <v>756</v>
      </c>
      <c r="C3153" s="602" t="s">
        <v>307</v>
      </c>
      <c r="D3153" s="617" t="s">
        <v>1853</v>
      </c>
      <c r="E3153" s="1306" t="s">
        <v>406</v>
      </c>
      <c r="F3153" s="618">
        <v>2239</v>
      </c>
      <c r="G3153" s="1551" t="s">
        <v>3962</v>
      </c>
      <c r="H3153" s="717"/>
      <c r="I3153" s="712">
        <v>400</v>
      </c>
      <c r="J3153" s="1392" t="s">
        <v>1126</v>
      </c>
      <c r="K3153" s="723"/>
      <c r="L3153" s="897"/>
      <c r="M3153" s="1979"/>
      <c r="N3153" s="2010"/>
    </row>
    <row r="3154" spans="1:32" ht="20.399999999999999">
      <c r="A3154" s="713"/>
      <c r="B3154" s="3033" t="s">
        <v>756</v>
      </c>
      <c r="C3154" s="602" t="s">
        <v>307</v>
      </c>
      <c r="D3154" s="617" t="s">
        <v>1853</v>
      </c>
      <c r="E3154" s="1306" t="s">
        <v>406</v>
      </c>
      <c r="F3154" s="618">
        <v>2239</v>
      </c>
      <c r="G3154" s="1551" t="s">
        <v>3963</v>
      </c>
      <c r="H3154" s="717"/>
      <c r="I3154" s="712">
        <v>870</v>
      </c>
      <c r="J3154" s="1392">
        <v>165</v>
      </c>
      <c r="K3154" s="723"/>
      <c r="L3154" s="897"/>
      <c r="M3154" s="1979"/>
      <c r="N3154" s="2010"/>
    </row>
    <row r="3155" spans="1:32" ht="40.799999999999997">
      <c r="A3155" s="713"/>
      <c r="B3155" s="3033" t="s">
        <v>756</v>
      </c>
      <c r="C3155" s="639" t="s">
        <v>307</v>
      </c>
      <c r="D3155" s="733" t="s">
        <v>1853</v>
      </c>
      <c r="E3155" s="1306" t="s">
        <v>406</v>
      </c>
      <c r="F3155" s="734">
        <v>2239</v>
      </c>
      <c r="G3155" s="1583" t="s">
        <v>1256</v>
      </c>
      <c r="H3155" s="717"/>
      <c r="I3155" s="712">
        <v>17000</v>
      </c>
      <c r="J3155" s="1392">
        <v>16022.35</v>
      </c>
      <c r="K3155" s="723"/>
      <c r="L3155" s="897"/>
      <c r="M3155" s="1979">
        <v>25000</v>
      </c>
      <c r="N3155" s="1956"/>
    </row>
    <row r="3156" spans="1:32">
      <c r="A3156" s="1970"/>
      <c r="B3156" s="3033" t="s">
        <v>756</v>
      </c>
      <c r="C3156" s="639" t="s">
        <v>307</v>
      </c>
      <c r="D3156" s="733" t="s">
        <v>1853</v>
      </c>
      <c r="E3156" s="1306" t="s">
        <v>406</v>
      </c>
      <c r="F3156" s="734">
        <v>2239</v>
      </c>
      <c r="G3156" s="1583" t="s">
        <v>3964</v>
      </c>
      <c r="H3156" s="1971"/>
      <c r="I3156" s="1972"/>
      <c r="J3156" s="1553"/>
      <c r="K3156" s="1973"/>
      <c r="L3156" s="1974"/>
      <c r="M3156" s="1979">
        <v>642</v>
      </c>
      <c r="N3156" s="1954" t="s">
        <v>4277</v>
      </c>
    </row>
    <row r="3157" spans="1:32">
      <c r="A3157" s="622"/>
      <c r="B3157" s="3032" t="s">
        <v>757</v>
      </c>
      <c r="C3157" s="622" t="s">
        <v>307</v>
      </c>
      <c r="D3157" s="658" t="s">
        <v>1853</v>
      </c>
      <c r="E3157" s="1305" t="s">
        <v>406</v>
      </c>
      <c r="F3157" s="624">
        <v>2239</v>
      </c>
      <c r="G3157" s="625" t="s">
        <v>136</v>
      </c>
      <c r="H3157" s="715"/>
      <c r="I3157" s="718"/>
      <c r="J3157" s="1392">
        <v>18999</v>
      </c>
      <c r="K3157" s="719"/>
      <c r="L3157" s="1980">
        <v>2866.6666666666665</v>
      </c>
      <c r="M3157" s="1981"/>
      <c r="N3157" s="1954" t="s">
        <v>4277</v>
      </c>
      <c r="O3157" s="3"/>
      <c r="P3157" s="3"/>
      <c r="Q3157" s="3"/>
    </row>
    <row r="3158" spans="1:32">
      <c r="A3158" s="1970"/>
      <c r="B3158" s="3033" t="s">
        <v>757</v>
      </c>
      <c r="C3158" s="639" t="s">
        <v>307</v>
      </c>
      <c r="D3158" s="733" t="s">
        <v>1853</v>
      </c>
      <c r="E3158" s="1306" t="s">
        <v>406</v>
      </c>
      <c r="F3158" s="734">
        <v>2239</v>
      </c>
      <c r="G3158" s="1583" t="s">
        <v>3966</v>
      </c>
      <c r="H3158" s="1971"/>
      <c r="I3158" s="1972"/>
      <c r="J3158" s="1553"/>
      <c r="K3158" s="1973"/>
      <c r="L3158" s="1974"/>
      <c r="M3158" s="1947">
        <v>300</v>
      </c>
      <c r="N3158" s="1954" t="s">
        <v>4277</v>
      </c>
      <c r="O3158" s="6"/>
      <c r="P3158" s="6"/>
      <c r="Q3158" s="6"/>
    </row>
    <row r="3159" spans="1:32">
      <c r="A3159" s="713"/>
      <c r="B3159" s="3033" t="s">
        <v>757</v>
      </c>
      <c r="C3159" s="602" t="s">
        <v>307</v>
      </c>
      <c r="D3159" s="617" t="s">
        <v>1853</v>
      </c>
      <c r="E3159" s="1306" t="s">
        <v>406</v>
      </c>
      <c r="F3159" s="618">
        <v>2239</v>
      </c>
      <c r="G3159" s="1551" t="s">
        <v>3967</v>
      </c>
      <c r="H3159" s="717"/>
      <c r="I3159" s="712"/>
      <c r="J3159" s="1392"/>
      <c r="K3159" s="723"/>
      <c r="L3159" s="897"/>
      <c r="M3159" s="2737">
        <v>2566.6666666666665</v>
      </c>
      <c r="N3159" s="1954" t="s">
        <v>4277</v>
      </c>
      <c r="O3159" s="4"/>
      <c r="P3159" s="4"/>
      <c r="Q3159" s="4"/>
      <c r="R3159" s="4"/>
      <c r="S3159" s="4"/>
      <c r="T3159" s="4"/>
      <c r="U3159" s="4"/>
      <c r="V3159" s="4"/>
      <c r="W3159" s="4"/>
      <c r="X3159" s="4"/>
      <c r="Y3159" s="4"/>
      <c r="Z3159" s="4"/>
      <c r="AA3159" s="4"/>
      <c r="AB3159" s="4"/>
      <c r="AC3159" s="4"/>
      <c r="AD3159" s="4"/>
      <c r="AE3159" s="4"/>
      <c r="AF3159" s="4"/>
    </row>
    <row r="3160" spans="1:32" ht="20.399999999999999">
      <c r="A3160" s="622"/>
      <c r="B3160" s="3032" t="s">
        <v>351</v>
      </c>
      <c r="C3160" s="622" t="s">
        <v>788</v>
      </c>
      <c r="D3160" s="658" t="s">
        <v>1853</v>
      </c>
      <c r="E3160" s="659" t="s">
        <v>1820</v>
      </c>
      <c r="F3160" s="763">
        <v>2239</v>
      </c>
      <c r="G3160" s="739" t="s">
        <v>494</v>
      </c>
      <c r="H3160" s="715">
        <v>0</v>
      </c>
      <c r="I3160" s="716"/>
      <c r="J3160" s="1537" t="s">
        <v>1126</v>
      </c>
      <c r="K3160" s="719"/>
      <c r="L3160" s="715">
        <v>0</v>
      </c>
      <c r="M3160" s="1231"/>
      <c r="N3160" s="1954" t="s">
        <v>4277</v>
      </c>
      <c r="O3160" s="6"/>
      <c r="P3160" s="6"/>
      <c r="Q3160" s="6"/>
    </row>
    <row r="3161" spans="1:32" ht="20.399999999999999">
      <c r="A3161" s="699"/>
      <c r="B3161" s="3033" t="s">
        <v>351</v>
      </c>
      <c r="C3161" s="602" t="s">
        <v>788</v>
      </c>
      <c r="D3161" s="617" t="s">
        <v>1853</v>
      </c>
      <c r="E3161" s="639" t="s">
        <v>1820</v>
      </c>
      <c r="F3161" s="734">
        <v>2239</v>
      </c>
      <c r="G3161" s="751" t="s">
        <v>1303</v>
      </c>
      <c r="H3161" s="640"/>
      <c r="I3161" s="640"/>
      <c r="J3161" s="1537" t="s">
        <v>1126</v>
      </c>
      <c r="K3161" s="731"/>
      <c r="L3161" s="640"/>
      <c r="M3161" s="640"/>
      <c r="N3161" s="1954" t="s">
        <v>4277</v>
      </c>
      <c r="O3161" s="3"/>
      <c r="P3161" s="3"/>
      <c r="Q3161" s="3"/>
    </row>
    <row r="3162" spans="1:32">
      <c r="A3162" s="622"/>
      <c r="B3162" s="3032" t="s">
        <v>756</v>
      </c>
      <c r="C3162" s="622" t="s">
        <v>420</v>
      </c>
      <c r="D3162" s="658" t="s">
        <v>1853</v>
      </c>
      <c r="E3162" s="1305" t="s">
        <v>406</v>
      </c>
      <c r="F3162" s="624">
        <v>2241</v>
      </c>
      <c r="G3162" s="622" t="s">
        <v>1133</v>
      </c>
      <c r="H3162" s="714">
        <v>0</v>
      </c>
      <c r="I3162" s="718"/>
      <c r="J3162" s="1392" t="s">
        <v>1126</v>
      </c>
      <c r="K3162" s="719"/>
      <c r="L3162" s="1982">
        <v>0</v>
      </c>
      <c r="M3162" s="1981"/>
      <c r="N3162" s="1954" t="s">
        <v>4277</v>
      </c>
      <c r="O3162" s="6"/>
      <c r="P3162" s="6"/>
      <c r="Q3162" s="6"/>
    </row>
    <row r="3163" spans="1:32">
      <c r="A3163" s="602" t="s">
        <v>551</v>
      </c>
      <c r="B3163" s="3033" t="s">
        <v>756</v>
      </c>
      <c r="C3163" s="602" t="s">
        <v>420</v>
      </c>
      <c r="D3163" s="617" t="s">
        <v>1853</v>
      </c>
      <c r="E3163" s="1306" t="s">
        <v>406</v>
      </c>
      <c r="F3163" s="618">
        <v>2241</v>
      </c>
      <c r="G3163" s="682"/>
      <c r="H3163" s="717"/>
      <c r="I3163" s="726"/>
      <c r="J3163" s="1392" t="s">
        <v>1126</v>
      </c>
      <c r="K3163" s="723"/>
      <c r="L3163" s="1983"/>
      <c r="M3163" s="1984"/>
      <c r="N3163" s="1956"/>
      <c r="O3163" s="3"/>
      <c r="P3163" s="3"/>
      <c r="Q3163" s="3"/>
    </row>
    <row r="3164" spans="1:32">
      <c r="A3164" s="622"/>
      <c r="B3164" s="3032" t="s">
        <v>756</v>
      </c>
      <c r="C3164" s="622" t="s">
        <v>305</v>
      </c>
      <c r="D3164" s="658" t="s">
        <v>1853</v>
      </c>
      <c r="E3164" s="1305" t="s">
        <v>406</v>
      </c>
      <c r="F3164" s="1578">
        <v>2243</v>
      </c>
      <c r="G3164" s="1571" t="s">
        <v>262</v>
      </c>
      <c r="H3164" s="1986">
        <v>2600</v>
      </c>
      <c r="I3164" s="1987"/>
      <c r="J3164" s="1564">
        <v>2021</v>
      </c>
      <c r="K3164" s="1964"/>
      <c r="L3164" s="1986">
        <v>2600</v>
      </c>
      <c r="M3164" s="1988"/>
      <c r="N3164" s="2010"/>
      <c r="O3164" s="6"/>
      <c r="P3164" s="6"/>
      <c r="Q3164" s="6"/>
    </row>
    <row r="3165" spans="1:32" ht="30.6">
      <c r="A3165" s="602" t="s">
        <v>555</v>
      </c>
      <c r="B3165" s="3033" t="s">
        <v>756</v>
      </c>
      <c r="C3165" s="602" t="s">
        <v>305</v>
      </c>
      <c r="D3165" s="617" t="s">
        <v>1853</v>
      </c>
      <c r="E3165" s="1306" t="s">
        <v>406</v>
      </c>
      <c r="F3165" s="1312">
        <v>2243</v>
      </c>
      <c r="G3165" s="1579" t="s">
        <v>421</v>
      </c>
      <c r="H3165" s="1976"/>
      <c r="I3165" s="1967">
        <v>1500</v>
      </c>
      <c r="J3165" s="1564" t="s">
        <v>1126</v>
      </c>
      <c r="K3165" s="1968"/>
      <c r="L3165" s="1976"/>
      <c r="M3165" s="1989">
        <v>1400</v>
      </c>
      <c r="N3165" s="2010"/>
      <c r="O3165" s="3"/>
      <c r="P3165" s="3"/>
      <c r="Q3165" s="3"/>
    </row>
    <row r="3166" spans="1:32">
      <c r="A3166" s="602"/>
      <c r="B3166" s="3033" t="s">
        <v>756</v>
      </c>
      <c r="C3166" s="602" t="s">
        <v>305</v>
      </c>
      <c r="D3166" s="617" t="s">
        <v>1853</v>
      </c>
      <c r="E3166" s="1306" t="s">
        <v>406</v>
      </c>
      <c r="F3166" s="1312">
        <v>2243</v>
      </c>
      <c r="G3166" s="1579" t="s">
        <v>3968</v>
      </c>
      <c r="H3166" s="1976"/>
      <c r="I3166" s="1967">
        <v>200</v>
      </c>
      <c r="J3166" s="1564" t="s">
        <v>1126</v>
      </c>
      <c r="K3166" s="1968"/>
      <c r="L3166" s="1976"/>
      <c r="M3166" s="1989">
        <v>300</v>
      </c>
      <c r="N3166" s="1131"/>
      <c r="O3166" s="3"/>
      <c r="P3166" s="3"/>
      <c r="Q3166" s="3"/>
    </row>
    <row r="3167" spans="1:32">
      <c r="A3167" s="602"/>
      <c r="B3167" s="3033" t="s">
        <v>756</v>
      </c>
      <c r="C3167" s="602" t="s">
        <v>305</v>
      </c>
      <c r="D3167" s="617" t="s">
        <v>1853</v>
      </c>
      <c r="E3167" s="1306" t="s">
        <v>406</v>
      </c>
      <c r="F3167" s="1312">
        <v>2243</v>
      </c>
      <c r="G3167" s="1579" t="s">
        <v>378</v>
      </c>
      <c r="H3167" s="1976"/>
      <c r="I3167" s="1967">
        <v>300</v>
      </c>
      <c r="J3167" s="1564" t="s">
        <v>1126</v>
      </c>
      <c r="K3167" s="1968"/>
      <c r="L3167" s="1976"/>
      <c r="M3167" s="1989">
        <v>300</v>
      </c>
      <c r="N3167" s="1131"/>
      <c r="O3167" s="6"/>
      <c r="P3167" s="6"/>
      <c r="Q3167" s="6"/>
    </row>
    <row r="3168" spans="1:32">
      <c r="A3168" s="602"/>
      <c r="B3168" s="3033" t="s">
        <v>756</v>
      </c>
      <c r="C3168" s="602" t="s">
        <v>305</v>
      </c>
      <c r="D3168" s="617" t="s">
        <v>1853</v>
      </c>
      <c r="E3168" s="1306" t="s">
        <v>406</v>
      </c>
      <c r="F3168" s="1312">
        <v>2243</v>
      </c>
      <c r="G3168" s="1579" t="s">
        <v>654</v>
      </c>
      <c r="H3168" s="1976"/>
      <c r="I3168" s="1967">
        <v>200</v>
      </c>
      <c r="J3168" s="1564" t="s">
        <v>1126</v>
      </c>
      <c r="K3168" s="1968"/>
      <c r="L3168" s="1976"/>
      <c r="M3168" s="1989">
        <v>300</v>
      </c>
      <c r="N3168" s="1131"/>
      <c r="O3168" s="3"/>
      <c r="P3168" s="3"/>
      <c r="Q3168" s="3"/>
    </row>
    <row r="3169" spans="1:32" ht="20.399999999999999">
      <c r="A3169" s="602"/>
      <c r="B3169" s="3033" t="s">
        <v>756</v>
      </c>
      <c r="C3169" s="602" t="s">
        <v>305</v>
      </c>
      <c r="D3169" s="617" t="s">
        <v>1853</v>
      </c>
      <c r="E3169" s="1306" t="s">
        <v>406</v>
      </c>
      <c r="F3169" s="1312">
        <v>2243</v>
      </c>
      <c r="G3169" s="1579" t="s">
        <v>655</v>
      </c>
      <c r="H3169" s="1976"/>
      <c r="I3169" s="1967">
        <v>400</v>
      </c>
      <c r="J3169" s="1564" t="s">
        <v>1126</v>
      </c>
      <c r="K3169" s="1968"/>
      <c r="L3169" s="1976"/>
      <c r="M3169" s="1989">
        <v>300</v>
      </c>
      <c r="N3169" s="1131"/>
      <c r="O3169" s="4"/>
      <c r="P3169" s="4"/>
      <c r="Q3169" s="4"/>
      <c r="R3169" s="4"/>
      <c r="S3169" s="4"/>
      <c r="T3169" s="4"/>
      <c r="U3169" s="4"/>
      <c r="V3169" s="4"/>
      <c r="W3169" s="4"/>
      <c r="X3169" s="4"/>
      <c r="Y3169" s="4"/>
      <c r="Z3169" s="4"/>
      <c r="AA3169" s="4"/>
      <c r="AB3169" s="4"/>
      <c r="AC3169" s="4"/>
      <c r="AD3169" s="4"/>
      <c r="AE3169" s="4"/>
      <c r="AF3169" s="4"/>
    </row>
    <row r="3170" spans="1:32">
      <c r="A3170" s="622"/>
      <c r="B3170" s="3032" t="s">
        <v>756</v>
      </c>
      <c r="C3170" s="622" t="s">
        <v>313</v>
      </c>
      <c r="D3170" s="658" t="s">
        <v>1853</v>
      </c>
      <c r="E3170" s="1305" t="s">
        <v>406</v>
      </c>
      <c r="F3170" s="1578">
        <v>2244</v>
      </c>
      <c r="G3170" s="1571" t="s">
        <v>152</v>
      </c>
      <c r="H3170" s="1986">
        <v>0</v>
      </c>
      <c r="I3170" s="1987"/>
      <c r="J3170" s="1564" t="s">
        <v>1126</v>
      </c>
      <c r="K3170" s="1964"/>
      <c r="L3170" s="1986">
        <v>0</v>
      </c>
      <c r="M3170" s="1988"/>
      <c r="N3170" s="1131"/>
      <c r="O3170" s="6"/>
      <c r="P3170" s="6"/>
      <c r="Q3170" s="6"/>
    </row>
    <row r="3171" spans="1:32">
      <c r="A3171" s="602"/>
      <c r="B3171" s="3033" t="s">
        <v>756</v>
      </c>
      <c r="C3171" s="602" t="s">
        <v>313</v>
      </c>
      <c r="D3171" s="617" t="s">
        <v>1853</v>
      </c>
      <c r="E3171" s="1306" t="s">
        <v>406</v>
      </c>
      <c r="F3171" s="1312">
        <v>2244</v>
      </c>
      <c r="G3171" s="1975"/>
      <c r="H3171" s="1976"/>
      <c r="I3171" s="1967"/>
      <c r="J3171" s="1564" t="s">
        <v>1126</v>
      </c>
      <c r="K3171" s="1968"/>
      <c r="L3171" s="1976"/>
      <c r="M3171" s="1969"/>
      <c r="N3171" s="1131"/>
      <c r="O3171" s="4"/>
      <c r="P3171" s="4"/>
      <c r="Q3171" s="4"/>
      <c r="R3171" s="4"/>
      <c r="S3171" s="4"/>
      <c r="T3171" s="4"/>
      <c r="U3171" s="4"/>
      <c r="V3171" s="4"/>
      <c r="W3171" s="4"/>
      <c r="X3171" s="4"/>
      <c r="Y3171" s="4"/>
      <c r="Z3171" s="4"/>
      <c r="AA3171" s="4"/>
      <c r="AB3171" s="4"/>
      <c r="AC3171" s="4"/>
      <c r="AD3171" s="4"/>
      <c r="AE3171" s="4"/>
      <c r="AF3171" s="4"/>
    </row>
    <row r="3172" spans="1:32">
      <c r="A3172" s="622"/>
      <c r="B3172" s="3032" t="s">
        <v>756</v>
      </c>
      <c r="C3172" s="622" t="s">
        <v>313</v>
      </c>
      <c r="D3172" s="658" t="s">
        <v>1853</v>
      </c>
      <c r="E3172" s="1305" t="s">
        <v>406</v>
      </c>
      <c r="F3172" s="1578">
        <v>2247</v>
      </c>
      <c r="G3172" s="1571" t="s">
        <v>177</v>
      </c>
      <c r="H3172" s="1986">
        <v>44650</v>
      </c>
      <c r="I3172" s="1987"/>
      <c r="J3172" s="1564">
        <v>27595</v>
      </c>
      <c r="K3172" s="1964"/>
      <c r="L3172" s="1986">
        <v>46000</v>
      </c>
      <c r="M3172" s="1988"/>
      <c r="N3172" s="1131"/>
      <c r="O3172" s="178"/>
      <c r="P3172" s="178"/>
      <c r="Q3172" s="178"/>
      <c r="R3172" s="178"/>
      <c r="S3172" s="178"/>
      <c r="T3172" s="178"/>
      <c r="U3172" s="178"/>
      <c r="V3172" s="178"/>
      <c r="W3172" s="178"/>
      <c r="X3172" s="178"/>
      <c r="Y3172" s="178"/>
      <c r="Z3172" s="178"/>
      <c r="AA3172" s="178"/>
      <c r="AB3172" s="178"/>
      <c r="AC3172" s="178"/>
      <c r="AD3172" s="178"/>
      <c r="AE3172" s="178"/>
      <c r="AF3172" s="178"/>
    </row>
    <row r="3173" spans="1:32">
      <c r="A3173" s="602"/>
      <c r="B3173" s="3033" t="s">
        <v>756</v>
      </c>
      <c r="C3173" s="602" t="s">
        <v>313</v>
      </c>
      <c r="D3173" s="617" t="s">
        <v>1853</v>
      </c>
      <c r="E3173" s="1306" t="s">
        <v>406</v>
      </c>
      <c r="F3173" s="1312">
        <v>2247</v>
      </c>
      <c r="G3173" s="757" t="s">
        <v>2324</v>
      </c>
      <c r="H3173" s="1976"/>
      <c r="I3173" s="1967">
        <v>42000</v>
      </c>
      <c r="J3173" s="1564" t="s">
        <v>1126</v>
      </c>
      <c r="K3173" s="1968"/>
      <c r="L3173" s="1976"/>
      <c r="M3173" s="1969">
        <v>46000</v>
      </c>
      <c r="N3173" s="1131"/>
      <c r="O3173" s="178"/>
      <c r="P3173" s="178"/>
      <c r="Q3173" s="178"/>
      <c r="R3173" s="178"/>
      <c r="S3173" s="178"/>
      <c r="T3173" s="178"/>
      <c r="U3173" s="178"/>
      <c r="V3173" s="178"/>
      <c r="W3173" s="178"/>
      <c r="X3173" s="178"/>
      <c r="Y3173" s="178"/>
      <c r="Z3173" s="178"/>
      <c r="AA3173" s="178"/>
      <c r="AB3173" s="178"/>
      <c r="AC3173" s="178"/>
      <c r="AD3173" s="178"/>
      <c r="AE3173" s="178"/>
      <c r="AF3173" s="178"/>
    </row>
    <row r="3174" spans="1:32" ht="30.6">
      <c r="A3174" s="576"/>
      <c r="B3174" s="3033" t="s">
        <v>756</v>
      </c>
      <c r="C3174" s="602" t="s">
        <v>313</v>
      </c>
      <c r="D3174" s="617" t="s">
        <v>1853</v>
      </c>
      <c r="E3174" s="1306" t="s">
        <v>406</v>
      </c>
      <c r="F3174" s="1312">
        <v>2247</v>
      </c>
      <c r="G3174" s="1701" t="s">
        <v>2572</v>
      </c>
      <c r="H3174" s="1993"/>
      <c r="I3174" s="1994">
        <v>4500</v>
      </c>
      <c r="J3174" s="1564" t="s">
        <v>1126</v>
      </c>
      <c r="K3174" s="1995"/>
      <c r="L3174" s="1993"/>
      <c r="M3174" s="1993"/>
      <c r="N3174" s="1131"/>
      <c r="O3174" s="6"/>
      <c r="P3174" s="6"/>
      <c r="Q3174" s="6"/>
    </row>
    <row r="3175" spans="1:32" ht="20.399999999999999">
      <c r="A3175" s="576"/>
      <c r="B3175" s="3033" t="s">
        <v>756</v>
      </c>
      <c r="C3175" s="602" t="s">
        <v>313</v>
      </c>
      <c r="D3175" s="617" t="s">
        <v>1853</v>
      </c>
      <c r="E3175" s="1306" t="s">
        <v>406</v>
      </c>
      <c r="F3175" s="1312">
        <v>2247</v>
      </c>
      <c r="G3175" s="1701" t="s">
        <v>2573</v>
      </c>
      <c r="H3175" s="1993"/>
      <c r="I3175" s="1994">
        <v>6750</v>
      </c>
      <c r="J3175" s="1564" t="s">
        <v>1126</v>
      </c>
      <c r="K3175" s="1995"/>
      <c r="L3175" s="1993"/>
      <c r="M3175" s="1993"/>
      <c r="N3175" s="1131"/>
      <c r="O3175" s="3"/>
      <c r="P3175" s="3"/>
      <c r="Q3175" s="3"/>
    </row>
    <row r="3176" spans="1:32" ht="71.400000000000006">
      <c r="A3176" s="1393"/>
      <c r="B3176" s="3033" t="s">
        <v>756</v>
      </c>
      <c r="C3176" s="602" t="s">
        <v>313</v>
      </c>
      <c r="D3176" s="617" t="s">
        <v>1853</v>
      </c>
      <c r="E3176" s="1306" t="s">
        <v>406</v>
      </c>
      <c r="F3176" s="1312">
        <v>2247</v>
      </c>
      <c r="G3176" s="1996" t="s">
        <v>3166</v>
      </c>
      <c r="H3176" s="1997"/>
      <c r="I3176" s="1998">
        <v>-8600</v>
      </c>
      <c r="J3176" s="1686"/>
      <c r="K3176" s="1999"/>
      <c r="L3176" s="1997"/>
      <c r="M3176" s="1997"/>
      <c r="N3176" s="1131"/>
      <c r="O3176" s="6"/>
      <c r="P3176" s="6"/>
      <c r="Q3176" s="6"/>
    </row>
    <row r="3177" spans="1:32">
      <c r="A3177" s="622"/>
      <c r="B3177" s="3032" t="s">
        <v>756</v>
      </c>
      <c r="C3177" s="622" t="s">
        <v>313</v>
      </c>
      <c r="D3177" s="658" t="s">
        <v>1853</v>
      </c>
      <c r="E3177" s="1305" t="s">
        <v>406</v>
      </c>
      <c r="F3177" s="1578">
        <v>2249</v>
      </c>
      <c r="G3177" s="1571" t="s">
        <v>155</v>
      </c>
      <c r="H3177" s="1986">
        <v>0</v>
      </c>
      <c r="I3177" s="1987"/>
      <c r="J3177" s="1564" t="s">
        <v>1126</v>
      </c>
      <c r="K3177" s="1964"/>
      <c r="L3177" s="1988">
        <v>0</v>
      </c>
      <c r="M3177" s="1988"/>
      <c r="N3177" s="2010"/>
      <c r="O3177" s="6"/>
      <c r="P3177" s="6"/>
      <c r="Q3177" s="6"/>
    </row>
    <row r="3178" spans="1:32">
      <c r="A3178" s="602" t="s">
        <v>691</v>
      </c>
      <c r="B3178" s="3033" t="s">
        <v>756</v>
      </c>
      <c r="C3178" s="602" t="s">
        <v>313</v>
      </c>
      <c r="D3178" s="617" t="s">
        <v>1853</v>
      </c>
      <c r="E3178" s="1306" t="s">
        <v>406</v>
      </c>
      <c r="F3178" s="1312">
        <v>2249</v>
      </c>
      <c r="G3178" s="1975"/>
      <c r="H3178" s="1976"/>
      <c r="I3178" s="1967"/>
      <c r="J3178" s="1564" t="s">
        <v>1126</v>
      </c>
      <c r="K3178" s="1968"/>
      <c r="L3178" s="1976"/>
      <c r="M3178" s="2000"/>
      <c r="N3178" s="2010" t="s">
        <v>3992</v>
      </c>
      <c r="O3178" s="6"/>
      <c r="P3178" s="6"/>
      <c r="Q3178" s="6"/>
    </row>
    <row r="3179" spans="1:32">
      <c r="A3179" s="622"/>
      <c r="B3179" s="3032" t="s">
        <v>756</v>
      </c>
      <c r="C3179" s="622" t="s">
        <v>307</v>
      </c>
      <c r="D3179" s="658" t="s">
        <v>1853</v>
      </c>
      <c r="E3179" s="1305" t="s">
        <v>406</v>
      </c>
      <c r="F3179" s="633">
        <v>2250</v>
      </c>
      <c r="G3179" s="625" t="s">
        <v>116</v>
      </c>
      <c r="H3179" s="715">
        <v>49719</v>
      </c>
      <c r="I3179" s="718"/>
      <c r="J3179" s="1392">
        <v>47316</v>
      </c>
      <c r="K3179" s="719"/>
      <c r="L3179" s="1980">
        <v>69809</v>
      </c>
      <c r="M3179" s="886"/>
      <c r="N3179" s="2010" t="s">
        <v>3993</v>
      </c>
      <c r="O3179" s="4"/>
      <c r="P3179" s="4"/>
      <c r="Q3179" s="4"/>
      <c r="R3179" s="4"/>
      <c r="S3179" s="4"/>
      <c r="T3179" s="4"/>
      <c r="U3179" s="4"/>
      <c r="V3179" s="4"/>
      <c r="W3179" s="4"/>
      <c r="X3179" s="4"/>
      <c r="Y3179" s="4"/>
      <c r="Z3179" s="4"/>
      <c r="AA3179" s="4"/>
      <c r="AB3179" s="4"/>
      <c r="AC3179" s="4"/>
      <c r="AD3179" s="4"/>
      <c r="AE3179" s="4"/>
    </row>
    <row r="3180" spans="1:32" ht="20.399999999999999">
      <c r="A3180" s="602" t="s">
        <v>555</v>
      </c>
      <c r="B3180" s="3033" t="s">
        <v>756</v>
      </c>
      <c r="C3180" s="602" t="s">
        <v>307</v>
      </c>
      <c r="D3180" s="617" t="s">
        <v>1853</v>
      </c>
      <c r="E3180" s="1306" t="s">
        <v>406</v>
      </c>
      <c r="F3180" s="618">
        <v>2250</v>
      </c>
      <c r="G3180" s="1978" t="s">
        <v>3971</v>
      </c>
      <c r="H3180" s="717"/>
      <c r="I3180" s="711">
        <v>11000</v>
      </c>
      <c r="J3180" s="1392" t="s">
        <v>1126</v>
      </c>
      <c r="K3180" s="723"/>
      <c r="L3180" s="1373"/>
      <c r="M3180" s="2002">
        <v>14000</v>
      </c>
      <c r="N3180" s="1004"/>
      <c r="O3180" s="6"/>
      <c r="P3180" s="6"/>
      <c r="Q3180" s="6"/>
    </row>
    <row r="3181" spans="1:32" ht="20.399999999999999">
      <c r="A3181" s="602"/>
      <c r="B3181" s="3062" t="s">
        <v>756</v>
      </c>
      <c r="C3181" s="891" t="s">
        <v>305</v>
      </c>
      <c r="D3181" s="617" t="s">
        <v>1853</v>
      </c>
      <c r="E3181" s="1306" t="s">
        <v>406</v>
      </c>
      <c r="F3181" s="618">
        <v>2250</v>
      </c>
      <c r="G3181" s="2001" t="s">
        <v>1576</v>
      </c>
      <c r="H3181" s="717"/>
      <c r="I3181" s="712">
        <v>562</v>
      </c>
      <c r="J3181" s="1392" t="s">
        <v>1126</v>
      </c>
      <c r="K3181" s="723"/>
      <c r="L3181" s="897"/>
      <c r="M3181" s="2003">
        <v>1745</v>
      </c>
      <c r="N3181" s="1004"/>
      <c r="O3181" s="6"/>
      <c r="P3181" s="6"/>
      <c r="Q3181" s="6"/>
    </row>
    <row r="3182" spans="1:32">
      <c r="A3182" s="602" t="s">
        <v>555</v>
      </c>
      <c r="B3182" s="3033" t="s">
        <v>756</v>
      </c>
      <c r="C3182" s="602" t="s">
        <v>307</v>
      </c>
      <c r="D3182" s="617" t="s">
        <v>1853</v>
      </c>
      <c r="E3182" s="1306" t="s">
        <v>406</v>
      </c>
      <c r="F3182" s="618">
        <v>2250</v>
      </c>
      <c r="G3182" s="1978" t="s">
        <v>2328</v>
      </c>
      <c r="H3182" s="717"/>
      <c r="I3182" s="711">
        <v>250</v>
      </c>
      <c r="J3182" s="1392" t="s">
        <v>1126</v>
      </c>
      <c r="K3182" s="723"/>
      <c r="L3182" s="1373"/>
      <c r="M3182" s="2002">
        <v>250</v>
      </c>
      <c r="N3182" s="1004"/>
      <c r="O3182" s="4"/>
      <c r="P3182" s="4"/>
      <c r="Q3182" s="4"/>
      <c r="R3182" s="4"/>
      <c r="S3182" s="4"/>
      <c r="T3182" s="4"/>
      <c r="U3182" s="4"/>
      <c r="V3182" s="4"/>
      <c r="W3182" s="4"/>
      <c r="X3182" s="4"/>
      <c r="Y3182" s="4"/>
      <c r="Z3182" s="4"/>
      <c r="AA3182" s="4"/>
      <c r="AB3182" s="4"/>
      <c r="AC3182" s="4"/>
      <c r="AD3182" s="4"/>
      <c r="AE3182" s="4"/>
      <c r="AF3182" s="4"/>
    </row>
    <row r="3183" spans="1:32" ht="20.399999999999999">
      <c r="A3183" s="602" t="s">
        <v>555</v>
      </c>
      <c r="B3183" s="3033" t="s">
        <v>756</v>
      </c>
      <c r="C3183" s="602" t="s">
        <v>307</v>
      </c>
      <c r="D3183" s="617" t="s">
        <v>1853</v>
      </c>
      <c r="E3183" s="1306" t="s">
        <v>406</v>
      </c>
      <c r="F3183" s="618">
        <v>2250</v>
      </c>
      <c r="G3183" s="1978" t="s">
        <v>443</v>
      </c>
      <c r="H3183" s="717"/>
      <c r="I3183" s="711">
        <v>242</v>
      </c>
      <c r="J3183" s="1392" t="s">
        <v>1126</v>
      </c>
      <c r="K3183" s="723"/>
      <c r="L3183" s="1373"/>
      <c r="M3183" s="2002">
        <v>242</v>
      </c>
      <c r="N3183" s="1004"/>
      <c r="O3183" s="4"/>
      <c r="P3183" s="4"/>
      <c r="Q3183" s="4"/>
      <c r="R3183" s="4"/>
      <c r="S3183" s="4"/>
      <c r="T3183" s="4"/>
      <c r="U3183" s="4"/>
      <c r="V3183" s="4"/>
      <c r="W3183" s="4"/>
      <c r="X3183" s="4"/>
      <c r="Y3183" s="4"/>
      <c r="Z3183" s="4"/>
      <c r="AA3183" s="4"/>
      <c r="AB3183" s="4"/>
      <c r="AC3183" s="4"/>
      <c r="AD3183" s="4"/>
      <c r="AE3183" s="4"/>
      <c r="AF3183" s="4"/>
    </row>
    <row r="3184" spans="1:32">
      <c r="A3184" s="602" t="s">
        <v>555</v>
      </c>
      <c r="B3184" s="3033" t="s">
        <v>756</v>
      </c>
      <c r="C3184" s="602" t="s">
        <v>307</v>
      </c>
      <c r="D3184" s="617" t="s">
        <v>1853</v>
      </c>
      <c r="E3184" s="1306" t="s">
        <v>406</v>
      </c>
      <c r="F3184" s="618">
        <v>2250</v>
      </c>
      <c r="G3184" s="1978" t="s">
        <v>601</v>
      </c>
      <c r="H3184" s="717"/>
      <c r="I3184" s="711">
        <v>300</v>
      </c>
      <c r="J3184" s="1392" t="s">
        <v>1126</v>
      </c>
      <c r="K3184" s="723"/>
      <c r="L3184" s="1373"/>
      <c r="M3184" s="2002">
        <v>300</v>
      </c>
      <c r="N3184" s="1004"/>
      <c r="O3184" s="178"/>
      <c r="P3184" s="178"/>
      <c r="Q3184" s="178"/>
      <c r="R3184" s="178"/>
      <c r="S3184" s="178"/>
      <c r="T3184" s="178"/>
      <c r="U3184" s="178"/>
      <c r="V3184" s="178"/>
      <c r="W3184" s="178"/>
      <c r="X3184" s="178"/>
      <c r="Y3184" s="178"/>
      <c r="Z3184" s="178"/>
      <c r="AA3184" s="178"/>
      <c r="AB3184" s="178"/>
      <c r="AC3184" s="178"/>
      <c r="AD3184" s="178"/>
      <c r="AE3184" s="178"/>
      <c r="AF3184" s="178"/>
    </row>
    <row r="3185" spans="1:32" ht="20.399999999999999">
      <c r="A3185" s="602" t="s">
        <v>555</v>
      </c>
      <c r="B3185" s="3033" t="s">
        <v>756</v>
      </c>
      <c r="C3185" s="602" t="s">
        <v>307</v>
      </c>
      <c r="D3185" s="617" t="s">
        <v>1853</v>
      </c>
      <c r="E3185" s="1306" t="s">
        <v>406</v>
      </c>
      <c r="F3185" s="618">
        <v>2250</v>
      </c>
      <c r="G3185" s="1978" t="s">
        <v>1589</v>
      </c>
      <c r="H3185" s="717"/>
      <c r="I3185" s="711">
        <v>199</v>
      </c>
      <c r="J3185" s="1392" t="s">
        <v>1126</v>
      </c>
      <c r="K3185" s="723"/>
      <c r="L3185" s="1373"/>
      <c r="M3185" s="2004">
        <v>199</v>
      </c>
      <c r="N3185" s="1130"/>
      <c r="O3185" s="178"/>
      <c r="P3185" s="178"/>
      <c r="Q3185" s="178"/>
      <c r="R3185" s="178"/>
      <c r="S3185" s="178"/>
      <c r="T3185" s="178"/>
      <c r="U3185" s="178"/>
      <c r="V3185" s="178"/>
      <c r="W3185" s="178"/>
      <c r="X3185" s="178"/>
      <c r="Y3185" s="178"/>
      <c r="Z3185" s="178"/>
      <c r="AA3185" s="178"/>
      <c r="AB3185" s="178"/>
      <c r="AC3185" s="178"/>
      <c r="AD3185" s="178"/>
      <c r="AE3185" s="178"/>
      <c r="AF3185" s="178"/>
    </row>
    <row r="3186" spans="1:32">
      <c r="A3186" s="713"/>
      <c r="B3186" s="3033" t="s">
        <v>756</v>
      </c>
      <c r="C3186" s="602" t="s">
        <v>307</v>
      </c>
      <c r="D3186" s="617" t="s">
        <v>1853</v>
      </c>
      <c r="E3186" s="1306" t="s">
        <v>406</v>
      </c>
      <c r="F3186" s="618">
        <v>2250</v>
      </c>
      <c r="G3186" s="1551" t="s">
        <v>2326</v>
      </c>
      <c r="H3186" s="717"/>
      <c r="I3186" s="712">
        <v>102</v>
      </c>
      <c r="J3186" s="1392" t="s">
        <v>1126</v>
      </c>
      <c r="K3186" s="723"/>
      <c r="L3186" s="1374"/>
      <c r="M3186" s="2005">
        <v>0</v>
      </c>
      <c r="N3186" s="1130"/>
      <c r="O3186" s="4"/>
      <c r="P3186" s="4"/>
      <c r="Q3186" s="4"/>
      <c r="R3186" s="4"/>
      <c r="S3186" s="4"/>
      <c r="T3186" s="4"/>
      <c r="U3186" s="4"/>
      <c r="V3186" s="4"/>
      <c r="W3186" s="4"/>
      <c r="X3186" s="4"/>
      <c r="Y3186" s="4"/>
      <c r="Z3186" s="4"/>
      <c r="AA3186" s="4"/>
      <c r="AB3186" s="4"/>
      <c r="AC3186" s="4"/>
      <c r="AD3186" s="4"/>
      <c r="AE3186" s="4"/>
      <c r="AF3186" s="4"/>
    </row>
    <row r="3187" spans="1:32" ht="21" thickBot="1">
      <c r="A3187" s="1259"/>
      <c r="B3187" s="3033" t="s">
        <v>756</v>
      </c>
      <c r="C3187" s="602" t="s">
        <v>307</v>
      </c>
      <c r="D3187" s="617" t="s">
        <v>1853</v>
      </c>
      <c r="E3187" s="1306" t="s">
        <v>406</v>
      </c>
      <c r="F3187" s="618">
        <v>2250</v>
      </c>
      <c r="G3187" s="1171" t="s">
        <v>2851</v>
      </c>
      <c r="H3187" s="1300"/>
      <c r="I3187" s="1301">
        <v>-140</v>
      </c>
      <c r="J3187" s="1392" t="s">
        <v>1126</v>
      </c>
      <c r="K3187" s="1302"/>
      <c r="L3187" s="1374"/>
      <c r="M3187" s="1375"/>
      <c r="N3187" s="1130"/>
      <c r="O3187" s="4"/>
      <c r="P3187" s="4"/>
      <c r="Q3187" s="4"/>
      <c r="R3187" s="4"/>
      <c r="S3187" s="4"/>
      <c r="T3187" s="4"/>
      <c r="U3187" s="4"/>
      <c r="V3187" s="4"/>
      <c r="W3187" s="4"/>
      <c r="X3187" s="4"/>
      <c r="Y3187" s="4"/>
      <c r="Z3187" s="4"/>
      <c r="AA3187" s="4"/>
      <c r="AB3187" s="4"/>
      <c r="AC3187" s="4"/>
      <c r="AD3187" s="4"/>
      <c r="AE3187" s="4"/>
    </row>
    <row r="3188" spans="1:32">
      <c r="A3188" s="602"/>
      <c r="B3188" s="3033" t="s">
        <v>756</v>
      </c>
      <c r="C3188" s="602" t="s">
        <v>307</v>
      </c>
      <c r="D3188" s="617" t="s">
        <v>1853</v>
      </c>
      <c r="E3188" s="1306" t="s">
        <v>406</v>
      </c>
      <c r="F3188" s="618">
        <v>2250</v>
      </c>
      <c r="G3188" s="1551" t="s">
        <v>602</v>
      </c>
      <c r="H3188" s="717"/>
      <c r="I3188" s="712">
        <v>499</v>
      </c>
      <c r="J3188" s="1392" t="s">
        <v>1126</v>
      </c>
      <c r="K3188" s="723"/>
      <c r="L3188" s="884"/>
      <c r="M3188" s="2006">
        <v>550</v>
      </c>
      <c r="N3188" s="1130"/>
      <c r="O3188" s="4"/>
      <c r="P3188" s="4"/>
      <c r="Q3188" s="4"/>
      <c r="R3188" s="4"/>
      <c r="S3188" s="4"/>
      <c r="T3188" s="4"/>
      <c r="U3188" s="4"/>
      <c r="V3188" s="4"/>
      <c r="W3188" s="4"/>
      <c r="X3188" s="4"/>
      <c r="Y3188" s="4"/>
      <c r="Z3188" s="4"/>
      <c r="AA3188" s="4"/>
      <c r="AB3188" s="4"/>
      <c r="AC3188" s="4"/>
      <c r="AD3188" s="4"/>
      <c r="AE3188" s="4"/>
      <c r="AF3188" s="4"/>
    </row>
    <row r="3189" spans="1:32">
      <c r="A3189" s="602"/>
      <c r="B3189" s="3033" t="s">
        <v>756</v>
      </c>
      <c r="C3189" s="602" t="s">
        <v>307</v>
      </c>
      <c r="D3189" s="617" t="s">
        <v>1853</v>
      </c>
      <c r="E3189" s="1306" t="s">
        <v>406</v>
      </c>
      <c r="F3189" s="618">
        <v>2250</v>
      </c>
      <c r="G3189" s="1551" t="s">
        <v>603</v>
      </c>
      <c r="H3189" s="717"/>
      <c r="I3189" s="712">
        <v>3000</v>
      </c>
      <c r="J3189" s="1392" t="s">
        <v>1126</v>
      </c>
      <c r="K3189" s="723"/>
      <c r="L3189" s="897"/>
      <c r="M3189" s="2007">
        <v>3000</v>
      </c>
      <c r="N3189" s="1130"/>
      <c r="O3189" s="4"/>
      <c r="P3189" s="4"/>
      <c r="Q3189" s="4"/>
      <c r="R3189" s="4"/>
      <c r="S3189" s="4"/>
      <c r="T3189" s="4"/>
      <c r="U3189" s="4"/>
      <c r="V3189" s="4"/>
      <c r="W3189" s="4"/>
      <c r="X3189" s="4"/>
      <c r="Y3189" s="4"/>
      <c r="Z3189" s="4"/>
      <c r="AA3189" s="4"/>
      <c r="AB3189" s="4"/>
      <c r="AC3189" s="4"/>
      <c r="AD3189" s="4"/>
      <c r="AE3189" s="4"/>
    </row>
    <row r="3190" spans="1:32">
      <c r="A3190" s="602"/>
      <c r="B3190" s="3033" t="s">
        <v>756</v>
      </c>
      <c r="C3190" s="602" t="s">
        <v>307</v>
      </c>
      <c r="D3190" s="617" t="s">
        <v>1853</v>
      </c>
      <c r="E3190" s="1306" t="s">
        <v>406</v>
      </c>
      <c r="F3190" s="618">
        <v>2250</v>
      </c>
      <c r="G3190" s="1551" t="s">
        <v>604</v>
      </c>
      <c r="H3190" s="717"/>
      <c r="I3190" s="712">
        <v>17084</v>
      </c>
      <c r="J3190" s="1392" t="s">
        <v>1126</v>
      </c>
      <c r="K3190" s="723"/>
      <c r="L3190" s="897"/>
      <c r="M3190" s="2007">
        <v>25800</v>
      </c>
      <c r="N3190" s="1130"/>
      <c r="O3190" s="4"/>
      <c r="P3190" s="4"/>
      <c r="Q3190" s="4"/>
      <c r="R3190" s="4"/>
      <c r="S3190" s="4"/>
      <c r="T3190" s="4"/>
      <c r="U3190" s="4"/>
      <c r="V3190" s="4"/>
      <c r="W3190" s="4"/>
      <c r="X3190" s="4"/>
      <c r="Y3190" s="4"/>
      <c r="Z3190" s="4"/>
      <c r="AA3190" s="4"/>
      <c r="AB3190" s="4"/>
      <c r="AC3190" s="4"/>
      <c r="AD3190" s="4"/>
      <c r="AE3190" s="4"/>
      <c r="AF3190" s="4"/>
    </row>
    <row r="3191" spans="1:32">
      <c r="A3191" s="602"/>
      <c r="B3191" s="3033" t="s">
        <v>756</v>
      </c>
      <c r="C3191" s="602" t="s">
        <v>307</v>
      </c>
      <c r="D3191" s="617" t="s">
        <v>1853</v>
      </c>
      <c r="E3191" s="1306" t="s">
        <v>406</v>
      </c>
      <c r="F3191" s="618">
        <v>2250</v>
      </c>
      <c r="G3191" s="1551" t="s">
        <v>861</v>
      </c>
      <c r="H3191" s="717"/>
      <c r="I3191" s="712">
        <v>12828</v>
      </c>
      <c r="J3191" s="1392" t="s">
        <v>1126</v>
      </c>
      <c r="K3191" s="723"/>
      <c r="L3191" s="897"/>
      <c r="M3191" s="2007">
        <v>12900</v>
      </c>
      <c r="N3191" s="1130"/>
      <c r="O3191" s="4"/>
      <c r="P3191" s="4"/>
      <c r="Q3191" s="4"/>
      <c r="R3191" s="4"/>
      <c r="S3191" s="4"/>
      <c r="T3191" s="4"/>
      <c r="U3191" s="4"/>
      <c r="V3191" s="4"/>
      <c r="W3191" s="4"/>
      <c r="X3191" s="4"/>
      <c r="Y3191" s="4"/>
      <c r="Z3191" s="4"/>
      <c r="AA3191" s="4"/>
      <c r="AB3191" s="4"/>
      <c r="AC3191" s="4"/>
      <c r="AD3191" s="4"/>
      <c r="AE3191" s="4"/>
    </row>
    <row r="3192" spans="1:32" ht="20.399999999999999">
      <c r="A3192" s="602"/>
      <c r="B3192" s="3033" t="s">
        <v>756</v>
      </c>
      <c r="C3192" s="602" t="s">
        <v>307</v>
      </c>
      <c r="D3192" s="617" t="s">
        <v>1853</v>
      </c>
      <c r="E3192" s="1306" t="s">
        <v>406</v>
      </c>
      <c r="F3192" s="618">
        <v>2250</v>
      </c>
      <c r="G3192" s="1551" t="s">
        <v>2327</v>
      </c>
      <c r="H3192" s="717"/>
      <c r="I3192" s="712">
        <v>850</v>
      </c>
      <c r="J3192" s="1392" t="s">
        <v>1126</v>
      </c>
      <c r="K3192" s="723"/>
      <c r="L3192" s="897"/>
      <c r="M3192" s="2008">
        <v>850</v>
      </c>
      <c r="N3192" s="1130"/>
      <c r="O3192" s="4"/>
      <c r="P3192" s="4"/>
      <c r="Q3192" s="4"/>
      <c r="R3192" s="4"/>
      <c r="S3192" s="4"/>
      <c r="T3192" s="4"/>
      <c r="U3192" s="4"/>
      <c r="V3192" s="4"/>
      <c r="W3192" s="4"/>
      <c r="X3192" s="4"/>
      <c r="Y3192" s="4"/>
      <c r="Z3192" s="4"/>
      <c r="AA3192" s="4"/>
      <c r="AB3192" s="4"/>
      <c r="AC3192" s="4"/>
      <c r="AD3192" s="4"/>
      <c r="AE3192" s="4"/>
      <c r="AF3192" s="4"/>
    </row>
    <row r="3193" spans="1:32">
      <c r="A3193" s="602"/>
      <c r="B3193" s="3033" t="s">
        <v>756</v>
      </c>
      <c r="C3193" s="602" t="s">
        <v>307</v>
      </c>
      <c r="D3193" s="617" t="s">
        <v>1853</v>
      </c>
      <c r="E3193" s="1306" t="s">
        <v>406</v>
      </c>
      <c r="F3193" s="618">
        <v>2250</v>
      </c>
      <c r="G3193" s="1551" t="s">
        <v>1110</v>
      </c>
      <c r="H3193" s="717"/>
      <c r="I3193" s="712">
        <v>2943</v>
      </c>
      <c r="J3193" s="1392" t="s">
        <v>1126</v>
      </c>
      <c r="K3193" s="723"/>
      <c r="L3193" s="897"/>
      <c r="M3193" s="2008">
        <v>2943</v>
      </c>
      <c r="N3193" s="1130"/>
      <c r="O3193" s="4"/>
      <c r="P3193" s="4"/>
      <c r="Q3193" s="4"/>
      <c r="R3193" s="4"/>
      <c r="S3193" s="4"/>
      <c r="T3193" s="4"/>
      <c r="U3193" s="4"/>
      <c r="V3193" s="4"/>
      <c r="W3193" s="4"/>
      <c r="X3193" s="4"/>
      <c r="Y3193" s="4"/>
      <c r="Z3193" s="4"/>
      <c r="AA3193" s="4"/>
      <c r="AB3193" s="4"/>
      <c r="AC3193" s="4"/>
      <c r="AD3193" s="4"/>
      <c r="AE3193" s="4"/>
      <c r="AF3193" s="4"/>
    </row>
    <row r="3194" spans="1:32">
      <c r="A3194" s="602"/>
      <c r="B3194" s="3033" t="s">
        <v>756</v>
      </c>
      <c r="C3194" s="602" t="s">
        <v>307</v>
      </c>
      <c r="D3194" s="617" t="s">
        <v>1853</v>
      </c>
      <c r="E3194" s="1306" t="s">
        <v>406</v>
      </c>
      <c r="F3194" s="618">
        <v>2250</v>
      </c>
      <c r="G3194" s="1551" t="s">
        <v>3973</v>
      </c>
      <c r="H3194" s="1971"/>
      <c r="I3194" s="1972"/>
      <c r="J3194" s="1553"/>
      <c r="K3194" s="1973"/>
      <c r="L3194" s="1974"/>
      <c r="M3194" s="2008">
        <v>680</v>
      </c>
      <c r="N3194" s="1130"/>
      <c r="O3194" s="4"/>
      <c r="P3194" s="4"/>
      <c r="Q3194" s="4"/>
      <c r="R3194" s="4"/>
      <c r="S3194" s="4"/>
      <c r="T3194" s="4"/>
      <c r="U3194" s="4"/>
      <c r="V3194" s="4"/>
      <c r="W3194" s="4"/>
      <c r="X3194" s="4"/>
      <c r="Y3194" s="4"/>
      <c r="Z3194" s="4"/>
      <c r="AA3194" s="4"/>
      <c r="AB3194" s="4"/>
      <c r="AC3194" s="4"/>
      <c r="AD3194" s="4"/>
      <c r="AE3194" s="4"/>
      <c r="AF3194" s="4"/>
    </row>
    <row r="3195" spans="1:32">
      <c r="A3195" s="602"/>
      <c r="B3195" s="3033" t="s">
        <v>756</v>
      </c>
      <c r="C3195" s="602" t="s">
        <v>307</v>
      </c>
      <c r="D3195" s="617" t="s">
        <v>1853</v>
      </c>
      <c r="E3195" s="1306" t="s">
        <v>406</v>
      </c>
      <c r="F3195" s="618">
        <v>2250</v>
      </c>
      <c r="G3195" s="1978" t="s">
        <v>3974</v>
      </c>
      <c r="H3195" s="1971"/>
      <c r="I3195" s="1972"/>
      <c r="J3195" s="1553"/>
      <c r="K3195" s="1973"/>
      <c r="L3195" s="1974"/>
      <c r="M3195" s="1957">
        <v>850</v>
      </c>
      <c r="N3195" s="1130"/>
      <c r="O3195" s="4"/>
      <c r="P3195" s="4"/>
      <c r="Q3195" s="4"/>
      <c r="R3195" s="4"/>
      <c r="S3195" s="4"/>
      <c r="T3195" s="4"/>
      <c r="U3195" s="4"/>
      <c r="V3195" s="4"/>
      <c r="W3195" s="4"/>
      <c r="X3195" s="4"/>
      <c r="Y3195" s="4"/>
      <c r="Z3195" s="4"/>
      <c r="AA3195" s="4"/>
      <c r="AB3195" s="4"/>
      <c r="AC3195" s="4"/>
      <c r="AD3195" s="4"/>
      <c r="AE3195" s="4"/>
      <c r="AF3195" s="4"/>
    </row>
    <row r="3196" spans="1:32" ht="20.399999999999999">
      <c r="A3196" s="602"/>
      <c r="B3196" s="3033" t="s">
        <v>756</v>
      </c>
      <c r="C3196" s="602" t="s">
        <v>307</v>
      </c>
      <c r="D3196" s="617" t="s">
        <v>1853</v>
      </c>
      <c r="E3196" s="1306" t="s">
        <v>406</v>
      </c>
      <c r="F3196" s="618">
        <v>2250</v>
      </c>
      <c r="G3196" s="1551" t="s">
        <v>3975</v>
      </c>
      <c r="H3196" s="1971"/>
      <c r="I3196" s="1972"/>
      <c r="J3196" s="1553"/>
      <c r="K3196" s="1973"/>
      <c r="L3196" s="1974"/>
      <c r="M3196" s="2738">
        <v>2500</v>
      </c>
      <c r="N3196" s="1130"/>
      <c r="O3196" s="4"/>
      <c r="P3196" s="4"/>
      <c r="Q3196" s="4"/>
      <c r="R3196" s="4"/>
      <c r="S3196" s="4"/>
      <c r="T3196" s="4"/>
      <c r="U3196" s="4"/>
      <c r="V3196" s="4"/>
      <c r="W3196" s="4"/>
      <c r="X3196" s="4"/>
      <c r="Y3196" s="4"/>
      <c r="Z3196" s="4"/>
      <c r="AA3196" s="4"/>
      <c r="AB3196" s="4"/>
      <c r="AC3196" s="4"/>
      <c r="AD3196" s="4"/>
      <c r="AE3196" s="4"/>
      <c r="AF3196" s="4"/>
    </row>
    <row r="3197" spans="1:32" ht="30.6">
      <c r="A3197" s="602"/>
      <c r="B3197" s="3033" t="s">
        <v>756</v>
      </c>
      <c r="C3197" s="602" t="s">
        <v>307</v>
      </c>
      <c r="D3197" s="617" t="s">
        <v>1853</v>
      </c>
      <c r="E3197" s="1306" t="s">
        <v>406</v>
      </c>
      <c r="F3197" s="618">
        <v>2250</v>
      </c>
      <c r="G3197" s="1551" t="s">
        <v>3976</v>
      </c>
      <c r="H3197" s="717"/>
      <c r="I3197" s="711"/>
      <c r="J3197" s="1392" t="s">
        <v>1126</v>
      </c>
      <c r="K3197" s="723"/>
      <c r="L3197" s="1373"/>
      <c r="M3197" s="2007">
        <v>3000</v>
      </c>
      <c r="N3197" s="1130"/>
      <c r="O3197" s="4"/>
      <c r="P3197" s="4"/>
      <c r="Q3197" s="4"/>
      <c r="R3197" s="4"/>
      <c r="S3197" s="4"/>
      <c r="T3197" s="4"/>
      <c r="U3197" s="4"/>
      <c r="V3197" s="4"/>
      <c r="W3197" s="4"/>
      <c r="X3197" s="4"/>
      <c r="Y3197" s="4"/>
      <c r="Z3197" s="4"/>
      <c r="AA3197" s="4"/>
      <c r="AB3197" s="4"/>
      <c r="AC3197" s="4"/>
      <c r="AD3197" s="4"/>
      <c r="AE3197" s="4"/>
      <c r="AF3197" s="4"/>
    </row>
    <row r="3198" spans="1:32">
      <c r="A3198" s="622"/>
      <c r="B3198" s="3032" t="s">
        <v>756</v>
      </c>
      <c r="C3198" s="622" t="s">
        <v>307</v>
      </c>
      <c r="D3198" s="658" t="s">
        <v>1853</v>
      </c>
      <c r="E3198" s="1305" t="s">
        <v>406</v>
      </c>
      <c r="F3198" s="1578">
        <v>2264</v>
      </c>
      <c r="G3198" s="1571" t="s">
        <v>117</v>
      </c>
      <c r="H3198" s="1986">
        <v>75</v>
      </c>
      <c r="I3198" s="1987"/>
      <c r="J3198" s="1564">
        <v>75</v>
      </c>
      <c r="K3198" s="1964"/>
      <c r="L3198" s="1986">
        <v>75</v>
      </c>
      <c r="M3198" s="1988"/>
      <c r="N3198" s="1130"/>
      <c r="O3198" s="6"/>
      <c r="P3198" s="6"/>
      <c r="Q3198" s="6"/>
    </row>
    <row r="3199" spans="1:32">
      <c r="A3199" s="602"/>
      <c r="B3199" s="3033" t="s">
        <v>756</v>
      </c>
      <c r="C3199" s="602" t="s">
        <v>307</v>
      </c>
      <c r="D3199" s="617" t="s">
        <v>1853</v>
      </c>
      <c r="E3199" s="1306" t="s">
        <v>406</v>
      </c>
      <c r="F3199" s="1312">
        <v>2264</v>
      </c>
      <c r="G3199" s="757" t="s">
        <v>264</v>
      </c>
      <c r="H3199" s="1976"/>
      <c r="I3199" s="1967">
        <v>75</v>
      </c>
      <c r="J3199" s="1564" t="s">
        <v>1126</v>
      </c>
      <c r="K3199" s="1968"/>
      <c r="L3199" s="1976"/>
      <c r="M3199" s="1969">
        <v>75</v>
      </c>
      <c r="N3199" s="1130"/>
      <c r="O3199" s="4"/>
      <c r="P3199" s="4"/>
      <c r="Q3199" s="4"/>
      <c r="R3199" s="4"/>
      <c r="S3199" s="4"/>
      <c r="T3199" s="4"/>
      <c r="U3199" s="4"/>
      <c r="V3199" s="4"/>
      <c r="W3199" s="4"/>
      <c r="X3199" s="4"/>
      <c r="Y3199" s="4"/>
      <c r="Z3199" s="4"/>
      <c r="AA3199" s="4"/>
      <c r="AB3199" s="4"/>
      <c r="AC3199" s="4"/>
      <c r="AD3199" s="4"/>
      <c r="AE3199" s="4"/>
      <c r="AF3199" s="4"/>
    </row>
    <row r="3200" spans="1:32">
      <c r="A3200" s="622"/>
      <c r="B3200" s="3032" t="s">
        <v>757</v>
      </c>
      <c r="C3200" s="622" t="s">
        <v>307</v>
      </c>
      <c r="D3200" s="658" t="s">
        <v>1853</v>
      </c>
      <c r="E3200" s="1305" t="s">
        <v>406</v>
      </c>
      <c r="F3200" s="1578">
        <v>2264</v>
      </c>
      <c r="G3200" s="1571" t="s">
        <v>117</v>
      </c>
      <c r="H3200" s="1986"/>
      <c r="I3200" s="1987"/>
      <c r="J3200" s="1564">
        <v>75</v>
      </c>
      <c r="K3200" s="1964"/>
      <c r="L3200" s="1986">
        <v>683.33333333333337</v>
      </c>
      <c r="M3200" s="1988"/>
      <c r="N3200" s="1130"/>
      <c r="O3200" s="6"/>
      <c r="P3200" s="6"/>
      <c r="Q3200" s="6"/>
    </row>
    <row r="3201" spans="1:32">
      <c r="A3201" s="602"/>
      <c r="B3201" s="3033" t="s">
        <v>757</v>
      </c>
      <c r="C3201" s="602" t="s">
        <v>307</v>
      </c>
      <c r="D3201" s="617" t="s">
        <v>1853</v>
      </c>
      <c r="E3201" s="1306" t="s">
        <v>406</v>
      </c>
      <c r="F3201" s="1312">
        <v>2264</v>
      </c>
      <c r="G3201" s="2009" t="s">
        <v>3965</v>
      </c>
      <c r="H3201" s="1976"/>
      <c r="I3201" s="1967"/>
      <c r="J3201" s="1564" t="s">
        <v>1126</v>
      </c>
      <c r="K3201" s="1968"/>
      <c r="L3201" s="1976"/>
      <c r="M3201" s="2736">
        <v>683.33333333333337</v>
      </c>
      <c r="N3201" s="1130"/>
      <c r="O3201" s="4"/>
      <c r="P3201" s="4"/>
      <c r="Q3201" s="4"/>
      <c r="R3201" s="4"/>
      <c r="S3201" s="4"/>
      <c r="T3201" s="4"/>
      <c r="U3201" s="4"/>
      <c r="V3201" s="4"/>
      <c r="W3201" s="4"/>
      <c r="X3201" s="4"/>
      <c r="Y3201" s="4"/>
      <c r="Z3201" s="4"/>
      <c r="AA3201" s="4"/>
      <c r="AB3201" s="4"/>
      <c r="AC3201" s="4"/>
      <c r="AD3201" s="4"/>
      <c r="AE3201" s="4"/>
      <c r="AF3201" s="4"/>
    </row>
    <row r="3202" spans="1:32">
      <c r="A3202" s="622"/>
      <c r="B3202" s="3032" t="s">
        <v>756</v>
      </c>
      <c r="C3202" s="622" t="s">
        <v>307</v>
      </c>
      <c r="D3202" s="658" t="s">
        <v>1853</v>
      </c>
      <c r="E3202" s="1305" t="s">
        <v>406</v>
      </c>
      <c r="F3202" s="1578">
        <v>2311</v>
      </c>
      <c r="G3202" s="1571" t="s">
        <v>121</v>
      </c>
      <c r="H3202" s="1986">
        <v>7450</v>
      </c>
      <c r="I3202" s="2011"/>
      <c r="J3202" s="1564">
        <v>1624</v>
      </c>
      <c r="K3202" s="1964"/>
      <c r="L3202" s="1986">
        <v>6750</v>
      </c>
      <c r="M3202" s="2012"/>
      <c r="N3202" s="1130"/>
      <c r="O3202" s="4"/>
      <c r="P3202" s="4"/>
      <c r="Q3202" s="4"/>
      <c r="R3202" s="4"/>
      <c r="S3202" s="4"/>
      <c r="T3202" s="4"/>
      <c r="U3202" s="4"/>
      <c r="V3202" s="4"/>
      <c r="W3202" s="4"/>
      <c r="X3202" s="4"/>
      <c r="Y3202" s="4"/>
      <c r="Z3202" s="4"/>
      <c r="AA3202" s="4"/>
      <c r="AB3202" s="4"/>
      <c r="AC3202" s="4"/>
      <c r="AD3202" s="4"/>
      <c r="AE3202" s="4"/>
      <c r="AF3202" s="4"/>
    </row>
    <row r="3203" spans="1:32">
      <c r="A3203" s="602"/>
      <c r="B3203" s="3033" t="s">
        <v>756</v>
      </c>
      <c r="C3203" s="602" t="s">
        <v>307</v>
      </c>
      <c r="D3203" s="617" t="s">
        <v>1853</v>
      </c>
      <c r="E3203" s="1306" t="s">
        <v>406</v>
      </c>
      <c r="F3203" s="1312">
        <v>2311</v>
      </c>
      <c r="G3203" s="1579" t="s">
        <v>265</v>
      </c>
      <c r="H3203" s="1976"/>
      <c r="I3203" s="1967">
        <v>5000</v>
      </c>
      <c r="J3203" s="1564" t="s">
        <v>1126</v>
      </c>
      <c r="K3203" s="1968"/>
      <c r="L3203" s="1976"/>
      <c r="M3203" s="1989">
        <v>4500</v>
      </c>
      <c r="N3203" s="1130"/>
      <c r="O3203" s="6"/>
      <c r="P3203" s="6"/>
      <c r="Q3203" s="6"/>
    </row>
    <row r="3204" spans="1:32">
      <c r="A3204" s="602"/>
      <c r="B3204" s="3033" t="s">
        <v>756</v>
      </c>
      <c r="C3204" s="602" t="s">
        <v>307</v>
      </c>
      <c r="D3204" s="617" t="s">
        <v>1853</v>
      </c>
      <c r="E3204" s="1306" t="s">
        <v>406</v>
      </c>
      <c r="F3204" s="1312">
        <v>2311</v>
      </c>
      <c r="G3204" s="1579" t="s">
        <v>2290</v>
      </c>
      <c r="H3204" s="1976"/>
      <c r="I3204" s="1967">
        <v>100</v>
      </c>
      <c r="J3204" s="1564" t="s">
        <v>1126</v>
      </c>
      <c r="K3204" s="1968"/>
      <c r="L3204" s="1976"/>
      <c r="M3204" s="1989">
        <v>100</v>
      </c>
      <c r="N3204" s="1130"/>
      <c r="O3204" s="4"/>
      <c r="P3204" s="4"/>
      <c r="Q3204" s="4"/>
      <c r="R3204" s="4"/>
      <c r="S3204" s="4"/>
      <c r="T3204" s="4"/>
      <c r="U3204" s="4"/>
      <c r="V3204" s="4"/>
      <c r="W3204" s="4"/>
      <c r="X3204" s="4"/>
      <c r="Y3204" s="4"/>
      <c r="Z3204" s="4"/>
      <c r="AA3204" s="4"/>
      <c r="AB3204" s="4"/>
      <c r="AC3204" s="4"/>
      <c r="AD3204" s="4"/>
      <c r="AE3204" s="4"/>
      <c r="AF3204" s="4"/>
    </row>
    <row r="3205" spans="1:32">
      <c r="A3205" s="602" t="s">
        <v>555</v>
      </c>
      <c r="B3205" s="3033" t="s">
        <v>756</v>
      </c>
      <c r="C3205" s="602" t="s">
        <v>307</v>
      </c>
      <c r="D3205" s="617" t="s">
        <v>1853</v>
      </c>
      <c r="E3205" s="1306" t="s">
        <v>406</v>
      </c>
      <c r="F3205" s="1312">
        <v>2311</v>
      </c>
      <c r="G3205" s="1579" t="s">
        <v>266</v>
      </c>
      <c r="H3205" s="1976"/>
      <c r="I3205" s="1967">
        <v>2000</v>
      </c>
      <c r="J3205" s="1564" t="s">
        <v>1126</v>
      </c>
      <c r="K3205" s="1968"/>
      <c r="L3205" s="1976"/>
      <c r="M3205" s="1989">
        <v>1800</v>
      </c>
      <c r="N3205" s="1131"/>
      <c r="O3205" s="4"/>
      <c r="P3205" s="4"/>
      <c r="Q3205" s="4"/>
      <c r="R3205" s="4"/>
      <c r="S3205" s="4"/>
      <c r="T3205" s="4"/>
      <c r="U3205" s="4"/>
      <c r="V3205" s="4"/>
      <c r="W3205" s="4"/>
      <c r="X3205" s="4"/>
      <c r="Y3205" s="4"/>
      <c r="Z3205" s="4"/>
      <c r="AA3205" s="4"/>
      <c r="AB3205" s="4"/>
      <c r="AC3205" s="4"/>
      <c r="AD3205" s="4"/>
      <c r="AE3205" s="4"/>
      <c r="AF3205" s="4"/>
    </row>
    <row r="3206" spans="1:32">
      <c r="A3206" s="602"/>
      <c r="B3206" s="3033" t="s">
        <v>756</v>
      </c>
      <c r="C3206" s="602" t="s">
        <v>307</v>
      </c>
      <c r="D3206" s="617" t="s">
        <v>1853</v>
      </c>
      <c r="E3206" s="1306" t="s">
        <v>406</v>
      </c>
      <c r="F3206" s="1312">
        <v>2311</v>
      </c>
      <c r="G3206" s="1579" t="s">
        <v>267</v>
      </c>
      <c r="H3206" s="1976"/>
      <c r="I3206" s="1967">
        <v>200</v>
      </c>
      <c r="J3206" s="1564" t="s">
        <v>1126</v>
      </c>
      <c r="K3206" s="1968"/>
      <c r="L3206" s="1976"/>
      <c r="M3206" s="1989">
        <v>200</v>
      </c>
      <c r="N3206" s="1130"/>
      <c r="O3206" s="4"/>
      <c r="P3206" s="4"/>
      <c r="Q3206" s="4"/>
      <c r="R3206" s="4"/>
      <c r="S3206" s="4"/>
      <c r="T3206" s="4"/>
      <c r="U3206" s="4"/>
      <c r="V3206" s="4"/>
      <c r="W3206" s="4"/>
      <c r="X3206" s="4"/>
      <c r="Y3206" s="4"/>
      <c r="Z3206" s="4"/>
      <c r="AA3206" s="4"/>
      <c r="AB3206" s="4"/>
      <c r="AC3206" s="4"/>
      <c r="AD3206" s="4"/>
      <c r="AE3206" s="4"/>
      <c r="AF3206" s="4"/>
    </row>
    <row r="3207" spans="1:32">
      <c r="A3207" s="602"/>
      <c r="B3207" s="3033" t="s">
        <v>756</v>
      </c>
      <c r="C3207" s="602" t="s">
        <v>307</v>
      </c>
      <c r="D3207" s="617" t="s">
        <v>1853</v>
      </c>
      <c r="E3207" s="1306" t="s">
        <v>406</v>
      </c>
      <c r="F3207" s="1312">
        <v>2311</v>
      </c>
      <c r="G3207" s="1579" t="s">
        <v>345</v>
      </c>
      <c r="H3207" s="1976"/>
      <c r="I3207" s="1967">
        <v>150</v>
      </c>
      <c r="J3207" s="1564" t="s">
        <v>1126</v>
      </c>
      <c r="K3207" s="1968"/>
      <c r="L3207" s="1976"/>
      <c r="M3207" s="1989">
        <v>150</v>
      </c>
      <c r="N3207" s="1130"/>
      <c r="O3207" s="4"/>
      <c r="P3207" s="4"/>
      <c r="Q3207" s="4"/>
      <c r="R3207" s="4"/>
      <c r="S3207" s="4"/>
      <c r="T3207" s="4"/>
      <c r="U3207" s="4"/>
      <c r="V3207" s="4"/>
      <c r="W3207" s="4"/>
      <c r="X3207" s="4"/>
      <c r="Y3207" s="4"/>
      <c r="Z3207" s="4"/>
      <c r="AA3207" s="4"/>
      <c r="AB3207" s="4"/>
      <c r="AC3207" s="4"/>
      <c r="AD3207" s="4"/>
      <c r="AE3207" s="4"/>
      <c r="AF3207" s="4"/>
    </row>
    <row r="3208" spans="1:32" ht="22.5" customHeight="1">
      <c r="A3208" s="622"/>
      <c r="B3208" s="3032" t="s">
        <v>756</v>
      </c>
      <c r="C3208" s="622" t="s">
        <v>307</v>
      </c>
      <c r="D3208" s="658" t="s">
        <v>1853</v>
      </c>
      <c r="E3208" s="1305" t="s">
        <v>406</v>
      </c>
      <c r="F3208" s="660">
        <v>2312</v>
      </c>
      <c r="G3208" s="625" t="s">
        <v>123</v>
      </c>
      <c r="H3208" s="715">
        <v>26111</v>
      </c>
      <c r="I3208" s="718"/>
      <c r="J3208" s="1392">
        <v>15485</v>
      </c>
      <c r="K3208" s="719"/>
      <c r="L3208" s="1986">
        <v>21472</v>
      </c>
      <c r="M3208" s="1988"/>
      <c r="N3208" s="1130"/>
      <c r="O3208" s="4"/>
      <c r="P3208" s="4"/>
      <c r="Q3208" s="4"/>
      <c r="R3208" s="4"/>
      <c r="S3208" s="4"/>
      <c r="T3208" s="4"/>
      <c r="U3208" s="4"/>
      <c r="V3208" s="4"/>
      <c r="W3208" s="4"/>
      <c r="X3208" s="4"/>
      <c r="Y3208" s="4"/>
      <c r="Z3208" s="4"/>
      <c r="AA3208" s="4"/>
      <c r="AB3208" s="4"/>
      <c r="AC3208" s="4"/>
      <c r="AD3208" s="4"/>
      <c r="AE3208" s="4"/>
      <c r="AF3208" s="4"/>
    </row>
    <row r="3209" spans="1:32">
      <c r="A3209" s="602" t="s">
        <v>555</v>
      </c>
      <c r="B3209" s="3033" t="s">
        <v>756</v>
      </c>
      <c r="C3209" s="602" t="s">
        <v>307</v>
      </c>
      <c r="D3209" s="617" t="s">
        <v>1853</v>
      </c>
      <c r="E3209" s="1306" t="s">
        <v>406</v>
      </c>
      <c r="F3209" s="664">
        <v>2312</v>
      </c>
      <c r="G3209" s="604" t="s">
        <v>3987</v>
      </c>
      <c r="H3209" s="717"/>
      <c r="I3209" s="712">
        <v>26806</v>
      </c>
      <c r="J3209" s="1392" t="s">
        <v>1126</v>
      </c>
      <c r="K3209" s="723"/>
      <c r="L3209" s="1976"/>
      <c r="M3209" s="1969">
        <v>21472</v>
      </c>
      <c r="N3209" s="1130"/>
      <c r="O3209" s="4"/>
      <c r="P3209" s="4"/>
      <c r="Q3209" s="4"/>
      <c r="R3209" s="4"/>
      <c r="S3209" s="4"/>
      <c r="T3209" s="4"/>
      <c r="U3209" s="4"/>
      <c r="V3209" s="4"/>
      <c r="W3209" s="4"/>
      <c r="X3209" s="4"/>
      <c r="Y3209" s="4"/>
      <c r="Z3209" s="4"/>
      <c r="AA3209" s="4"/>
      <c r="AB3209" s="4"/>
      <c r="AC3209" s="4"/>
      <c r="AD3209" s="4"/>
      <c r="AE3209" s="4"/>
      <c r="AF3209" s="4"/>
    </row>
    <row r="3210" spans="1:32" ht="30.6">
      <c r="A3210" s="1393"/>
      <c r="B3210" s="3042" t="s">
        <v>756</v>
      </c>
      <c r="C3210" s="1393" t="s">
        <v>424</v>
      </c>
      <c r="D3210" s="1452" t="s">
        <v>1853</v>
      </c>
      <c r="E3210" s="1450" t="s">
        <v>406</v>
      </c>
      <c r="F3210" s="1465">
        <v>2312</v>
      </c>
      <c r="G3210" s="1511" t="s">
        <v>3216</v>
      </c>
      <c r="H3210" s="1512"/>
      <c r="I3210" s="1456">
        <v>-695</v>
      </c>
      <c r="J3210" s="1513"/>
      <c r="K3210" s="1514"/>
      <c r="L3210" s="2013"/>
      <c r="M3210" s="2014"/>
      <c r="N3210" s="1130"/>
      <c r="O3210" s="4"/>
      <c r="P3210" s="4"/>
      <c r="Q3210" s="4"/>
      <c r="R3210" s="4"/>
      <c r="S3210" s="4"/>
      <c r="T3210" s="4"/>
      <c r="U3210" s="4"/>
      <c r="V3210" s="4"/>
      <c r="W3210" s="4"/>
      <c r="X3210" s="4"/>
      <c r="Y3210" s="4"/>
      <c r="Z3210" s="4"/>
      <c r="AA3210" s="4"/>
      <c r="AB3210" s="4"/>
      <c r="AC3210" s="4"/>
      <c r="AD3210" s="4"/>
      <c r="AE3210" s="4"/>
      <c r="AF3210" s="4"/>
    </row>
    <row r="3211" spans="1:32">
      <c r="A3211" s="622"/>
      <c r="B3211" s="3032" t="s">
        <v>757</v>
      </c>
      <c r="C3211" s="622" t="s">
        <v>355</v>
      </c>
      <c r="D3211" s="658" t="s">
        <v>1853</v>
      </c>
      <c r="E3211" s="1305" t="s">
        <v>406</v>
      </c>
      <c r="F3211" s="624">
        <v>2312</v>
      </c>
      <c r="G3211" s="625" t="s">
        <v>123</v>
      </c>
      <c r="H3211" s="715">
        <v>35000</v>
      </c>
      <c r="I3211" s="718"/>
      <c r="J3211" s="1392">
        <v>35099</v>
      </c>
      <c r="K3211" s="719"/>
      <c r="L3211" s="1980">
        <v>60122.6</v>
      </c>
      <c r="M3211" s="1981"/>
      <c r="N3211" s="1130"/>
      <c r="O3211" s="4"/>
      <c r="P3211" s="4"/>
      <c r="Q3211" s="4"/>
      <c r="R3211" s="4"/>
      <c r="S3211" s="4"/>
      <c r="T3211" s="4"/>
      <c r="U3211" s="4"/>
      <c r="V3211" s="4"/>
      <c r="W3211" s="4"/>
      <c r="X3211" s="4"/>
      <c r="Y3211" s="4"/>
      <c r="Z3211" s="4"/>
      <c r="AA3211" s="4"/>
      <c r="AB3211" s="4"/>
      <c r="AC3211" s="4"/>
      <c r="AD3211" s="4"/>
      <c r="AE3211" s="4"/>
      <c r="AF3211" s="4"/>
    </row>
    <row r="3212" spans="1:32" ht="13.2">
      <c r="A3212" s="1393"/>
      <c r="B3212" s="3049" t="s">
        <v>757</v>
      </c>
      <c r="C3212" s="1393" t="s">
        <v>355</v>
      </c>
      <c r="D3212" s="1452" t="s">
        <v>1853</v>
      </c>
      <c r="E3212" s="1450" t="s">
        <v>406</v>
      </c>
      <c r="F3212" s="1465">
        <v>2312</v>
      </c>
      <c r="G3212" s="1511" t="s">
        <v>3979</v>
      </c>
      <c r="H3212" s="1512"/>
      <c r="I3212" s="1456"/>
      <c r="J3212" s="1513"/>
      <c r="K3212" s="1514"/>
      <c r="L3212" s="2013"/>
      <c r="M3212" s="2014">
        <v>4250.3</v>
      </c>
      <c r="N3212" s="1130"/>
      <c r="O3212" s="178"/>
      <c r="P3212" s="178"/>
      <c r="Q3212" s="178"/>
      <c r="R3212" s="178"/>
      <c r="S3212" s="178"/>
      <c r="T3212" s="178"/>
      <c r="U3212" s="178"/>
      <c r="V3212" s="178"/>
      <c r="W3212" s="178"/>
      <c r="X3212" s="178"/>
      <c r="Y3212" s="178"/>
      <c r="Z3212" s="178"/>
      <c r="AA3212" s="178"/>
      <c r="AB3212" s="178"/>
      <c r="AC3212" s="178"/>
      <c r="AD3212" s="178"/>
      <c r="AE3212" s="178"/>
      <c r="AF3212" s="178"/>
    </row>
    <row r="3213" spans="1:32" ht="13.2">
      <c r="A3213" s="1393"/>
      <c r="B3213" s="3049" t="s">
        <v>757</v>
      </c>
      <c r="C3213" s="1393" t="s">
        <v>355</v>
      </c>
      <c r="D3213" s="1452" t="s">
        <v>1853</v>
      </c>
      <c r="E3213" s="1450" t="s">
        <v>406</v>
      </c>
      <c r="F3213" s="1465">
        <v>2312</v>
      </c>
      <c r="G3213" s="1511" t="s">
        <v>3980</v>
      </c>
      <c r="H3213" s="1512"/>
      <c r="I3213" s="1456"/>
      <c r="J3213" s="1513"/>
      <c r="K3213" s="1514"/>
      <c r="L3213" s="2013"/>
      <c r="M3213" s="2014">
        <v>2831</v>
      </c>
      <c r="N3213" s="2010" t="s">
        <v>4015</v>
      </c>
      <c r="O3213" s="4"/>
      <c r="P3213" s="4"/>
      <c r="Q3213" s="4"/>
      <c r="R3213" s="4"/>
      <c r="S3213" s="4"/>
      <c r="T3213" s="4"/>
      <c r="U3213" s="4"/>
      <c r="V3213" s="4"/>
      <c r="W3213" s="4"/>
      <c r="X3213" s="4"/>
      <c r="Y3213" s="4"/>
      <c r="Z3213" s="4"/>
      <c r="AA3213" s="4"/>
      <c r="AB3213" s="4"/>
      <c r="AC3213" s="4"/>
      <c r="AD3213" s="4"/>
      <c r="AE3213" s="4"/>
      <c r="AF3213" s="4"/>
    </row>
    <row r="3214" spans="1:32" ht="13.2">
      <c r="A3214" s="1393"/>
      <c r="B3214" s="3049" t="s">
        <v>757</v>
      </c>
      <c r="C3214" s="1393" t="s">
        <v>355</v>
      </c>
      <c r="D3214" s="1452" t="s">
        <v>1853</v>
      </c>
      <c r="E3214" s="1450" t="s">
        <v>406</v>
      </c>
      <c r="F3214" s="1465">
        <v>2312</v>
      </c>
      <c r="G3214" s="1511" t="s">
        <v>3984</v>
      </c>
      <c r="H3214" s="1512"/>
      <c r="I3214" s="1456"/>
      <c r="J3214" s="1513"/>
      <c r="K3214" s="1514"/>
      <c r="L3214" s="2013"/>
      <c r="M3214" s="2014">
        <v>4250.3</v>
      </c>
      <c r="N3214" s="2010" t="s">
        <v>4015</v>
      </c>
      <c r="O3214" s="4"/>
      <c r="P3214" s="4"/>
      <c r="Q3214" s="4"/>
      <c r="R3214" s="4"/>
      <c r="S3214" s="4"/>
      <c r="T3214" s="4"/>
      <c r="U3214" s="4"/>
      <c r="V3214" s="4"/>
      <c r="W3214" s="4"/>
      <c r="X3214" s="4"/>
      <c r="Y3214" s="4"/>
      <c r="Z3214" s="4"/>
      <c r="AA3214" s="4"/>
      <c r="AB3214" s="4"/>
      <c r="AC3214" s="4"/>
      <c r="AD3214" s="4"/>
      <c r="AE3214" s="4"/>
      <c r="AF3214" s="4"/>
    </row>
    <row r="3215" spans="1:32" ht="13.2">
      <c r="A3215" s="1393"/>
      <c r="B3215" s="3049" t="s">
        <v>757</v>
      </c>
      <c r="C3215" s="1393" t="s">
        <v>355</v>
      </c>
      <c r="D3215" s="1452" t="s">
        <v>1853</v>
      </c>
      <c r="E3215" s="1450" t="s">
        <v>406</v>
      </c>
      <c r="F3215" s="1465">
        <v>2312</v>
      </c>
      <c r="G3215" s="1511" t="s">
        <v>3985</v>
      </c>
      <c r="H3215" s="1512"/>
      <c r="I3215" s="1456"/>
      <c r="J3215" s="1513"/>
      <c r="K3215" s="1514"/>
      <c r="L3215" s="2013"/>
      <c r="M3215" s="2014">
        <v>2831</v>
      </c>
      <c r="N3215" s="2010" t="s">
        <v>4015</v>
      </c>
      <c r="O3215" s="4"/>
      <c r="P3215" s="4"/>
      <c r="Q3215" s="4"/>
      <c r="R3215" s="4"/>
      <c r="S3215" s="4"/>
      <c r="T3215" s="4"/>
      <c r="U3215" s="4"/>
      <c r="V3215" s="4"/>
      <c r="W3215" s="4"/>
      <c r="X3215" s="4"/>
      <c r="Y3215" s="4"/>
      <c r="Z3215" s="4"/>
      <c r="AA3215" s="4"/>
      <c r="AB3215" s="4"/>
      <c r="AC3215" s="4"/>
      <c r="AD3215" s="4"/>
      <c r="AE3215" s="4"/>
      <c r="AF3215" s="4"/>
    </row>
    <row r="3216" spans="1:32" ht="13.2">
      <c r="A3216" s="1393"/>
      <c r="B3216" s="3049" t="s">
        <v>757</v>
      </c>
      <c r="C3216" s="1393" t="s">
        <v>355</v>
      </c>
      <c r="D3216" s="1452" t="s">
        <v>1853</v>
      </c>
      <c r="E3216" s="1450" t="s">
        <v>406</v>
      </c>
      <c r="F3216" s="1465">
        <v>2312</v>
      </c>
      <c r="G3216" s="1511" t="s">
        <v>3981</v>
      </c>
      <c r="H3216" s="1512"/>
      <c r="I3216" s="1456"/>
      <c r="J3216" s="1513"/>
      <c r="K3216" s="1514"/>
      <c r="L3216" s="2013"/>
      <c r="M3216" s="2014">
        <v>2384</v>
      </c>
      <c r="N3216" s="2010" t="s">
        <v>4015</v>
      </c>
      <c r="O3216" s="6"/>
      <c r="P3216" s="6"/>
      <c r="Q3216" s="6"/>
      <c r="R3216" s="6"/>
      <c r="S3216" s="6"/>
      <c r="T3216" s="6"/>
      <c r="U3216" s="6"/>
      <c r="V3216" s="6"/>
      <c r="W3216" s="6"/>
      <c r="X3216" s="6"/>
      <c r="Y3216" s="6"/>
      <c r="Z3216" s="6"/>
      <c r="AA3216" s="6"/>
      <c r="AB3216" s="6"/>
      <c r="AC3216" s="6"/>
      <c r="AD3216" s="6"/>
      <c r="AE3216" s="6"/>
      <c r="AF3216" s="6"/>
    </row>
    <row r="3217" spans="1:32" ht="13.2">
      <c r="A3217" s="1393"/>
      <c r="B3217" s="3049" t="s">
        <v>757</v>
      </c>
      <c r="C3217" s="1393" t="s">
        <v>355</v>
      </c>
      <c r="D3217" s="1452" t="s">
        <v>1853</v>
      </c>
      <c r="E3217" s="1450" t="s">
        <v>406</v>
      </c>
      <c r="F3217" s="1465">
        <v>2312</v>
      </c>
      <c r="G3217" s="1511" t="s">
        <v>3982</v>
      </c>
      <c r="H3217" s="1512"/>
      <c r="I3217" s="1456"/>
      <c r="J3217" s="1513"/>
      <c r="K3217" s="1514"/>
      <c r="L3217" s="2013"/>
      <c r="M3217" s="2014">
        <v>2384</v>
      </c>
      <c r="N3217" s="2010" t="s">
        <v>4015</v>
      </c>
      <c r="O3217" s="6"/>
      <c r="P3217" s="6"/>
      <c r="Q3217" s="6"/>
      <c r="R3217" s="173"/>
      <c r="S3217" s="117"/>
      <c r="T3217" s="117"/>
      <c r="U3217" s="174"/>
      <c r="V3217" s="4"/>
      <c r="W3217" s="4"/>
      <c r="X3217" s="4"/>
      <c r="Y3217" s="4"/>
      <c r="Z3217" s="4"/>
      <c r="AA3217" s="4"/>
      <c r="AB3217" s="4"/>
      <c r="AC3217" s="4"/>
      <c r="AD3217" s="4"/>
      <c r="AE3217" s="4"/>
      <c r="AF3217" s="4"/>
    </row>
    <row r="3218" spans="1:32" ht="13.2">
      <c r="A3218" s="1393"/>
      <c r="B3218" s="3049" t="s">
        <v>757</v>
      </c>
      <c r="C3218" s="1393" t="s">
        <v>355</v>
      </c>
      <c r="D3218" s="1452" t="s">
        <v>1853</v>
      </c>
      <c r="E3218" s="1450" t="s">
        <v>406</v>
      </c>
      <c r="F3218" s="1465">
        <v>2312</v>
      </c>
      <c r="G3218" s="1511" t="s">
        <v>3983</v>
      </c>
      <c r="H3218" s="1512"/>
      <c r="I3218" s="1456"/>
      <c r="J3218" s="1513"/>
      <c r="K3218" s="1514"/>
      <c r="L3218" s="2013"/>
      <c r="M3218" s="2014">
        <v>1192</v>
      </c>
      <c r="N3218" s="2010" t="s">
        <v>4015</v>
      </c>
      <c r="O3218" s="6"/>
      <c r="P3218" s="6"/>
      <c r="Q3218" s="6"/>
      <c r="R3218" s="173"/>
      <c r="S3218" s="117"/>
      <c r="T3218" s="117"/>
      <c r="U3218" s="174"/>
      <c r="V3218" s="4"/>
      <c r="W3218" s="4"/>
      <c r="X3218" s="4"/>
      <c r="Y3218" s="4"/>
      <c r="Z3218" s="4"/>
      <c r="AA3218" s="4"/>
      <c r="AB3218" s="4"/>
      <c r="AC3218" s="4"/>
      <c r="AD3218" s="4"/>
      <c r="AE3218" s="4"/>
      <c r="AF3218" s="4"/>
    </row>
    <row r="3219" spans="1:32" ht="20.399999999999999">
      <c r="A3219" s="607" t="s">
        <v>555</v>
      </c>
      <c r="B3219" s="3049" t="s">
        <v>757</v>
      </c>
      <c r="C3219" s="607" t="s">
        <v>355</v>
      </c>
      <c r="D3219" s="608" t="s">
        <v>1853</v>
      </c>
      <c r="E3219" s="1310" t="s">
        <v>406</v>
      </c>
      <c r="F3219" s="657">
        <v>2312</v>
      </c>
      <c r="G3219" s="2720" t="s">
        <v>4276</v>
      </c>
      <c r="H3219" s="894"/>
      <c r="I3219" s="895">
        <v>35000</v>
      </c>
      <c r="J3219" s="1392" t="s">
        <v>1126</v>
      </c>
      <c r="K3219" s="895"/>
      <c r="L3219" s="2015"/>
      <c r="M3219" s="2201">
        <v>35000</v>
      </c>
      <c r="N3219" s="2010" t="s">
        <v>4015</v>
      </c>
      <c r="O3219" s="6"/>
      <c r="P3219" s="6"/>
      <c r="Q3219" s="6"/>
      <c r="R3219" s="6"/>
      <c r="S3219" s="6"/>
      <c r="T3219" s="6"/>
      <c r="U3219" s="6"/>
      <c r="V3219" s="6"/>
      <c r="W3219" s="6"/>
      <c r="X3219" s="6"/>
      <c r="Y3219" s="6"/>
      <c r="Z3219" s="6"/>
      <c r="AA3219" s="6"/>
      <c r="AB3219" s="6"/>
      <c r="AC3219" s="6"/>
      <c r="AD3219" s="6"/>
      <c r="AE3219" s="6"/>
      <c r="AF3219" s="6"/>
    </row>
    <row r="3220" spans="1:32">
      <c r="A3220" s="607" t="s">
        <v>555</v>
      </c>
      <c r="B3220" s="3049" t="s">
        <v>757</v>
      </c>
      <c r="C3220" s="607" t="s">
        <v>355</v>
      </c>
      <c r="D3220" s="608" t="s">
        <v>1853</v>
      </c>
      <c r="E3220" s="1310" t="s">
        <v>406</v>
      </c>
      <c r="F3220" s="657">
        <v>2312</v>
      </c>
      <c r="G3220" s="2725" t="s">
        <v>2333</v>
      </c>
      <c r="H3220" s="2721"/>
      <c r="I3220" s="2722"/>
      <c r="J3220" s="2516"/>
      <c r="K3220" s="2722"/>
      <c r="L3220" s="2723"/>
      <c r="M3220" s="2724">
        <v>5000</v>
      </c>
      <c r="N3220" s="2010" t="s">
        <v>4016</v>
      </c>
      <c r="O3220" s="6"/>
      <c r="P3220" s="6"/>
      <c r="Q3220" s="6"/>
      <c r="R3220" s="3"/>
      <c r="S3220" s="3"/>
      <c r="T3220" s="3"/>
      <c r="U3220" s="3"/>
      <c r="V3220" s="3"/>
      <c r="W3220" s="3"/>
      <c r="X3220" s="3"/>
      <c r="Y3220" s="3"/>
      <c r="Z3220" s="3"/>
      <c r="AA3220" s="3"/>
      <c r="AB3220" s="3"/>
      <c r="AC3220" s="3"/>
      <c r="AD3220" s="3"/>
      <c r="AE3220" s="3"/>
      <c r="AF3220" s="3"/>
    </row>
    <row r="3221" spans="1:32" ht="20.399999999999999">
      <c r="A3221" s="622"/>
      <c r="B3221" s="3032" t="s">
        <v>756</v>
      </c>
      <c r="C3221" s="622" t="s">
        <v>305</v>
      </c>
      <c r="D3221" s="658" t="s">
        <v>1853</v>
      </c>
      <c r="E3221" s="1305" t="s">
        <v>406</v>
      </c>
      <c r="F3221" s="624">
        <v>2314</v>
      </c>
      <c r="G3221" s="625" t="s">
        <v>1135</v>
      </c>
      <c r="H3221" s="715">
        <v>7900</v>
      </c>
      <c r="I3221" s="727"/>
      <c r="J3221" s="1392">
        <v>5566</v>
      </c>
      <c r="K3221" s="719"/>
      <c r="L3221" s="1986">
        <v>9870</v>
      </c>
      <c r="M3221" s="2012"/>
      <c r="N3221" s="2010" t="s">
        <v>4016</v>
      </c>
      <c r="O3221" s="6"/>
      <c r="P3221" s="6"/>
      <c r="Q3221" s="6"/>
      <c r="R3221" s="6"/>
      <c r="S3221" s="6"/>
      <c r="T3221" s="6"/>
      <c r="U3221" s="6"/>
      <c r="V3221" s="6"/>
      <c r="W3221" s="6"/>
      <c r="X3221" s="6"/>
      <c r="Y3221" s="6"/>
      <c r="Z3221" s="6"/>
      <c r="AA3221" s="6"/>
      <c r="AB3221" s="6"/>
      <c r="AC3221" s="6"/>
      <c r="AD3221" s="6"/>
      <c r="AE3221" s="6"/>
      <c r="AF3221" s="6"/>
    </row>
    <row r="3222" spans="1:32">
      <c r="A3222" s="602"/>
      <c r="B3222" s="3033" t="s">
        <v>756</v>
      </c>
      <c r="C3222" s="602" t="s">
        <v>305</v>
      </c>
      <c r="D3222" s="617" t="s">
        <v>1853</v>
      </c>
      <c r="E3222" s="1306" t="s">
        <v>406</v>
      </c>
      <c r="F3222" s="618">
        <v>2314</v>
      </c>
      <c r="G3222" s="604" t="s">
        <v>1587</v>
      </c>
      <c r="H3222" s="717"/>
      <c r="I3222" s="712">
        <v>400</v>
      </c>
      <c r="J3222" s="1392"/>
      <c r="K3222" s="723"/>
      <c r="L3222" s="1976"/>
      <c r="M3222" s="1969">
        <v>400</v>
      </c>
      <c r="N3222" s="2010" t="s">
        <v>4016</v>
      </c>
      <c r="O3222" s="6"/>
      <c r="P3222" s="6"/>
      <c r="Q3222" s="6"/>
      <c r="R3222" s="6"/>
      <c r="S3222" s="6"/>
      <c r="T3222" s="6"/>
      <c r="U3222" s="6"/>
      <c r="V3222" s="6"/>
      <c r="W3222" s="6"/>
      <c r="X3222" s="6"/>
      <c r="Y3222" s="6"/>
      <c r="Z3222" s="6"/>
      <c r="AA3222" s="6"/>
      <c r="AB3222" s="6"/>
      <c r="AC3222" s="6"/>
      <c r="AD3222" s="6"/>
      <c r="AE3222" s="6"/>
      <c r="AF3222" s="6"/>
    </row>
    <row r="3223" spans="1:32">
      <c r="A3223" s="602"/>
      <c r="B3223" s="3033" t="s">
        <v>756</v>
      </c>
      <c r="C3223" s="602" t="s">
        <v>305</v>
      </c>
      <c r="D3223" s="617" t="s">
        <v>1853</v>
      </c>
      <c r="E3223" s="1306" t="s">
        <v>406</v>
      </c>
      <c r="F3223" s="618">
        <v>2314</v>
      </c>
      <c r="G3223" s="1551" t="s">
        <v>188</v>
      </c>
      <c r="H3223" s="717"/>
      <c r="I3223" s="712">
        <v>800</v>
      </c>
      <c r="J3223" s="1392" t="s">
        <v>1126</v>
      </c>
      <c r="K3223" s="723"/>
      <c r="L3223" s="1976"/>
      <c r="M3223" s="1989">
        <v>800</v>
      </c>
      <c r="N3223" s="2010" t="s">
        <v>4016</v>
      </c>
      <c r="O3223" s="6"/>
      <c r="P3223" s="6"/>
      <c r="Q3223" s="6"/>
      <c r="R3223" s="6"/>
      <c r="S3223" s="6"/>
      <c r="T3223" s="6"/>
      <c r="U3223" s="6"/>
      <c r="V3223" s="6"/>
      <c r="W3223" s="6"/>
      <c r="X3223" s="6"/>
      <c r="Y3223" s="6"/>
      <c r="Z3223" s="6"/>
      <c r="AA3223" s="6"/>
      <c r="AB3223" s="6"/>
      <c r="AC3223" s="6"/>
      <c r="AD3223" s="6"/>
      <c r="AE3223" s="6"/>
      <c r="AF3223" s="6"/>
    </row>
    <row r="3224" spans="1:32">
      <c r="A3224" s="602"/>
      <c r="B3224" s="3033" t="s">
        <v>756</v>
      </c>
      <c r="C3224" s="602" t="s">
        <v>305</v>
      </c>
      <c r="D3224" s="617" t="s">
        <v>1853</v>
      </c>
      <c r="E3224" s="1306" t="s">
        <v>406</v>
      </c>
      <c r="F3224" s="618">
        <v>2314</v>
      </c>
      <c r="G3224" s="1551" t="s">
        <v>1595</v>
      </c>
      <c r="H3224" s="717"/>
      <c r="I3224" s="712">
        <v>800</v>
      </c>
      <c r="J3224" s="1392" t="s">
        <v>1126</v>
      </c>
      <c r="K3224" s="723"/>
      <c r="L3224" s="1976"/>
      <c r="M3224" s="1989">
        <v>800</v>
      </c>
      <c r="N3224" s="2010" t="s">
        <v>4016</v>
      </c>
      <c r="O3224" s="6"/>
      <c r="P3224" s="6"/>
      <c r="Q3224" s="6"/>
      <c r="R3224" s="6"/>
      <c r="S3224" s="6"/>
      <c r="T3224" s="6"/>
      <c r="U3224" s="6"/>
      <c r="V3224" s="6"/>
      <c r="W3224" s="6"/>
      <c r="X3224" s="6"/>
      <c r="Y3224" s="6"/>
      <c r="Z3224" s="6"/>
      <c r="AA3224" s="6"/>
      <c r="AB3224" s="6"/>
      <c r="AC3224" s="6"/>
      <c r="AD3224" s="6"/>
      <c r="AE3224" s="6"/>
      <c r="AF3224" s="6"/>
    </row>
    <row r="3225" spans="1:32">
      <c r="A3225" s="602"/>
      <c r="B3225" s="3033" t="s">
        <v>756</v>
      </c>
      <c r="C3225" s="602" t="s">
        <v>305</v>
      </c>
      <c r="D3225" s="617" t="s">
        <v>1853</v>
      </c>
      <c r="E3225" s="1306" t="s">
        <v>406</v>
      </c>
      <c r="F3225" s="618">
        <v>2314</v>
      </c>
      <c r="G3225" s="1551" t="s">
        <v>346</v>
      </c>
      <c r="H3225" s="717"/>
      <c r="I3225" s="712">
        <v>500</v>
      </c>
      <c r="J3225" s="1392" t="s">
        <v>1126</v>
      </c>
      <c r="K3225" s="723"/>
      <c r="L3225" s="1976"/>
      <c r="M3225" s="1989">
        <v>500</v>
      </c>
      <c r="N3225" s="2010" t="s">
        <v>4016</v>
      </c>
      <c r="O3225" s="6"/>
      <c r="P3225" s="6"/>
      <c r="Q3225" s="6"/>
      <c r="R3225" s="6"/>
      <c r="S3225" s="6"/>
      <c r="T3225" s="6"/>
      <c r="U3225" s="6"/>
      <c r="V3225" s="6"/>
      <c r="W3225" s="6"/>
      <c r="X3225" s="6"/>
      <c r="Y3225" s="6"/>
      <c r="Z3225" s="6"/>
      <c r="AA3225" s="6"/>
      <c r="AB3225" s="6"/>
      <c r="AC3225" s="6"/>
      <c r="AD3225" s="6"/>
      <c r="AE3225" s="6"/>
      <c r="AF3225" s="6"/>
    </row>
    <row r="3226" spans="1:32">
      <c r="A3226" s="602"/>
      <c r="B3226" s="3033" t="s">
        <v>756</v>
      </c>
      <c r="C3226" s="602" t="s">
        <v>305</v>
      </c>
      <c r="D3226" s="617" t="s">
        <v>1853</v>
      </c>
      <c r="E3226" s="1306" t="s">
        <v>406</v>
      </c>
      <c r="F3226" s="618">
        <v>2314</v>
      </c>
      <c r="G3226" s="689" t="s">
        <v>1596</v>
      </c>
      <c r="H3226" s="717"/>
      <c r="I3226" s="712">
        <v>3000</v>
      </c>
      <c r="J3226" s="1392" t="s">
        <v>1126</v>
      </c>
      <c r="K3226" s="723"/>
      <c r="L3226" s="1976"/>
      <c r="M3226" s="1969">
        <v>3000</v>
      </c>
      <c r="N3226" s="1130"/>
      <c r="O3226" s="6"/>
      <c r="P3226" s="6"/>
      <c r="Q3226" s="6"/>
      <c r="R3226" s="6"/>
      <c r="S3226" s="6"/>
      <c r="T3226" s="6"/>
      <c r="U3226" s="6"/>
      <c r="V3226" s="6"/>
      <c r="W3226" s="6"/>
      <c r="X3226" s="6"/>
      <c r="Y3226" s="6"/>
      <c r="Z3226" s="6"/>
      <c r="AA3226" s="6"/>
      <c r="AB3226" s="6"/>
      <c r="AC3226" s="6"/>
      <c r="AD3226" s="6"/>
      <c r="AE3226" s="6"/>
      <c r="AF3226" s="6"/>
    </row>
    <row r="3227" spans="1:32">
      <c r="A3227" s="713"/>
      <c r="B3227" s="3033" t="s">
        <v>756</v>
      </c>
      <c r="C3227" s="602" t="s">
        <v>305</v>
      </c>
      <c r="D3227" s="617" t="s">
        <v>1853</v>
      </c>
      <c r="E3227" s="1306" t="s">
        <v>406</v>
      </c>
      <c r="F3227" s="618">
        <v>2314</v>
      </c>
      <c r="G3227" s="604" t="s">
        <v>2334</v>
      </c>
      <c r="H3227" s="717"/>
      <c r="I3227" s="712">
        <v>600</v>
      </c>
      <c r="J3227" s="1392" t="s">
        <v>1126</v>
      </c>
      <c r="K3227" s="723"/>
      <c r="L3227" s="1976"/>
      <c r="M3227" s="1969">
        <v>600</v>
      </c>
      <c r="N3227" s="1130"/>
      <c r="O3227" s="6"/>
      <c r="P3227" s="6"/>
      <c r="Q3227" s="6"/>
      <c r="R3227" s="6"/>
      <c r="S3227" s="6"/>
      <c r="T3227" s="6"/>
      <c r="U3227" s="6"/>
      <c r="V3227" s="6"/>
      <c r="W3227" s="6"/>
      <c r="X3227" s="6"/>
      <c r="Y3227" s="6"/>
      <c r="Z3227" s="6"/>
      <c r="AA3227" s="6"/>
      <c r="AB3227" s="6"/>
      <c r="AC3227" s="6"/>
      <c r="AD3227" s="6"/>
      <c r="AE3227" s="6"/>
      <c r="AF3227" s="6"/>
    </row>
    <row r="3228" spans="1:32">
      <c r="A3228" s="602"/>
      <c r="B3228" s="3033" t="s">
        <v>756</v>
      </c>
      <c r="C3228" s="602" t="s">
        <v>305</v>
      </c>
      <c r="D3228" s="617" t="s">
        <v>1853</v>
      </c>
      <c r="E3228" s="1306" t="s">
        <v>406</v>
      </c>
      <c r="F3228" s="618">
        <v>2314</v>
      </c>
      <c r="G3228" s="604" t="s">
        <v>330</v>
      </c>
      <c r="H3228" s="717"/>
      <c r="I3228" s="712">
        <v>1000</v>
      </c>
      <c r="J3228" s="1392" t="s">
        <v>1126</v>
      </c>
      <c r="K3228" s="723"/>
      <c r="L3228" s="1976"/>
      <c r="M3228" s="1969">
        <v>1000</v>
      </c>
      <c r="N3228" s="1130"/>
      <c r="O3228" s="6"/>
      <c r="P3228" s="6"/>
      <c r="Q3228" s="6"/>
      <c r="R3228" s="6"/>
      <c r="S3228" s="6"/>
      <c r="T3228" s="6"/>
      <c r="U3228" s="6"/>
      <c r="V3228" s="6"/>
      <c r="W3228" s="6"/>
      <c r="X3228" s="6"/>
      <c r="Y3228" s="6"/>
      <c r="Z3228" s="6"/>
      <c r="AA3228" s="6"/>
      <c r="AB3228" s="6"/>
      <c r="AC3228" s="6"/>
      <c r="AD3228" s="6"/>
      <c r="AE3228" s="6"/>
      <c r="AF3228" s="6"/>
    </row>
    <row r="3229" spans="1:32" ht="20.399999999999999">
      <c r="A3229" s="602"/>
      <c r="B3229" s="3033" t="s">
        <v>756</v>
      </c>
      <c r="C3229" s="602" t="s">
        <v>305</v>
      </c>
      <c r="D3229" s="617" t="s">
        <v>1853</v>
      </c>
      <c r="E3229" s="1306" t="s">
        <v>406</v>
      </c>
      <c r="F3229" s="618">
        <v>2314</v>
      </c>
      <c r="G3229" s="896" t="s">
        <v>1111</v>
      </c>
      <c r="H3229" s="717"/>
      <c r="I3229" s="712">
        <v>800</v>
      </c>
      <c r="J3229" s="1392" t="s">
        <v>1126</v>
      </c>
      <c r="K3229" s="723"/>
      <c r="L3229" s="1976"/>
      <c r="M3229" s="1969">
        <v>800</v>
      </c>
      <c r="N3229" s="1130"/>
      <c r="O3229" s="6"/>
      <c r="P3229" s="6"/>
      <c r="Q3229" s="6"/>
      <c r="R3229" s="6"/>
      <c r="S3229" s="6"/>
      <c r="T3229" s="6"/>
      <c r="U3229" s="6"/>
      <c r="V3229" s="6"/>
      <c r="W3229" s="6"/>
      <c r="X3229" s="6"/>
      <c r="Y3229" s="6"/>
      <c r="Z3229" s="6"/>
      <c r="AA3229" s="6"/>
      <c r="AB3229" s="6"/>
      <c r="AC3229" s="6"/>
      <c r="AD3229" s="6"/>
      <c r="AE3229" s="6"/>
      <c r="AF3229" s="6"/>
    </row>
    <row r="3230" spans="1:32">
      <c r="A3230" s="1549"/>
      <c r="B3230" s="3033" t="s">
        <v>756</v>
      </c>
      <c r="C3230" s="602" t="s">
        <v>305</v>
      </c>
      <c r="D3230" s="617" t="s">
        <v>1853</v>
      </c>
      <c r="E3230" s="1306" t="s">
        <v>406</v>
      </c>
      <c r="F3230" s="618">
        <v>2314</v>
      </c>
      <c r="G3230" s="2016" t="s">
        <v>3988</v>
      </c>
      <c r="H3230" s="1971"/>
      <c r="I3230" s="1972"/>
      <c r="J3230" s="1553"/>
      <c r="K3230" s="1973"/>
      <c r="L3230" s="2017"/>
      <c r="M3230" s="1989">
        <v>500</v>
      </c>
      <c r="N3230" s="1130"/>
      <c r="O3230" s="6"/>
      <c r="P3230" s="6"/>
      <c r="Q3230" s="6"/>
      <c r="R3230" s="6"/>
      <c r="S3230" s="6"/>
      <c r="T3230" s="6"/>
      <c r="U3230" s="6"/>
      <c r="V3230" s="6"/>
      <c r="W3230" s="6"/>
      <c r="X3230" s="6"/>
      <c r="Y3230" s="6"/>
      <c r="Z3230" s="6"/>
      <c r="AA3230" s="6"/>
      <c r="AB3230" s="6"/>
      <c r="AC3230" s="6"/>
      <c r="AD3230" s="6"/>
      <c r="AE3230" s="6"/>
      <c r="AF3230" s="6"/>
    </row>
    <row r="3231" spans="1:32" ht="20.399999999999999">
      <c r="A3231" s="1549"/>
      <c r="B3231" s="3033" t="s">
        <v>756</v>
      </c>
      <c r="C3231" s="602" t="s">
        <v>305</v>
      </c>
      <c r="D3231" s="617" t="s">
        <v>1853</v>
      </c>
      <c r="E3231" s="1306" t="s">
        <v>406</v>
      </c>
      <c r="F3231" s="618">
        <v>2314</v>
      </c>
      <c r="G3231" s="1551" t="s">
        <v>1588</v>
      </c>
      <c r="H3231" s="1971"/>
      <c r="I3231" s="1972"/>
      <c r="J3231" s="1553"/>
      <c r="K3231" s="1973"/>
      <c r="L3231" s="2017"/>
      <c r="M3231" s="1989">
        <v>400</v>
      </c>
      <c r="N3231" s="1130"/>
      <c r="O3231" s="6"/>
      <c r="P3231" s="6"/>
      <c r="Q3231" s="6"/>
      <c r="R3231" s="6"/>
      <c r="S3231" s="6"/>
      <c r="T3231" s="6"/>
      <c r="U3231" s="6"/>
      <c r="V3231" s="6"/>
      <c r="W3231" s="6"/>
      <c r="X3231" s="6"/>
      <c r="Y3231" s="6"/>
      <c r="Z3231" s="6"/>
      <c r="AA3231" s="6"/>
      <c r="AB3231" s="6"/>
      <c r="AC3231" s="6"/>
      <c r="AD3231" s="6"/>
      <c r="AE3231" s="6"/>
      <c r="AF3231" s="6"/>
    </row>
    <row r="3232" spans="1:32" ht="20.399999999999999">
      <c r="A3232" s="1549"/>
      <c r="B3232" s="3033" t="s">
        <v>756</v>
      </c>
      <c r="C3232" s="602" t="s">
        <v>305</v>
      </c>
      <c r="D3232" s="617" t="s">
        <v>1853</v>
      </c>
      <c r="E3232" s="1306" t="s">
        <v>406</v>
      </c>
      <c r="F3232" s="618">
        <v>2314</v>
      </c>
      <c r="G3232" s="1551" t="s">
        <v>2317</v>
      </c>
      <c r="H3232" s="1971"/>
      <c r="I3232" s="1972"/>
      <c r="J3232" s="1553"/>
      <c r="K3232" s="1973"/>
      <c r="L3232" s="2017"/>
      <c r="M3232" s="1989">
        <v>200</v>
      </c>
      <c r="N3232" s="1130"/>
      <c r="O3232" s="6"/>
      <c r="P3232" s="6"/>
      <c r="Q3232" s="6"/>
      <c r="R3232" s="6"/>
      <c r="S3232" s="6"/>
      <c r="T3232" s="6"/>
      <c r="U3232" s="6"/>
      <c r="V3232" s="6"/>
      <c r="W3232" s="6"/>
      <c r="X3232" s="6"/>
      <c r="Y3232" s="6"/>
      <c r="Z3232" s="6"/>
      <c r="AA3232" s="6"/>
      <c r="AB3232" s="6"/>
      <c r="AC3232" s="6"/>
      <c r="AD3232" s="6"/>
      <c r="AE3232" s="6"/>
      <c r="AF3232" s="6"/>
    </row>
    <row r="3233" spans="1:32">
      <c r="A3233" s="1549"/>
      <c r="B3233" s="3033" t="s">
        <v>756</v>
      </c>
      <c r="C3233" s="602" t="s">
        <v>305</v>
      </c>
      <c r="D3233" s="617" t="s">
        <v>1853</v>
      </c>
      <c r="E3233" s="1306" t="s">
        <v>406</v>
      </c>
      <c r="F3233" s="618">
        <v>2314</v>
      </c>
      <c r="G3233" s="1583" t="s">
        <v>3989</v>
      </c>
      <c r="H3233" s="1971"/>
      <c r="I3233" s="1972"/>
      <c r="J3233" s="1553"/>
      <c r="K3233" s="1973"/>
      <c r="L3233" s="2017"/>
      <c r="M3233" s="1989">
        <v>870</v>
      </c>
      <c r="N3233" s="1130"/>
      <c r="O3233" s="4"/>
      <c r="P3233" s="4"/>
      <c r="Q3233" s="4"/>
      <c r="R3233" s="4"/>
      <c r="S3233" s="4"/>
      <c r="T3233" s="4"/>
      <c r="U3233" s="4"/>
      <c r="V3233" s="4"/>
      <c r="W3233" s="4"/>
      <c r="X3233" s="4"/>
      <c r="Y3233" s="4"/>
      <c r="Z3233" s="4"/>
      <c r="AA3233" s="4"/>
      <c r="AB3233" s="4"/>
      <c r="AC3233" s="4"/>
      <c r="AD3233" s="4"/>
      <c r="AE3233" s="4"/>
      <c r="AF3233" s="4"/>
    </row>
    <row r="3234" spans="1:32" ht="20.399999999999999">
      <c r="A3234" s="622"/>
      <c r="B3234" s="3032" t="s">
        <v>757</v>
      </c>
      <c r="C3234" s="622" t="s">
        <v>305</v>
      </c>
      <c r="D3234" s="658" t="s">
        <v>1853</v>
      </c>
      <c r="E3234" s="1305" t="s">
        <v>406</v>
      </c>
      <c r="F3234" s="624">
        <v>2314</v>
      </c>
      <c r="G3234" s="625" t="s">
        <v>1135</v>
      </c>
      <c r="H3234" s="715"/>
      <c r="I3234" s="727"/>
      <c r="J3234" s="1392"/>
      <c r="K3234" s="719"/>
      <c r="L3234" s="1986">
        <v>5019.3333333333339</v>
      </c>
      <c r="M3234" s="2012"/>
      <c r="N3234" s="1130"/>
      <c r="O3234" s="4"/>
      <c r="P3234" s="4"/>
      <c r="Q3234" s="4"/>
      <c r="R3234" s="4"/>
      <c r="S3234" s="4"/>
      <c r="T3234" s="4"/>
      <c r="U3234" s="4"/>
      <c r="V3234" s="4"/>
      <c r="W3234" s="4"/>
      <c r="X3234" s="4"/>
      <c r="Y3234" s="4"/>
      <c r="Z3234" s="4"/>
      <c r="AA3234" s="4"/>
      <c r="AB3234" s="4"/>
      <c r="AC3234" s="4"/>
      <c r="AD3234" s="4"/>
      <c r="AE3234" s="4"/>
      <c r="AF3234" s="4"/>
    </row>
    <row r="3235" spans="1:32" ht="30.6">
      <c r="A3235" s="1549"/>
      <c r="B3235" s="3033" t="s">
        <v>757</v>
      </c>
      <c r="C3235" s="602" t="s">
        <v>305</v>
      </c>
      <c r="D3235" s="617" t="s">
        <v>1853</v>
      </c>
      <c r="E3235" s="1306" t="s">
        <v>406</v>
      </c>
      <c r="F3235" s="618">
        <v>2314</v>
      </c>
      <c r="G3235" s="1583" t="s">
        <v>3990</v>
      </c>
      <c r="H3235" s="1971"/>
      <c r="I3235" s="1972"/>
      <c r="J3235" s="1553"/>
      <c r="K3235" s="1973"/>
      <c r="L3235" s="2017"/>
      <c r="M3235" s="2018">
        <v>1221</v>
      </c>
      <c r="N3235" s="1130"/>
      <c r="O3235" s="6"/>
      <c r="P3235" s="6"/>
      <c r="Q3235" s="6"/>
      <c r="R3235" s="6"/>
      <c r="S3235" s="6"/>
      <c r="T3235" s="6"/>
      <c r="U3235" s="6"/>
      <c r="V3235" s="6"/>
      <c r="W3235" s="6"/>
      <c r="X3235" s="6"/>
      <c r="Y3235" s="6"/>
      <c r="Z3235" s="6"/>
      <c r="AA3235" s="6"/>
      <c r="AB3235" s="6"/>
      <c r="AC3235" s="6"/>
      <c r="AD3235" s="6"/>
      <c r="AE3235" s="6"/>
      <c r="AF3235" s="6"/>
    </row>
    <row r="3236" spans="1:32" ht="30.6">
      <c r="A3236" s="1549"/>
      <c r="B3236" s="3033" t="s">
        <v>757</v>
      </c>
      <c r="C3236" s="602" t="s">
        <v>305</v>
      </c>
      <c r="D3236" s="617" t="s">
        <v>1853</v>
      </c>
      <c r="E3236" s="1306" t="s">
        <v>406</v>
      </c>
      <c r="F3236" s="618">
        <v>2314</v>
      </c>
      <c r="G3236" s="1551" t="s">
        <v>3991</v>
      </c>
      <c r="H3236" s="1971"/>
      <c r="I3236" s="1972"/>
      <c r="J3236" s="1553"/>
      <c r="K3236" s="1973"/>
      <c r="L3236" s="2017"/>
      <c r="M3236" s="2736">
        <v>3798.3333333333335</v>
      </c>
      <c r="N3236" s="1130"/>
      <c r="O3236" s="6"/>
      <c r="P3236" s="6"/>
      <c r="Q3236" s="6"/>
      <c r="R3236" s="6"/>
      <c r="S3236" s="6"/>
      <c r="T3236" s="6"/>
      <c r="U3236" s="6"/>
      <c r="V3236" s="6"/>
      <c r="W3236" s="6"/>
      <c r="X3236" s="6"/>
      <c r="Y3236" s="6"/>
      <c r="Z3236" s="6"/>
      <c r="AA3236" s="6"/>
      <c r="AB3236" s="6"/>
      <c r="AC3236" s="6"/>
      <c r="AD3236" s="6"/>
      <c r="AE3236" s="6"/>
      <c r="AF3236" s="6"/>
    </row>
    <row r="3237" spans="1:32">
      <c r="A3237" s="622"/>
      <c r="B3237" s="3032" t="s">
        <v>756</v>
      </c>
      <c r="C3237" s="622" t="s">
        <v>305</v>
      </c>
      <c r="D3237" s="658" t="s">
        <v>1853</v>
      </c>
      <c r="E3237" s="1305" t="s">
        <v>406</v>
      </c>
      <c r="F3237" s="1578">
        <v>2322</v>
      </c>
      <c r="G3237" s="1571" t="s">
        <v>221</v>
      </c>
      <c r="H3237" s="1986">
        <v>400</v>
      </c>
      <c r="I3237" s="1987"/>
      <c r="J3237" s="1564">
        <v>0</v>
      </c>
      <c r="K3237" s="1964"/>
      <c r="L3237" s="1986">
        <v>400</v>
      </c>
      <c r="M3237" s="1988"/>
      <c r="N3237" s="1130"/>
      <c r="O3237" s="6"/>
      <c r="P3237" s="6"/>
      <c r="Q3237" s="6"/>
      <c r="R3237" s="6"/>
      <c r="S3237" s="6"/>
      <c r="T3237" s="6"/>
      <c r="U3237" s="6"/>
      <c r="V3237" s="6"/>
      <c r="W3237" s="6"/>
      <c r="X3237" s="6"/>
      <c r="Y3237" s="6"/>
      <c r="Z3237" s="6"/>
      <c r="AA3237" s="6"/>
      <c r="AB3237" s="6"/>
      <c r="AC3237" s="6"/>
      <c r="AD3237" s="6"/>
      <c r="AE3237" s="6"/>
      <c r="AF3237" s="6"/>
    </row>
    <row r="3238" spans="1:32">
      <c r="A3238" s="602"/>
      <c r="B3238" s="3033" t="s">
        <v>756</v>
      </c>
      <c r="C3238" s="602" t="s">
        <v>305</v>
      </c>
      <c r="D3238" s="617" t="s">
        <v>1853</v>
      </c>
      <c r="E3238" s="1306" t="s">
        <v>406</v>
      </c>
      <c r="F3238" s="1312">
        <v>2322</v>
      </c>
      <c r="G3238" s="757" t="s">
        <v>2335</v>
      </c>
      <c r="H3238" s="1976"/>
      <c r="I3238" s="1967">
        <v>400</v>
      </c>
      <c r="J3238" s="1564" t="s">
        <v>1126</v>
      </c>
      <c r="K3238" s="1968"/>
      <c r="L3238" s="1976"/>
      <c r="M3238" s="1969">
        <v>400</v>
      </c>
      <c r="N3238" s="1130"/>
      <c r="O3238" s="6"/>
      <c r="P3238" s="6"/>
      <c r="Q3238" s="6"/>
      <c r="R3238" s="6"/>
      <c r="S3238" s="6"/>
      <c r="T3238" s="6"/>
      <c r="U3238" s="6"/>
      <c r="V3238" s="6"/>
      <c r="W3238" s="6"/>
      <c r="X3238" s="6"/>
      <c r="Y3238" s="6"/>
      <c r="Z3238" s="6"/>
      <c r="AA3238" s="6"/>
      <c r="AB3238" s="6"/>
      <c r="AC3238" s="6"/>
      <c r="AD3238" s="6"/>
      <c r="AE3238" s="6"/>
      <c r="AF3238" s="6"/>
    </row>
    <row r="3239" spans="1:32">
      <c r="A3239" s="602"/>
      <c r="B3239" s="3033" t="s">
        <v>756</v>
      </c>
      <c r="C3239" s="602" t="s">
        <v>305</v>
      </c>
      <c r="D3239" s="617" t="s">
        <v>1853</v>
      </c>
      <c r="E3239" s="1306" t="s">
        <v>406</v>
      </c>
      <c r="F3239" s="1312">
        <v>2322</v>
      </c>
      <c r="G3239" s="757"/>
      <c r="H3239" s="1976"/>
      <c r="I3239" s="1967"/>
      <c r="J3239" s="1564" t="s">
        <v>1126</v>
      </c>
      <c r="K3239" s="1968"/>
      <c r="L3239" s="1976"/>
      <c r="M3239" s="1969"/>
      <c r="N3239" s="1130"/>
      <c r="O3239" s="6"/>
      <c r="P3239" s="6"/>
      <c r="Q3239" s="6"/>
      <c r="R3239" s="6"/>
      <c r="S3239" s="6"/>
      <c r="T3239" s="6"/>
      <c r="U3239" s="6"/>
      <c r="V3239" s="6"/>
      <c r="W3239" s="6"/>
      <c r="X3239" s="6"/>
      <c r="Y3239" s="6"/>
      <c r="Z3239" s="6"/>
      <c r="AA3239" s="6"/>
      <c r="AB3239" s="6"/>
      <c r="AC3239" s="6"/>
      <c r="AD3239" s="6"/>
      <c r="AE3239" s="6"/>
      <c r="AF3239" s="6"/>
    </row>
    <row r="3240" spans="1:32">
      <c r="A3240" s="622"/>
      <c r="B3240" s="3032" t="s">
        <v>756</v>
      </c>
      <c r="C3240" s="622" t="s">
        <v>307</v>
      </c>
      <c r="D3240" s="658" t="s">
        <v>1853</v>
      </c>
      <c r="E3240" s="1305" t="s">
        <v>406</v>
      </c>
      <c r="F3240" s="1578">
        <v>2341</v>
      </c>
      <c r="G3240" s="1571" t="s">
        <v>200</v>
      </c>
      <c r="H3240" s="1986">
        <v>1679</v>
      </c>
      <c r="I3240" s="1987"/>
      <c r="J3240" s="1564">
        <v>1679</v>
      </c>
      <c r="K3240" s="1964"/>
      <c r="L3240" s="1986">
        <v>2000</v>
      </c>
      <c r="M3240" s="1988"/>
      <c r="N3240" s="1130"/>
      <c r="O3240" s="178"/>
      <c r="P3240" s="178"/>
      <c r="Q3240" s="178"/>
      <c r="R3240" s="178"/>
      <c r="S3240" s="178"/>
      <c r="T3240" s="178"/>
      <c r="U3240" s="178"/>
      <c r="V3240" s="178"/>
      <c r="W3240" s="178"/>
      <c r="X3240" s="178"/>
      <c r="Y3240" s="178"/>
      <c r="Z3240" s="178"/>
      <c r="AA3240" s="178"/>
      <c r="AB3240" s="178"/>
      <c r="AC3240" s="178"/>
      <c r="AD3240" s="178"/>
      <c r="AE3240" s="178"/>
      <c r="AF3240" s="178"/>
    </row>
    <row r="3241" spans="1:32">
      <c r="A3241" s="602"/>
      <c r="B3241" s="3033" t="s">
        <v>756</v>
      </c>
      <c r="C3241" s="602" t="s">
        <v>307</v>
      </c>
      <c r="D3241" s="617" t="s">
        <v>1853</v>
      </c>
      <c r="E3241" s="1306" t="s">
        <v>406</v>
      </c>
      <c r="F3241" s="1312">
        <v>2341</v>
      </c>
      <c r="G3241" s="2019" t="s">
        <v>1107</v>
      </c>
      <c r="H3241" s="2020"/>
      <c r="I3241" s="1967">
        <v>1000</v>
      </c>
      <c r="J3241" s="1564" t="s">
        <v>1126</v>
      </c>
      <c r="K3241" s="2021"/>
      <c r="L3241" s="2020"/>
      <c r="M3241" s="2192">
        <v>1500</v>
      </c>
      <c r="N3241" s="1130"/>
      <c r="O3241" s="178"/>
      <c r="P3241" s="178"/>
      <c r="Q3241" s="178"/>
      <c r="R3241" s="178"/>
      <c r="S3241" s="178"/>
      <c r="T3241" s="178"/>
      <c r="U3241" s="178"/>
      <c r="V3241" s="178"/>
      <c r="W3241" s="178"/>
      <c r="X3241" s="178"/>
      <c r="Y3241" s="178"/>
      <c r="Z3241" s="178"/>
      <c r="AA3241" s="178"/>
      <c r="AB3241" s="178"/>
      <c r="AC3241" s="178"/>
      <c r="AD3241" s="178"/>
      <c r="AE3241" s="178"/>
      <c r="AF3241" s="178"/>
    </row>
    <row r="3242" spans="1:32">
      <c r="A3242" s="602"/>
      <c r="B3242" s="3033" t="s">
        <v>756</v>
      </c>
      <c r="C3242" s="602" t="s">
        <v>307</v>
      </c>
      <c r="D3242" s="617" t="s">
        <v>1853</v>
      </c>
      <c r="E3242" s="1306" t="s">
        <v>406</v>
      </c>
      <c r="F3242" s="1312">
        <v>2341</v>
      </c>
      <c r="G3242" s="2019" t="s">
        <v>2336</v>
      </c>
      <c r="H3242" s="2020"/>
      <c r="I3242" s="1967">
        <v>500</v>
      </c>
      <c r="J3242" s="1564" t="s">
        <v>1126</v>
      </c>
      <c r="K3242" s="2021"/>
      <c r="L3242" s="2020"/>
      <c r="M3242" s="2192">
        <v>500</v>
      </c>
      <c r="N3242" s="1130"/>
      <c r="O3242" s="6"/>
      <c r="P3242" s="6"/>
      <c r="Q3242" s="6"/>
      <c r="R3242" s="6"/>
      <c r="S3242" s="6"/>
      <c r="T3242" s="6"/>
      <c r="U3242" s="6"/>
      <c r="V3242" s="6"/>
      <c r="W3242" s="6"/>
      <c r="X3242" s="6"/>
      <c r="Y3242" s="6"/>
      <c r="Z3242" s="6"/>
      <c r="AA3242" s="6"/>
      <c r="AB3242" s="6"/>
      <c r="AC3242" s="6"/>
      <c r="AD3242" s="6"/>
      <c r="AE3242" s="6"/>
      <c r="AF3242" s="6"/>
    </row>
    <row r="3243" spans="1:32" ht="20.399999999999999">
      <c r="A3243" s="1393"/>
      <c r="B3243" s="3042" t="s">
        <v>756</v>
      </c>
      <c r="C3243" s="1393" t="s">
        <v>307</v>
      </c>
      <c r="D3243" s="1452" t="s">
        <v>1853</v>
      </c>
      <c r="E3243" s="1450" t="s">
        <v>406</v>
      </c>
      <c r="F3243" s="2022">
        <v>2341</v>
      </c>
      <c r="G3243" s="2023" t="s">
        <v>3219</v>
      </c>
      <c r="H3243" s="2024"/>
      <c r="I3243" s="1998">
        <v>179</v>
      </c>
      <c r="J3243" s="2025"/>
      <c r="K3243" s="2026"/>
      <c r="L3243" s="2024"/>
      <c r="M3243" s="2014"/>
      <c r="N3243" s="1130"/>
      <c r="O3243" s="6"/>
      <c r="P3243" s="6"/>
      <c r="Q3243" s="6"/>
      <c r="R3243" s="3"/>
      <c r="S3243" s="3"/>
      <c r="T3243" s="3"/>
      <c r="U3243" s="3"/>
      <c r="V3243" s="3"/>
      <c r="W3243" s="3"/>
      <c r="X3243" s="3"/>
      <c r="Y3243" s="3"/>
      <c r="Z3243" s="3"/>
      <c r="AA3243" s="3"/>
      <c r="AB3243" s="3"/>
      <c r="AC3243" s="3"/>
      <c r="AD3243" s="3"/>
      <c r="AE3243" s="3"/>
      <c r="AF3243" s="3"/>
    </row>
    <row r="3244" spans="1:32">
      <c r="A3244" s="622"/>
      <c r="B3244" s="3032" t="s">
        <v>756</v>
      </c>
      <c r="C3244" s="622" t="s">
        <v>305</v>
      </c>
      <c r="D3244" s="658" t="s">
        <v>1853</v>
      </c>
      <c r="E3244" s="1305" t="s">
        <v>406</v>
      </c>
      <c r="F3244" s="1578">
        <v>2350</v>
      </c>
      <c r="G3244" s="1571" t="s">
        <v>162</v>
      </c>
      <c r="H3244" s="1986">
        <v>5604</v>
      </c>
      <c r="I3244" s="1987"/>
      <c r="J3244" s="1564">
        <v>2693</v>
      </c>
      <c r="K3244" s="1964"/>
      <c r="L3244" s="1986">
        <v>8960</v>
      </c>
      <c r="M3244" s="1988"/>
      <c r="N3244" s="1130"/>
      <c r="O3244" s="4"/>
      <c r="P3244" s="4"/>
      <c r="Q3244" s="4"/>
      <c r="R3244" s="4"/>
      <c r="S3244" s="4"/>
      <c r="T3244" s="4"/>
      <c r="U3244" s="4"/>
      <c r="V3244" s="4"/>
      <c r="W3244" s="4"/>
      <c r="X3244" s="4"/>
      <c r="Y3244" s="4"/>
      <c r="Z3244" s="4"/>
      <c r="AA3244" s="4"/>
      <c r="AB3244" s="4"/>
      <c r="AC3244" s="4"/>
      <c r="AD3244" s="4"/>
      <c r="AE3244" s="4"/>
      <c r="AF3244" s="4"/>
    </row>
    <row r="3245" spans="1:32" ht="22.5" customHeight="1">
      <c r="A3245" s="602"/>
      <c r="B3245" s="3033" t="s">
        <v>756</v>
      </c>
      <c r="C3245" s="602" t="s">
        <v>305</v>
      </c>
      <c r="D3245" s="617" t="s">
        <v>1853</v>
      </c>
      <c r="E3245" s="1306" t="s">
        <v>406</v>
      </c>
      <c r="F3245" s="1312">
        <v>2350</v>
      </c>
      <c r="G3245" s="757" t="s">
        <v>2337</v>
      </c>
      <c r="H3245" s="1976"/>
      <c r="I3245" s="1967">
        <v>2500</v>
      </c>
      <c r="J3245" s="1564" t="s">
        <v>1126</v>
      </c>
      <c r="K3245" s="1968"/>
      <c r="L3245" s="1976"/>
      <c r="M3245" s="2027">
        <v>1500</v>
      </c>
      <c r="N3245" s="1130"/>
      <c r="O3245" s="178"/>
      <c r="P3245" s="178"/>
      <c r="Q3245" s="178"/>
      <c r="R3245" s="178"/>
      <c r="S3245" s="178"/>
      <c r="T3245" s="178"/>
      <c r="U3245" s="178"/>
      <c r="V3245" s="178"/>
      <c r="W3245" s="178"/>
      <c r="X3245" s="178"/>
      <c r="Y3245" s="178"/>
      <c r="Z3245" s="178"/>
      <c r="AA3245" s="178"/>
      <c r="AB3245" s="178"/>
      <c r="AC3245" s="178"/>
      <c r="AD3245" s="178"/>
      <c r="AE3245" s="178"/>
      <c r="AF3245" s="178"/>
    </row>
    <row r="3246" spans="1:32" ht="22.5" customHeight="1">
      <c r="A3246" s="602" t="s">
        <v>555</v>
      </c>
      <c r="B3246" s="3033" t="s">
        <v>756</v>
      </c>
      <c r="C3246" s="602" t="s">
        <v>307</v>
      </c>
      <c r="D3246" s="617" t="s">
        <v>1853</v>
      </c>
      <c r="E3246" s="1306" t="s">
        <v>406</v>
      </c>
      <c r="F3246" s="1312">
        <v>2350</v>
      </c>
      <c r="G3246" s="757" t="s">
        <v>452</v>
      </c>
      <c r="H3246" s="1976"/>
      <c r="I3246" s="1967">
        <v>50</v>
      </c>
      <c r="J3246" s="1564" t="s">
        <v>1126</v>
      </c>
      <c r="K3246" s="1968"/>
      <c r="L3246" s="1976"/>
      <c r="M3246" s="2028">
        <v>50</v>
      </c>
      <c r="N3246" s="1130"/>
      <c r="O3246" s="4"/>
      <c r="P3246" s="4"/>
      <c r="Q3246" s="4"/>
      <c r="R3246" s="4"/>
      <c r="S3246" s="4"/>
      <c r="T3246" s="4"/>
      <c r="U3246" s="4"/>
      <c r="V3246" s="4"/>
      <c r="W3246" s="4"/>
      <c r="X3246" s="4"/>
      <c r="Y3246" s="4"/>
      <c r="Z3246" s="4"/>
      <c r="AA3246" s="4"/>
      <c r="AB3246" s="4"/>
      <c r="AC3246" s="4"/>
      <c r="AD3246" s="4"/>
      <c r="AE3246" s="4"/>
      <c r="AF3246" s="4"/>
    </row>
    <row r="3247" spans="1:32">
      <c r="A3247" s="602" t="s">
        <v>555</v>
      </c>
      <c r="B3247" s="3033" t="s">
        <v>756</v>
      </c>
      <c r="C3247" s="602" t="s">
        <v>307</v>
      </c>
      <c r="D3247" s="617" t="s">
        <v>1853</v>
      </c>
      <c r="E3247" s="1306" t="s">
        <v>406</v>
      </c>
      <c r="F3247" s="1312">
        <v>2350</v>
      </c>
      <c r="G3247" s="757" t="s">
        <v>453</v>
      </c>
      <c r="H3247" s="1976"/>
      <c r="I3247" s="1967">
        <v>50</v>
      </c>
      <c r="J3247" s="1564" t="s">
        <v>1126</v>
      </c>
      <c r="K3247" s="1968"/>
      <c r="L3247" s="1976"/>
      <c r="M3247" s="2028">
        <v>50</v>
      </c>
      <c r="N3247" s="1130"/>
      <c r="O3247" s="4"/>
      <c r="P3247" s="4"/>
      <c r="Q3247" s="4"/>
      <c r="R3247" s="4"/>
      <c r="S3247" s="4"/>
      <c r="T3247" s="4"/>
      <c r="U3247" s="4"/>
      <c r="V3247" s="4"/>
      <c r="W3247" s="4"/>
      <c r="X3247" s="4"/>
      <c r="Y3247" s="4"/>
      <c r="Z3247" s="4"/>
      <c r="AA3247" s="4"/>
      <c r="AB3247" s="4"/>
      <c r="AC3247" s="4"/>
      <c r="AD3247" s="4"/>
      <c r="AE3247" s="4"/>
      <c r="AF3247" s="4"/>
    </row>
    <row r="3248" spans="1:32">
      <c r="A3248" s="602" t="s">
        <v>555</v>
      </c>
      <c r="B3248" s="3033" t="s">
        <v>756</v>
      </c>
      <c r="C3248" s="602" t="s">
        <v>307</v>
      </c>
      <c r="D3248" s="617" t="s">
        <v>1853</v>
      </c>
      <c r="E3248" s="1306" t="s">
        <v>406</v>
      </c>
      <c r="F3248" s="1312">
        <v>2350</v>
      </c>
      <c r="G3248" s="757" t="s">
        <v>402</v>
      </c>
      <c r="H3248" s="1976"/>
      <c r="I3248" s="1967">
        <v>300</v>
      </c>
      <c r="J3248" s="1564" t="s">
        <v>1126</v>
      </c>
      <c r="K3248" s="1968"/>
      <c r="L3248" s="1976"/>
      <c r="M3248" s="2028">
        <v>300</v>
      </c>
      <c r="N3248" s="1130"/>
      <c r="O3248" s="4"/>
      <c r="P3248" s="4"/>
      <c r="Q3248" s="4"/>
      <c r="R3248" s="4"/>
      <c r="S3248" s="4"/>
      <c r="T3248" s="4"/>
      <c r="U3248" s="4"/>
      <c r="V3248" s="4"/>
      <c r="W3248" s="4"/>
      <c r="X3248" s="4"/>
      <c r="Y3248" s="4"/>
      <c r="Z3248" s="4"/>
      <c r="AA3248" s="4"/>
      <c r="AB3248" s="4"/>
      <c r="AC3248" s="4"/>
      <c r="AD3248" s="4"/>
      <c r="AE3248" s="4"/>
      <c r="AF3248" s="4"/>
    </row>
    <row r="3249" spans="1:32">
      <c r="A3249" s="602" t="s">
        <v>555</v>
      </c>
      <c r="B3249" s="3033" t="s">
        <v>756</v>
      </c>
      <c r="C3249" s="602" t="s">
        <v>307</v>
      </c>
      <c r="D3249" s="617" t="s">
        <v>1853</v>
      </c>
      <c r="E3249" s="1306" t="s">
        <v>406</v>
      </c>
      <c r="F3249" s="1312">
        <v>2350</v>
      </c>
      <c r="G3249" s="757" t="s">
        <v>656</v>
      </c>
      <c r="H3249" s="1976"/>
      <c r="I3249" s="1967">
        <v>2500</v>
      </c>
      <c r="J3249" s="1564" t="s">
        <v>1126</v>
      </c>
      <c r="K3249" s="1968"/>
      <c r="L3249" s="1976"/>
      <c r="M3249" s="2028">
        <v>2500</v>
      </c>
      <c r="N3249" s="1130"/>
    </row>
    <row r="3250" spans="1:32">
      <c r="A3250" s="602" t="s">
        <v>555</v>
      </c>
      <c r="B3250" s="3033" t="s">
        <v>756</v>
      </c>
      <c r="C3250" s="602" t="s">
        <v>307</v>
      </c>
      <c r="D3250" s="617" t="s">
        <v>1853</v>
      </c>
      <c r="E3250" s="1306" t="s">
        <v>406</v>
      </c>
      <c r="F3250" s="1312">
        <v>2350</v>
      </c>
      <c r="G3250" s="757" t="s">
        <v>454</v>
      </c>
      <c r="H3250" s="1976"/>
      <c r="I3250" s="1967">
        <v>600</v>
      </c>
      <c r="J3250" s="1564" t="s">
        <v>1126</v>
      </c>
      <c r="K3250" s="1968"/>
      <c r="L3250" s="1976"/>
      <c r="M3250" s="2028">
        <v>600</v>
      </c>
      <c r="N3250" s="72"/>
    </row>
    <row r="3251" spans="1:32" ht="22.5" customHeight="1">
      <c r="A3251" s="602" t="s">
        <v>555</v>
      </c>
      <c r="B3251" s="3033" t="s">
        <v>756</v>
      </c>
      <c r="C3251" s="602" t="s">
        <v>307</v>
      </c>
      <c r="D3251" s="617" t="s">
        <v>1853</v>
      </c>
      <c r="E3251" s="1306" t="s">
        <v>406</v>
      </c>
      <c r="F3251" s="1312">
        <v>2350</v>
      </c>
      <c r="G3251" s="757" t="s">
        <v>273</v>
      </c>
      <c r="H3251" s="1976"/>
      <c r="I3251" s="1967">
        <v>200</v>
      </c>
      <c r="J3251" s="1564" t="s">
        <v>1126</v>
      </c>
      <c r="K3251" s="1968"/>
      <c r="L3251" s="1976"/>
      <c r="M3251" s="2028">
        <v>200</v>
      </c>
      <c r="N3251" s="72"/>
    </row>
    <row r="3252" spans="1:32">
      <c r="A3252" s="602"/>
      <c r="B3252" s="3033" t="s">
        <v>756</v>
      </c>
      <c r="C3252" s="602" t="s">
        <v>307</v>
      </c>
      <c r="D3252" s="617" t="s">
        <v>1853</v>
      </c>
      <c r="E3252" s="1306" t="s">
        <v>406</v>
      </c>
      <c r="F3252" s="1312">
        <v>2350</v>
      </c>
      <c r="G3252" s="757" t="s">
        <v>727</v>
      </c>
      <c r="H3252" s="1976"/>
      <c r="I3252" s="1967">
        <v>700</v>
      </c>
      <c r="J3252" s="1564" t="s">
        <v>1126</v>
      </c>
      <c r="K3252" s="1968"/>
      <c r="L3252" s="1976"/>
      <c r="M3252" s="2028">
        <v>700</v>
      </c>
      <c r="N3252" s="72"/>
    </row>
    <row r="3253" spans="1:32">
      <c r="A3253" s="1549"/>
      <c r="B3253" s="3033" t="s">
        <v>756</v>
      </c>
      <c r="C3253" s="602" t="s">
        <v>307</v>
      </c>
      <c r="D3253" s="617" t="s">
        <v>1853</v>
      </c>
      <c r="E3253" s="1306" t="s">
        <v>406</v>
      </c>
      <c r="F3253" s="1312">
        <v>2350</v>
      </c>
      <c r="G3253" s="1579" t="s">
        <v>3995</v>
      </c>
      <c r="H3253" s="2017"/>
      <c r="I3253" s="2029"/>
      <c r="J3253" s="1581"/>
      <c r="K3253" s="2030"/>
      <c r="L3253" s="2017"/>
      <c r="M3253" s="2028">
        <v>130</v>
      </c>
      <c r="N3253" s="72"/>
    </row>
    <row r="3254" spans="1:32">
      <c r="A3254" s="602"/>
      <c r="B3254" s="3033" t="s">
        <v>756</v>
      </c>
      <c r="C3254" s="602" t="s">
        <v>307</v>
      </c>
      <c r="D3254" s="617" t="s">
        <v>1853</v>
      </c>
      <c r="E3254" s="1306" t="s">
        <v>406</v>
      </c>
      <c r="F3254" s="1312">
        <v>2350</v>
      </c>
      <c r="G3254" s="757" t="s">
        <v>661</v>
      </c>
      <c r="H3254" s="1976"/>
      <c r="I3254" s="1967">
        <v>300</v>
      </c>
      <c r="J3254" s="1564" t="s">
        <v>1126</v>
      </c>
      <c r="K3254" s="1968"/>
      <c r="L3254" s="1976"/>
      <c r="M3254" s="1969">
        <v>300</v>
      </c>
      <c r="N3254" s="1130"/>
    </row>
    <row r="3255" spans="1:32">
      <c r="A3255" s="602"/>
      <c r="B3255" s="3033" t="s">
        <v>756</v>
      </c>
      <c r="C3255" s="602" t="s">
        <v>307</v>
      </c>
      <c r="D3255" s="617" t="s">
        <v>1853</v>
      </c>
      <c r="E3255" s="1306" t="s">
        <v>406</v>
      </c>
      <c r="F3255" s="1312">
        <v>2350</v>
      </c>
      <c r="G3255" s="757" t="s">
        <v>2340</v>
      </c>
      <c r="H3255" s="1976"/>
      <c r="I3255" s="1967">
        <v>100</v>
      </c>
      <c r="J3255" s="1564" t="s">
        <v>1126</v>
      </c>
      <c r="K3255" s="1968"/>
      <c r="L3255" s="1976"/>
      <c r="M3255" s="1969">
        <v>100</v>
      </c>
      <c r="N3255" s="1130"/>
    </row>
    <row r="3256" spans="1:32">
      <c r="A3256" s="1549"/>
      <c r="B3256" s="3033" t="s">
        <v>756</v>
      </c>
      <c r="C3256" s="602" t="s">
        <v>307</v>
      </c>
      <c r="D3256" s="617" t="s">
        <v>1853</v>
      </c>
      <c r="E3256" s="1306" t="s">
        <v>406</v>
      </c>
      <c r="F3256" s="1312">
        <v>2350</v>
      </c>
      <c r="G3256" s="1579" t="s">
        <v>3994</v>
      </c>
      <c r="H3256" s="2017"/>
      <c r="I3256" s="2029"/>
      <c r="J3256" s="1581"/>
      <c r="K3256" s="2030"/>
      <c r="L3256" s="2017"/>
      <c r="M3256" s="1989">
        <v>75</v>
      </c>
      <c r="N3256" s="1130"/>
      <c r="O3256" s="6"/>
      <c r="P3256" s="6"/>
      <c r="Q3256" s="6"/>
      <c r="R3256" s="6"/>
      <c r="S3256" s="6"/>
      <c r="T3256" s="6"/>
      <c r="U3256" s="6"/>
      <c r="V3256" s="6"/>
      <c r="W3256" s="6"/>
      <c r="X3256" s="6"/>
      <c r="Y3256" s="6"/>
      <c r="Z3256" s="6"/>
      <c r="AA3256" s="6"/>
      <c r="AB3256" s="6"/>
      <c r="AC3256" s="6"/>
      <c r="AD3256" s="6"/>
      <c r="AE3256" s="6"/>
      <c r="AF3256" s="6"/>
    </row>
    <row r="3257" spans="1:32">
      <c r="A3257" s="602"/>
      <c r="B3257" s="3033" t="s">
        <v>756</v>
      </c>
      <c r="C3257" s="602" t="s">
        <v>307</v>
      </c>
      <c r="D3257" s="617" t="s">
        <v>1853</v>
      </c>
      <c r="E3257" s="1306" t="s">
        <v>406</v>
      </c>
      <c r="F3257" s="1312">
        <v>2350</v>
      </c>
      <c r="G3257" s="757" t="s">
        <v>2341</v>
      </c>
      <c r="H3257" s="1976"/>
      <c r="I3257" s="1967">
        <v>605</v>
      </c>
      <c r="J3257" s="1564" t="s">
        <v>1126</v>
      </c>
      <c r="K3257" s="1968"/>
      <c r="L3257" s="1976"/>
      <c r="M3257" s="1989">
        <v>605</v>
      </c>
      <c r="N3257" s="1130"/>
      <c r="O3257" s="4"/>
      <c r="P3257" s="4"/>
      <c r="Q3257" s="4"/>
      <c r="R3257" s="4"/>
      <c r="S3257" s="4"/>
      <c r="T3257" s="4"/>
      <c r="U3257" s="4"/>
      <c r="V3257" s="4"/>
      <c r="W3257" s="4"/>
      <c r="X3257" s="4"/>
      <c r="Y3257" s="4"/>
      <c r="Z3257" s="4"/>
      <c r="AA3257" s="4"/>
      <c r="AB3257" s="4"/>
      <c r="AC3257" s="4"/>
      <c r="AD3257" s="4"/>
      <c r="AE3257" s="4"/>
      <c r="AF3257" s="4"/>
    </row>
    <row r="3258" spans="1:32">
      <c r="A3258" s="602"/>
      <c r="B3258" s="3033" t="s">
        <v>756</v>
      </c>
      <c r="C3258" s="602" t="s">
        <v>307</v>
      </c>
      <c r="D3258" s="617" t="s">
        <v>1853</v>
      </c>
      <c r="E3258" s="1306" t="s">
        <v>406</v>
      </c>
      <c r="F3258" s="1312">
        <v>2350</v>
      </c>
      <c r="G3258" s="757" t="s">
        <v>2342</v>
      </c>
      <c r="H3258" s="1976"/>
      <c r="I3258" s="1967">
        <v>928</v>
      </c>
      <c r="J3258" s="1564" t="s">
        <v>1126</v>
      </c>
      <c r="K3258" s="1968"/>
      <c r="L3258" s="1976"/>
      <c r="M3258" s="2031">
        <v>1850</v>
      </c>
      <c r="N3258" s="296"/>
    </row>
    <row r="3259" spans="1:32">
      <c r="A3259" s="602"/>
      <c r="B3259" s="3033" t="s">
        <v>756</v>
      </c>
      <c r="C3259" s="602" t="s">
        <v>307</v>
      </c>
      <c r="D3259" s="617" t="s">
        <v>1853</v>
      </c>
      <c r="E3259" s="1306" t="s">
        <v>406</v>
      </c>
      <c r="F3259" s="1312">
        <v>2350</v>
      </c>
      <c r="G3259" s="757" t="s">
        <v>2338</v>
      </c>
      <c r="H3259" s="1976"/>
      <c r="I3259" s="1967">
        <v>100</v>
      </c>
      <c r="J3259" s="1564" t="s">
        <v>1126</v>
      </c>
      <c r="K3259" s="1968"/>
      <c r="L3259" s="1976"/>
      <c r="M3259" s="1969"/>
      <c r="N3259" s="54"/>
    </row>
    <row r="3260" spans="1:32" ht="20.399999999999999">
      <c r="A3260" s="602"/>
      <c r="B3260" s="3033" t="s">
        <v>756</v>
      </c>
      <c r="C3260" s="602" t="s">
        <v>307</v>
      </c>
      <c r="D3260" s="617" t="s">
        <v>1853</v>
      </c>
      <c r="E3260" s="1306" t="s">
        <v>406</v>
      </c>
      <c r="F3260" s="1312">
        <v>2350</v>
      </c>
      <c r="G3260" s="757" t="s">
        <v>2339</v>
      </c>
      <c r="H3260" s="1976"/>
      <c r="I3260" s="1967">
        <v>100</v>
      </c>
      <c r="J3260" s="1564" t="s">
        <v>1126</v>
      </c>
      <c r="K3260" s="1968"/>
      <c r="L3260" s="1976"/>
      <c r="M3260" s="1969"/>
      <c r="N3260" s="72"/>
      <c r="O3260" s="6"/>
      <c r="P3260" s="6"/>
      <c r="Q3260" s="6"/>
      <c r="R3260" s="6"/>
      <c r="S3260" s="6"/>
      <c r="T3260" s="6"/>
      <c r="U3260" s="6"/>
      <c r="V3260" s="6"/>
      <c r="W3260" s="6"/>
      <c r="X3260" s="6"/>
      <c r="Y3260" s="6"/>
      <c r="Z3260" s="6"/>
      <c r="AA3260" s="6"/>
      <c r="AB3260" s="6"/>
      <c r="AC3260" s="6"/>
      <c r="AD3260" s="6"/>
      <c r="AE3260" s="6"/>
      <c r="AF3260" s="6"/>
    </row>
    <row r="3261" spans="1:32" ht="20.399999999999999">
      <c r="A3261" s="602"/>
      <c r="B3261" s="3033" t="s">
        <v>756</v>
      </c>
      <c r="C3261" s="602" t="s">
        <v>305</v>
      </c>
      <c r="D3261" s="617" t="s">
        <v>1853</v>
      </c>
      <c r="E3261" s="1306" t="s">
        <v>406</v>
      </c>
      <c r="F3261" s="1312">
        <v>2350</v>
      </c>
      <c r="G3261" s="757" t="s">
        <v>3219</v>
      </c>
      <c r="H3261" s="1976"/>
      <c r="I3261" s="1967">
        <v>-179</v>
      </c>
      <c r="J3261" s="1564" t="s">
        <v>1126</v>
      </c>
      <c r="K3261" s="1968"/>
      <c r="L3261" s="1976"/>
      <c r="M3261" s="1969"/>
      <c r="N3261" s="72"/>
      <c r="O3261" s="6"/>
      <c r="P3261" s="6"/>
      <c r="Q3261" s="6"/>
      <c r="R3261" s="6"/>
      <c r="S3261" s="6"/>
      <c r="T3261" s="6"/>
      <c r="U3261" s="6"/>
      <c r="V3261" s="6"/>
      <c r="W3261" s="6"/>
      <c r="X3261" s="6"/>
      <c r="Y3261" s="6"/>
      <c r="Z3261" s="6"/>
      <c r="AA3261" s="6"/>
      <c r="AB3261" s="6"/>
      <c r="AC3261" s="6"/>
      <c r="AD3261" s="6"/>
      <c r="AE3261" s="6"/>
      <c r="AF3261" s="6"/>
    </row>
    <row r="3262" spans="1:32" ht="30.6">
      <c r="A3262" s="576"/>
      <c r="B3262" s="3033" t="s">
        <v>756</v>
      </c>
      <c r="C3262" s="602" t="s">
        <v>305</v>
      </c>
      <c r="D3262" s="617" t="s">
        <v>1853</v>
      </c>
      <c r="E3262" s="1306" t="s">
        <v>406</v>
      </c>
      <c r="F3262" s="1312">
        <v>2350</v>
      </c>
      <c r="G3262" s="757" t="s">
        <v>3220</v>
      </c>
      <c r="H3262" s="1993"/>
      <c r="I3262" s="1994">
        <v>-3250</v>
      </c>
      <c r="J3262" s="1564" t="s">
        <v>1126</v>
      </c>
      <c r="K3262" s="1995"/>
      <c r="L3262" s="1993"/>
      <c r="M3262" s="1994"/>
      <c r="N3262" s="72"/>
      <c r="O3262" s="6"/>
      <c r="P3262" s="6"/>
      <c r="Q3262" s="6"/>
      <c r="R3262" s="6"/>
      <c r="S3262" s="6"/>
      <c r="T3262" s="6"/>
      <c r="U3262" s="6"/>
      <c r="V3262" s="6"/>
      <c r="W3262" s="6"/>
      <c r="X3262" s="6"/>
      <c r="Y3262" s="6"/>
      <c r="Z3262" s="6"/>
      <c r="AA3262" s="6"/>
      <c r="AB3262" s="6"/>
      <c r="AC3262" s="6"/>
      <c r="AD3262" s="6"/>
      <c r="AE3262" s="6"/>
      <c r="AF3262" s="6"/>
    </row>
    <row r="3263" spans="1:32">
      <c r="A3263" s="622"/>
      <c r="B3263" s="3032" t="s">
        <v>756</v>
      </c>
      <c r="C3263" s="622" t="s">
        <v>305</v>
      </c>
      <c r="D3263" s="1558" t="s">
        <v>1853</v>
      </c>
      <c r="E3263" s="1305" t="s">
        <v>406</v>
      </c>
      <c r="F3263" s="1578">
        <v>2361</v>
      </c>
      <c r="G3263" s="1571" t="s">
        <v>1426</v>
      </c>
      <c r="H3263" s="1986">
        <v>400</v>
      </c>
      <c r="I3263" s="2011"/>
      <c r="J3263" s="1564"/>
      <c r="K3263" s="1964"/>
      <c r="L3263" s="1986">
        <v>2906</v>
      </c>
      <c r="M3263" s="2012"/>
      <c r="N3263" s="1130"/>
      <c r="O3263" s="6"/>
      <c r="P3263" s="6"/>
      <c r="Q3263" s="6"/>
      <c r="R3263" s="6"/>
      <c r="S3263" s="6"/>
      <c r="T3263" s="6"/>
      <c r="U3263" s="6"/>
      <c r="V3263" s="6"/>
      <c r="W3263" s="6"/>
      <c r="X3263" s="6"/>
      <c r="Y3263" s="6"/>
      <c r="Z3263" s="6"/>
      <c r="AA3263" s="6"/>
      <c r="AB3263" s="6"/>
      <c r="AC3263" s="6"/>
      <c r="AD3263" s="6"/>
      <c r="AE3263" s="6"/>
      <c r="AF3263" s="6"/>
    </row>
    <row r="3264" spans="1:32">
      <c r="A3264" s="602" t="s">
        <v>555</v>
      </c>
      <c r="B3264" s="3033" t="s">
        <v>756</v>
      </c>
      <c r="C3264" s="602" t="s">
        <v>307</v>
      </c>
      <c r="D3264" s="1559" t="s">
        <v>1853</v>
      </c>
      <c r="E3264" s="1306" t="s">
        <v>406</v>
      </c>
      <c r="F3264" s="1312">
        <v>2361</v>
      </c>
      <c r="G3264" s="1579" t="s">
        <v>1590</v>
      </c>
      <c r="H3264" s="1976"/>
      <c r="I3264" s="1967">
        <v>400</v>
      </c>
      <c r="J3264" s="1564" t="s">
        <v>1126</v>
      </c>
      <c r="K3264" s="1968"/>
      <c r="L3264" s="1976"/>
      <c r="M3264" s="1989">
        <v>400</v>
      </c>
      <c r="N3264" s="1130"/>
      <c r="O3264" s="6"/>
      <c r="P3264" s="6"/>
      <c r="Q3264" s="6"/>
      <c r="R3264" s="6"/>
      <c r="S3264" s="6"/>
      <c r="T3264" s="6"/>
      <c r="U3264" s="6"/>
      <c r="V3264" s="6"/>
      <c r="W3264" s="6"/>
      <c r="X3264" s="6"/>
      <c r="Y3264" s="6"/>
      <c r="Z3264" s="6"/>
      <c r="AA3264" s="6"/>
      <c r="AB3264" s="6"/>
      <c r="AC3264" s="6"/>
      <c r="AD3264" s="6"/>
      <c r="AE3264" s="6"/>
      <c r="AF3264" s="6"/>
    </row>
    <row r="3265" spans="1:32">
      <c r="A3265" s="602"/>
      <c r="B3265" s="3033" t="s">
        <v>756</v>
      </c>
      <c r="C3265" s="602" t="s">
        <v>355</v>
      </c>
      <c r="D3265" s="1559" t="s">
        <v>1853</v>
      </c>
      <c r="E3265" s="1306" t="s">
        <v>406</v>
      </c>
      <c r="F3265" s="1312">
        <v>2361</v>
      </c>
      <c r="G3265" s="1579" t="s">
        <v>3998</v>
      </c>
      <c r="H3265" s="1976"/>
      <c r="I3265" s="1967"/>
      <c r="J3265" s="1564" t="s">
        <v>1126</v>
      </c>
      <c r="K3265" s="1968"/>
      <c r="L3265" s="1976"/>
      <c r="M3265" s="2029">
        <v>496</v>
      </c>
      <c r="N3265" s="1130"/>
      <c r="O3265" s="6"/>
      <c r="P3265" s="6"/>
      <c r="Q3265" s="6"/>
      <c r="R3265" s="6"/>
      <c r="S3265" s="6"/>
      <c r="T3265" s="6"/>
      <c r="U3265" s="6"/>
      <c r="V3265" s="6"/>
      <c r="W3265" s="6"/>
      <c r="X3265" s="6"/>
      <c r="Y3265" s="6"/>
      <c r="Z3265" s="6"/>
      <c r="AA3265" s="6"/>
      <c r="AB3265" s="6"/>
      <c r="AC3265" s="6"/>
      <c r="AD3265" s="6"/>
      <c r="AE3265" s="6"/>
      <c r="AF3265" s="6"/>
    </row>
    <row r="3266" spans="1:32">
      <c r="A3266" s="602"/>
      <c r="B3266" s="3033" t="s">
        <v>756</v>
      </c>
      <c r="C3266" s="602" t="s">
        <v>355</v>
      </c>
      <c r="D3266" s="1559" t="s">
        <v>1853</v>
      </c>
      <c r="E3266" s="1306" t="s">
        <v>406</v>
      </c>
      <c r="F3266" s="1312">
        <v>2361</v>
      </c>
      <c r="G3266" s="1579" t="s">
        <v>3999</v>
      </c>
      <c r="H3266" s="1976"/>
      <c r="I3266" s="1967"/>
      <c r="J3266" s="1564" t="s">
        <v>1126</v>
      </c>
      <c r="K3266" s="1968"/>
      <c r="L3266" s="1976"/>
      <c r="M3266" s="2029">
        <v>1290</v>
      </c>
      <c r="N3266" s="1130"/>
      <c r="O3266" s="6"/>
      <c r="P3266" s="6"/>
      <c r="Q3266" s="6"/>
      <c r="R3266" s="6"/>
      <c r="S3266" s="6"/>
      <c r="T3266" s="6"/>
      <c r="U3266" s="6"/>
      <c r="V3266" s="6"/>
      <c r="W3266" s="6"/>
      <c r="X3266" s="6"/>
      <c r="Y3266" s="6"/>
      <c r="Z3266" s="6"/>
      <c r="AA3266" s="6"/>
      <c r="AB3266" s="6"/>
      <c r="AC3266" s="6"/>
      <c r="AD3266" s="6"/>
      <c r="AE3266" s="6"/>
      <c r="AF3266" s="6"/>
    </row>
    <row r="3267" spans="1:32">
      <c r="A3267" s="602"/>
      <c r="B3267" s="3033" t="s">
        <v>756</v>
      </c>
      <c r="C3267" s="602" t="s">
        <v>355</v>
      </c>
      <c r="D3267" s="1559" t="s">
        <v>1853</v>
      </c>
      <c r="E3267" s="1306" t="s">
        <v>406</v>
      </c>
      <c r="F3267" s="1312">
        <v>2361</v>
      </c>
      <c r="G3267" s="1579" t="s">
        <v>4000</v>
      </c>
      <c r="H3267" s="1976"/>
      <c r="I3267" s="1967"/>
      <c r="J3267" s="1564" t="s">
        <v>1126</v>
      </c>
      <c r="K3267" s="1968"/>
      <c r="L3267" s="1976"/>
      <c r="M3267" s="2029">
        <v>720</v>
      </c>
      <c r="N3267" s="1130"/>
      <c r="O3267" s="6"/>
      <c r="P3267" s="6"/>
      <c r="Q3267" s="6"/>
      <c r="R3267" s="6"/>
      <c r="S3267" s="6"/>
      <c r="T3267" s="6"/>
      <c r="U3267" s="6"/>
      <c r="V3267" s="6"/>
      <c r="W3267" s="6"/>
      <c r="X3267" s="6"/>
      <c r="Y3267" s="6"/>
      <c r="Z3267" s="6"/>
      <c r="AA3267" s="6"/>
      <c r="AB3267" s="6"/>
      <c r="AC3267" s="6"/>
      <c r="AD3267" s="6"/>
      <c r="AE3267" s="6"/>
      <c r="AF3267" s="6"/>
    </row>
    <row r="3268" spans="1:32">
      <c r="A3268" s="1305"/>
      <c r="B3268" s="3032" t="s">
        <v>757</v>
      </c>
      <c r="C3268" s="1305" t="s">
        <v>305</v>
      </c>
      <c r="D3268" s="1558" t="s">
        <v>1853</v>
      </c>
      <c r="E3268" s="1305" t="s">
        <v>406</v>
      </c>
      <c r="F3268" s="1578">
        <v>2361</v>
      </c>
      <c r="G3268" s="1571" t="s">
        <v>1426</v>
      </c>
      <c r="H3268" s="1986">
        <v>37882.080000000002</v>
      </c>
      <c r="I3268" s="2011"/>
      <c r="J3268" s="1564">
        <v>38280.080000000002</v>
      </c>
      <c r="K3268" s="1964"/>
      <c r="L3268" s="1986">
        <v>0</v>
      </c>
      <c r="M3268" s="2012"/>
      <c r="N3268" s="1130"/>
      <c r="O3268" s="4"/>
      <c r="P3268" s="4"/>
      <c r="Q3268" s="4"/>
      <c r="R3268" s="4"/>
      <c r="S3268" s="4"/>
      <c r="T3268" s="4"/>
      <c r="U3268" s="4"/>
      <c r="V3268" s="4"/>
      <c r="W3268" s="4"/>
      <c r="X3268" s="4"/>
      <c r="Y3268" s="4"/>
      <c r="Z3268" s="4"/>
      <c r="AA3268" s="4"/>
      <c r="AB3268" s="4"/>
      <c r="AC3268" s="4"/>
      <c r="AD3268" s="4"/>
      <c r="AE3268" s="4"/>
      <c r="AF3268" s="4"/>
    </row>
    <row r="3269" spans="1:32">
      <c r="A3269" s="1310"/>
      <c r="B3269" s="3049" t="s">
        <v>757</v>
      </c>
      <c r="C3269" s="1310" t="s">
        <v>355</v>
      </c>
      <c r="D3269" s="2036" t="s">
        <v>1853</v>
      </c>
      <c r="E3269" s="1310" t="s">
        <v>406</v>
      </c>
      <c r="F3269" s="1990">
        <v>2361</v>
      </c>
      <c r="G3269" s="858" t="s">
        <v>4001</v>
      </c>
      <c r="H3269" s="1991"/>
      <c r="I3269" s="1992">
        <v>37882</v>
      </c>
      <c r="J3269" s="1564" t="s">
        <v>1126</v>
      </c>
      <c r="K3269" s="1992"/>
      <c r="L3269" s="1991"/>
      <c r="M3269" s="1992"/>
      <c r="N3269" s="1130"/>
      <c r="O3269" s="6"/>
      <c r="P3269" s="6"/>
      <c r="Q3269" s="6"/>
      <c r="R3269" s="6"/>
      <c r="S3269" s="6"/>
      <c r="T3269" s="6"/>
      <c r="U3269" s="6"/>
      <c r="V3269" s="6"/>
      <c r="W3269" s="6"/>
      <c r="X3269" s="6"/>
      <c r="Y3269" s="6"/>
      <c r="Z3269" s="6"/>
      <c r="AA3269" s="6"/>
      <c r="AB3269" s="6"/>
      <c r="AC3269" s="6"/>
      <c r="AD3269" s="6"/>
      <c r="AE3269" s="6"/>
      <c r="AF3269" s="6"/>
    </row>
    <row r="3270" spans="1:32" ht="20.399999999999999">
      <c r="A3270" s="1310"/>
      <c r="B3270" s="3049" t="s">
        <v>757</v>
      </c>
      <c r="C3270" s="1310" t="s">
        <v>355</v>
      </c>
      <c r="D3270" s="2036" t="s">
        <v>1853</v>
      </c>
      <c r="E3270" s="1310" t="s">
        <v>406</v>
      </c>
      <c r="F3270" s="1990">
        <v>2361</v>
      </c>
      <c r="G3270" s="2037" t="s">
        <v>4002</v>
      </c>
      <c r="H3270" s="1991"/>
      <c r="I3270" s="1992"/>
      <c r="J3270" s="1564" t="s">
        <v>1126</v>
      </c>
      <c r="K3270" s="1992"/>
      <c r="L3270" s="1991"/>
      <c r="M3270" s="2726">
        <v>0</v>
      </c>
      <c r="N3270" s="1130"/>
      <c r="O3270" s="6"/>
      <c r="P3270" s="6"/>
      <c r="Q3270" s="6"/>
      <c r="R3270" s="6"/>
      <c r="S3270" s="6"/>
      <c r="T3270" s="6"/>
      <c r="U3270" s="6"/>
      <c r="V3270" s="6"/>
      <c r="W3270" s="6"/>
      <c r="X3270" s="6"/>
      <c r="Y3270" s="6"/>
      <c r="Z3270" s="6"/>
      <c r="AA3270" s="6"/>
      <c r="AB3270" s="6"/>
      <c r="AC3270" s="6"/>
      <c r="AD3270" s="6"/>
      <c r="AE3270" s="6"/>
      <c r="AF3270" s="6"/>
    </row>
    <row r="3271" spans="1:32">
      <c r="A3271" s="1310"/>
      <c r="B3271" s="3049" t="s">
        <v>757</v>
      </c>
      <c r="C3271" s="1310" t="s">
        <v>355</v>
      </c>
      <c r="D3271" s="2036" t="s">
        <v>1853</v>
      </c>
      <c r="E3271" s="1310" t="s">
        <v>406</v>
      </c>
      <c r="F3271" s="1990">
        <v>2361</v>
      </c>
      <c r="G3271" s="2037" t="s">
        <v>4003</v>
      </c>
      <c r="H3271" s="1991"/>
      <c r="I3271" s="1992"/>
      <c r="J3271" s="1564" t="s">
        <v>1126</v>
      </c>
      <c r="K3271" s="1992"/>
      <c r="L3271" s="1991"/>
      <c r="M3271" s="2726">
        <v>0</v>
      </c>
      <c r="N3271" s="1130"/>
      <c r="O3271" s="6"/>
      <c r="P3271" s="6"/>
      <c r="Q3271" s="6"/>
      <c r="R3271" s="6"/>
      <c r="S3271" s="6"/>
      <c r="T3271" s="6"/>
      <c r="U3271" s="6"/>
      <c r="V3271" s="6"/>
      <c r="W3271" s="6"/>
      <c r="X3271" s="6"/>
      <c r="Y3271" s="6"/>
      <c r="Z3271" s="6"/>
      <c r="AA3271" s="6"/>
      <c r="AB3271" s="6"/>
      <c r="AC3271" s="6"/>
      <c r="AD3271" s="6"/>
      <c r="AE3271" s="6"/>
      <c r="AF3271" s="6"/>
    </row>
    <row r="3272" spans="1:32">
      <c r="A3272" s="1310"/>
      <c r="B3272" s="3049" t="s">
        <v>757</v>
      </c>
      <c r="C3272" s="1310" t="s">
        <v>355</v>
      </c>
      <c r="D3272" s="2036" t="s">
        <v>1853</v>
      </c>
      <c r="E3272" s="1310" t="s">
        <v>406</v>
      </c>
      <c r="F3272" s="1990">
        <v>2361</v>
      </c>
      <c r="G3272" s="2037" t="s">
        <v>4004</v>
      </c>
      <c r="H3272" s="1991"/>
      <c r="I3272" s="1992"/>
      <c r="J3272" s="1564" t="s">
        <v>1126</v>
      </c>
      <c r="K3272" s="1992"/>
      <c r="L3272" s="1991"/>
      <c r="M3272" s="2726">
        <v>0</v>
      </c>
      <c r="N3272" s="1130"/>
      <c r="O3272" s="4"/>
      <c r="P3272" s="4"/>
      <c r="Q3272" s="4"/>
      <c r="R3272" s="4"/>
      <c r="S3272" s="4"/>
      <c r="T3272" s="4"/>
      <c r="U3272" s="4"/>
      <c r="V3272" s="4"/>
      <c r="W3272" s="4"/>
      <c r="X3272" s="4"/>
      <c r="Y3272" s="4"/>
      <c r="Z3272" s="4"/>
      <c r="AA3272" s="4"/>
      <c r="AB3272" s="4"/>
      <c r="AC3272" s="4"/>
      <c r="AD3272" s="4"/>
      <c r="AE3272" s="4"/>
      <c r="AF3272" s="4"/>
    </row>
    <row r="3273" spans="1:32">
      <c r="A3273" s="1310"/>
      <c r="B3273" s="3049" t="s">
        <v>757</v>
      </c>
      <c r="C3273" s="1310" t="s">
        <v>355</v>
      </c>
      <c r="D3273" s="2036" t="s">
        <v>1853</v>
      </c>
      <c r="E3273" s="1310" t="s">
        <v>406</v>
      </c>
      <c r="F3273" s="1990">
        <v>2361</v>
      </c>
      <c r="G3273" s="2037" t="s">
        <v>4005</v>
      </c>
      <c r="H3273" s="1991"/>
      <c r="I3273" s="1992"/>
      <c r="J3273" s="1564" t="s">
        <v>1126</v>
      </c>
      <c r="K3273" s="1992"/>
      <c r="L3273" s="1991"/>
      <c r="M3273" s="2726">
        <v>0</v>
      </c>
      <c r="N3273" s="1130"/>
      <c r="O3273" s="6"/>
      <c r="P3273" s="6"/>
      <c r="Q3273" s="6"/>
      <c r="R3273" s="6"/>
      <c r="S3273" s="6"/>
      <c r="T3273" s="6"/>
      <c r="U3273" s="6"/>
      <c r="V3273" s="6"/>
      <c r="W3273" s="6"/>
      <c r="X3273" s="6"/>
      <c r="Y3273" s="6"/>
      <c r="Z3273" s="6"/>
      <c r="AA3273" s="6"/>
      <c r="AB3273" s="6"/>
      <c r="AC3273" s="6"/>
      <c r="AD3273" s="6"/>
      <c r="AE3273" s="6"/>
      <c r="AF3273" s="6"/>
    </row>
    <row r="3274" spans="1:32">
      <c r="A3274" s="1310"/>
      <c r="B3274" s="3049" t="s">
        <v>757</v>
      </c>
      <c r="C3274" s="1310" t="s">
        <v>355</v>
      </c>
      <c r="D3274" s="2036" t="s">
        <v>1853</v>
      </c>
      <c r="E3274" s="1310" t="s">
        <v>406</v>
      </c>
      <c r="F3274" s="1990">
        <v>2361</v>
      </c>
      <c r="G3274" s="2037" t="s">
        <v>4006</v>
      </c>
      <c r="H3274" s="1991"/>
      <c r="I3274" s="1992"/>
      <c r="J3274" s="1564" t="s">
        <v>1126</v>
      </c>
      <c r="K3274" s="1992"/>
      <c r="L3274" s="1991"/>
      <c r="M3274" s="2726">
        <v>0</v>
      </c>
      <c r="N3274" s="1130"/>
      <c r="O3274" s="4"/>
      <c r="P3274" s="4"/>
      <c r="Q3274" s="4"/>
      <c r="R3274" s="4"/>
      <c r="S3274" s="4"/>
      <c r="T3274" s="4"/>
      <c r="U3274" s="4"/>
      <c r="V3274" s="4"/>
      <c r="W3274" s="4"/>
      <c r="X3274" s="4"/>
      <c r="Y3274" s="4"/>
      <c r="Z3274" s="4"/>
      <c r="AA3274" s="4"/>
      <c r="AB3274" s="4"/>
      <c r="AC3274" s="4"/>
      <c r="AD3274" s="4"/>
      <c r="AE3274" s="4"/>
      <c r="AF3274" s="4"/>
    </row>
    <row r="3275" spans="1:32">
      <c r="A3275" s="1310"/>
      <c r="B3275" s="3049" t="s">
        <v>757</v>
      </c>
      <c r="C3275" s="1310" t="s">
        <v>355</v>
      </c>
      <c r="D3275" s="2036" t="s">
        <v>1853</v>
      </c>
      <c r="E3275" s="1310" t="s">
        <v>406</v>
      </c>
      <c r="F3275" s="1990">
        <v>2361</v>
      </c>
      <c r="G3275" s="2037" t="s">
        <v>4007</v>
      </c>
      <c r="H3275" s="1991"/>
      <c r="I3275" s="1992"/>
      <c r="J3275" s="1564" t="s">
        <v>1126</v>
      </c>
      <c r="K3275" s="1992"/>
      <c r="L3275" s="1991"/>
      <c r="M3275" s="2726">
        <v>0</v>
      </c>
      <c r="N3275" s="1956" t="s">
        <v>4023</v>
      </c>
      <c r="O3275" s="6"/>
      <c r="P3275" s="6"/>
      <c r="Q3275" s="6"/>
      <c r="R3275" s="6"/>
      <c r="S3275" s="6"/>
      <c r="T3275" s="6"/>
      <c r="U3275" s="6"/>
      <c r="V3275" s="6"/>
      <c r="W3275" s="6"/>
      <c r="X3275" s="6"/>
      <c r="Y3275" s="6"/>
      <c r="Z3275" s="6"/>
      <c r="AA3275" s="6"/>
      <c r="AB3275" s="6"/>
      <c r="AC3275" s="6"/>
      <c r="AD3275" s="6"/>
      <c r="AE3275" s="6"/>
      <c r="AF3275" s="6"/>
    </row>
    <row r="3276" spans="1:32">
      <c r="A3276" s="1310"/>
      <c r="B3276" s="3049" t="s">
        <v>757</v>
      </c>
      <c r="C3276" s="1310" t="s">
        <v>355</v>
      </c>
      <c r="D3276" s="2036" t="s">
        <v>1853</v>
      </c>
      <c r="E3276" s="1310" t="s">
        <v>406</v>
      </c>
      <c r="F3276" s="1990">
        <v>2361</v>
      </c>
      <c r="G3276" s="2037" t="s">
        <v>4008</v>
      </c>
      <c r="H3276" s="1991"/>
      <c r="I3276" s="1992"/>
      <c r="J3276" s="1564" t="s">
        <v>1126</v>
      </c>
      <c r="K3276" s="1992"/>
      <c r="L3276" s="1991"/>
      <c r="M3276" s="2726">
        <v>0</v>
      </c>
      <c r="N3276" s="1954" t="s">
        <v>4277</v>
      </c>
      <c r="O3276" s="6"/>
      <c r="P3276" s="6"/>
      <c r="Q3276" s="6"/>
      <c r="R3276" s="6"/>
      <c r="S3276" s="6"/>
      <c r="T3276" s="6"/>
      <c r="U3276" s="6"/>
      <c r="V3276" s="6"/>
      <c r="W3276" s="6"/>
      <c r="X3276" s="6"/>
      <c r="Y3276" s="6"/>
      <c r="Z3276" s="6"/>
      <c r="AA3276" s="6"/>
      <c r="AB3276" s="6"/>
      <c r="AC3276" s="6"/>
      <c r="AD3276" s="6"/>
      <c r="AE3276" s="6"/>
      <c r="AF3276" s="6"/>
    </row>
    <row r="3277" spans="1:32">
      <c r="A3277" s="1310"/>
      <c r="B3277" s="3049" t="s">
        <v>757</v>
      </c>
      <c r="C3277" s="1310" t="s">
        <v>355</v>
      </c>
      <c r="D3277" s="2036" t="s">
        <v>1853</v>
      </c>
      <c r="E3277" s="1310" t="s">
        <v>406</v>
      </c>
      <c r="F3277" s="1990">
        <v>2361</v>
      </c>
      <c r="G3277" s="2037" t="s">
        <v>4009</v>
      </c>
      <c r="H3277" s="1991"/>
      <c r="I3277" s="1992"/>
      <c r="J3277" s="1564" t="s">
        <v>1126</v>
      </c>
      <c r="K3277" s="1992"/>
      <c r="L3277" s="1991"/>
      <c r="M3277" s="2726">
        <v>0</v>
      </c>
      <c r="N3277" s="1954" t="s">
        <v>4277</v>
      </c>
      <c r="O3277" s="4"/>
      <c r="P3277" s="4"/>
      <c r="Q3277" s="4"/>
      <c r="R3277" s="4"/>
      <c r="S3277" s="4"/>
      <c r="T3277" s="4"/>
      <c r="U3277" s="4"/>
      <c r="V3277" s="4"/>
      <c r="W3277" s="4"/>
      <c r="X3277" s="4"/>
      <c r="Y3277" s="4"/>
      <c r="Z3277" s="4"/>
      <c r="AA3277" s="4"/>
      <c r="AB3277" s="4"/>
      <c r="AC3277" s="4"/>
      <c r="AD3277" s="4"/>
      <c r="AE3277" s="4"/>
      <c r="AF3277" s="4"/>
    </row>
    <row r="3278" spans="1:32">
      <c r="A3278" s="1310"/>
      <c r="B3278" s="3049" t="s">
        <v>757</v>
      </c>
      <c r="C3278" s="1310" t="s">
        <v>355</v>
      </c>
      <c r="D3278" s="2036" t="s">
        <v>1853</v>
      </c>
      <c r="E3278" s="1310" t="s">
        <v>406</v>
      </c>
      <c r="F3278" s="1990">
        <v>2361</v>
      </c>
      <c r="G3278" s="2037" t="s">
        <v>4010</v>
      </c>
      <c r="H3278" s="1991"/>
      <c r="I3278" s="1992"/>
      <c r="J3278" s="1564" t="s">
        <v>1126</v>
      </c>
      <c r="K3278" s="1992"/>
      <c r="L3278" s="1991"/>
      <c r="M3278" s="2726">
        <v>0</v>
      </c>
      <c r="N3278" s="1956"/>
      <c r="O3278" s="6"/>
      <c r="P3278" s="6"/>
      <c r="Q3278" s="6"/>
      <c r="R3278" s="6"/>
      <c r="S3278" s="6"/>
      <c r="T3278" s="6"/>
      <c r="U3278" s="6"/>
      <c r="V3278" s="6"/>
      <c r="W3278" s="6"/>
      <c r="X3278" s="6"/>
      <c r="Y3278" s="6"/>
      <c r="Z3278" s="6"/>
      <c r="AA3278" s="6"/>
      <c r="AB3278" s="6"/>
      <c r="AC3278" s="6"/>
      <c r="AD3278" s="6"/>
      <c r="AE3278" s="6"/>
      <c r="AF3278" s="6"/>
    </row>
    <row r="3279" spans="1:32">
      <c r="A3279" s="1310"/>
      <c r="B3279" s="3049" t="s">
        <v>757</v>
      </c>
      <c r="C3279" s="1310" t="s">
        <v>355</v>
      </c>
      <c r="D3279" s="2036" t="s">
        <v>1853</v>
      </c>
      <c r="E3279" s="1310" t="s">
        <v>406</v>
      </c>
      <c r="F3279" s="1990">
        <v>2361</v>
      </c>
      <c r="G3279" s="2037" t="s">
        <v>4011</v>
      </c>
      <c r="H3279" s="1991"/>
      <c r="I3279" s="1992"/>
      <c r="J3279" s="1564" t="s">
        <v>1126</v>
      </c>
      <c r="K3279" s="1992"/>
      <c r="L3279" s="1991"/>
      <c r="M3279" s="2726">
        <v>0</v>
      </c>
      <c r="N3279" s="1130"/>
      <c r="O3279" s="6"/>
      <c r="P3279" s="6"/>
      <c r="Q3279" s="6"/>
      <c r="R3279" s="6"/>
      <c r="S3279" s="6"/>
      <c r="T3279" s="6"/>
      <c r="U3279" s="6"/>
      <c r="V3279" s="6"/>
      <c r="W3279" s="6"/>
      <c r="X3279" s="6"/>
      <c r="Y3279" s="6"/>
      <c r="Z3279" s="6"/>
      <c r="AA3279" s="6"/>
      <c r="AB3279" s="6"/>
      <c r="AC3279" s="6"/>
      <c r="AD3279" s="6"/>
      <c r="AE3279" s="6"/>
      <c r="AF3279" s="6"/>
    </row>
    <row r="3280" spans="1:32">
      <c r="A3280" s="1310"/>
      <c r="B3280" s="3049" t="s">
        <v>757</v>
      </c>
      <c r="C3280" s="1310" t="s">
        <v>355</v>
      </c>
      <c r="D3280" s="2036" t="s">
        <v>1853</v>
      </c>
      <c r="E3280" s="1310" t="s">
        <v>406</v>
      </c>
      <c r="F3280" s="1990">
        <v>2361</v>
      </c>
      <c r="G3280" s="2037" t="s">
        <v>4012</v>
      </c>
      <c r="H3280" s="1991"/>
      <c r="I3280" s="1992"/>
      <c r="J3280" s="1564" t="s">
        <v>1126</v>
      </c>
      <c r="K3280" s="1992"/>
      <c r="L3280" s="1991"/>
      <c r="M3280" s="2726">
        <v>0</v>
      </c>
      <c r="N3280" s="1130"/>
      <c r="O3280" s="6"/>
      <c r="P3280" s="6"/>
      <c r="Q3280" s="6"/>
      <c r="R3280" s="6"/>
      <c r="S3280" s="6"/>
      <c r="T3280" s="6"/>
      <c r="U3280" s="6"/>
      <c r="V3280" s="6"/>
      <c r="W3280" s="6"/>
      <c r="X3280" s="6"/>
      <c r="Y3280" s="6"/>
      <c r="Z3280" s="6"/>
      <c r="AA3280" s="6"/>
      <c r="AB3280" s="6"/>
      <c r="AC3280" s="6"/>
      <c r="AD3280" s="6"/>
      <c r="AE3280" s="6"/>
      <c r="AF3280" s="6"/>
    </row>
    <row r="3281" spans="1:32">
      <c r="A3281" s="1310"/>
      <c r="B3281" s="3049" t="s">
        <v>757</v>
      </c>
      <c r="C3281" s="1310" t="s">
        <v>355</v>
      </c>
      <c r="D3281" s="2036" t="s">
        <v>1853</v>
      </c>
      <c r="E3281" s="1310" t="s">
        <v>406</v>
      </c>
      <c r="F3281" s="1990">
        <v>2361</v>
      </c>
      <c r="G3281" s="2037" t="s">
        <v>4013</v>
      </c>
      <c r="H3281" s="1991"/>
      <c r="I3281" s="1992"/>
      <c r="J3281" s="1564" t="s">
        <v>1126</v>
      </c>
      <c r="K3281" s="1992"/>
      <c r="L3281" s="1991"/>
      <c r="M3281" s="2726">
        <v>0</v>
      </c>
      <c r="N3281" s="1130"/>
      <c r="O3281" s="4"/>
      <c r="P3281" s="4"/>
      <c r="Q3281" s="4"/>
      <c r="R3281" s="4"/>
      <c r="S3281" s="4"/>
      <c r="T3281" s="4"/>
      <c r="U3281" s="4"/>
      <c r="V3281" s="4"/>
      <c r="W3281" s="4"/>
      <c r="X3281" s="4"/>
      <c r="Y3281" s="4"/>
      <c r="Z3281" s="4"/>
      <c r="AA3281" s="4"/>
      <c r="AB3281" s="4"/>
      <c r="AC3281" s="4"/>
      <c r="AD3281" s="4"/>
      <c r="AE3281" s="4"/>
      <c r="AF3281" s="4"/>
    </row>
    <row r="3282" spans="1:32">
      <c r="A3282" s="1310"/>
      <c r="B3282" s="3049" t="s">
        <v>757</v>
      </c>
      <c r="C3282" s="1310" t="s">
        <v>355</v>
      </c>
      <c r="D3282" s="2036" t="s">
        <v>1853</v>
      </c>
      <c r="E3282" s="1310" t="s">
        <v>406</v>
      </c>
      <c r="F3282" s="1990">
        <v>2361</v>
      </c>
      <c r="G3282" s="2037" t="s">
        <v>4014</v>
      </c>
      <c r="H3282" s="1991"/>
      <c r="I3282" s="1992"/>
      <c r="J3282" s="1564" t="s">
        <v>1126</v>
      </c>
      <c r="K3282" s="1992"/>
      <c r="L3282" s="1991"/>
      <c r="M3282" s="2726">
        <v>0</v>
      </c>
      <c r="N3282" s="1130"/>
      <c r="O3282" s="178"/>
      <c r="P3282" s="178"/>
      <c r="Q3282" s="178"/>
      <c r="R3282" s="178"/>
      <c r="S3282" s="178"/>
      <c r="T3282" s="178"/>
      <c r="U3282" s="178"/>
      <c r="V3282" s="178"/>
      <c r="W3282" s="178"/>
      <c r="X3282" s="178"/>
      <c r="Y3282" s="178"/>
      <c r="Z3282" s="178"/>
      <c r="AA3282" s="178"/>
      <c r="AB3282" s="178"/>
      <c r="AC3282" s="178"/>
      <c r="AD3282" s="178"/>
      <c r="AE3282" s="178"/>
      <c r="AF3282" s="178"/>
    </row>
    <row r="3283" spans="1:32">
      <c r="A3283" s="622"/>
      <c r="B3283" s="3032" t="s">
        <v>756</v>
      </c>
      <c r="C3283" s="622" t="s">
        <v>307</v>
      </c>
      <c r="D3283" s="658" t="s">
        <v>1853</v>
      </c>
      <c r="E3283" s="1305" t="s">
        <v>406</v>
      </c>
      <c r="F3283" s="1578">
        <v>2370</v>
      </c>
      <c r="G3283" s="1571" t="s">
        <v>201</v>
      </c>
      <c r="H3283" s="1986">
        <v>34426</v>
      </c>
      <c r="I3283" s="2011"/>
      <c r="J3283" s="1564">
        <v>33245</v>
      </c>
      <c r="K3283" s="1964"/>
      <c r="L3283" s="1986">
        <v>45808</v>
      </c>
      <c r="M3283" s="2012"/>
      <c r="N3283" s="1130"/>
      <c r="O3283" s="178"/>
      <c r="P3283" s="178"/>
      <c r="Q3283" s="178"/>
      <c r="R3283" s="178"/>
      <c r="S3283" s="178"/>
      <c r="T3283" s="178"/>
      <c r="U3283" s="178"/>
      <c r="V3283" s="178"/>
      <c r="W3283" s="178"/>
      <c r="X3283" s="178"/>
      <c r="Y3283" s="178"/>
      <c r="Z3283" s="178"/>
      <c r="AA3283" s="178"/>
      <c r="AB3283" s="178"/>
      <c r="AC3283" s="178"/>
      <c r="AD3283" s="178"/>
      <c r="AE3283" s="178"/>
      <c r="AF3283" s="178"/>
    </row>
    <row r="3284" spans="1:32" ht="20.399999999999999">
      <c r="A3284" s="602"/>
      <c r="B3284" s="3033" t="s">
        <v>756</v>
      </c>
      <c r="C3284" s="602" t="s">
        <v>307</v>
      </c>
      <c r="D3284" s="617" t="s">
        <v>1853</v>
      </c>
      <c r="E3284" s="1306" t="s">
        <v>406</v>
      </c>
      <c r="F3284" s="1312">
        <v>2370</v>
      </c>
      <c r="G3284" s="2089" t="s">
        <v>657</v>
      </c>
      <c r="H3284" s="2196"/>
      <c r="I3284" s="2197">
        <v>410</v>
      </c>
      <c r="J3284" s="2082" t="s">
        <v>1126</v>
      </c>
      <c r="K3284" s="2199"/>
      <c r="L3284" s="2198"/>
      <c r="M3284" s="2192">
        <v>210</v>
      </c>
      <c r="N3284" s="1130"/>
      <c r="O3284" s="178"/>
      <c r="P3284" s="178"/>
      <c r="Q3284" s="178"/>
      <c r="R3284" s="178"/>
      <c r="S3284" s="178"/>
      <c r="T3284" s="178"/>
      <c r="U3284" s="178"/>
      <c r="V3284" s="178"/>
      <c r="W3284" s="178"/>
      <c r="X3284" s="178"/>
      <c r="Y3284" s="178"/>
      <c r="Z3284" s="178"/>
      <c r="AA3284" s="178"/>
      <c r="AB3284" s="178"/>
      <c r="AC3284" s="178"/>
      <c r="AD3284" s="178"/>
      <c r="AE3284" s="178"/>
      <c r="AF3284" s="178"/>
    </row>
    <row r="3285" spans="1:32">
      <c r="A3285" s="602"/>
      <c r="B3285" s="3033" t="s">
        <v>756</v>
      </c>
      <c r="C3285" s="602" t="s">
        <v>307</v>
      </c>
      <c r="D3285" s="617" t="s">
        <v>1853</v>
      </c>
      <c r="E3285" s="1306" t="s">
        <v>406</v>
      </c>
      <c r="F3285" s="1312">
        <v>2370</v>
      </c>
      <c r="G3285" s="2089" t="s">
        <v>658</v>
      </c>
      <c r="H3285" s="2196"/>
      <c r="I3285" s="2197">
        <v>2900</v>
      </c>
      <c r="J3285" s="2082" t="s">
        <v>1126</v>
      </c>
      <c r="K3285" s="2199"/>
      <c r="L3285" s="2198"/>
      <c r="M3285" s="2192">
        <v>4210</v>
      </c>
      <c r="N3285" s="1130"/>
      <c r="O3285" s="6"/>
      <c r="P3285" s="6"/>
      <c r="Q3285" s="6"/>
      <c r="R3285" s="6"/>
      <c r="S3285" s="6"/>
      <c r="T3285" s="6"/>
      <c r="U3285" s="6"/>
      <c r="V3285" s="6"/>
      <c r="W3285" s="6"/>
      <c r="X3285" s="6"/>
      <c r="Y3285" s="6"/>
      <c r="Z3285" s="6"/>
      <c r="AA3285" s="6"/>
      <c r="AB3285" s="6"/>
      <c r="AC3285" s="6"/>
      <c r="AD3285" s="6"/>
      <c r="AE3285" s="6"/>
      <c r="AF3285" s="6"/>
    </row>
    <row r="3286" spans="1:32" ht="20.399999999999999">
      <c r="A3286" s="602"/>
      <c r="B3286" s="3033" t="s">
        <v>756</v>
      </c>
      <c r="C3286" s="602" t="s">
        <v>307</v>
      </c>
      <c r="D3286" s="617" t="s">
        <v>1853</v>
      </c>
      <c r="E3286" s="1306" t="s">
        <v>406</v>
      </c>
      <c r="F3286" s="1312">
        <v>2370</v>
      </c>
      <c r="G3286" s="2089" t="s">
        <v>4017</v>
      </c>
      <c r="H3286" s="2196"/>
      <c r="I3286" s="2197">
        <v>3426</v>
      </c>
      <c r="J3286" s="2082" t="s">
        <v>1126</v>
      </c>
      <c r="K3286" s="2199"/>
      <c r="L3286" s="2198"/>
      <c r="M3286" s="2192">
        <v>3110</v>
      </c>
      <c r="N3286" s="1130"/>
      <c r="O3286" s="178"/>
      <c r="P3286" s="178"/>
      <c r="Q3286" s="178"/>
      <c r="R3286" s="178"/>
      <c r="S3286" s="178"/>
      <c r="T3286" s="178"/>
      <c r="U3286" s="178"/>
      <c r="V3286" s="178"/>
      <c r="W3286" s="178"/>
      <c r="X3286" s="178"/>
      <c r="Y3286" s="178"/>
      <c r="Z3286" s="178"/>
      <c r="AA3286" s="178"/>
      <c r="AB3286" s="178"/>
      <c r="AC3286" s="178"/>
      <c r="AD3286" s="178"/>
      <c r="AE3286" s="178"/>
      <c r="AF3286" s="178"/>
    </row>
    <row r="3287" spans="1:32" ht="20.399999999999999">
      <c r="A3287" s="602"/>
      <c r="B3287" s="3033" t="s">
        <v>756</v>
      </c>
      <c r="C3287" s="602" t="s">
        <v>307</v>
      </c>
      <c r="D3287" s="617" t="s">
        <v>1853</v>
      </c>
      <c r="E3287" s="1306" t="s">
        <v>406</v>
      </c>
      <c r="F3287" s="1312">
        <v>2370</v>
      </c>
      <c r="G3287" s="2089" t="s">
        <v>1592</v>
      </c>
      <c r="H3287" s="2196"/>
      <c r="I3287" s="2197">
        <v>2205</v>
      </c>
      <c r="J3287" s="2082" t="s">
        <v>1126</v>
      </c>
      <c r="K3287" s="2199"/>
      <c r="L3287" s="2198"/>
      <c r="M3287" s="2192">
        <v>4476</v>
      </c>
      <c r="N3287" s="1130"/>
      <c r="O3287" s="4"/>
      <c r="P3287" s="4"/>
      <c r="Q3287" s="4"/>
      <c r="R3287" s="4"/>
      <c r="S3287" s="4"/>
      <c r="T3287" s="4"/>
      <c r="U3287" s="4"/>
      <c r="V3287" s="4"/>
      <c r="W3287" s="4"/>
      <c r="X3287" s="4"/>
      <c r="Y3287" s="4"/>
      <c r="Z3287" s="4"/>
      <c r="AA3287" s="4"/>
      <c r="AB3287" s="4"/>
      <c r="AC3287" s="4"/>
      <c r="AD3287" s="4"/>
      <c r="AE3287" s="4"/>
      <c r="AF3287" s="4"/>
    </row>
    <row r="3288" spans="1:32">
      <c r="A3288" s="602"/>
      <c r="B3288" s="3033" t="s">
        <v>756</v>
      </c>
      <c r="C3288" s="602" t="s">
        <v>307</v>
      </c>
      <c r="D3288" s="617" t="s">
        <v>1853</v>
      </c>
      <c r="E3288" s="1306" t="s">
        <v>406</v>
      </c>
      <c r="F3288" s="1312">
        <v>2370</v>
      </c>
      <c r="G3288" s="2089" t="s">
        <v>2343</v>
      </c>
      <c r="H3288" s="2196"/>
      <c r="I3288" s="2197">
        <v>130</v>
      </c>
      <c r="J3288" s="2082" t="s">
        <v>1126</v>
      </c>
      <c r="K3288" s="2199"/>
      <c r="L3288" s="2198"/>
      <c r="M3288" s="2192">
        <v>100</v>
      </c>
      <c r="N3288" s="1130"/>
      <c r="O3288" s="178"/>
      <c r="P3288" s="178"/>
      <c r="Q3288" s="178"/>
      <c r="R3288" s="178"/>
      <c r="S3288" s="178"/>
      <c r="T3288" s="178"/>
      <c r="U3288" s="178"/>
      <c r="V3288" s="178"/>
      <c r="W3288" s="178"/>
      <c r="X3288" s="178"/>
      <c r="Y3288" s="178"/>
      <c r="Z3288" s="178"/>
      <c r="AA3288" s="178"/>
      <c r="AB3288" s="178"/>
      <c r="AC3288" s="178"/>
      <c r="AD3288" s="178"/>
      <c r="AE3288" s="178"/>
      <c r="AF3288" s="178"/>
    </row>
    <row r="3289" spans="1:32">
      <c r="A3289" s="602"/>
      <c r="B3289" s="3033" t="s">
        <v>756</v>
      </c>
      <c r="C3289" s="602" t="s">
        <v>307</v>
      </c>
      <c r="D3289" s="617" t="s">
        <v>1853</v>
      </c>
      <c r="E3289" s="1306" t="s">
        <v>406</v>
      </c>
      <c r="F3289" s="1312">
        <v>2370</v>
      </c>
      <c r="G3289" s="2089" t="s">
        <v>2344</v>
      </c>
      <c r="H3289" s="2196"/>
      <c r="I3289" s="2197">
        <v>100</v>
      </c>
      <c r="J3289" s="2082" t="s">
        <v>1126</v>
      </c>
      <c r="K3289" s="2199"/>
      <c r="L3289" s="2198"/>
      <c r="M3289" s="2192">
        <v>100</v>
      </c>
      <c r="N3289" s="1130"/>
      <c r="O3289" s="6"/>
      <c r="P3289" s="6"/>
      <c r="Q3289" s="6"/>
      <c r="R3289" s="6"/>
      <c r="S3289" s="6"/>
      <c r="T3289" s="6"/>
      <c r="U3289" s="6"/>
      <c r="V3289" s="6"/>
      <c r="W3289" s="6"/>
      <c r="X3289" s="6"/>
      <c r="Y3289" s="6"/>
      <c r="Z3289" s="6"/>
      <c r="AA3289" s="6"/>
      <c r="AB3289" s="6"/>
      <c r="AC3289" s="6"/>
      <c r="AD3289" s="6"/>
      <c r="AE3289" s="6"/>
      <c r="AF3289" s="6"/>
    </row>
    <row r="3290" spans="1:32">
      <c r="A3290" s="602"/>
      <c r="B3290" s="3033" t="s">
        <v>756</v>
      </c>
      <c r="C3290" s="602" t="s">
        <v>307</v>
      </c>
      <c r="D3290" s="617" t="s">
        <v>1853</v>
      </c>
      <c r="E3290" s="1306" t="s">
        <v>406</v>
      </c>
      <c r="F3290" s="1312">
        <v>2370</v>
      </c>
      <c r="G3290" s="2089" t="s">
        <v>2345</v>
      </c>
      <c r="H3290" s="2196"/>
      <c r="I3290" s="2197">
        <v>590</v>
      </c>
      <c r="J3290" s="2082" t="s">
        <v>1126</v>
      </c>
      <c r="K3290" s="2199"/>
      <c r="L3290" s="2198"/>
      <c r="M3290" s="2192"/>
      <c r="N3290" s="1130"/>
      <c r="O3290" s="178"/>
      <c r="P3290" s="178"/>
      <c r="Q3290" s="178"/>
      <c r="R3290" s="178"/>
      <c r="S3290" s="178"/>
      <c r="T3290" s="178"/>
      <c r="U3290" s="178"/>
      <c r="V3290" s="178"/>
      <c r="W3290" s="178"/>
      <c r="X3290" s="178"/>
      <c r="Y3290" s="178"/>
      <c r="Z3290" s="178"/>
      <c r="AA3290" s="178"/>
      <c r="AB3290" s="178"/>
      <c r="AC3290" s="178"/>
      <c r="AD3290" s="178"/>
      <c r="AE3290" s="178"/>
      <c r="AF3290" s="178"/>
    </row>
    <row r="3291" spans="1:32">
      <c r="A3291" s="1549"/>
      <c r="B3291" s="3033" t="s">
        <v>756</v>
      </c>
      <c r="C3291" s="602" t="s">
        <v>307</v>
      </c>
      <c r="D3291" s="617" t="s">
        <v>1853</v>
      </c>
      <c r="E3291" s="1306" t="s">
        <v>406</v>
      </c>
      <c r="F3291" s="1312">
        <v>2370</v>
      </c>
      <c r="G3291" s="2089" t="s">
        <v>4018</v>
      </c>
      <c r="H3291" s="2196"/>
      <c r="I3291" s="2197"/>
      <c r="J3291" s="2082"/>
      <c r="K3291" s="2199"/>
      <c r="L3291" s="2198"/>
      <c r="M3291" s="2192">
        <v>260</v>
      </c>
      <c r="N3291" s="1130"/>
      <c r="O3291" s="4"/>
      <c r="P3291" s="4"/>
      <c r="Q3291" s="4"/>
      <c r="R3291" s="4"/>
      <c r="S3291" s="4"/>
      <c r="T3291" s="4"/>
      <c r="U3291" s="4"/>
      <c r="V3291" s="4"/>
      <c r="W3291" s="4"/>
      <c r="X3291" s="4"/>
      <c r="Y3291" s="4"/>
      <c r="Z3291" s="4"/>
      <c r="AA3291" s="4"/>
      <c r="AB3291" s="4"/>
      <c r="AC3291" s="4"/>
      <c r="AD3291" s="4"/>
      <c r="AE3291" s="4"/>
      <c r="AF3291" s="4"/>
    </row>
    <row r="3292" spans="1:32">
      <c r="A3292" s="602"/>
      <c r="B3292" s="3033" t="s">
        <v>756</v>
      </c>
      <c r="C3292" s="602" t="s">
        <v>307</v>
      </c>
      <c r="D3292" s="617" t="s">
        <v>1853</v>
      </c>
      <c r="E3292" s="1306" t="s">
        <v>406</v>
      </c>
      <c r="F3292" s="1312">
        <v>2370</v>
      </c>
      <c r="G3292" s="2089" t="s">
        <v>2346</v>
      </c>
      <c r="H3292" s="2196"/>
      <c r="I3292" s="2197">
        <v>860</v>
      </c>
      <c r="J3292" s="2082" t="s">
        <v>1126</v>
      </c>
      <c r="K3292" s="2199"/>
      <c r="L3292" s="2198"/>
      <c r="M3292" s="2192">
        <v>840</v>
      </c>
      <c r="N3292" s="1130"/>
      <c r="O3292" s="4"/>
      <c r="P3292" s="4"/>
      <c r="Q3292" s="4"/>
      <c r="R3292" s="4"/>
      <c r="S3292" s="4"/>
      <c r="T3292" s="4"/>
      <c r="U3292" s="4"/>
      <c r="V3292" s="4"/>
      <c r="W3292" s="4"/>
      <c r="X3292" s="4"/>
      <c r="Y3292" s="4"/>
      <c r="Z3292" s="4"/>
      <c r="AA3292" s="4"/>
      <c r="AB3292" s="4"/>
      <c r="AC3292" s="4"/>
      <c r="AD3292" s="4"/>
      <c r="AE3292" s="4"/>
      <c r="AF3292" s="4"/>
    </row>
    <row r="3293" spans="1:32">
      <c r="A3293" s="602"/>
      <c r="B3293" s="3033" t="s">
        <v>756</v>
      </c>
      <c r="C3293" s="602" t="s">
        <v>307</v>
      </c>
      <c r="D3293" s="617" t="s">
        <v>1853</v>
      </c>
      <c r="E3293" s="1306" t="s">
        <v>406</v>
      </c>
      <c r="F3293" s="1312">
        <v>2370</v>
      </c>
      <c r="G3293" s="2089" t="s">
        <v>2347</v>
      </c>
      <c r="H3293" s="2196"/>
      <c r="I3293" s="2197">
        <v>100</v>
      </c>
      <c r="J3293" s="2082" t="s">
        <v>1126</v>
      </c>
      <c r="K3293" s="2199"/>
      <c r="L3293" s="2198"/>
      <c r="M3293" s="2192">
        <v>100</v>
      </c>
      <c r="N3293" s="1130"/>
      <c r="O3293" s="178"/>
      <c r="P3293" s="178"/>
      <c r="Q3293" s="178"/>
      <c r="R3293" s="178"/>
      <c r="S3293" s="178"/>
      <c r="T3293" s="178"/>
      <c r="U3293" s="178"/>
      <c r="V3293" s="178"/>
      <c r="W3293" s="178"/>
      <c r="X3293" s="178"/>
      <c r="Y3293" s="178"/>
      <c r="Z3293" s="178"/>
      <c r="AA3293" s="178"/>
      <c r="AB3293" s="178"/>
      <c r="AC3293" s="178"/>
      <c r="AD3293" s="178"/>
      <c r="AE3293" s="178"/>
      <c r="AF3293" s="178"/>
    </row>
    <row r="3294" spans="1:32">
      <c r="A3294" s="602"/>
      <c r="B3294" s="3033" t="s">
        <v>756</v>
      </c>
      <c r="C3294" s="602" t="s">
        <v>307</v>
      </c>
      <c r="D3294" s="617" t="s">
        <v>1853</v>
      </c>
      <c r="E3294" s="1306" t="s">
        <v>406</v>
      </c>
      <c r="F3294" s="1312">
        <v>2370</v>
      </c>
      <c r="G3294" s="2089" t="s">
        <v>4019</v>
      </c>
      <c r="H3294" s="2196"/>
      <c r="I3294" s="2197"/>
      <c r="J3294" s="2082"/>
      <c r="K3294" s="2199"/>
      <c r="L3294" s="2198"/>
      <c r="M3294" s="2192">
        <v>110</v>
      </c>
      <c r="N3294" s="1130"/>
      <c r="O3294" s="4"/>
      <c r="P3294" s="4"/>
      <c r="Q3294" s="4"/>
      <c r="R3294" s="4"/>
      <c r="S3294" s="4"/>
      <c r="T3294" s="4"/>
      <c r="U3294" s="4"/>
      <c r="V3294" s="4"/>
      <c r="W3294" s="4"/>
      <c r="X3294" s="4"/>
      <c r="Y3294" s="4"/>
      <c r="Z3294" s="4"/>
      <c r="AA3294" s="4"/>
      <c r="AB3294" s="4"/>
      <c r="AC3294" s="4"/>
      <c r="AD3294" s="4"/>
      <c r="AE3294" s="4"/>
      <c r="AF3294" s="4"/>
    </row>
    <row r="3295" spans="1:32">
      <c r="A3295" s="1549"/>
      <c r="B3295" s="3033" t="s">
        <v>756</v>
      </c>
      <c r="C3295" s="602" t="s">
        <v>307</v>
      </c>
      <c r="D3295" s="617" t="s">
        <v>1853</v>
      </c>
      <c r="E3295" s="1306" t="s">
        <v>406</v>
      </c>
      <c r="F3295" s="1312">
        <v>2370</v>
      </c>
      <c r="G3295" s="2089" t="s">
        <v>4020</v>
      </c>
      <c r="H3295" s="2196"/>
      <c r="I3295" s="2197"/>
      <c r="J3295" s="2082" t="s">
        <v>1126</v>
      </c>
      <c r="K3295" s="2199"/>
      <c r="L3295" s="2198"/>
      <c r="M3295" s="2192">
        <v>175</v>
      </c>
      <c r="N3295" s="1130"/>
      <c r="O3295" s="178"/>
      <c r="P3295" s="178"/>
      <c r="Q3295" s="178"/>
      <c r="R3295" s="178"/>
      <c r="S3295" s="178"/>
      <c r="T3295" s="178"/>
      <c r="U3295" s="178"/>
      <c r="V3295" s="178"/>
      <c r="W3295" s="178"/>
      <c r="X3295" s="178"/>
      <c r="Y3295" s="178"/>
      <c r="Z3295" s="178"/>
      <c r="AA3295" s="178"/>
      <c r="AB3295" s="178"/>
      <c r="AC3295" s="178"/>
      <c r="AD3295" s="178"/>
      <c r="AE3295" s="178"/>
      <c r="AF3295" s="178"/>
    </row>
    <row r="3296" spans="1:32">
      <c r="A3296" s="602"/>
      <c r="B3296" s="3033" t="s">
        <v>756</v>
      </c>
      <c r="C3296" s="602" t="s">
        <v>307</v>
      </c>
      <c r="D3296" s="617" t="s">
        <v>1853</v>
      </c>
      <c r="E3296" s="1306" t="s">
        <v>406</v>
      </c>
      <c r="F3296" s="1312">
        <v>2370</v>
      </c>
      <c r="G3296" s="2089" t="s">
        <v>2348</v>
      </c>
      <c r="H3296" s="2196"/>
      <c r="I3296" s="2197">
        <v>600</v>
      </c>
      <c r="J3296" s="2082" t="s">
        <v>1126</v>
      </c>
      <c r="K3296" s="2199"/>
      <c r="L3296" s="2198"/>
      <c r="M3296" s="2192">
        <v>150</v>
      </c>
      <c r="N3296" s="116"/>
      <c r="O3296" s="178"/>
      <c r="P3296" s="178"/>
      <c r="Q3296" s="178"/>
      <c r="R3296" s="178"/>
      <c r="S3296" s="178"/>
      <c r="T3296" s="178"/>
      <c r="U3296" s="178"/>
      <c r="V3296" s="178"/>
      <c r="W3296" s="178"/>
      <c r="X3296" s="178"/>
      <c r="Y3296" s="178"/>
      <c r="Z3296" s="178"/>
      <c r="AA3296" s="178"/>
      <c r="AB3296" s="178"/>
      <c r="AC3296" s="178"/>
      <c r="AD3296" s="178"/>
      <c r="AE3296" s="178"/>
      <c r="AF3296" s="178"/>
    </row>
    <row r="3297" spans="1:32">
      <c r="A3297" s="602"/>
      <c r="B3297" s="3033" t="s">
        <v>756</v>
      </c>
      <c r="C3297" s="602" t="s">
        <v>307</v>
      </c>
      <c r="D3297" s="617" t="s">
        <v>1853</v>
      </c>
      <c r="E3297" s="1306" t="s">
        <v>406</v>
      </c>
      <c r="F3297" s="1312">
        <v>2370</v>
      </c>
      <c r="G3297" s="2089" t="s">
        <v>2349</v>
      </c>
      <c r="H3297" s="2196"/>
      <c r="I3297" s="2197">
        <v>800</v>
      </c>
      <c r="J3297" s="2082" t="s">
        <v>1126</v>
      </c>
      <c r="K3297" s="2199"/>
      <c r="L3297" s="2198"/>
      <c r="M3297" s="2192">
        <v>200</v>
      </c>
      <c r="N3297" s="1130"/>
      <c r="O3297" s="4"/>
      <c r="P3297" s="4"/>
      <c r="Q3297" s="4"/>
      <c r="R3297" s="4"/>
      <c r="S3297" s="4"/>
      <c r="T3297" s="4"/>
      <c r="U3297" s="4"/>
      <c r="V3297" s="4"/>
      <c r="W3297" s="4"/>
      <c r="X3297" s="4"/>
      <c r="Y3297" s="4"/>
      <c r="Z3297" s="4"/>
      <c r="AA3297" s="4"/>
      <c r="AB3297" s="4"/>
      <c r="AC3297" s="4"/>
      <c r="AD3297" s="4"/>
      <c r="AE3297" s="4"/>
      <c r="AF3297" s="4"/>
    </row>
    <row r="3298" spans="1:32">
      <c r="A3298" s="602"/>
      <c r="B3298" s="3033" t="s">
        <v>756</v>
      </c>
      <c r="C3298" s="602" t="s">
        <v>307</v>
      </c>
      <c r="D3298" s="617" t="s">
        <v>1853</v>
      </c>
      <c r="E3298" s="1306" t="s">
        <v>406</v>
      </c>
      <c r="F3298" s="1312">
        <v>2370</v>
      </c>
      <c r="G3298" s="2089" t="s">
        <v>2350</v>
      </c>
      <c r="H3298" s="2196"/>
      <c r="I3298" s="2197">
        <v>360</v>
      </c>
      <c r="J3298" s="2082" t="s">
        <v>1126</v>
      </c>
      <c r="K3298" s="2199"/>
      <c r="L3298" s="2198"/>
      <c r="M3298" s="2192">
        <v>220</v>
      </c>
      <c r="N3298" s="1130"/>
      <c r="O3298" s="178"/>
      <c r="P3298" s="178"/>
      <c r="Q3298" s="178"/>
      <c r="R3298" s="178"/>
      <c r="S3298" s="178"/>
      <c r="T3298" s="178"/>
      <c r="U3298" s="178"/>
      <c r="V3298" s="178"/>
      <c r="W3298" s="178"/>
      <c r="X3298" s="178"/>
      <c r="Y3298" s="178"/>
      <c r="Z3298" s="178"/>
      <c r="AA3298" s="178"/>
      <c r="AB3298" s="178"/>
      <c r="AC3298" s="178"/>
      <c r="AD3298" s="178"/>
      <c r="AE3298" s="178"/>
      <c r="AF3298" s="178"/>
    </row>
    <row r="3299" spans="1:32">
      <c r="A3299" s="602"/>
      <c r="B3299" s="3033" t="s">
        <v>756</v>
      </c>
      <c r="C3299" s="602" t="s">
        <v>307</v>
      </c>
      <c r="D3299" s="617" t="s">
        <v>1853</v>
      </c>
      <c r="E3299" s="1306" t="s">
        <v>406</v>
      </c>
      <c r="F3299" s="1312">
        <v>2370</v>
      </c>
      <c r="G3299" s="2089" t="s">
        <v>1591</v>
      </c>
      <c r="H3299" s="2196"/>
      <c r="I3299" s="2197">
        <v>825</v>
      </c>
      <c r="J3299" s="2082" t="s">
        <v>1126</v>
      </c>
      <c r="K3299" s="2199"/>
      <c r="L3299" s="2198"/>
      <c r="M3299" s="2192">
        <v>2252</v>
      </c>
      <c r="N3299" s="1130"/>
      <c r="O3299" s="4"/>
      <c r="P3299" s="4"/>
      <c r="Q3299" s="4"/>
      <c r="R3299" s="4"/>
      <c r="S3299" s="4"/>
      <c r="T3299" s="4"/>
      <c r="U3299" s="4"/>
      <c r="V3299" s="4"/>
      <c r="W3299" s="4"/>
      <c r="X3299" s="4"/>
      <c r="Y3299" s="4"/>
      <c r="Z3299" s="4"/>
      <c r="AA3299" s="4"/>
      <c r="AB3299" s="4"/>
      <c r="AC3299" s="4"/>
      <c r="AD3299" s="4"/>
      <c r="AE3299" s="4"/>
      <c r="AF3299" s="4"/>
    </row>
    <row r="3300" spans="1:32">
      <c r="A3300" s="602"/>
      <c r="B3300" s="3033" t="s">
        <v>756</v>
      </c>
      <c r="C3300" s="602" t="s">
        <v>307</v>
      </c>
      <c r="D3300" s="617" t="s">
        <v>1853</v>
      </c>
      <c r="E3300" s="1306" t="s">
        <v>406</v>
      </c>
      <c r="F3300" s="1312">
        <v>2370</v>
      </c>
      <c r="G3300" s="2089" t="s">
        <v>860</v>
      </c>
      <c r="H3300" s="2196"/>
      <c r="I3300" s="2197">
        <v>500</v>
      </c>
      <c r="J3300" s="2082" t="s">
        <v>1126</v>
      </c>
      <c r="K3300" s="2199"/>
      <c r="L3300" s="2198"/>
      <c r="M3300" s="2192">
        <v>1030</v>
      </c>
      <c r="N3300" s="1130"/>
      <c r="O3300" s="4"/>
      <c r="P3300" s="4"/>
      <c r="Q3300" s="4"/>
      <c r="R3300" s="4"/>
      <c r="S3300" s="4"/>
      <c r="T3300" s="4"/>
      <c r="U3300" s="4"/>
      <c r="V3300" s="4"/>
      <c r="W3300" s="4"/>
      <c r="X3300" s="4"/>
      <c r="Y3300" s="4"/>
      <c r="Z3300" s="4"/>
      <c r="AA3300" s="4"/>
      <c r="AB3300" s="4"/>
      <c r="AC3300" s="4"/>
      <c r="AD3300" s="4"/>
      <c r="AE3300" s="4"/>
      <c r="AF3300" s="4"/>
    </row>
    <row r="3301" spans="1:32">
      <c r="A3301" s="602"/>
      <c r="B3301" s="3033" t="s">
        <v>756</v>
      </c>
      <c r="C3301" s="602" t="s">
        <v>307</v>
      </c>
      <c r="D3301" s="617" t="s">
        <v>1853</v>
      </c>
      <c r="E3301" s="1306" t="s">
        <v>406</v>
      </c>
      <c r="F3301" s="1312">
        <v>2370</v>
      </c>
      <c r="G3301" s="2089" t="s">
        <v>1108</v>
      </c>
      <c r="H3301" s="2196"/>
      <c r="I3301" s="2197">
        <v>50</v>
      </c>
      <c r="J3301" s="2082" t="s">
        <v>1126</v>
      </c>
      <c r="K3301" s="2199"/>
      <c r="L3301" s="2198"/>
      <c r="M3301" s="2192">
        <v>95</v>
      </c>
      <c r="N3301" s="1130"/>
      <c r="O3301" s="4"/>
      <c r="P3301" s="4"/>
      <c r="Q3301" s="4"/>
      <c r="R3301" s="4"/>
      <c r="S3301" s="4"/>
      <c r="T3301" s="4"/>
      <c r="U3301" s="4"/>
      <c r="V3301" s="4"/>
      <c r="W3301" s="4"/>
      <c r="X3301" s="4"/>
      <c r="Y3301" s="4"/>
      <c r="Z3301" s="4"/>
      <c r="AA3301" s="4"/>
      <c r="AB3301" s="4"/>
      <c r="AC3301" s="4"/>
      <c r="AD3301" s="4"/>
      <c r="AE3301" s="4"/>
      <c r="AF3301" s="4"/>
    </row>
    <row r="3302" spans="1:32">
      <c r="A3302" s="602"/>
      <c r="B3302" s="3033" t="s">
        <v>756</v>
      </c>
      <c r="C3302" s="602" t="s">
        <v>307</v>
      </c>
      <c r="D3302" s="617" t="s">
        <v>1853</v>
      </c>
      <c r="E3302" s="1306" t="s">
        <v>406</v>
      </c>
      <c r="F3302" s="1312">
        <v>2370</v>
      </c>
      <c r="G3302" s="2089" t="s">
        <v>1109</v>
      </c>
      <c r="H3302" s="2196"/>
      <c r="I3302" s="2197">
        <v>3000</v>
      </c>
      <c r="J3302" s="2082" t="s">
        <v>1126</v>
      </c>
      <c r="K3302" s="2199"/>
      <c r="L3302" s="2198"/>
      <c r="M3302" s="2192">
        <v>2000</v>
      </c>
      <c r="N3302" s="1130"/>
      <c r="O3302" s="4"/>
      <c r="P3302" s="4"/>
      <c r="Q3302" s="4"/>
      <c r="R3302" s="4"/>
      <c r="S3302" s="4"/>
      <c r="T3302" s="4"/>
      <c r="U3302" s="4"/>
      <c r="V3302" s="4"/>
      <c r="W3302" s="4"/>
      <c r="X3302" s="4"/>
      <c r="Y3302" s="4"/>
      <c r="Z3302" s="4"/>
      <c r="AA3302" s="4"/>
      <c r="AB3302" s="4"/>
      <c r="AC3302" s="4"/>
      <c r="AD3302" s="4"/>
      <c r="AE3302" s="4"/>
      <c r="AF3302" s="4"/>
    </row>
    <row r="3303" spans="1:32">
      <c r="A3303" s="602"/>
      <c r="B3303" s="3033" t="s">
        <v>756</v>
      </c>
      <c r="C3303" s="602" t="s">
        <v>307</v>
      </c>
      <c r="D3303" s="617" t="s">
        <v>1853</v>
      </c>
      <c r="E3303" s="1306" t="s">
        <v>406</v>
      </c>
      <c r="F3303" s="1312">
        <v>2370</v>
      </c>
      <c r="G3303" s="1579" t="s">
        <v>1593</v>
      </c>
      <c r="H3303" s="2017"/>
      <c r="I3303" s="2029">
        <v>900</v>
      </c>
      <c r="J3303" s="1581" t="s">
        <v>1126</v>
      </c>
      <c r="K3303" s="2030"/>
      <c r="L3303" s="2017"/>
      <c r="M3303" s="2038" t="s">
        <v>97</v>
      </c>
      <c r="N3303" s="1130"/>
      <c r="O3303" s="4"/>
      <c r="P3303" s="4"/>
      <c r="Q3303" s="4"/>
      <c r="R3303" s="4"/>
      <c r="S3303" s="4"/>
      <c r="T3303" s="4"/>
      <c r="U3303" s="4"/>
      <c r="V3303" s="4"/>
      <c r="W3303" s="4"/>
      <c r="X3303" s="4"/>
      <c r="Y3303" s="4"/>
      <c r="Z3303" s="4"/>
      <c r="AA3303" s="4"/>
      <c r="AB3303" s="4"/>
      <c r="AC3303" s="4"/>
      <c r="AD3303" s="4"/>
      <c r="AE3303" s="4"/>
      <c r="AF3303" s="4"/>
    </row>
    <row r="3304" spans="1:32" ht="20.399999999999999">
      <c r="A3304" s="1170"/>
      <c r="B3304" s="3033" t="s">
        <v>756</v>
      </c>
      <c r="C3304" s="602" t="s">
        <v>307</v>
      </c>
      <c r="D3304" s="617" t="s">
        <v>1853</v>
      </c>
      <c r="E3304" s="1306" t="s">
        <v>406</v>
      </c>
      <c r="F3304" s="1312">
        <v>2370</v>
      </c>
      <c r="G3304" s="1575" t="s">
        <v>2865</v>
      </c>
      <c r="H3304" s="2039"/>
      <c r="I3304" s="2040">
        <v>-1100</v>
      </c>
      <c r="J3304" s="1564" t="s">
        <v>1126</v>
      </c>
      <c r="K3304" s="2041"/>
      <c r="L3304" s="2039"/>
      <c r="M3304" s="2202" t="s">
        <v>97</v>
      </c>
      <c r="N3304" s="1130"/>
      <c r="O3304" s="4"/>
      <c r="P3304" s="4"/>
      <c r="Q3304" s="4"/>
      <c r="R3304" s="4"/>
      <c r="S3304" s="4"/>
      <c r="T3304" s="4"/>
      <c r="U3304" s="4"/>
      <c r="V3304" s="4"/>
      <c r="W3304" s="4"/>
      <c r="X3304" s="4"/>
      <c r="Y3304" s="4"/>
      <c r="Z3304" s="4"/>
      <c r="AA3304" s="4"/>
      <c r="AB3304" s="4"/>
      <c r="AC3304" s="4"/>
      <c r="AD3304" s="4"/>
      <c r="AE3304" s="4"/>
      <c r="AF3304" s="4"/>
    </row>
    <row r="3305" spans="1:32">
      <c r="A3305" s="602"/>
      <c r="B3305" s="3033" t="s">
        <v>756</v>
      </c>
      <c r="C3305" s="602" t="s">
        <v>307</v>
      </c>
      <c r="D3305" s="617" t="s">
        <v>1853</v>
      </c>
      <c r="E3305" s="1306" t="s">
        <v>406</v>
      </c>
      <c r="F3305" s="1312">
        <v>2370</v>
      </c>
      <c r="G3305" s="1579" t="s">
        <v>1594</v>
      </c>
      <c r="H3305" s="2017"/>
      <c r="I3305" s="2029">
        <v>1220</v>
      </c>
      <c r="J3305" s="1581" t="s">
        <v>1126</v>
      </c>
      <c r="K3305" s="2030"/>
      <c r="L3305" s="2017"/>
      <c r="M3305" s="2202">
        <v>170</v>
      </c>
      <c r="N3305" s="1131"/>
      <c r="O3305" s="4"/>
      <c r="P3305" s="4"/>
      <c r="Q3305" s="4"/>
      <c r="R3305" s="4"/>
      <c r="S3305" s="4"/>
      <c r="T3305" s="4"/>
      <c r="U3305" s="4"/>
      <c r="V3305" s="4"/>
      <c r="W3305" s="4"/>
      <c r="X3305" s="4"/>
      <c r="Y3305" s="4"/>
      <c r="Z3305" s="4"/>
      <c r="AA3305" s="4"/>
      <c r="AB3305" s="4"/>
      <c r="AC3305" s="4"/>
      <c r="AD3305" s="4"/>
      <c r="AE3305" s="4"/>
      <c r="AF3305" s="4"/>
    </row>
    <row r="3306" spans="1:32">
      <c r="A3306" s="602"/>
      <c r="B3306" s="3033" t="s">
        <v>756</v>
      </c>
      <c r="C3306" s="602" t="s">
        <v>307</v>
      </c>
      <c r="D3306" s="617" t="s">
        <v>1853</v>
      </c>
      <c r="E3306" s="1306" t="s">
        <v>406</v>
      </c>
      <c r="F3306" s="1312">
        <v>2370</v>
      </c>
      <c r="G3306" s="1579" t="s">
        <v>269</v>
      </c>
      <c r="H3306" s="2042"/>
      <c r="I3306" s="2043">
        <v>16550</v>
      </c>
      <c r="J3306" s="1581" t="s">
        <v>1126</v>
      </c>
      <c r="K3306" s="1582"/>
      <c r="L3306" s="2043"/>
      <c r="M3306" s="2202">
        <v>26000</v>
      </c>
      <c r="N3306" s="1130"/>
      <c r="O3306" s="4"/>
      <c r="P3306" s="4"/>
      <c r="Q3306" s="4"/>
      <c r="R3306" s="4"/>
      <c r="S3306" s="4"/>
      <c r="T3306" s="4"/>
      <c r="U3306" s="4"/>
      <c r="V3306" s="4"/>
      <c r="W3306" s="4"/>
      <c r="X3306" s="4"/>
      <c r="Y3306" s="4"/>
      <c r="Z3306" s="4"/>
      <c r="AA3306" s="4"/>
      <c r="AB3306" s="4"/>
      <c r="AC3306" s="4"/>
      <c r="AD3306" s="4"/>
      <c r="AE3306" s="4"/>
      <c r="AF3306" s="4"/>
    </row>
    <row r="3307" spans="1:32">
      <c r="A3307" s="622"/>
      <c r="B3307" s="3032" t="s">
        <v>312</v>
      </c>
      <c r="C3307" s="659" t="s">
        <v>306</v>
      </c>
      <c r="D3307" s="762" t="s">
        <v>1853</v>
      </c>
      <c r="E3307" s="1305" t="s">
        <v>1818</v>
      </c>
      <c r="F3307" s="1578">
        <v>2370</v>
      </c>
      <c r="G3307" s="1571" t="s">
        <v>201</v>
      </c>
      <c r="H3307" s="715">
        <v>7299</v>
      </c>
      <c r="I3307" s="728"/>
      <c r="J3307" s="1392">
        <v>1675.49</v>
      </c>
      <c r="K3307" s="1964"/>
      <c r="L3307" s="1986">
        <v>0</v>
      </c>
      <c r="M3307" s="2012"/>
      <c r="N3307" s="1130"/>
      <c r="O3307" s="4"/>
      <c r="P3307" s="4"/>
      <c r="Q3307" s="4"/>
      <c r="R3307" s="4"/>
      <c r="S3307" s="4"/>
      <c r="T3307" s="4"/>
      <c r="U3307" s="4"/>
      <c r="V3307" s="4"/>
      <c r="W3307" s="4"/>
      <c r="X3307" s="4"/>
      <c r="Y3307" s="4"/>
      <c r="Z3307" s="4"/>
      <c r="AA3307" s="4"/>
      <c r="AB3307" s="4"/>
      <c r="AC3307" s="4"/>
      <c r="AD3307" s="4"/>
      <c r="AE3307" s="4"/>
      <c r="AF3307" s="4"/>
    </row>
    <row r="3308" spans="1:32">
      <c r="A3308" s="602"/>
      <c r="B3308" s="3033" t="s">
        <v>312</v>
      </c>
      <c r="C3308" s="639" t="s">
        <v>306</v>
      </c>
      <c r="D3308" s="733" t="s">
        <v>1853</v>
      </c>
      <c r="E3308" s="1306" t="s">
        <v>1818</v>
      </c>
      <c r="F3308" s="1312">
        <v>2370</v>
      </c>
      <c r="G3308" s="1864" t="s">
        <v>967</v>
      </c>
      <c r="H3308" s="730"/>
      <c r="I3308" s="1228"/>
      <c r="J3308" s="1392" t="s">
        <v>1126</v>
      </c>
      <c r="K3308" s="1565"/>
      <c r="L3308" s="2047"/>
      <c r="M3308" s="2933"/>
      <c r="N3308" s="1130"/>
      <c r="O3308" s="6"/>
      <c r="P3308" s="6"/>
      <c r="Q3308" s="6"/>
      <c r="R3308" s="6"/>
      <c r="S3308" s="6"/>
      <c r="T3308" s="6"/>
      <c r="U3308" s="6"/>
      <c r="V3308" s="6"/>
      <c r="W3308" s="6"/>
      <c r="X3308" s="6"/>
      <c r="Y3308" s="6"/>
      <c r="Z3308" s="6"/>
      <c r="AA3308" s="6"/>
      <c r="AB3308" s="6"/>
      <c r="AC3308" s="6"/>
      <c r="AD3308" s="6"/>
      <c r="AE3308" s="6"/>
      <c r="AF3308" s="6"/>
    </row>
    <row r="3309" spans="1:32">
      <c r="A3309" s="602"/>
      <c r="B3309" s="3033" t="s">
        <v>312</v>
      </c>
      <c r="C3309" s="639" t="s">
        <v>306</v>
      </c>
      <c r="D3309" s="733" t="s">
        <v>1853</v>
      </c>
      <c r="E3309" s="1306" t="s">
        <v>1818</v>
      </c>
      <c r="F3309" s="1312">
        <v>2370</v>
      </c>
      <c r="G3309" s="1864" t="s">
        <v>1746</v>
      </c>
      <c r="H3309" s="730"/>
      <c r="I3309" s="1228"/>
      <c r="J3309" s="1392" t="s">
        <v>1126</v>
      </c>
      <c r="K3309" s="1565"/>
      <c r="L3309" s="2047"/>
      <c r="M3309" s="2933"/>
      <c r="N3309" s="1130"/>
      <c r="O3309" s="4"/>
      <c r="P3309" s="4"/>
      <c r="Q3309" s="4"/>
      <c r="R3309" s="4"/>
      <c r="S3309" s="4"/>
      <c r="T3309" s="4"/>
      <c r="U3309" s="4"/>
      <c r="V3309" s="4"/>
      <c r="W3309" s="4"/>
      <c r="X3309" s="4"/>
      <c r="Y3309" s="4"/>
      <c r="Z3309" s="4"/>
      <c r="AA3309" s="4"/>
      <c r="AB3309" s="4"/>
      <c r="AC3309" s="4"/>
      <c r="AD3309" s="4"/>
      <c r="AE3309" s="4"/>
      <c r="AF3309" s="4"/>
    </row>
    <row r="3310" spans="1:32" ht="20.399999999999999">
      <c r="A3310" s="602"/>
      <c r="B3310" s="3033" t="s">
        <v>312</v>
      </c>
      <c r="C3310" s="639" t="s">
        <v>306</v>
      </c>
      <c r="D3310" s="733" t="s">
        <v>1853</v>
      </c>
      <c r="E3310" s="1306" t="s">
        <v>1818</v>
      </c>
      <c r="F3310" s="1312">
        <v>2370</v>
      </c>
      <c r="G3310" s="1864" t="s">
        <v>2888</v>
      </c>
      <c r="H3310" s="730"/>
      <c r="I3310" s="1228">
        <v>7299</v>
      </c>
      <c r="J3310" s="1392" t="s">
        <v>1126</v>
      </c>
      <c r="K3310" s="1565"/>
      <c r="L3310" s="2047"/>
      <c r="M3310" s="2933"/>
      <c r="N3310" s="2446" t="s">
        <v>4647</v>
      </c>
      <c r="O3310" s="4"/>
      <c r="P3310" s="4"/>
      <c r="Q3310" s="4"/>
      <c r="R3310" s="4"/>
      <c r="S3310" s="4"/>
      <c r="T3310" s="4"/>
      <c r="U3310" s="4"/>
      <c r="V3310" s="4"/>
      <c r="W3310" s="4"/>
      <c r="X3310" s="4"/>
      <c r="Y3310" s="4"/>
      <c r="Z3310" s="4"/>
      <c r="AA3310" s="4"/>
      <c r="AB3310" s="4"/>
      <c r="AC3310" s="4"/>
      <c r="AD3310" s="4"/>
      <c r="AE3310" s="4"/>
      <c r="AF3310" s="4"/>
    </row>
    <row r="3311" spans="1:32">
      <c r="A3311" s="622"/>
      <c r="B3311" s="3032" t="s">
        <v>756</v>
      </c>
      <c r="C3311" s="622" t="s">
        <v>305</v>
      </c>
      <c r="D3311" s="658" t="s">
        <v>1853</v>
      </c>
      <c r="E3311" s="1305" t="s">
        <v>406</v>
      </c>
      <c r="F3311" s="1578">
        <v>2390</v>
      </c>
      <c r="G3311" s="1571" t="s">
        <v>127</v>
      </c>
      <c r="H3311" s="1986">
        <v>0</v>
      </c>
      <c r="I3311" s="1987"/>
      <c r="J3311" s="1564" t="s">
        <v>1126</v>
      </c>
      <c r="K3311" s="1964"/>
      <c r="L3311" s="1986">
        <v>0</v>
      </c>
      <c r="M3311" s="1988"/>
      <c r="N3311" s="168"/>
      <c r="O3311" s="4"/>
      <c r="P3311" s="4"/>
      <c r="Q3311" s="4"/>
      <c r="R3311" s="4"/>
      <c r="S3311" s="4"/>
      <c r="T3311" s="4"/>
      <c r="U3311" s="4"/>
      <c r="V3311" s="4"/>
      <c r="W3311" s="4"/>
      <c r="X3311" s="4"/>
      <c r="Y3311" s="4"/>
      <c r="Z3311" s="4"/>
      <c r="AA3311" s="4"/>
      <c r="AB3311" s="4"/>
      <c r="AC3311" s="4"/>
      <c r="AD3311" s="4"/>
      <c r="AE3311" s="4"/>
      <c r="AF3311" s="4"/>
    </row>
    <row r="3312" spans="1:32">
      <c r="A3312" s="602"/>
      <c r="B3312" s="3033" t="s">
        <v>756</v>
      </c>
      <c r="C3312" s="602" t="s">
        <v>305</v>
      </c>
      <c r="D3312" s="617" t="s">
        <v>1853</v>
      </c>
      <c r="E3312" s="1306" t="s">
        <v>406</v>
      </c>
      <c r="F3312" s="1312">
        <v>2390</v>
      </c>
      <c r="G3312" s="2044"/>
      <c r="H3312" s="1976"/>
      <c r="I3312" s="1967"/>
      <c r="J3312" s="1564" t="s">
        <v>1126</v>
      </c>
      <c r="K3312" s="1968"/>
      <c r="L3312" s="1976"/>
      <c r="M3312" s="1969"/>
      <c r="N3312" s="168" t="s">
        <v>4645</v>
      </c>
      <c r="O3312" s="4"/>
      <c r="P3312" s="4"/>
      <c r="Q3312" s="4"/>
      <c r="R3312" s="4"/>
      <c r="S3312" s="4"/>
      <c r="T3312" s="4"/>
      <c r="U3312" s="4"/>
      <c r="V3312" s="4"/>
      <c r="W3312" s="4"/>
      <c r="X3312" s="4"/>
      <c r="Y3312" s="4"/>
      <c r="Z3312" s="4"/>
      <c r="AA3312" s="4"/>
      <c r="AB3312" s="4"/>
      <c r="AC3312" s="4"/>
      <c r="AD3312" s="4"/>
      <c r="AE3312" s="4"/>
      <c r="AF3312" s="4"/>
    </row>
    <row r="3313" spans="1:32" ht="20.399999999999999">
      <c r="A3313" s="622"/>
      <c r="B3313" s="3032" t="s">
        <v>756</v>
      </c>
      <c r="C3313" s="622" t="s">
        <v>305</v>
      </c>
      <c r="D3313" s="658" t="s">
        <v>1853</v>
      </c>
      <c r="E3313" s="1305" t="s">
        <v>406</v>
      </c>
      <c r="F3313" s="1578">
        <v>2512</v>
      </c>
      <c r="G3313" s="1571" t="s">
        <v>763</v>
      </c>
      <c r="H3313" s="1986">
        <v>1400</v>
      </c>
      <c r="I3313" s="1987"/>
      <c r="J3313" s="1564">
        <v>940</v>
      </c>
      <c r="K3313" s="1964"/>
      <c r="L3313" s="1986">
        <v>1400</v>
      </c>
      <c r="M3313" s="1988"/>
      <c r="N3313" s="168"/>
      <c r="O3313" s="4"/>
      <c r="P3313" s="4"/>
      <c r="Q3313" s="4"/>
      <c r="R3313" s="4"/>
      <c r="S3313" s="4"/>
      <c r="T3313" s="4"/>
      <c r="U3313" s="4"/>
      <c r="V3313" s="4"/>
      <c r="W3313" s="4"/>
      <c r="X3313" s="4"/>
      <c r="Y3313" s="4"/>
      <c r="Z3313" s="4"/>
      <c r="AA3313" s="4"/>
      <c r="AB3313" s="4"/>
      <c r="AC3313" s="4"/>
      <c r="AD3313" s="4"/>
      <c r="AE3313" s="4"/>
      <c r="AF3313" s="4"/>
    </row>
    <row r="3314" spans="1:32" ht="20.399999999999999">
      <c r="A3314" s="602"/>
      <c r="B3314" s="3033" t="s">
        <v>756</v>
      </c>
      <c r="C3314" s="602" t="s">
        <v>305</v>
      </c>
      <c r="D3314" s="617" t="s">
        <v>1853</v>
      </c>
      <c r="E3314" s="1306" t="s">
        <v>406</v>
      </c>
      <c r="F3314" s="1312">
        <v>2512</v>
      </c>
      <c r="G3314" s="2044" t="s">
        <v>3944</v>
      </c>
      <c r="H3314" s="1976"/>
      <c r="I3314" s="1967">
        <v>1400</v>
      </c>
      <c r="J3314" s="1564"/>
      <c r="K3314" s="1968"/>
      <c r="L3314" s="1976"/>
      <c r="M3314" s="1969">
        <v>1400</v>
      </c>
      <c r="N3314" s="168"/>
      <c r="O3314" s="178"/>
      <c r="P3314" s="178"/>
      <c r="Q3314" s="178"/>
      <c r="R3314" s="178"/>
      <c r="S3314" s="178"/>
      <c r="T3314" s="178"/>
      <c r="U3314" s="178"/>
      <c r="V3314" s="178"/>
      <c r="W3314" s="178"/>
      <c r="X3314" s="178"/>
      <c r="Y3314" s="178"/>
      <c r="Z3314" s="178"/>
      <c r="AA3314" s="178"/>
      <c r="AB3314" s="178"/>
      <c r="AC3314" s="178"/>
      <c r="AD3314" s="178"/>
      <c r="AE3314" s="178"/>
      <c r="AF3314" s="178"/>
    </row>
    <row r="3315" spans="1:32">
      <c r="A3315" s="622"/>
      <c r="B3315" s="3032" t="s">
        <v>351</v>
      </c>
      <c r="C3315" s="622" t="s">
        <v>788</v>
      </c>
      <c r="D3315" s="658" t="s">
        <v>1853</v>
      </c>
      <c r="E3315" s="659" t="s">
        <v>1820</v>
      </c>
      <c r="F3315" s="763">
        <v>2314</v>
      </c>
      <c r="G3315" s="739" t="s">
        <v>510</v>
      </c>
      <c r="H3315" s="715">
        <v>0</v>
      </c>
      <c r="I3315" s="716"/>
      <c r="J3315" s="1537" t="s">
        <v>1126</v>
      </c>
      <c r="K3315" s="719"/>
      <c r="L3315" s="715">
        <v>0</v>
      </c>
      <c r="M3315" s="1231"/>
      <c r="N3315" s="168"/>
      <c r="O3315" s="4"/>
      <c r="P3315" s="4"/>
      <c r="Q3315" s="4"/>
      <c r="R3315" s="4"/>
      <c r="S3315" s="4"/>
      <c r="T3315" s="4"/>
      <c r="U3315" s="4"/>
      <c r="V3315" s="4"/>
      <c r="W3315" s="4"/>
      <c r="X3315" s="4"/>
      <c r="Y3315" s="4"/>
      <c r="Z3315" s="4"/>
      <c r="AA3315" s="4"/>
      <c r="AB3315" s="4"/>
      <c r="AC3315" s="4"/>
      <c r="AD3315" s="4"/>
      <c r="AE3315" s="4"/>
      <c r="AF3315" s="4"/>
    </row>
    <row r="3316" spans="1:32">
      <c r="A3316" s="699"/>
      <c r="B3316" s="3033" t="s">
        <v>351</v>
      </c>
      <c r="C3316" s="602" t="s">
        <v>788</v>
      </c>
      <c r="D3316" s="617" t="s">
        <v>1853</v>
      </c>
      <c r="E3316" s="639" t="s">
        <v>1820</v>
      </c>
      <c r="F3316" s="734">
        <v>2314</v>
      </c>
      <c r="G3316" s="751"/>
      <c r="H3316" s="640"/>
      <c r="I3316" s="640"/>
      <c r="J3316" s="1537" t="s">
        <v>1126</v>
      </c>
      <c r="K3316" s="731"/>
      <c r="L3316" s="640"/>
      <c r="M3316" s="640"/>
      <c r="N3316" s="168"/>
      <c r="O3316" s="4"/>
      <c r="P3316" s="4"/>
      <c r="Q3316" s="4"/>
      <c r="R3316" s="4"/>
      <c r="S3316" s="4"/>
      <c r="T3316" s="4"/>
      <c r="U3316" s="4"/>
      <c r="V3316" s="4"/>
      <c r="W3316" s="4"/>
      <c r="X3316" s="4"/>
      <c r="Y3316" s="4"/>
      <c r="Z3316" s="4"/>
      <c r="AA3316" s="4"/>
      <c r="AB3316" s="4"/>
      <c r="AC3316" s="4"/>
      <c r="AD3316" s="4"/>
      <c r="AE3316" s="4"/>
      <c r="AF3316" s="4"/>
    </row>
    <row r="3317" spans="1:32">
      <c r="A3317" s="622"/>
      <c r="B3317" s="3032" t="s">
        <v>312</v>
      </c>
      <c r="C3317" s="659" t="s">
        <v>306</v>
      </c>
      <c r="D3317" s="762" t="s">
        <v>1853</v>
      </c>
      <c r="E3317" s="1305" t="s">
        <v>1818</v>
      </c>
      <c r="F3317" s="1578">
        <v>5233</v>
      </c>
      <c r="G3317" s="1571" t="s">
        <v>272</v>
      </c>
      <c r="H3317" s="715">
        <v>65689</v>
      </c>
      <c r="I3317" s="716"/>
      <c r="J3317" s="1392">
        <v>36127.67</v>
      </c>
      <c r="K3317" s="1964"/>
      <c r="L3317" s="1986">
        <v>0</v>
      </c>
      <c r="M3317" s="1988"/>
      <c r="N3317" s="168"/>
      <c r="O3317" s="178"/>
      <c r="P3317" s="178"/>
      <c r="Q3317" s="178"/>
      <c r="R3317" s="178"/>
      <c r="S3317" s="178"/>
      <c r="T3317" s="178"/>
      <c r="U3317" s="178"/>
      <c r="V3317" s="178"/>
      <c r="W3317" s="178"/>
      <c r="X3317" s="178"/>
      <c r="Y3317" s="178"/>
      <c r="Z3317" s="178"/>
      <c r="AA3317" s="178"/>
      <c r="AB3317" s="178"/>
      <c r="AC3317" s="178"/>
      <c r="AD3317" s="178"/>
      <c r="AE3317" s="178"/>
      <c r="AF3317" s="178"/>
    </row>
    <row r="3318" spans="1:32" ht="20.399999999999999">
      <c r="A3318" s="602"/>
      <c r="B3318" s="3033" t="s">
        <v>312</v>
      </c>
      <c r="C3318" s="639" t="s">
        <v>306</v>
      </c>
      <c r="D3318" s="733" t="s">
        <v>1853</v>
      </c>
      <c r="E3318" s="1306" t="s">
        <v>1818</v>
      </c>
      <c r="F3318" s="1312">
        <v>5233</v>
      </c>
      <c r="G3318" s="1864" t="s">
        <v>2888</v>
      </c>
      <c r="H3318" s="717"/>
      <c r="I3318" s="709">
        <v>65689</v>
      </c>
      <c r="J3318" s="1392" t="s">
        <v>1126</v>
      </c>
      <c r="K3318" s="1968"/>
      <c r="L3318" s="1976"/>
      <c r="M3318" s="1969"/>
      <c r="N3318" s="168"/>
      <c r="O3318" s="178"/>
      <c r="P3318" s="178"/>
      <c r="Q3318" s="178"/>
      <c r="R3318" s="178"/>
      <c r="S3318" s="178"/>
      <c r="T3318" s="178"/>
      <c r="U3318" s="178"/>
      <c r="V3318" s="178"/>
      <c r="W3318" s="178"/>
      <c r="X3318" s="178"/>
      <c r="Y3318" s="178"/>
      <c r="Z3318" s="178"/>
      <c r="AA3318" s="178"/>
      <c r="AB3318" s="178"/>
      <c r="AC3318" s="178"/>
      <c r="AD3318" s="178"/>
      <c r="AE3318" s="178"/>
      <c r="AF3318" s="178"/>
    </row>
    <row r="3319" spans="1:32" ht="20.399999999999999">
      <c r="A3319" s="602"/>
      <c r="B3319" s="3033" t="s">
        <v>312</v>
      </c>
      <c r="C3319" s="639" t="s">
        <v>306</v>
      </c>
      <c r="D3319" s="733" t="s">
        <v>1853</v>
      </c>
      <c r="E3319" s="1306" t="s">
        <v>1818</v>
      </c>
      <c r="F3319" s="1312">
        <v>5233</v>
      </c>
      <c r="G3319" s="1864" t="s">
        <v>1747</v>
      </c>
      <c r="H3319" s="717"/>
      <c r="I3319" s="709"/>
      <c r="J3319" s="1392" t="s">
        <v>1126</v>
      </c>
      <c r="K3319" s="1968"/>
      <c r="L3319" s="1976"/>
      <c r="M3319" s="1969"/>
      <c r="N3319" s="49"/>
      <c r="O3319" s="178"/>
      <c r="P3319" s="178"/>
      <c r="Q3319" s="178"/>
      <c r="R3319" s="178"/>
      <c r="S3319" s="178"/>
      <c r="T3319" s="178"/>
      <c r="U3319" s="178"/>
      <c r="V3319" s="178"/>
      <c r="W3319" s="178"/>
      <c r="X3319" s="178"/>
      <c r="Y3319" s="178"/>
      <c r="Z3319" s="178"/>
      <c r="AA3319" s="178"/>
      <c r="AB3319" s="178"/>
      <c r="AC3319" s="178"/>
      <c r="AD3319" s="178"/>
      <c r="AE3319" s="178"/>
      <c r="AF3319" s="178"/>
    </row>
    <row r="3320" spans="1:32" ht="20.399999999999999">
      <c r="A3320" s="622"/>
      <c r="B3320" s="3032" t="s">
        <v>756</v>
      </c>
      <c r="C3320" s="622" t="s">
        <v>305</v>
      </c>
      <c r="D3320" s="658" t="s">
        <v>1853</v>
      </c>
      <c r="E3320" s="1305" t="s">
        <v>406</v>
      </c>
      <c r="F3320" s="1578">
        <v>5120</v>
      </c>
      <c r="G3320" s="1571" t="s">
        <v>572</v>
      </c>
      <c r="H3320" s="1986">
        <v>1000</v>
      </c>
      <c r="I3320" s="1987"/>
      <c r="J3320" s="1564">
        <v>0</v>
      </c>
      <c r="K3320" s="1964"/>
      <c r="L3320" s="1986">
        <v>0</v>
      </c>
      <c r="M3320" s="1988"/>
      <c r="N3320" s="49"/>
      <c r="O3320" s="178"/>
      <c r="P3320" s="178"/>
      <c r="Q3320" s="178"/>
      <c r="R3320" s="178"/>
      <c r="S3320" s="178"/>
      <c r="T3320" s="178"/>
      <c r="U3320" s="178"/>
      <c r="V3320" s="178"/>
      <c r="W3320" s="178"/>
      <c r="X3320" s="178"/>
      <c r="Y3320" s="178"/>
      <c r="Z3320" s="178"/>
      <c r="AA3320" s="178"/>
      <c r="AB3320" s="178"/>
      <c r="AC3320" s="178"/>
      <c r="AD3320" s="178"/>
      <c r="AE3320" s="178"/>
      <c r="AF3320" s="178"/>
    </row>
    <row r="3321" spans="1:32">
      <c r="A3321" s="602" t="s">
        <v>555</v>
      </c>
      <c r="B3321" s="3033" t="s">
        <v>756</v>
      </c>
      <c r="C3321" s="602" t="s">
        <v>307</v>
      </c>
      <c r="D3321" s="617" t="s">
        <v>1853</v>
      </c>
      <c r="E3321" s="1306" t="s">
        <v>406</v>
      </c>
      <c r="F3321" s="1312">
        <v>5120</v>
      </c>
      <c r="G3321" s="2044" t="s">
        <v>2351</v>
      </c>
      <c r="H3321" s="1976"/>
      <c r="I3321" s="1977">
        <v>1000</v>
      </c>
      <c r="J3321" s="1564" t="s">
        <v>1126</v>
      </c>
      <c r="K3321" s="1968"/>
      <c r="L3321" s="2045"/>
      <c r="M3321" s="2727">
        <v>0</v>
      </c>
      <c r="N3321" s="49"/>
      <c r="O3321" s="178"/>
      <c r="P3321" s="178"/>
      <c r="Q3321" s="178"/>
      <c r="R3321" s="178"/>
      <c r="S3321" s="178"/>
      <c r="T3321" s="178"/>
      <c r="U3321" s="178"/>
      <c r="V3321" s="178"/>
      <c r="W3321" s="178"/>
      <c r="X3321" s="178"/>
      <c r="Y3321" s="178"/>
      <c r="Z3321" s="178"/>
      <c r="AA3321" s="178"/>
      <c r="AB3321" s="178"/>
      <c r="AC3321" s="178"/>
      <c r="AD3321" s="178"/>
      <c r="AE3321" s="178"/>
      <c r="AF3321" s="178"/>
    </row>
    <row r="3322" spans="1:32">
      <c r="A3322" s="622"/>
      <c r="B3322" s="3032" t="s">
        <v>756</v>
      </c>
      <c r="C3322" s="622" t="s">
        <v>307</v>
      </c>
      <c r="D3322" s="658" t="s">
        <v>1853</v>
      </c>
      <c r="E3322" s="1305" t="s">
        <v>406</v>
      </c>
      <c r="F3322" s="1578">
        <v>5233</v>
      </c>
      <c r="G3322" s="1571" t="s">
        <v>272</v>
      </c>
      <c r="H3322" s="1986">
        <v>1000</v>
      </c>
      <c r="I3322" s="1987"/>
      <c r="J3322" s="1564">
        <v>415</v>
      </c>
      <c r="K3322" s="1964"/>
      <c r="L3322" s="1986">
        <v>1000</v>
      </c>
      <c r="M3322" s="1988"/>
      <c r="N3322" s="168" t="s">
        <v>4454</v>
      </c>
      <c r="O3322" s="4"/>
      <c r="P3322" s="4"/>
      <c r="Q3322" s="4"/>
      <c r="R3322" s="4"/>
      <c r="S3322" s="4"/>
      <c r="T3322" s="4"/>
      <c r="U3322" s="4"/>
      <c r="V3322" s="4"/>
      <c r="W3322" s="4"/>
      <c r="X3322" s="4"/>
      <c r="Y3322" s="4"/>
      <c r="Z3322" s="4"/>
      <c r="AA3322" s="4"/>
      <c r="AB3322" s="4"/>
      <c r="AC3322" s="4"/>
      <c r="AD3322" s="4"/>
      <c r="AE3322" s="4"/>
      <c r="AF3322" s="4"/>
    </row>
    <row r="3323" spans="1:32">
      <c r="A3323" s="602"/>
      <c r="B3323" s="3033" t="s">
        <v>756</v>
      </c>
      <c r="C3323" s="602" t="s">
        <v>307</v>
      </c>
      <c r="D3323" s="617" t="s">
        <v>1853</v>
      </c>
      <c r="E3323" s="1306" t="s">
        <v>406</v>
      </c>
      <c r="F3323" s="1312">
        <v>5233</v>
      </c>
      <c r="G3323" s="1864" t="s">
        <v>404</v>
      </c>
      <c r="H3323" s="2047"/>
      <c r="I3323" s="2048">
        <v>500</v>
      </c>
      <c r="J3323" s="1564" t="s">
        <v>1126</v>
      </c>
      <c r="K3323" s="1968"/>
      <c r="L3323" s="2047"/>
      <c r="M3323" s="2046">
        <v>500</v>
      </c>
      <c r="N3323" s="168" t="s">
        <v>4455</v>
      </c>
      <c r="O3323" s="178"/>
      <c r="P3323" s="178"/>
      <c r="Q3323" s="178"/>
      <c r="R3323" s="178"/>
      <c r="S3323" s="178"/>
      <c r="T3323" s="178"/>
      <c r="U3323" s="178"/>
      <c r="V3323" s="178"/>
      <c r="W3323" s="178"/>
      <c r="X3323" s="178"/>
      <c r="Y3323" s="178"/>
      <c r="Z3323" s="178"/>
      <c r="AA3323" s="178"/>
      <c r="AB3323" s="178"/>
      <c r="AC3323" s="178"/>
      <c r="AD3323" s="178"/>
      <c r="AE3323" s="178"/>
      <c r="AF3323" s="178"/>
    </row>
    <row r="3324" spans="1:32">
      <c r="A3324" s="602"/>
      <c r="B3324" s="3033" t="s">
        <v>756</v>
      </c>
      <c r="C3324" s="602" t="s">
        <v>307</v>
      </c>
      <c r="D3324" s="617" t="s">
        <v>1853</v>
      </c>
      <c r="E3324" s="1306" t="s">
        <v>406</v>
      </c>
      <c r="F3324" s="1312">
        <v>5233</v>
      </c>
      <c r="G3324" s="1864" t="s">
        <v>862</v>
      </c>
      <c r="H3324" s="2047"/>
      <c r="I3324" s="2048">
        <v>500</v>
      </c>
      <c r="J3324" s="1564" t="s">
        <v>1126</v>
      </c>
      <c r="K3324" s="1968"/>
      <c r="L3324" s="2047"/>
      <c r="M3324" s="2046">
        <v>500</v>
      </c>
      <c r="N3324" s="168"/>
      <c r="O3324" s="178"/>
      <c r="P3324" s="178"/>
      <c r="Q3324" s="178"/>
      <c r="R3324" s="178"/>
      <c r="S3324" s="178"/>
      <c r="T3324" s="178"/>
      <c r="U3324" s="178"/>
      <c r="V3324" s="178"/>
      <c r="W3324" s="178"/>
      <c r="X3324" s="178"/>
      <c r="Y3324" s="178"/>
      <c r="Z3324" s="178"/>
      <c r="AA3324" s="178"/>
      <c r="AB3324" s="178"/>
      <c r="AC3324" s="178"/>
      <c r="AD3324" s="178"/>
      <c r="AE3324" s="178"/>
      <c r="AF3324" s="178"/>
    </row>
    <row r="3325" spans="1:32">
      <c r="A3325" s="622"/>
      <c r="B3325" s="3032" t="s">
        <v>758</v>
      </c>
      <c r="C3325" s="622" t="s">
        <v>309</v>
      </c>
      <c r="D3325" s="658" t="s">
        <v>1853</v>
      </c>
      <c r="E3325" s="1305" t="s">
        <v>406</v>
      </c>
      <c r="F3325" s="1578">
        <v>5238</v>
      </c>
      <c r="G3325" s="1571" t="s">
        <v>131</v>
      </c>
      <c r="H3325" s="1572">
        <v>25097</v>
      </c>
      <c r="I3325" s="2049"/>
      <c r="J3325" s="1564">
        <v>31144</v>
      </c>
      <c r="K3325" s="1964"/>
      <c r="L3325" s="1572">
        <v>31860</v>
      </c>
      <c r="M3325" s="2050"/>
      <c r="N3325" s="168" t="s">
        <v>4453</v>
      </c>
      <c r="O3325" s="178"/>
      <c r="P3325" s="178"/>
      <c r="Q3325" s="178"/>
      <c r="R3325" s="178"/>
      <c r="S3325" s="178"/>
      <c r="T3325" s="178"/>
      <c r="U3325" s="178"/>
      <c r="V3325" s="178"/>
      <c r="W3325" s="178"/>
      <c r="X3325" s="178"/>
      <c r="Y3325" s="178"/>
      <c r="Z3325" s="178"/>
      <c r="AA3325" s="178"/>
      <c r="AB3325" s="178"/>
      <c r="AC3325" s="178"/>
      <c r="AD3325" s="178"/>
      <c r="AE3325" s="178"/>
      <c r="AF3325" s="178"/>
    </row>
    <row r="3326" spans="1:32" ht="20.399999999999999">
      <c r="A3326" s="602" t="s">
        <v>555</v>
      </c>
      <c r="B3326" s="3033" t="s">
        <v>758</v>
      </c>
      <c r="C3326" s="602" t="s">
        <v>319</v>
      </c>
      <c r="D3326" s="617" t="s">
        <v>1853</v>
      </c>
      <c r="E3326" s="1306" t="s">
        <v>406</v>
      </c>
      <c r="F3326" s="1312">
        <v>5238</v>
      </c>
      <c r="G3326" s="1579" t="s">
        <v>4909</v>
      </c>
      <c r="H3326" s="2048"/>
      <c r="I3326" s="1563">
        <v>16000</v>
      </c>
      <c r="J3326" s="1564"/>
      <c r="K3326" s="1968"/>
      <c r="L3326" s="2048"/>
      <c r="M3326" s="2043">
        <v>12000</v>
      </c>
      <c r="N3326" s="168"/>
      <c r="O3326" s="178"/>
      <c r="P3326" s="178"/>
      <c r="Q3326" s="178"/>
      <c r="R3326" s="178"/>
      <c r="S3326" s="178"/>
      <c r="T3326" s="178"/>
      <c r="U3326" s="178"/>
      <c r="V3326" s="178"/>
      <c r="W3326" s="178"/>
      <c r="X3326" s="178"/>
      <c r="Y3326" s="178"/>
      <c r="Z3326" s="178"/>
      <c r="AA3326" s="178"/>
      <c r="AB3326" s="178"/>
      <c r="AC3326" s="178"/>
      <c r="AD3326" s="178"/>
      <c r="AE3326" s="178"/>
      <c r="AF3326" s="178"/>
    </row>
    <row r="3327" spans="1:32" ht="20.399999999999999">
      <c r="A3327" s="602"/>
      <c r="B3327" s="3033" t="s">
        <v>758</v>
      </c>
      <c r="C3327" s="602" t="s">
        <v>424</v>
      </c>
      <c r="D3327" s="617" t="s">
        <v>1853</v>
      </c>
      <c r="E3327" s="1306" t="s">
        <v>406</v>
      </c>
      <c r="F3327" s="1312">
        <v>5238</v>
      </c>
      <c r="G3327" s="1579" t="s">
        <v>4021</v>
      </c>
      <c r="H3327" s="2048"/>
      <c r="I3327" s="1563">
        <v>5000</v>
      </c>
      <c r="J3327" s="1564" t="s">
        <v>1126</v>
      </c>
      <c r="K3327" s="1968"/>
      <c r="L3327" s="2048"/>
      <c r="M3327" s="2043">
        <v>17500</v>
      </c>
      <c r="N3327" s="168"/>
      <c r="O3327" s="178"/>
      <c r="P3327" s="178"/>
      <c r="Q3327" s="178"/>
      <c r="R3327" s="178"/>
      <c r="S3327" s="178"/>
      <c r="T3327" s="178"/>
      <c r="U3327" s="178"/>
      <c r="V3327" s="178"/>
      <c r="W3327" s="178"/>
      <c r="X3327" s="178"/>
      <c r="Y3327" s="178"/>
      <c r="Z3327" s="178"/>
      <c r="AA3327" s="178"/>
      <c r="AB3327" s="178"/>
      <c r="AC3327" s="178"/>
      <c r="AD3327" s="178"/>
      <c r="AE3327" s="178"/>
      <c r="AF3327" s="178"/>
    </row>
    <row r="3328" spans="1:32" ht="20.399999999999999">
      <c r="A3328" s="602" t="s">
        <v>555</v>
      </c>
      <c r="B3328" s="3033" t="s">
        <v>756</v>
      </c>
      <c r="C3328" s="602" t="s">
        <v>307</v>
      </c>
      <c r="D3328" s="617" t="s">
        <v>1853</v>
      </c>
      <c r="E3328" s="1306" t="s">
        <v>406</v>
      </c>
      <c r="F3328" s="1312">
        <v>5238</v>
      </c>
      <c r="G3328" s="1575" t="s">
        <v>2797</v>
      </c>
      <c r="H3328" s="2039"/>
      <c r="I3328" s="2040">
        <v>847</v>
      </c>
      <c r="J3328" s="1564" t="s">
        <v>1126</v>
      </c>
      <c r="K3328" s="2041"/>
      <c r="L3328" s="2039"/>
      <c r="M3328" s="2051"/>
      <c r="N3328" s="168"/>
      <c r="O3328" s="178"/>
      <c r="P3328" s="178"/>
      <c r="Q3328" s="178"/>
      <c r="R3328" s="178"/>
      <c r="S3328" s="178"/>
      <c r="T3328" s="178"/>
      <c r="U3328" s="178"/>
      <c r="V3328" s="178"/>
      <c r="W3328" s="178"/>
      <c r="X3328" s="178"/>
      <c r="Y3328" s="178"/>
      <c r="Z3328" s="178"/>
      <c r="AA3328" s="178"/>
      <c r="AB3328" s="178"/>
      <c r="AC3328" s="178"/>
      <c r="AD3328" s="178"/>
      <c r="AE3328" s="178"/>
      <c r="AF3328" s="178"/>
    </row>
    <row r="3329" spans="1:32" ht="30.6">
      <c r="A3329" s="576"/>
      <c r="B3329" s="3033" t="s">
        <v>758</v>
      </c>
      <c r="C3329" s="602" t="s">
        <v>424</v>
      </c>
      <c r="D3329" s="617" t="s">
        <v>1853</v>
      </c>
      <c r="E3329" s="1306" t="s">
        <v>406</v>
      </c>
      <c r="F3329" s="1312">
        <v>5238</v>
      </c>
      <c r="G3329" s="757" t="s">
        <v>3220</v>
      </c>
      <c r="H3329" s="1993"/>
      <c r="I3329" s="1994">
        <v>3250</v>
      </c>
      <c r="J3329" s="1564" t="s">
        <v>1126</v>
      </c>
      <c r="K3329" s="1995"/>
      <c r="L3329" s="1993"/>
      <c r="M3329" s="1994"/>
      <c r="N3329" s="296"/>
      <c r="O3329" s="178"/>
      <c r="P3329" s="178"/>
      <c r="Q3329" s="178"/>
      <c r="R3329" s="178"/>
      <c r="S3329" s="178"/>
      <c r="T3329" s="178"/>
      <c r="U3329" s="178"/>
      <c r="V3329" s="178"/>
      <c r="W3329" s="178"/>
      <c r="X3329" s="178"/>
      <c r="Y3329" s="178"/>
      <c r="Z3329" s="178"/>
      <c r="AA3329" s="178"/>
      <c r="AB3329" s="178"/>
      <c r="AC3329" s="178"/>
      <c r="AD3329" s="178"/>
      <c r="AE3329" s="178"/>
      <c r="AF3329" s="178"/>
    </row>
    <row r="3330" spans="1:32">
      <c r="A3330" s="602"/>
      <c r="B3330" s="3033" t="s">
        <v>758</v>
      </c>
      <c r="C3330" s="602" t="s">
        <v>424</v>
      </c>
      <c r="D3330" s="617" t="s">
        <v>1853</v>
      </c>
      <c r="E3330" s="1306" t="s">
        <v>406</v>
      </c>
      <c r="F3330" s="1312">
        <v>5238</v>
      </c>
      <c r="G3330" s="757" t="s">
        <v>4022</v>
      </c>
      <c r="H3330" s="2048"/>
      <c r="I3330" s="1563"/>
      <c r="J3330" s="1564"/>
      <c r="K3330" s="1968"/>
      <c r="L3330" s="2048"/>
      <c r="M3330" s="1969">
        <v>2360</v>
      </c>
      <c r="N3330" s="296"/>
      <c r="O3330" s="178"/>
      <c r="P3330" s="178"/>
      <c r="Q3330" s="178"/>
      <c r="R3330" s="178"/>
      <c r="S3330" s="178"/>
      <c r="T3330" s="178"/>
      <c r="U3330" s="178"/>
      <c r="V3330" s="178"/>
      <c r="W3330" s="178"/>
      <c r="X3330" s="178"/>
      <c r="Y3330" s="178"/>
      <c r="Z3330" s="178"/>
      <c r="AA3330" s="178"/>
      <c r="AB3330" s="178"/>
      <c r="AC3330" s="178"/>
      <c r="AD3330" s="178"/>
      <c r="AE3330" s="178"/>
      <c r="AF3330" s="178"/>
    </row>
    <row r="3331" spans="1:32">
      <c r="A3331" s="622"/>
      <c r="B3331" s="3032" t="s">
        <v>757</v>
      </c>
      <c r="C3331" s="622" t="s">
        <v>326</v>
      </c>
      <c r="D3331" s="658" t="s">
        <v>1853</v>
      </c>
      <c r="E3331" s="1305" t="s">
        <v>406</v>
      </c>
      <c r="F3331" s="1578">
        <v>5238</v>
      </c>
      <c r="G3331" s="1571" t="s">
        <v>131</v>
      </c>
      <c r="H3331" s="1572">
        <v>12500</v>
      </c>
      <c r="I3331" s="2049"/>
      <c r="J3331" s="1564">
        <v>2997</v>
      </c>
      <c r="K3331" s="1964"/>
      <c r="L3331" s="1572">
        <v>45400</v>
      </c>
      <c r="M3331" s="2050"/>
      <c r="N3331" s="296"/>
      <c r="O3331" s="178"/>
      <c r="P3331" s="178"/>
      <c r="Q3331" s="178"/>
      <c r="R3331" s="178"/>
      <c r="S3331" s="178"/>
      <c r="T3331" s="178"/>
      <c r="U3331" s="178"/>
      <c r="V3331" s="178"/>
      <c r="W3331" s="178"/>
      <c r="X3331" s="178"/>
      <c r="Y3331" s="178"/>
      <c r="Z3331" s="178"/>
      <c r="AA3331" s="178"/>
      <c r="AB3331" s="178"/>
      <c r="AC3331" s="178"/>
      <c r="AD3331" s="178"/>
      <c r="AE3331" s="178"/>
      <c r="AF3331" s="178"/>
    </row>
    <row r="3332" spans="1:32" ht="30.6">
      <c r="A3332" s="607" t="s">
        <v>555</v>
      </c>
      <c r="B3332" s="3049" t="s">
        <v>757</v>
      </c>
      <c r="C3332" s="607" t="s">
        <v>319</v>
      </c>
      <c r="D3332" s="608" t="s">
        <v>1853</v>
      </c>
      <c r="E3332" s="1310" t="s">
        <v>406</v>
      </c>
      <c r="F3332" s="1990">
        <v>5238</v>
      </c>
      <c r="G3332" s="2205" t="s">
        <v>4024</v>
      </c>
      <c r="H3332" s="2052"/>
      <c r="I3332" s="1992">
        <v>9503</v>
      </c>
      <c r="J3332" s="1564" t="s">
        <v>1126</v>
      </c>
      <c r="K3332" s="1992"/>
      <c r="L3332" s="2052"/>
      <c r="M3332" s="2206">
        <v>16000</v>
      </c>
      <c r="N3332" s="296"/>
      <c r="O3332" s="178"/>
      <c r="P3332" s="178"/>
      <c r="Q3332" s="178"/>
      <c r="R3332" s="178"/>
      <c r="S3332" s="178"/>
      <c r="T3332" s="178"/>
      <c r="U3332" s="178"/>
      <c r="V3332" s="178"/>
      <c r="W3332" s="178"/>
      <c r="X3332" s="178"/>
      <c r="Y3332" s="178"/>
      <c r="Z3332" s="178"/>
      <c r="AA3332" s="178"/>
      <c r="AB3332" s="178"/>
      <c r="AC3332" s="178"/>
      <c r="AD3332" s="178"/>
      <c r="AE3332" s="178"/>
      <c r="AF3332" s="178"/>
    </row>
    <row r="3333" spans="1:32" ht="20.399999999999999">
      <c r="A3333" s="607" t="s">
        <v>555</v>
      </c>
      <c r="B3333" s="3049" t="s">
        <v>757</v>
      </c>
      <c r="C3333" s="607" t="s">
        <v>319</v>
      </c>
      <c r="D3333" s="608" t="s">
        <v>1853</v>
      </c>
      <c r="E3333" s="1310" t="s">
        <v>406</v>
      </c>
      <c r="F3333" s="1990">
        <v>5238</v>
      </c>
      <c r="G3333" s="2728" t="s">
        <v>4910</v>
      </c>
      <c r="H3333" s="2203"/>
      <c r="I3333" s="2204"/>
      <c r="J3333" s="2087"/>
      <c r="K3333" s="2204"/>
      <c r="L3333" s="2203"/>
      <c r="M3333" s="2206">
        <v>20400</v>
      </c>
      <c r="N3333" s="296"/>
      <c r="O3333" s="178"/>
      <c r="P3333" s="178"/>
      <c r="Q3333" s="178"/>
      <c r="R3333" s="178"/>
      <c r="S3333" s="178"/>
      <c r="T3333" s="178"/>
      <c r="U3333" s="178"/>
      <c r="V3333" s="178"/>
      <c r="W3333" s="178"/>
      <c r="X3333" s="178"/>
      <c r="Y3333" s="178"/>
      <c r="Z3333" s="178"/>
      <c r="AA3333" s="178"/>
      <c r="AB3333" s="178"/>
      <c r="AC3333" s="178"/>
      <c r="AD3333" s="178"/>
      <c r="AE3333" s="178"/>
      <c r="AF3333" s="178"/>
    </row>
    <row r="3334" spans="1:32">
      <c r="A3334" s="616"/>
      <c r="B3334" s="3049" t="s">
        <v>757</v>
      </c>
      <c r="C3334" s="607" t="s">
        <v>319</v>
      </c>
      <c r="D3334" s="608" t="s">
        <v>1853</v>
      </c>
      <c r="E3334" s="1310" t="s">
        <v>406</v>
      </c>
      <c r="F3334" s="1990">
        <v>5238</v>
      </c>
      <c r="G3334" s="2205" t="s">
        <v>4025</v>
      </c>
      <c r="H3334" s="2053"/>
      <c r="I3334" s="2054">
        <v>2997</v>
      </c>
      <c r="J3334" s="1564" t="s">
        <v>1126</v>
      </c>
      <c r="K3334" s="2054"/>
      <c r="L3334" s="2053"/>
      <c r="M3334" s="2207">
        <v>9000</v>
      </c>
      <c r="N3334" s="296"/>
      <c r="O3334" s="6"/>
      <c r="P3334" s="6"/>
      <c r="Q3334" s="6"/>
      <c r="R3334" s="6"/>
      <c r="S3334" s="6"/>
      <c r="T3334" s="6"/>
      <c r="U3334" s="6"/>
      <c r="V3334" s="6"/>
      <c r="W3334" s="6"/>
      <c r="X3334" s="6"/>
      <c r="Y3334" s="6"/>
      <c r="Z3334" s="6"/>
      <c r="AA3334" s="6"/>
      <c r="AB3334" s="6"/>
      <c r="AC3334" s="6"/>
      <c r="AD3334" s="6"/>
      <c r="AE3334" s="6"/>
      <c r="AF3334" s="6"/>
    </row>
    <row r="3335" spans="1:32" ht="20.399999999999999">
      <c r="A3335" s="622"/>
      <c r="B3335" s="3032" t="s">
        <v>758</v>
      </c>
      <c r="C3335" s="622" t="s">
        <v>309</v>
      </c>
      <c r="D3335" s="658" t="s">
        <v>1853</v>
      </c>
      <c r="E3335" s="1305" t="s">
        <v>406</v>
      </c>
      <c r="F3335" s="1578">
        <v>5239</v>
      </c>
      <c r="G3335" s="1571" t="s">
        <v>271</v>
      </c>
      <c r="H3335" s="1986">
        <v>23548.57</v>
      </c>
      <c r="I3335" s="1987"/>
      <c r="J3335" s="1564">
        <v>18927.330000000002</v>
      </c>
      <c r="K3335" s="1964"/>
      <c r="L3335" s="1986">
        <v>4610</v>
      </c>
      <c r="M3335" s="1988"/>
      <c r="N3335" s="372" t="s">
        <v>4254</v>
      </c>
      <c r="O3335" s="6"/>
      <c r="P3335" s="6"/>
      <c r="Q3335" s="6"/>
      <c r="R3335" s="6"/>
      <c r="S3335" s="6"/>
      <c r="T3335" s="6"/>
      <c r="U3335" s="6"/>
      <c r="V3335" s="6"/>
      <c r="W3335" s="6"/>
      <c r="X3335" s="6"/>
      <c r="Y3335" s="6"/>
      <c r="Z3335" s="6"/>
      <c r="AA3335" s="6"/>
      <c r="AB3335" s="6"/>
      <c r="AC3335" s="6"/>
      <c r="AD3335" s="6"/>
      <c r="AE3335" s="6"/>
      <c r="AF3335" s="6"/>
    </row>
    <row r="3336" spans="1:32" ht="13.2">
      <c r="A3336" s="602"/>
      <c r="B3336" s="3033" t="s">
        <v>758</v>
      </c>
      <c r="C3336" s="602" t="s">
        <v>424</v>
      </c>
      <c r="D3336" s="617" t="s">
        <v>1853</v>
      </c>
      <c r="E3336" s="1306" t="s">
        <v>406</v>
      </c>
      <c r="F3336" s="1312">
        <v>5239</v>
      </c>
      <c r="G3336" s="2019" t="s">
        <v>4026</v>
      </c>
      <c r="H3336" s="2055"/>
      <c r="I3336" s="1967"/>
      <c r="J3336" s="1564" t="s">
        <v>1126</v>
      </c>
      <c r="K3336" s="2056"/>
      <c r="L3336" s="2057"/>
      <c r="M3336" s="1989">
        <v>1160</v>
      </c>
      <c r="N3336" s="296" t="s">
        <v>2138</v>
      </c>
      <c r="O3336" s="6"/>
      <c r="P3336" s="6"/>
      <c r="Q3336" s="6"/>
      <c r="R3336" s="6"/>
      <c r="S3336" s="6"/>
      <c r="T3336" s="6"/>
      <c r="U3336" s="6"/>
      <c r="V3336" s="6"/>
      <c r="W3336" s="6"/>
      <c r="X3336" s="6"/>
      <c r="Y3336" s="6"/>
      <c r="Z3336" s="6"/>
      <c r="AA3336" s="6"/>
      <c r="AB3336" s="6"/>
      <c r="AC3336" s="6"/>
      <c r="AD3336" s="6"/>
      <c r="AE3336" s="6"/>
      <c r="AF3336" s="6"/>
    </row>
    <row r="3337" spans="1:32" ht="13.2">
      <c r="A3337" s="602"/>
      <c r="B3337" s="3033" t="s">
        <v>758</v>
      </c>
      <c r="C3337" s="602" t="s">
        <v>424</v>
      </c>
      <c r="D3337" s="617" t="s">
        <v>1853</v>
      </c>
      <c r="E3337" s="1306" t="s">
        <v>406</v>
      </c>
      <c r="F3337" s="1312">
        <v>5239</v>
      </c>
      <c r="G3337" s="2019" t="s">
        <v>2360</v>
      </c>
      <c r="H3337" s="2055"/>
      <c r="I3337" s="1967"/>
      <c r="J3337" s="1564" t="s">
        <v>1126</v>
      </c>
      <c r="K3337" s="2056"/>
      <c r="L3337" s="2057"/>
      <c r="M3337" s="1989">
        <v>2700</v>
      </c>
      <c r="N3337" s="296"/>
      <c r="O3337" s="6"/>
      <c r="P3337" s="6"/>
      <c r="Q3337" s="6"/>
      <c r="R3337" s="6"/>
      <c r="S3337" s="6"/>
      <c r="T3337" s="6"/>
      <c r="U3337" s="6"/>
      <c r="V3337" s="6"/>
      <c r="W3337" s="6"/>
      <c r="X3337" s="6"/>
      <c r="Y3337" s="6"/>
      <c r="Z3337" s="6"/>
      <c r="AA3337" s="6"/>
      <c r="AB3337" s="6"/>
      <c r="AC3337" s="6"/>
      <c r="AD3337" s="6"/>
      <c r="AE3337" s="6"/>
      <c r="AF3337" s="6"/>
    </row>
    <row r="3338" spans="1:32" ht="20.399999999999999">
      <c r="A3338" s="602"/>
      <c r="B3338" s="3033" t="s">
        <v>758</v>
      </c>
      <c r="C3338" s="602" t="s">
        <v>424</v>
      </c>
      <c r="D3338" s="617" t="s">
        <v>1853</v>
      </c>
      <c r="E3338" s="1306" t="s">
        <v>406</v>
      </c>
      <c r="F3338" s="1312">
        <v>5239</v>
      </c>
      <c r="G3338" s="2019" t="s">
        <v>4027</v>
      </c>
      <c r="H3338" s="2055"/>
      <c r="I3338" s="1967"/>
      <c r="J3338" s="1564" t="s">
        <v>1126</v>
      </c>
      <c r="K3338" s="2056"/>
      <c r="L3338" s="2057"/>
      <c r="M3338" s="1989">
        <v>750</v>
      </c>
      <c r="N3338" s="296"/>
      <c r="O3338" s="6"/>
      <c r="P3338" s="6"/>
      <c r="Q3338" s="6"/>
      <c r="R3338" s="6"/>
      <c r="S3338" s="6"/>
      <c r="T3338" s="6"/>
      <c r="U3338" s="6"/>
      <c r="V3338" s="6"/>
      <c r="W3338" s="6"/>
      <c r="X3338" s="6"/>
      <c r="Y3338" s="6"/>
      <c r="Z3338" s="6"/>
      <c r="AA3338" s="6"/>
      <c r="AB3338" s="6"/>
      <c r="AC3338" s="6"/>
      <c r="AD3338" s="6"/>
      <c r="AE3338" s="6"/>
      <c r="AF3338" s="6"/>
    </row>
    <row r="3339" spans="1:32" ht="20.399999999999999" customHeight="1">
      <c r="A3339" s="602"/>
      <c r="B3339" s="3033" t="s">
        <v>758</v>
      </c>
      <c r="C3339" s="602" t="s">
        <v>424</v>
      </c>
      <c r="D3339" s="617" t="s">
        <v>1853</v>
      </c>
      <c r="E3339" s="1306" t="s">
        <v>406</v>
      </c>
      <c r="F3339" s="1312">
        <v>5239</v>
      </c>
      <c r="G3339" s="2044" t="s">
        <v>2352</v>
      </c>
      <c r="H3339" s="2055"/>
      <c r="I3339" s="1967">
        <v>800</v>
      </c>
      <c r="J3339" s="1564" t="s">
        <v>1126</v>
      </c>
      <c r="K3339" s="2056"/>
      <c r="L3339" s="2057"/>
      <c r="M3339" s="1969"/>
      <c r="N3339" s="372" t="s">
        <v>4255</v>
      </c>
      <c r="O3339" s="178"/>
      <c r="P3339" s="178"/>
      <c r="Q3339" s="178"/>
      <c r="R3339" s="178"/>
      <c r="S3339" s="178"/>
      <c r="T3339" s="178"/>
      <c r="U3339" s="178"/>
      <c r="V3339" s="178"/>
      <c r="W3339" s="178"/>
      <c r="X3339" s="178"/>
      <c r="Y3339" s="178"/>
      <c r="Z3339" s="178"/>
      <c r="AA3339" s="178"/>
      <c r="AB3339" s="178"/>
      <c r="AC3339" s="178"/>
      <c r="AD3339" s="178"/>
      <c r="AE3339" s="178"/>
      <c r="AF3339" s="178"/>
    </row>
    <row r="3340" spans="1:32" ht="20.399999999999999">
      <c r="A3340" s="602"/>
      <c r="B3340" s="3033" t="s">
        <v>758</v>
      </c>
      <c r="C3340" s="602" t="s">
        <v>424</v>
      </c>
      <c r="D3340" s="617" t="s">
        <v>1853</v>
      </c>
      <c r="E3340" s="1306" t="s">
        <v>406</v>
      </c>
      <c r="F3340" s="1312">
        <v>5239</v>
      </c>
      <c r="G3340" s="2044" t="s">
        <v>2353</v>
      </c>
      <c r="H3340" s="2055"/>
      <c r="I3340" s="1967">
        <v>569.99</v>
      </c>
      <c r="J3340" s="1564" t="s">
        <v>1126</v>
      </c>
      <c r="K3340" s="2056"/>
      <c r="L3340" s="2057"/>
      <c r="M3340" s="1969"/>
      <c r="N3340" s="296"/>
      <c r="O3340" s="178"/>
      <c r="P3340" s="178"/>
      <c r="Q3340" s="178"/>
      <c r="R3340" s="178"/>
      <c r="S3340" s="178"/>
      <c r="T3340" s="178"/>
      <c r="U3340" s="178"/>
      <c r="V3340" s="178"/>
      <c r="W3340" s="178"/>
      <c r="X3340" s="178"/>
      <c r="Y3340" s="178"/>
      <c r="Z3340" s="178"/>
      <c r="AA3340" s="178"/>
      <c r="AB3340" s="178"/>
      <c r="AC3340" s="178"/>
      <c r="AD3340" s="178"/>
      <c r="AE3340" s="178"/>
      <c r="AF3340" s="178"/>
    </row>
    <row r="3341" spans="1:32" ht="13.2">
      <c r="A3341" s="602"/>
      <c r="B3341" s="3033" t="s">
        <v>758</v>
      </c>
      <c r="C3341" s="602" t="s">
        <v>424</v>
      </c>
      <c r="D3341" s="617" t="s">
        <v>1853</v>
      </c>
      <c r="E3341" s="1306" t="s">
        <v>406</v>
      </c>
      <c r="F3341" s="1312">
        <v>5239</v>
      </c>
      <c r="G3341" s="2044" t="s">
        <v>2354</v>
      </c>
      <c r="H3341" s="2055"/>
      <c r="I3341" s="1967">
        <v>995</v>
      </c>
      <c r="J3341" s="1564" t="s">
        <v>1126</v>
      </c>
      <c r="K3341" s="2056"/>
      <c r="L3341" s="2057"/>
      <c r="M3341" s="1969"/>
      <c r="N3341" s="296"/>
      <c r="O3341" s="178"/>
      <c r="P3341" s="178"/>
      <c r="Q3341" s="178"/>
      <c r="R3341" s="178"/>
      <c r="S3341" s="178"/>
      <c r="T3341" s="178"/>
      <c r="U3341" s="178"/>
      <c r="V3341" s="178"/>
      <c r="W3341" s="178"/>
      <c r="X3341" s="178"/>
      <c r="Y3341" s="178"/>
      <c r="Z3341" s="178"/>
      <c r="AA3341" s="178"/>
      <c r="AB3341" s="178"/>
      <c r="AC3341" s="178"/>
      <c r="AD3341" s="178"/>
      <c r="AE3341" s="178"/>
      <c r="AF3341" s="178"/>
    </row>
    <row r="3342" spans="1:32" ht="20.399999999999999">
      <c r="A3342" s="602"/>
      <c r="B3342" s="3033" t="s">
        <v>758</v>
      </c>
      <c r="C3342" s="602" t="s">
        <v>424</v>
      </c>
      <c r="D3342" s="617" t="s">
        <v>1853</v>
      </c>
      <c r="E3342" s="1306" t="s">
        <v>406</v>
      </c>
      <c r="F3342" s="1312">
        <v>5239</v>
      </c>
      <c r="G3342" s="2044" t="s">
        <v>2355</v>
      </c>
      <c r="H3342" s="2055"/>
      <c r="I3342" s="1967">
        <v>800</v>
      </c>
      <c r="J3342" s="1564" t="s">
        <v>1126</v>
      </c>
      <c r="K3342" s="2056"/>
      <c r="L3342" s="2057"/>
      <c r="M3342" s="1969"/>
      <c r="N3342" s="296" t="s">
        <v>4256</v>
      </c>
      <c r="O3342" s="178"/>
      <c r="P3342" s="178"/>
      <c r="Q3342" s="178"/>
      <c r="R3342" s="178"/>
      <c r="S3342" s="178"/>
      <c r="T3342" s="178"/>
      <c r="U3342" s="178"/>
      <c r="V3342" s="178"/>
      <c r="W3342" s="178"/>
      <c r="X3342" s="178"/>
      <c r="Y3342" s="178"/>
      <c r="Z3342" s="178"/>
      <c r="AA3342" s="178"/>
      <c r="AB3342" s="178"/>
      <c r="AC3342" s="178"/>
      <c r="AD3342" s="178"/>
      <c r="AE3342" s="178"/>
      <c r="AF3342" s="178"/>
    </row>
    <row r="3343" spans="1:32" ht="13.2">
      <c r="A3343" s="602"/>
      <c r="B3343" s="3033" t="s">
        <v>758</v>
      </c>
      <c r="C3343" s="602" t="s">
        <v>424</v>
      </c>
      <c r="D3343" s="617" t="s">
        <v>1853</v>
      </c>
      <c r="E3343" s="1306" t="s">
        <v>406</v>
      </c>
      <c r="F3343" s="1312">
        <v>5239</v>
      </c>
      <c r="G3343" s="2044" t="s">
        <v>2356</v>
      </c>
      <c r="H3343" s="2055"/>
      <c r="I3343" s="1967">
        <v>762.58</v>
      </c>
      <c r="J3343" s="1564" t="s">
        <v>1126</v>
      </c>
      <c r="K3343" s="2056"/>
      <c r="L3343" s="2057"/>
      <c r="M3343" s="1969"/>
      <c r="N3343" s="296"/>
      <c r="O3343" s="4"/>
      <c r="P3343" s="4"/>
      <c r="Q3343" s="4"/>
      <c r="R3343" s="4"/>
      <c r="S3343" s="4"/>
      <c r="T3343" s="4"/>
      <c r="U3343" s="4"/>
      <c r="V3343" s="4"/>
      <c r="W3343" s="4"/>
      <c r="X3343" s="4"/>
      <c r="Y3343" s="4"/>
      <c r="Z3343" s="4"/>
      <c r="AA3343" s="4"/>
      <c r="AB3343" s="4"/>
      <c r="AC3343" s="4"/>
      <c r="AD3343" s="4"/>
      <c r="AE3343" s="4"/>
      <c r="AF3343" s="4"/>
    </row>
    <row r="3344" spans="1:32" ht="20.399999999999999">
      <c r="A3344" s="602"/>
      <c r="B3344" s="3033" t="s">
        <v>758</v>
      </c>
      <c r="C3344" s="602" t="s">
        <v>424</v>
      </c>
      <c r="D3344" s="617" t="s">
        <v>1853</v>
      </c>
      <c r="E3344" s="1306" t="s">
        <v>406</v>
      </c>
      <c r="F3344" s="1312">
        <v>5239</v>
      </c>
      <c r="G3344" s="2044" t="s">
        <v>2357</v>
      </c>
      <c r="H3344" s="2055"/>
      <c r="I3344" s="1967">
        <v>1750</v>
      </c>
      <c r="J3344" s="1564" t="s">
        <v>1126</v>
      </c>
      <c r="K3344" s="2056"/>
      <c r="L3344" s="2057"/>
      <c r="M3344" s="1969"/>
      <c r="N3344" s="296"/>
      <c r="O3344" s="4"/>
      <c r="P3344" s="4"/>
      <c r="Q3344" s="4"/>
      <c r="R3344" s="4"/>
      <c r="S3344" s="4"/>
      <c r="T3344" s="4"/>
      <c r="U3344" s="4"/>
      <c r="V3344" s="4"/>
      <c r="W3344" s="4"/>
      <c r="X3344" s="4"/>
      <c r="Y3344" s="4"/>
      <c r="Z3344" s="4"/>
      <c r="AA3344" s="4"/>
      <c r="AB3344" s="4"/>
      <c r="AC3344" s="4"/>
      <c r="AD3344" s="4"/>
      <c r="AE3344" s="4"/>
      <c r="AF3344" s="4"/>
    </row>
    <row r="3345" spans="1:32" ht="13.2">
      <c r="A3345" s="602"/>
      <c r="B3345" s="3033" t="s">
        <v>758</v>
      </c>
      <c r="C3345" s="602" t="s">
        <v>424</v>
      </c>
      <c r="D3345" s="617" t="s">
        <v>1853</v>
      </c>
      <c r="E3345" s="1306" t="s">
        <v>406</v>
      </c>
      <c r="F3345" s="1312">
        <v>5239</v>
      </c>
      <c r="G3345" s="2044" t="s">
        <v>2358</v>
      </c>
      <c r="H3345" s="2055"/>
      <c r="I3345" s="1967">
        <v>2225</v>
      </c>
      <c r="J3345" s="1564" t="s">
        <v>1126</v>
      </c>
      <c r="K3345" s="2056"/>
      <c r="L3345" s="2057"/>
      <c r="M3345" s="1969"/>
      <c r="N3345" s="296"/>
      <c r="O3345" s="4"/>
      <c r="P3345" s="4"/>
      <c r="Q3345" s="4"/>
      <c r="R3345" s="4"/>
      <c r="S3345" s="4"/>
      <c r="T3345" s="4"/>
      <c r="U3345" s="4"/>
      <c r="V3345" s="4"/>
      <c r="W3345" s="4"/>
      <c r="X3345" s="4"/>
      <c r="Y3345" s="4"/>
      <c r="Z3345" s="4"/>
      <c r="AA3345" s="4"/>
      <c r="AB3345" s="4"/>
      <c r="AC3345" s="4"/>
      <c r="AD3345" s="4"/>
      <c r="AE3345" s="4"/>
      <c r="AF3345" s="4"/>
    </row>
    <row r="3346" spans="1:32" ht="13.2">
      <c r="A3346" s="602"/>
      <c r="B3346" s="3033" t="s">
        <v>758</v>
      </c>
      <c r="C3346" s="602" t="s">
        <v>424</v>
      </c>
      <c r="D3346" s="617" t="s">
        <v>1853</v>
      </c>
      <c r="E3346" s="1306" t="s">
        <v>406</v>
      </c>
      <c r="F3346" s="1312">
        <v>5239</v>
      </c>
      <c r="G3346" s="2044" t="s">
        <v>2359</v>
      </c>
      <c r="H3346" s="2055"/>
      <c r="I3346" s="1967">
        <v>7072</v>
      </c>
      <c r="J3346" s="1564" t="s">
        <v>1126</v>
      </c>
      <c r="K3346" s="2056"/>
      <c r="L3346" s="2057"/>
      <c r="M3346" s="1969"/>
      <c r="N3346" s="296"/>
      <c r="O3346" s="6"/>
      <c r="P3346" s="6"/>
      <c r="Q3346" s="6"/>
      <c r="R3346" s="6"/>
      <c r="S3346" s="6"/>
      <c r="T3346" s="6"/>
      <c r="U3346" s="6"/>
      <c r="V3346" s="6"/>
      <c r="W3346" s="6"/>
      <c r="X3346" s="6"/>
      <c r="Y3346" s="6"/>
      <c r="Z3346" s="6"/>
      <c r="AA3346" s="6"/>
      <c r="AB3346" s="6"/>
      <c r="AC3346" s="6"/>
      <c r="AD3346" s="6"/>
      <c r="AE3346" s="6"/>
      <c r="AF3346" s="6"/>
    </row>
    <row r="3347" spans="1:32" ht="13.2">
      <c r="A3347" s="602"/>
      <c r="B3347" s="3033" t="s">
        <v>758</v>
      </c>
      <c r="C3347" s="602" t="s">
        <v>424</v>
      </c>
      <c r="D3347" s="617" t="s">
        <v>1853</v>
      </c>
      <c r="E3347" s="1306" t="s">
        <v>406</v>
      </c>
      <c r="F3347" s="1312">
        <v>5239</v>
      </c>
      <c r="G3347" s="2044" t="s">
        <v>2360</v>
      </c>
      <c r="H3347" s="2055"/>
      <c r="I3347" s="1967">
        <v>884</v>
      </c>
      <c r="J3347" s="1564" t="s">
        <v>1126</v>
      </c>
      <c r="K3347" s="2056"/>
      <c r="L3347" s="2057"/>
      <c r="M3347" s="1969"/>
      <c r="N3347" s="296"/>
      <c r="O3347" s="6"/>
      <c r="P3347" s="6"/>
      <c r="Q3347" s="6"/>
      <c r="R3347" s="6"/>
      <c r="S3347" s="6"/>
      <c r="T3347" s="6"/>
      <c r="U3347" s="6"/>
      <c r="V3347" s="6"/>
      <c r="W3347" s="6"/>
      <c r="X3347" s="6"/>
      <c r="Y3347" s="6"/>
      <c r="Z3347" s="6"/>
      <c r="AA3347" s="6"/>
      <c r="AB3347" s="6"/>
      <c r="AC3347" s="6"/>
      <c r="AD3347" s="6"/>
      <c r="AE3347" s="6"/>
      <c r="AF3347" s="6"/>
    </row>
    <row r="3348" spans="1:32" ht="13.2">
      <c r="A3348" s="602"/>
      <c r="B3348" s="3033" t="s">
        <v>758</v>
      </c>
      <c r="C3348" s="602" t="s">
        <v>424</v>
      </c>
      <c r="D3348" s="617" t="s">
        <v>1853</v>
      </c>
      <c r="E3348" s="1306" t="s">
        <v>406</v>
      </c>
      <c r="F3348" s="1312">
        <v>5239</v>
      </c>
      <c r="G3348" s="2044" t="s">
        <v>2361</v>
      </c>
      <c r="H3348" s="2055"/>
      <c r="I3348" s="1967">
        <v>2300</v>
      </c>
      <c r="J3348" s="1564" t="s">
        <v>1126</v>
      </c>
      <c r="K3348" s="2056"/>
      <c r="L3348" s="2057"/>
      <c r="M3348" s="1969"/>
      <c r="N3348" s="296"/>
      <c r="O3348" s="6"/>
      <c r="P3348" s="6"/>
      <c r="Q3348" s="6"/>
      <c r="R3348" s="6"/>
      <c r="S3348" s="6"/>
      <c r="T3348" s="6"/>
      <c r="U3348" s="6"/>
      <c r="V3348" s="6"/>
      <c r="W3348" s="6"/>
      <c r="X3348" s="6"/>
      <c r="Y3348" s="6"/>
      <c r="Z3348" s="6"/>
      <c r="AA3348" s="6"/>
      <c r="AB3348" s="6"/>
      <c r="AC3348" s="6"/>
      <c r="AD3348" s="6"/>
      <c r="AE3348" s="6"/>
      <c r="AF3348" s="6"/>
    </row>
    <row r="3349" spans="1:32" ht="20.399999999999999">
      <c r="A3349" s="602"/>
      <c r="B3349" s="3033" t="s">
        <v>758</v>
      </c>
      <c r="C3349" s="602" t="s">
        <v>424</v>
      </c>
      <c r="D3349" s="617" t="s">
        <v>1853</v>
      </c>
      <c r="E3349" s="1306" t="s">
        <v>406</v>
      </c>
      <c r="F3349" s="1312">
        <v>5239</v>
      </c>
      <c r="G3349" s="2044" t="s">
        <v>2362</v>
      </c>
      <c r="H3349" s="2055"/>
      <c r="I3349" s="1967">
        <v>3195</v>
      </c>
      <c r="J3349" s="1564" t="s">
        <v>1126</v>
      </c>
      <c r="K3349" s="2056"/>
      <c r="L3349" s="2057"/>
      <c r="M3349" s="1969"/>
      <c r="N3349" s="296"/>
      <c r="O3349" s="6"/>
      <c r="P3349" s="6"/>
      <c r="Q3349" s="6"/>
      <c r="R3349" s="6"/>
      <c r="S3349" s="6"/>
      <c r="T3349" s="6"/>
      <c r="U3349" s="6"/>
      <c r="V3349" s="6"/>
      <c r="W3349" s="6"/>
      <c r="X3349" s="6"/>
      <c r="Y3349" s="6"/>
      <c r="Z3349" s="6"/>
      <c r="AA3349" s="6"/>
      <c r="AB3349" s="6"/>
      <c r="AC3349" s="6"/>
      <c r="AD3349" s="6"/>
      <c r="AE3349" s="6"/>
      <c r="AF3349" s="6"/>
    </row>
    <row r="3350" spans="1:32" ht="20.399999999999999">
      <c r="A3350" s="602"/>
      <c r="B3350" s="3033" t="s">
        <v>758</v>
      </c>
      <c r="C3350" s="602" t="s">
        <v>424</v>
      </c>
      <c r="D3350" s="617" t="s">
        <v>1853</v>
      </c>
      <c r="E3350" s="1306" t="s">
        <v>406</v>
      </c>
      <c r="F3350" s="1312">
        <v>5239</v>
      </c>
      <c r="G3350" s="2044" t="s">
        <v>2363</v>
      </c>
      <c r="H3350" s="2055"/>
      <c r="I3350" s="1967">
        <v>1500</v>
      </c>
      <c r="J3350" s="1564" t="s">
        <v>1126</v>
      </c>
      <c r="K3350" s="2056"/>
      <c r="L3350" s="2057"/>
      <c r="M3350" s="1969"/>
      <c r="N3350" s="296"/>
      <c r="O3350" s="178"/>
      <c r="P3350" s="178"/>
      <c r="Q3350" s="178"/>
      <c r="R3350" s="178"/>
      <c r="S3350" s="178"/>
      <c r="T3350" s="178"/>
      <c r="U3350" s="178"/>
      <c r="V3350" s="178"/>
      <c r="W3350" s="178"/>
      <c r="X3350" s="178"/>
      <c r="Y3350" s="178"/>
      <c r="Z3350" s="178"/>
      <c r="AA3350" s="178"/>
      <c r="AB3350" s="178"/>
      <c r="AC3350" s="178"/>
      <c r="AD3350" s="178"/>
      <c r="AE3350" s="178"/>
      <c r="AF3350" s="178"/>
    </row>
    <row r="3351" spans="1:32" ht="30.6">
      <c r="A3351" s="1393"/>
      <c r="B3351" s="3042" t="s">
        <v>758</v>
      </c>
      <c r="C3351" s="1393" t="s">
        <v>424</v>
      </c>
      <c r="D3351" s="1452" t="s">
        <v>1853</v>
      </c>
      <c r="E3351" s="1450" t="s">
        <v>406</v>
      </c>
      <c r="F3351" s="2022">
        <v>5239</v>
      </c>
      <c r="G3351" s="2023" t="s">
        <v>3216</v>
      </c>
      <c r="H3351" s="2058"/>
      <c r="I3351" s="1998">
        <v>695</v>
      </c>
      <c r="J3351" s="2013"/>
      <c r="K3351" s="2059"/>
      <c r="L3351" s="2013"/>
      <c r="M3351" s="1969"/>
      <c r="N3351" s="296"/>
      <c r="O3351" s="6"/>
      <c r="P3351" s="6"/>
      <c r="Q3351" s="6"/>
      <c r="R3351" s="6"/>
      <c r="S3351" s="6"/>
      <c r="T3351" s="6"/>
      <c r="U3351" s="6"/>
      <c r="V3351" s="6"/>
      <c r="W3351" s="6"/>
      <c r="X3351" s="6"/>
      <c r="Y3351" s="6"/>
      <c r="Z3351" s="6"/>
      <c r="AA3351" s="6"/>
      <c r="AB3351" s="6"/>
      <c r="AC3351" s="6"/>
      <c r="AD3351" s="6"/>
      <c r="AE3351" s="6"/>
      <c r="AF3351" s="6"/>
    </row>
    <row r="3352" spans="1:32">
      <c r="A3352" s="622"/>
      <c r="B3352" s="3032" t="s">
        <v>757</v>
      </c>
      <c r="C3352" s="622" t="s">
        <v>319</v>
      </c>
      <c r="D3352" s="658" t="s">
        <v>1853</v>
      </c>
      <c r="E3352" s="659" t="s">
        <v>406</v>
      </c>
      <c r="F3352" s="624">
        <v>5250</v>
      </c>
      <c r="G3352" s="625" t="s">
        <v>287</v>
      </c>
      <c r="H3352" s="715">
        <v>564025</v>
      </c>
      <c r="I3352" s="718"/>
      <c r="J3352" s="1392">
        <v>564023</v>
      </c>
      <c r="K3352" s="719"/>
      <c r="L3352" s="887">
        <v>0</v>
      </c>
      <c r="M3352" s="886"/>
      <c r="N3352" s="296"/>
    </row>
    <row r="3353" spans="1:32" ht="51">
      <c r="A3353" s="1393"/>
      <c r="B3353" s="3042" t="s">
        <v>757</v>
      </c>
      <c r="C3353" s="1393" t="s">
        <v>319</v>
      </c>
      <c r="D3353" s="1452" t="s">
        <v>1853</v>
      </c>
      <c r="E3353" s="1450" t="s">
        <v>406</v>
      </c>
      <c r="F3353" s="2022">
        <v>5250</v>
      </c>
      <c r="G3353" s="2023" t="s">
        <v>2770</v>
      </c>
      <c r="H3353" s="2058"/>
      <c r="I3353" s="1998">
        <v>542914</v>
      </c>
      <c r="J3353" s="2013" t="s">
        <v>1126</v>
      </c>
      <c r="K3353" s="2059"/>
      <c r="L3353" s="2013"/>
      <c r="M3353" s="1969"/>
      <c r="N3353" s="296"/>
    </row>
    <row r="3354" spans="1:32" ht="30.6">
      <c r="A3354" s="1393"/>
      <c r="B3354" s="3042" t="s">
        <v>757</v>
      </c>
      <c r="C3354" s="1393" t="s">
        <v>319</v>
      </c>
      <c r="D3354" s="1452" t="s">
        <v>1853</v>
      </c>
      <c r="E3354" s="1450" t="s">
        <v>406</v>
      </c>
      <c r="F3354" s="2022">
        <v>5250</v>
      </c>
      <c r="G3354" s="2023" t="s">
        <v>2876</v>
      </c>
      <c r="H3354" s="2058"/>
      <c r="I3354" s="1998">
        <v>14715</v>
      </c>
      <c r="J3354" s="2013" t="s">
        <v>1126</v>
      </c>
      <c r="K3354" s="2059"/>
      <c r="L3354" s="2013"/>
      <c r="M3354" s="1969"/>
      <c r="N3354" s="296"/>
    </row>
    <row r="3355" spans="1:32" ht="30.6">
      <c r="A3355" s="1393"/>
      <c r="B3355" s="3042" t="s">
        <v>757</v>
      </c>
      <c r="C3355" s="1393" t="s">
        <v>319</v>
      </c>
      <c r="D3355" s="1452" t="s">
        <v>1853</v>
      </c>
      <c r="E3355" s="1450" t="s">
        <v>406</v>
      </c>
      <c r="F3355" s="2022">
        <v>5250</v>
      </c>
      <c r="G3355" s="2023" t="s">
        <v>2854</v>
      </c>
      <c r="H3355" s="2058"/>
      <c r="I3355" s="1998">
        <v>6396</v>
      </c>
      <c r="J3355" s="2013" t="s">
        <v>1126</v>
      </c>
      <c r="K3355" s="2059"/>
      <c r="L3355" s="2013"/>
      <c r="M3355" s="1969"/>
      <c r="N3355" s="296"/>
    </row>
    <row r="3356" spans="1:32" ht="20.399999999999999">
      <c r="A3356" s="1393"/>
      <c r="B3356" s="3042" t="s">
        <v>757</v>
      </c>
      <c r="C3356" s="1393" t="s">
        <v>319</v>
      </c>
      <c r="D3356" s="1452" t="s">
        <v>1853</v>
      </c>
      <c r="E3356" s="1450" t="s">
        <v>406</v>
      </c>
      <c r="F3356" s="2022">
        <v>5250</v>
      </c>
      <c r="G3356" s="2023" t="s">
        <v>2766</v>
      </c>
      <c r="H3356" s="2058"/>
      <c r="I3356" s="1998">
        <v>300000</v>
      </c>
      <c r="J3356" s="2013" t="s">
        <v>1126</v>
      </c>
      <c r="K3356" s="2059"/>
      <c r="L3356" s="2013"/>
      <c r="M3356" s="1969"/>
      <c r="N3356" s="296"/>
    </row>
    <row r="3357" spans="1:32" ht="40.799999999999997">
      <c r="A3357" s="1393"/>
      <c r="B3357" s="3042" t="s">
        <v>757</v>
      </c>
      <c r="C3357" s="1393" t="s">
        <v>319</v>
      </c>
      <c r="D3357" s="1452" t="s">
        <v>1853</v>
      </c>
      <c r="E3357" s="1450" t="s">
        <v>406</v>
      </c>
      <c r="F3357" s="2022">
        <v>5250</v>
      </c>
      <c r="G3357" s="2023" t="s">
        <v>2850</v>
      </c>
      <c r="H3357" s="2058"/>
      <c r="I3357" s="1998">
        <v>-21780</v>
      </c>
      <c r="J3357" s="2013" t="s">
        <v>1126</v>
      </c>
      <c r="K3357" s="2059"/>
      <c r="L3357" s="2013"/>
      <c r="M3357" s="1969"/>
      <c r="N3357" s="296"/>
    </row>
    <row r="3358" spans="1:32" ht="30.6">
      <c r="A3358" s="1393"/>
      <c r="B3358" s="3042" t="s">
        <v>757</v>
      </c>
      <c r="C3358" s="1393" t="s">
        <v>319</v>
      </c>
      <c r="D3358" s="1452" t="s">
        <v>1853</v>
      </c>
      <c r="E3358" s="1450" t="s">
        <v>406</v>
      </c>
      <c r="F3358" s="2022">
        <v>5250</v>
      </c>
      <c r="G3358" s="2023" t="s">
        <v>2854</v>
      </c>
      <c r="H3358" s="2058"/>
      <c r="I3358" s="1998">
        <v>-6396</v>
      </c>
      <c r="J3358" s="2013" t="s">
        <v>1126</v>
      </c>
      <c r="K3358" s="2059"/>
      <c r="L3358" s="2013"/>
      <c r="M3358" s="1969"/>
      <c r="N3358" s="296"/>
    </row>
    <row r="3359" spans="1:32" ht="40.799999999999997">
      <c r="A3359" s="1393"/>
      <c r="B3359" s="3042" t="s">
        <v>757</v>
      </c>
      <c r="C3359" s="1393" t="s">
        <v>319</v>
      </c>
      <c r="D3359" s="1452" t="s">
        <v>1853</v>
      </c>
      <c r="E3359" s="1450" t="s">
        <v>406</v>
      </c>
      <c r="F3359" s="2022">
        <v>5250</v>
      </c>
      <c r="G3359" s="2023" t="s">
        <v>3096</v>
      </c>
      <c r="H3359" s="2058"/>
      <c r="I3359" s="1998">
        <v>-271824</v>
      </c>
      <c r="J3359" s="2013" t="s">
        <v>1126</v>
      </c>
      <c r="K3359" s="2059"/>
      <c r="L3359" s="2013"/>
      <c r="M3359" s="1969"/>
      <c r="N3359" s="296"/>
    </row>
    <row r="3360" spans="1:32">
      <c r="A3360" s="622"/>
      <c r="B3360" s="3032" t="s">
        <v>756</v>
      </c>
      <c r="C3360" s="622"/>
      <c r="D3360" s="658" t="s">
        <v>1853</v>
      </c>
      <c r="E3360" s="1305" t="s">
        <v>406</v>
      </c>
      <c r="F3360" s="1578">
        <v>7210</v>
      </c>
      <c r="G3360" s="1571" t="s">
        <v>1761</v>
      </c>
      <c r="H3360" s="1986">
        <v>140</v>
      </c>
      <c r="I3360" s="1987"/>
      <c r="J3360" s="1564">
        <v>140</v>
      </c>
      <c r="K3360" s="1964"/>
      <c r="L3360" s="1986">
        <v>140</v>
      </c>
      <c r="M3360" s="1988"/>
      <c r="N3360" s="296"/>
    </row>
    <row r="3361" spans="1:32" ht="21" thickBot="1">
      <c r="A3361" s="1259"/>
      <c r="B3361" s="3033" t="s">
        <v>756</v>
      </c>
      <c r="C3361" s="602"/>
      <c r="D3361" s="617" t="s">
        <v>1853</v>
      </c>
      <c r="E3361" s="1306" t="s">
        <v>406</v>
      </c>
      <c r="F3361" s="1312">
        <v>7210</v>
      </c>
      <c r="G3361" s="1575" t="s">
        <v>2851</v>
      </c>
      <c r="H3361" s="2039"/>
      <c r="I3361" s="2040">
        <v>140</v>
      </c>
      <c r="J3361" s="1564" t="s">
        <v>1126</v>
      </c>
      <c r="K3361" s="2041"/>
      <c r="L3361" s="2060"/>
      <c r="M3361" s="2061">
        <v>140</v>
      </c>
      <c r="N3361" s="296"/>
    </row>
    <row r="3362" spans="1:32">
      <c r="A3362" s="622"/>
      <c r="B3362" s="3032" t="s">
        <v>1203</v>
      </c>
      <c r="C3362" s="622"/>
      <c r="D3362" s="658" t="s">
        <v>1853</v>
      </c>
      <c r="E3362" s="1305" t="s">
        <v>406</v>
      </c>
      <c r="F3362" s="1578">
        <v>7230</v>
      </c>
      <c r="G3362" s="1571" t="s">
        <v>1000</v>
      </c>
      <c r="H3362" s="1986">
        <v>630672</v>
      </c>
      <c r="I3362" s="1987"/>
      <c r="J3362" s="1564">
        <v>553129</v>
      </c>
      <c r="K3362" s="1964"/>
      <c r="L3362" s="1986">
        <v>611254</v>
      </c>
      <c r="M3362" s="1988"/>
      <c r="N3362" s="296"/>
    </row>
    <row r="3363" spans="1:32">
      <c r="A3363" s="602"/>
      <c r="B3363" s="3033" t="s">
        <v>1203</v>
      </c>
      <c r="C3363" s="602"/>
      <c r="D3363" s="617" t="s">
        <v>1853</v>
      </c>
      <c r="E3363" s="1306" t="s">
        <v>406</v>
      </c>
      <c r="F3363" s="1312">
        <v>7230</v>
      </c>
      <c r="G3363" s="757" t="s">
        <v>422</v>
      </c>
      <c r="H3363" s="1976"/>
      <c r="I3363" s="1967">
        <v>377225</v>
      </c>
      <c r="J3363" s="1564" t="s">
        <v>1126</v>
      </c>
      <c r="K3363" s="1968"/>
      <c r="L3363" s="1976"/>
      <c r="M3363" s="1969">
        <v>378528</v>
      </c>
      <c r="N3363" s="296"/>
    </row>
    <row r="3364" spans="1:32">
      <c r="A3364" s="602"/>
      <c r="B3364" s="3033" t="s">
        <v>1203</v>
      </c>
      <c r="C3364" s="602"/>
      <c r="D3364" s="1559" t="s">
        <v>1853</v>
      </c>
      <c r="E3364" s="1306" t="s">
        <v>406</v>
      </c>
      <c r="F3364" s="1312">
        <v>7230</v>
      </c>
      <c r="G3364" s="757" t="s">
        <v>756</v>
      </c>
      <c r="H3364" s="1976"/>
      <c r="I3364" s="1967">
        <v>244970.2</v>
      </c>
      <c r="J3364" s="1564" t="s">
        <v>1126</v>
      </c>
      <c r="K3364" s="1968"/>
      <c r="L3364" s="1976"/>
      <c r="M3364" s="1969">
        <v>231526</v>
      </c>
      <c r="N3364" s="296"/>
    </row>
    <row r="3365" spans="1:32">
      <c r="A3365" s="602"/>
      <c r="B3365" s="3033" t="s">
        <v>1203</v>
      </c>
      <c r="C3365" s="602"/>
      <c r="D3365" s="1559" t="s">
        <v>1853</v>
      </c>
      <c r="E3365" s="1306" t="s">
        <v>406</v>
      </c>
      <c r="F3365" s="1312">
        <v>7230</v>
      </c>
      <c r="G3365" s="757" t="s">
        <v>758</v>
      </c>
      <c r="H3365" s="1976"/>
      <c r="I3365" s="1967">
        <v>8477</v>
      </c>
      <c r="J3365" s="1564" t="s">
        <v>1126</v>
      </c>
      <c r="K3365" s="1968"/>
      <c r="L3365" s="1976"/>
      <c r="M3365" s="1969">
        <v>1200</v>
      </c>
      <c r="N3365" s="296"/>
    </row>
    <row r="3366" spans="1:32">
      <c r="A3366" s="622"/>
      <c r="B3366" s="3032" t="s">
        <v>1730</v>
      </c>
      <c r="C3366" s="622"/>
      <c r="D3366" s="658" t="s">
        <v>1853</v>
      </c>
      <c r="E3366" s="779" t="s">
        <v>406</v>
      </c>
      <c r="F3366" s="624">
        <v>7230</v>
      </c>
      <c r="G3366" s="625" t="s">
        <v>1000</v>
      </c>
      <c r="H3366" s="715">
        <v>443604</v>
      </c>
      <c r="I3366" s="718"/>
      <c r="J3366" s="1392">
        <v>31380</v>
      </c>
      <c r="K3366" s="719"/>
      <c r="L3366" s="887">
        <v>1139284</v>
      </c>
      <c r="M3366" s="886"/>
      <c r="N3366" s="296"/>
    </row>
    <row r="3367" spans="1:32" ht="11.4" customHeight="1">
      <c r="A3367" s="607"/>
      <c r="B3367" s="3049" t="s">
        <v>1730</v>
      </c>
      <c r="C3367" s="607"/>
      <c r="D3367" s="608" t="s">
        <v>1853</v>
      </c>
      <c r="E3367" s="875" t="s">
        <v>406</v>
      </c>
      <c r="F3367" s="610">
        <v>7230</v>
      </c>
      <c r="G3367" s="656" t="s">
        <v>2442</v>
      </c>
      <c r="H3367" s="672"/>
      <c r="I3367" s="672">
        <v>25000</v>
      </c>
      <c r="J3367" s="1392">
        <v>0</v>
      </c>
      <c r="K3367" s="672"/>
      <c r="L3367" s="2263"/>
      <c r="M3367" s="2263">
        <v>30000</v>
      </c>
      <c r="N3367" s="296"/>
    </row>
    <row r="3368" spans="1:32">
      <c r="A3368" s="607"/>
      <c r="B3368" s="3049" t="s">
        <v>1730</v>
      </c>
      <c r="C3368" s="607"/>
      <c r="D3368" s="608" t="s">
        <v>1853</v>
      </c>
      <c r="E3368" s="875" t="s">
        <v>406</v>
      </c>
      <c r="F3368" s="610">
        <v>7230</v>
      </c>
      <c r="G3368" s="656" t="s">
        <v>4424</v>
      </c>
      <c r="H3368" s="672"/>
      <c r="I3368" s="672">
        <v>60000</v>
      </c>
      <c r="J3368" s="1392">
        <v>0</v>
      </c>
      <c r="K3368" s="672"/>
      <c r="L3368" s="2263"/>
      <c r="M3368" s="2628">
        <v>14520</v>
      </c>
      <c r="N3368" s="296"/>
    </row>
    <row r="3369" spans="1:32">
      <c r="A3369" s="607"/>
      <c r="B3369" s="3049" t="s">
        <v>1730</v>
      </c>
      <c r="C3369" s="607"/>
      <c r="D3369" s="608" t="s">
        <v>1853</v>
      </c>
      <c r="E3369" s="875" t="s">
        <v>406</v>
      </c>
      <c r="F3369" s="610">
        <v>7230</v>
      </c>
      <c r="G3369" s="656" t="s">
        <v>2439</v>
      </c>
      <c r="H3369" s="672"/>
      <c r="I3369" s="672">
        <v>40000</v>
      </c>
      <c r="J3369" s="1392">
        <v>0</v>
      </c>
      <c r="K3369" s="672"/>
      <c r="L3369" s="2263"/>
      <c r="M3369" s="2628">
        <v>332723</v>
      </c>
      <c r="N3369" s="296"/>
    </row>
    <row r="3370" spans="1:32" ht="11.4" customHeight="1">
      <c r="A3370" s="2333"/>
      <c r="B3370" s="3049" t="s">
        <v>1730</v>
      </c>
      <c r="C3370" s="607"/>
      <c r="D3370" s="608" t="s">
        <v>1853</v>
      </c>
      <c r="E3370" s="875" t="s">
        <v>406</v>
      </c>
      <c r="F3370" s="610">
        <v>7230</v>
      </c>
      <c r="G3370" s="2193" t="s">
        <v>4448</v>
      </c>
      <c r="H3370" s="2334"/>
      <c r="I3370" s="2334"/>
      <c r="J3370" s="2082"/>
      <c r="K3370" s="2334"/>
      <c r="L3370" s="2335"/>
      <c r="M3370" s="2628">
        <v>4500</v>
      </c>
      <c r="N3370" s="296"/>
    </row>
    <row r="3371" spans="1:32">
      <c r="A3371" s="2333"/>
      <c r="B3371" s="3049" t="s">
        <v>1730</v>
      </c>
      <c r="C3371" s="607"/>
      <c r="D3371" s="608" t="s">
        <v>1853</v>
      </c>
      <c r="E3371" s="875" t="s">
        <v>406</v>
      </c>
      <c r="F3371" s="610">
        <v>7230</v>
      </c>
      <c r="G3371" s="2193" t="s">
        <v>4449</v>
      </c>
      <c r="H3371" s="2334"/>
      <c r="I3371" s="2334"/>
      <c r="J3371" s="2082"/>
      <c r="K3371" s="2334"/>
      <c r="L3371" s="2335"/>
      <c r="M3371" s="2628">
        <v>11680</v>
      </c>
      <c r="N3371" s="372"/>
    </row>
    <row r="3372" spans="1:32" ht="20.399999999999999">
      <c r="A3372" s="2333"/>
      <c r="B3372" s="3049" t="s">
        <v>1730</v>
      </c>
      <c r="C3372" s="607"/>
      <c r="D3372" s="608" t="s">
        <v>1853</v>
      </c>
      <c r="E3372" s="875" t="s">
        <v>406</v>
      </c>
      <c r="F3372" s="610">
        <v>7230</v>
      </c>
      <c r="G3372" s="2193" t="s">
        <v>4443</v>
      </c>
      <c r="H3372" s="2334"/>
      <c r="I3372" s="672"/>
      <c r="J3372" s="1392"/>
      <c r="K3372" s="2334"/>
      <c r="L3372" s="2335"/>
      <c r="M3372" s="2335">
        <v>390000</v>
      </c>
      <c r="N3372" s="296"/>
    </row>
    <row r="3373" spans="1:32" ht="30.6">
      <c r="A3373" s="607"/>
      <c r="B3373" s="3049" t="s">
        <v>1730</v>
      </c>
      <c r="C3373" s="607"/>
      <c r="D3373" s="608" t="s">
        <v>1853</v>
      </c>
      <c r="E3373" s="875" t="s">
        <v>406</v>
      </c>
      <c r="F3373" s="610">
        <v>7230</v>
      </c>
      <c r="G3373" s="656" t="s">
        <v>4444</v>
      </c>
      <c r="H3373" s="672"/>
      <c r="I3373" s="672"/>
      <c r="J3373" s="1392"/>
      <c r="K3373" s="672"/>
      <c r="L3373" s="2263"/>
      <c r="M3373" s="2444">
        <v>27000</v>
      </c>
      <c r="N3373" s="372" t="s">
        <v>4261</v>
      </c>
    </row>
    <row r="3374" spans="1:32" ht="20.399999999999999">
      <c r="A3374" s="2333"/>
      <c r="B3374" s="3049" t="s">
        <v>1730</v>
      </c>
      <c r="C3374" s="607"/>
      <c r="D3374" s="608" t="s">
        <v>1853</v>
      </c>
      <c r="E3374" s="875" t="s">
        <v>406</v>
      </c>
      <c r="F3374" s="610">
        <v>7230</v>
      </c>
      <c r="G3374" s="2193" t="s">
        <v>4445</v>
      </c>
      <c r="H3374" s="2334"/>
      <c r="I3374" s="672"/>
      <c r="J3374" s="1392"/>
      <c r="K3374" s="2334"/>
      <c r="L3374" s="2335"/>
      <c r="M3374" s="2445">
        <v>65000</v>
      </c>
      <c r="N3374" s="296"/>
      <c r="O3374" s="4"/>
      <c r="P3374" s="4"/>
      <c r="Q3374" s="4"/>
      <c r="R3374" s="4"/>
      <c r="S3374" s="4"/>
      <c r="T3374" s="4"/>
      <c r="U3374" s="4"/>
      <c r="V3374" s="4"/>
      <c r="W3374" s="4"/>
      <c r="X3374" s="4"/>
      <c r="Y3374" s="4"/>
      <c r="Z3374" s="4"/>
      <c r="AA3374" s="4"/>
      <c r="AB3374" s="4"/>
      <c r="AC3374" s="4"/>
      <c r="AD3374" s="4"/>
      <c r="AE3374" s="4"/>
      <c r="AF3374" s="4"/>
    </row>
    <row r="3375" spans="1:32" ht="30.6">
      <c r="A3375" s="607"/>
      <c r="B3375" s="3049" t="s">
        <v>1730</v>
      </c>
      <c r="C3375" s="607"/>
      <c r="D3375" s="608" t="s">
        <v>1853</v>
      </c>
      <c r="E3375" s="875" t="s">
        <v>406</v>
      </c>
      <c r="F3375" s="610">
        <v>7230</v>
      </c>
      <c r="G3375" s="656" t="s">
        <v>4446</v>
      </c>
      <c r="H3375" s="672"/>
      <c r="I3375" s="672"/>
      <c r="J3375" s="1392"/>
      <c r="K3375" s="672"/>
      <c r="L3375" s="2263"/>
      <c r="M3375" s="2629">
        <v>14440</v>
      </c>
      <c r="N3375" s="372" t="s">
        <v>4262</v>
      </c>
      <c r="O3375" s="6"/>
      <c r="P3375" s="6"/>
      <c r="Q3375" s="6"/>
    </row>
    <row r="3376" spans="1:32" ht="20.399999999999999">
      <c r="A3376" s="2333"/>
      <c r="B3376" s="3049" t="s">
        <v>1730</v>
      </c>
      <c r="C3376" s="607"/>
      <c r="D3376" s="608" t="s">
        <v>1853</v>
      </c>
      <c r="E3376" s="875" t="s">
        <v>406</v>
      </c>
      <c r="F3376" s="610">
        <v>7230</v>
      </c>
      <c r="G3376" s="2193" t="s">
        <v>4447</v>
      </c>
      <c r="H3376" s="2334"/>
      <c r="I3376" s="672"/>
      <c r="J3376" s="1392"/>
      <c r="K3376" s="2334"/>
      <c r="L3376" s="2335"/>
      <c r="M3376" s="2630">
        <v>154729</v>
      </c>
      <c r="N3376" s="296"/>
      <c r="O3376" s="6"/>
      <c r="P3376" s="6"/>
      <c r="Q3376" s="6"/>
    </row>
    <row r="3377" spans="1:32" ht="20.399999999999999">
      <c r="A3377" s="2333"/>
      <c r="B3377" s="3049" t="s">
        <v>1730</v>
      </c>
      <c r="C3377" s="607"/>
      <c r="D3377" s="608" t="s">
        <v>1853</v>
      </c>
      <c r="E3377" s="875" t="s">
        <v>406</v>
      </c>
      <c r="F3377" s="610">
        <v>7230</v>
      </c>
      <c r="G3377" s="2193" t="s">
        <v>4644</v>
      </c>
      <c r="H3377" s="2334"/>
      <c r="I3377" s="2334"/>
      <c r="J3377" s="2082"/>
      <c r="K3377" s="2334"/>
      <c r="L3377" s="2335"/>
      <c r="M3377" s="2630">
        <v>28692</v>
      </c>
      <c r="N3377" s="296"/>
      <c r="O3377" s="6"/>
      <c r="P3377" s="6"/>
      <c r="Q3377" s="6"/>
    </row>
    <row r="3378" spans="1:32" ht="20.399999999999999">
      <c r="A3378" s="607"/>
      <c r="B3378" s="3049" t="s">
        <v>1730</v>
      </c>
      <c r="C3378" s="607"/>
      <c r="D3378" s="608" t="s">
        <v>1853</v>
      </c>
      <c r="E3378" s="875" t="s">
        <v>406</v>
      </c>
      <c r="F3378" s="610">
        <v>7230</v>
      </c>
      <c r="G3378" s="656" t="s">
        <v>4450</v>
      </c>
      <c r="H3378" s="672"/>
      <c r="I3378" s="672"/>
      <c r="J3378" s="1392"/>
      <c r="K3378" s="672"/>
      <c r="L3378" s="2263"/>
      <c r="M3378" s="2444">
        <v>30000</v>
      </c>
      <c r="N3378" s="296"/>
      <c r="O3378" s="4"/>
      <c r="P3378" s="4"/>
      <c r="Q3378" s="4"/>
      <c r="R3378" s="4"/>
      <c r="S3378" s="4"/>
      <c r="T3378" s="4"/>
      <c r="U3378" s="4"/>
      <c r="V3378" s="4"/>
      <c r="W3378" s="4"/>
      <c r="X3378" s="4"/>
      <c r="Y3378" s="4"/>
      <c r="Z3378" s="4"/>
      <c r="AA3378" s="4"/>
      <c r="AB3378" s="4"/>
      <c r="AC3378" s="4"/>
      <c r="AD3378" s="4"/>
      <c r="AE3378" s="4"/>
      <c r="AF3378" s="4"/>
    </row>
    <row r="3379" spans="1:32" ht="20.399999999999999">
      <c r="A3379" s="2333"/>
      <c r="B3379" s="3049" t="s">
        <v>1730</v>
      </c>
      <c r="C3379" s="607"/>
      <c r="D3379" s="608" t="s">
        <v>1853</v>
      </c>
      <c r="E3379" s="875" t="s">
        <v>406</v>
      </c>
      <c r="F3379" s="610">
        <v>7230</v>
      </c>
      <c r="G3379" s="2193" t="s">
        <v>4451</v>
      </c>
      <c r="H3379" s="2334"/>
      <c r="I3379" s="672"/>
      <c r="J3379" s="1392"/>
      <c r="K3379" s="2334"/>
      <c r="L3379" s="2335"/>
      <c r="M3379" s="2335">
        <v>11000</v>
      </c>
      <c r="N3379" s="296"/>
      <c r="O3379" s="6"/>
      <c r="P3379" s="6"/>
      <c r="Q3379" s="6"/>
    </row>
    <row r="3380" spans="1:32" ht="20.399999999999999" customHeight="1">
      <c r="A3380" s="2333"/>
      <c r="B3380" s="3049" t="s">
        <v>1730</v>
      </c>
      <c r="C3380" s="607"/>
      <c r="D3380" s="608" t="s">
        <v>1853</v>
      </c>
      <c r="E3380" s="875" t="s">
        <v>406</v>
      </c>
      <c r="F3380" s="610">
        <v>7230</v>
      </c>
      <c r="G3380" s="2193" t="s">
        <v>4646</v>
      </c>
      <c r="H3380" s="2334"/>
      <c r="I3380" s="2334"/>
      <c r="J3380" s="2082"/>
      <c r="K3380" s="2334"/>
      <c r="L3380" s="2335"/>
      <c r="M3380" s="2335">
        <v>25000</v>
      </c>
      <c r="N3380" s="296"/>
      <c r="O3380" s="6"/>
      <c r="P3380" s="6"/>
      <c r="Q3380" s="6"/>
    </row>
    <row r="3381" spans="1:32" ht="40.799999999999997">
      <c r="A3381" s="607"/>
      <c r="B3381" s="3049" t="s">
        <v>1730</v>
      </c>
      <c r="C3381" s="607"/>
      <c r="D3381" s="608" t="s">
        <v>1853</v>
      </c>
      <c r="E3381" s="875" t="s">
        <v>406</v>
      </c>
      <c r="F3381" s="610">
        <v>7230</v>
      </c>
      <c r="G3381" s="656" t="s">
        <v>4452</v>
      </c>
      <c r="H3381" s="672"/>
      <c r="I3381" s="672"/>
      <c r="J3381" s="1392"/>
      <c r="K3381" s="672"/>
      <c r="L3381" s="2263"/>
      <c r="M3381" s="2263"/>
      <c r="N3381" s="296"/>
      <c r="O3381" s="4"/>
      <c r="P3381" s="4"/>
      <c r="Q3381" s="4"/>
      <c r="R3381" s="4"/>
      <c r="S3381" s="4"/>
      <c r="T3381" s="4"/>
      <c r="U3381" s="4"/>
      <c r="V3381" s="4"/>
      <c r="W3381" s="4"/>
      <c r="X3381" s="4"/>
      <c r="Y3381" s="4"/>
      <c r="Z3381" s="4"/>
      <c r="AA3381" s="4"/>
      <c r="AB3381" s="4"/>
      <c r="AC3381" s="4"/>
      <c r="AD3381" s="4"/>
      <c r="AE3381" s="4"/>
      <c r="AF3381" s="4"/>
    </row>
    <row r="3382" spans="1:32">
      <c r="A3382" s="607"/>
      <c r="B3382" s="3049" t="s">
        <v>1730</v>
      </c>
      <c r="C3382" s="607"/>
      <c r="D3382" s="608" t="s">
        <v>1853</v>
      </c>
      <c r="E3382" s="875" t="s">
        <v>406</v>
      </c>
      <c r="F3382" s="610">
        <v>7230</v>
      </c>
      <c r="G3382" s="656" t="s">
        <v>2440</v>
      </c>
      <c r="H3382" s="672"/>
      <c r="I3382" s="2334">
        <v>271824</v>
      </c>
      <c r="J3382" s="2082">
        <v>9600</v>
      </c>
      <c r="K3382" s="672"/>
      <c r="L3382" s="2263"/>
      <c r="M3382" s="2263"/>
      <c r="N3382" s="296"/>
      <c r="O3382" s="6"/>
      <c r="P3382" s="6"/>
      <c r="Q3382" s="6"/>
    </row>
    <row r="3383" spans="1:32" ht="11.4" customHeight="1">
      <c r="A3383" s="2333"/>
      <c r="B3383" s="3049" t="s">
        <v>1730</v>
      </c>
      <c r="C3383" s="607"/>
      <c r="D3383" s="608" t="s">
        <v>1853</v>
      </c>
      <c r="E3383" s="875" t="s">
        <v>406</v>
      </c>
      <c r="F3383" s="610">
        <v>7230</v>
      </c>
      <c r="G3383" s="2193" t="s">
        <v>4425</v>
      </c>
      <c r="H3383" s="2334"/>
      <c r="I3383" s="672">
        <v>21780</v>
      </c>
      <c r="J3383" s="1392">
        <v>22280</v>
      </c>
      <c r="K3383" s="2334"/>
      <c r="L3383" s="2335"/>
      <c r="M3383" s="2335"/>
      <c r="N3383" s="296"/>
      <c r="O3383" s="178"/>
      <c r="P3383" s="178"/>
      <c r="Q3383" s="178"/>
      <c r="R3383" s="178"/>
      <c r="S3383" s="178"/>
      <c r="T3383" s="178"/>
      <c r="U3383" s="178"/>
      <c r="V3383" s="178"/>
      <c r="W3383" s="178"/>
      <c r="X3383" s="178"/>
      <c r="Y3383" s="178"/>
      <c r="Z3383" s="178"/>
      <c r="AA3383" s="178"/>
      <c r="AB3383" s="178"/>
      <c r="AC3383" s="178"/>
      <c r="AD3383" s="178"/>
      <c r="AE3383" s="178"/>
      <c r="AF3383" s="178"/>
    </row>
    <row r="3384" spans="1:32" ht="20.399999999999999">
      <c r="A3384" s="607"/>
      <c r="B3384" s="3049" t="s">
        <v>1730</v>
      </c>
      <c r="C3384" s="607"/>
      <c r="D3384" s="608" t="s">
        <v>1853</v>
      </c>
      <c r="E3384" s="875" t="s">
        <v>406</v>
      </c>
      <c r="F3384" s="610">
        <v>7230</v>
      </c>
      <c r="G3384" s="656" t="s">
        <v>2441</v>
      </c>
      <c r="H3384" s="672"/>
      <c r="I3384" s="672">
        <v>25000</v>
      </c>
      <c r="J3384" s="1392">
        <v>12332</v>
      </c>
      <c r="K3384" s="672"/>
      <c r="L3384" s="2263"/>
      <c r="M3384" s="2263"/>
      <c r="N3384" s="296"/>
    </row>
    <row r="3385" spans="1:32">
      <c r="A3385" s="622"/>
      <c r="B3385" s="3032" t="s">
        <v>312</v>
      </c>
      <c r="C3385" s="622" t="s">
        <v>306</v>
      </c>
      <c r="D3385" s="658" t="s">
        <v>1852</v>
      </c>
      <c r="E3385" s="659" t="s">
        <v>1841</v>
      </c>
      <c r="F3385" s="763">
        <v>1119</v>
      </c>
      <c r="G3385" s="739" t="s">
        <v>101</v>
      </c>
      <c r="H3385" s="645">
        <v>5000</v>
      </c>
      <c r="I3385" s="740"/>
      <c r="J3385" s="1537"/>
      <c r="K3385" s="741"/>
      <c r="L3385" s="645">
        <v>0</v>
      </c>
      <c r="M3385" s="740"/>
      <c r="N3385" s="296"/>
      <c r="O3385" s="178"/>
      <c r="P3385" s="178"/>
      <c r="Q3385" s="178"/>
      <c r="R3385" s="178"/>
      <c r="S3385" s="178"/>
      <c r="T3385" s="178"/>
      <c r="U3385" s="178"/>
      <c r="V3385" s="178"/>
      <c r="W3385" s="178"/>
      <c r="X3385" s="178"/>
      <c r="Y3385" s="178"/>
      <c r="Z3385" s="178"/>
      <c r="AA3385" s="178"/>
      <c r="AB3385" s="178"/>
      <c r="AC3385" s="178"/>
      <c r="AD3385" s="178"/>
      <c r="AE3385" s="178"/>
      <c r="AF3385" s="178"/>
    </row>
    <row r="3386" spans="1:32">
      <c r="A3386" s="602"/>
      <c r="B3386" s="3033" t="s">
        <v>312</v>
      </c>
      <c r="C3386" s="602" t="s">
        <v>306</v>
      </c>
      <c r="D3386" s="617" t="s">
        <v>1852</v>
      </c>
      <c r="E3386" s="639" t="s">
        <v>1841</v>
      </c>
      <c r="F3386" s="734">
        <v>1119</v>
      </c>
      <c r="G3386" s="751" t="s">
        <v>737</v>
      </c>
      <c r="H3386" s="640"/>
      <c r="I3386" s="640">
        <v>5000</v>
      </c>
      <c r="J3386" s="1537" t="s">
        <v>1126</v>
      </c>
      <c r="K3386" s="731"/>
      <c r="L3386" s="640"/>
      <c r="M3386" s="640">
        <v>0</v>
      </c>
      <c r="N3386" s="296"/>
    </row>
    <row r="3387" spans="1:32">
      <c r="A3387" s="622"/>
      <c r="B3387" s="3032" t="s">
        <v>312</v>
      </c>
      <c r="C3387" s="622" t="s">
        <v>306</v>
      </c>
      <c r="D3387" s="658" t="s">
        <v>1852</v>
      </c>
      <c r="E3387" s="659" t="s">
        <v>1841</v>
      </c>
      <c r="F3387" s="763">
        <v>1147</v>
      </c>
      <c r="G3387" s="739" t="s">
        <v>1030</v>
      </c>
      <c r="H3387" s="645">
        <v>177</v>
      </c>
      <c r="I3387" s="740"/>
      <c r="J3387" s="1537">
        <v>0</v>
      </c>
      <c r="K3387" s="741"/>
      <c r="L3387" s="645">
        <v>0</v>
      </c>
      <c r="M3387" s="740"/>
      <c r="N3387" s="296"/>
    </row>
    <row r="3388" spans="1:32">
      <c r="A3388" s="602"/>
      <c r="B3388" s="3033" t="s">
        <v>312</v>
      </c>
      <c r="C3388" s="602" t="s">
        <v>306</v>
      </c>
      <c r="D3388" s="617" t="s">
        <v>1852</v>
      </c>
      <c r="E3388" s="639" t="s">
        <v>1841</v>
      </c>
      <c r="F3388" s="734">
        <v>1147</v>
      </c>
      <c r="G3388" s="689"/>
      <c r="H3388" s="640"/>
      <c r="I3388" s="640">
        <v>177</v>
      </c>
      <c r="J3388" s="1537" t="s">
        <v>1126</v>
      </c>
      <c r="K3388" s="731"/>
      <c r="L3388" s="640"/>
      <c r="M3388" s="640">
        <v>0</v>
      </c>
      <c r="N3388" s="296"/>
      <c r="O3388" s="178"/>
      <c r="P3388" s="178"/>
      <c r="Q3388" s="178"/>
      <c r="R3388" s="178"/>
      <c r="S3388" s="178"/>
      <c r="T3388" s="178"/>
      <c r="U3388" s="178"/>
      <c r="V3388" s="178"/>
      <c r="W3388" s="178"/>
      <c r="X3388" s="178"/>
      <c r="Y3388" s="178"/>
      <c r="Z3388" s="178"/>
      <c r="AA3388" s="178"/>
      <c r="AB3388" s="178"/>
      <c r="AC3388" s="178"/>
      <c r="AD3388" s="178"/>
      <c r="AE3388" s="178"/>
      <c r="AF3388" s="178"/>
    </row>
    <row r="3389" spans="1:32">
      <c r="A3389" s="622"/>
      <c r="B3389" s="3032" t="s">
        <v>312</v>
      </c>
      <c r="C3389" s="622" t="s">
        <v>306</v>
      </c>
      <c r="D3389" s="658" t="s">
        <v>1852</v>
      </c>
      <c r="E3389" s="659" t="s">
        <v>1841</v>
      </c>
      <c r="F3389" s="763">
        <v>1148</v>
      </c>
      <c r="G3389" s="739" t="s">
        <v>577</v>
      </c>
      <c r="H3389" s="645">
        <v>0</v>
      </c>
      <c r="I3389" s="740"/>
      <c r="J3389" s="1537" t="s">
        <v>1126</v>
      </c>
      <c r="K3389" s="741"/>
      <c r="L3389" s="645">
        <v>0</v>
      </c>
      <c r="M3389" s="740"/>
      <c r="N3389" s="296"/>
    </row>
    <row r="3390" spans="1:32">
      <c r="A3390" s="602"/>
      <c r="B3390" s="3033" t="s">
        <v>312</v>
      </c>
      <c r="C3390" s="602" t="s">
        <v>306</v>
      </c>
      <c r="D3390" s="617" t="s">
        <v>1852</v>
      </c>
      <c r="E3390" s="639" t="s">
        <v>1841</v>
      </c>
      <c r="F3390" s="734">
        <v>1148</v>
      </c>
      <c r="G3390" s="689"/>
      <c r="H3390" s="640"/>
      <c r="I3390" s="640"/>
      <c r="J3390" s="1537" t="s">
        <v>1126</v>
      </c>
      <c r="K3390" s="731"/>
      <c r="L3390" s="640"/>
      <c r="M3390" s="640"/>
      <c r="N3390" s="296"/>
    </row>
    <row r="3391" spans="1:32" ht="20.399999999999999">
      <c r="A3391" s="622"/>
      <c r="B3391" s="3032" t="s">
        <v>312</v>
      </c>
      <c r="C3391" s="622" t="s">
        <v>306</v>
      </c>
      <c r="D3391" s="658" t="s">
        <v>1852</v>
      </c>
      <c r="E3391" s="659" t="s">
        <v>1841</v>
      </c>
      <c r="F3391" s="763">
        <v>1150</v>
      </c>
      <c r="G3391" s="739" t="s">
        <v>387</v>
      </c>
      <c r="H3391" s="645">
        <v>430758</v>
      </c>
      <c r="I3391" s="740"/>
      <c r="J3391" s="1537">
        <v>336568</v>
      </c>
      <c r="K3391" s="741"/>
      <c r="L3391" s="645">
        <v>485950</v>
      </c>
      <c r="M3391" s="740"/>
      <c r="N3391" s="296"/>
      <c r="O3391" s="178"/>
      <c r="P3391" s="178"/>
      <c r="Q3391" s="178"/>
      <c r="R3391" s="178"/>
      <c r="S3391" s="178"/>
      <c r="T3391" s="178"/>
      <c r="U3391" s="178"/>
      <c r="V3391" s="178"/>
      <c r="W3391" s="178"/>
      <c r="X3391" s="178"/>
      <c r="Y3391" s="178"/>
      <c r="Z3391" s="178"/>
      <c r="AA3391" s="178"/>
      <c r="AB3391" s="178"/>
      <c r="AC3391" s="178"/>
      <c r="AD3391" s="178"/>
      <c r="AE3391" s="178"/>
      <c r="AF3391" s="178"/>
    </row>
    <row r="3392" spans="1:32" ht="11.4" customHeight="1">
      <c r="A3392" s="602"/>
      <c r="B3392" s="3033" t="s">
        <v>312</v>
      </c>
      <c r="C3392" s="602" t="s">
        <v>306</v>
      </c>
      <c r="D3392" s="617" t="s">
        <v>1852</v>
      </c>
      <c r="E3392" s="639" t="s">
        <v>1841</v>
      </c>
      <c r="F3392" s="734">
        <v>1150</v>
      </c>
      <c r="G3392" s="751" t="s">
        <v>737</v>
      </c>
      <c r="H3392" s="640"/>
      <c r="I3392" s="640">
        <v>430758</v>
      </c>
      <c r="J3392" s="1537" t="s">
        <v>1126</v>
      </c>
      <c r="K3392" s="731"/>
      <c r="L3392" s="640"/>
      <c r="M3392" s="640">
        <v>485950</v>
      </c>
      <c r="N3392" s="296"/>
    </row>
    <row r="3393" spans="1:32">
      <c r="A3393" s="622"/>
      <c r="B3393" s="3032" t="s">
        <v>312</v>
      </c>
      <c r="C3393" s="622" t="s">
        <v>306</v>
      </c>
      <c r="D3393" s="658" t="s">
        <v>1852</v>
      </c>
      <c r="E3393" s="659" t="s">
        <v>1841</v>
      </c>
      <c r="F3393" s="763">
        <v>1210</v>
      </c>
      <c r="G3393" s="739" t="s">
        <v>105</v>
      </c>
      <c r="H3393" s="645">
        <v>93110</v>
      </c>
      <c r="I3393" s="740"/>
      <c r="J3393" s="1537">
        <v>78128</v>
      </c>
      <c r="K3393" s="741"/>
      <c r="L3393" s="645">
        <v>114634.995</v>
      </c>
      <c r="M3393" s="740"/>
      <c r="N3393" s="296"/>
    </row>
    <row r="3394" spans="1:32">
      <c r="A3394" s="602"/>
      <c r="B3394" s="3033" t="s">
        <v>312</v>
      </c>
      <c r="C3394" s="602" t="s">
        <v>306</v>
      </c>
      <c r="D3394" s="617" t="s">
        <v>1852</v>
      </c>
      <c r="E3394" s="639" t="s">
        <v>1841</v>
      </c>
      <c r="F3394" s="734">
        <v>1210</v>
      </c>
      <c r="G3394" s="751" t="s">
        <v>737</v>
      </c>
      <c r="H3394" s="640"/>
      <c r="I3394" s="640">
        <v>93110</v>
      </c>
      <c r="J3394" s="1537" t="s">
        <v>1126</v>
      </c>
      <c r="K3394" s="731"/>
      <c r="L3394" s="640"/>
      <c r="M3394" s="653">
        <v>114634.995</v>
      </c>
      <c r="N3394" s="296"/>
    </row>
    <row r="3395" spans="1:32" ht="20.399999999999999">
      <c r="A3395" s="622"/>
      <c r="B3395" s="3032" t="s">
        <v>312</v>
      </c>
      <c r="C3395" s="622" t="s">
        <v>306</v>
      </c>
      <c r="D3395" s="658" t="s">
        <v>1852</v>
      </c>
      <c r="E3395" s="659" t="s">
        <v>1841</v>
      </c>
      <c r="F3395" s="763">
        <v>1228</v>
      </c>
      <c r="G3395" s="739" t="s">
        <v>618</v>
      </c>
      <c r="H3395" s="645">
        <v>3265</v>
      </c>
      <c r="I3395" s="740"/>
      <c r="J3395" s="1537">
        <v>2032</v>
      </c>
      <c r="K3395" s="741"/>
      <c r="L3395" s="645">
        <v>5800</v>
      </c>
      <c r="M3395" s="740"/>
      <c r="N3395" s="296"/>
    </row>
    <row r="3396" spans="1:32">
      <c r="A3396" s="602"/>
      <c r="B3396" s="3033" t="s">
        <v>312</v>
      </c>
      <c r="C3396" s="602" t="s">
        <v>306</v>
      </c>
      <c r="D3396" s="617" t="s">
        <v>1852</v>
      </c>
      <c r="E3396" s="639" t="s">
        <v>1841</v>
      </c>
      <c r="F3396" s="734">
        <v>1228</v>
      </c>
      <c r="G3396" s="689"/>
      <c r="H3396" s="640"/>
      <c r="I3396" s="640">
        <v>3265</v>
      </c>
      <c r="J3396" s="1537" t="s">
        <v>1126</v>
      </c>
      <c r="K3396" s="731"/>
      <c r="L3396" s="640"/>
      <c r="M3396" s="640">
        <v>5800</v>
      </c>
      <c r="N3396" s="296"/>
      <c r="O3396" s="4"/>
      <c r="P3396" s="4"/>
      <c r="Q3396" s="4"/>
      <c r="R3396" s="4"/>
      <c r="S3396" s="4"/>
      <c r="T3396" s="4"/>
      <c r="U3396" s="4"/>
      <c r="V3396" s="4"/>
      <c r="W3396" s="4"/>
      <c r="X3396" s="4"/>
      <c r="Y3396" s="4"/>
      <c r="Z3396" s="4"/>
      <c r="AA3396" s="4"/>
      <c r="AB3396" s="4"/>
      <c r="AC3396" s="4"/>
      <c r="AD3396" s="4"/>
      <c r="AE3396" s="4"/>
      <c r="AF3396" s="4"/>
    </row>
    <row r="3397" spans="1:32">
      <c r="A3397" s="622"/>
      <c r="B3397" s="3032" t="s">
        <v>312</v>
      </c>
      <c r="C3397" s="622" t="s">
        <v>306</v>
      </c>
      <c r="D3397" s="658" t="s">
        <v>1852</v>
      </c>
      <c r="E3397" s="659" t="s">
        <v>1841</v>
      </c>
      <c r="F3397" s="763">
        <v>2233</v>
      </c>
      <c r="G3397" s="739" t="s">
        <v>137</v>
      </c>
      <c r="H3397" s="645">
        <v>16990</v>
      </c>
      <c r="I3397" s="740"/>
      <c r="J3397" s="1537">
        <v>0</v>
      </c>
      <c r="K3397" s="741"/>
      <c r="L3397" s="645">
        <v>1500</v>
      </c>
      <c r="M3397" s="740"/>
      <c r="N3397" s="296" t="s">
        <v>4760</v>
      </c>
      <c r="O3397" s="6"/>
      <c r="P3397" s="6"/>
      <c r="Q3397" s="6"/>
    </row>
    <row r="3398" spans="1:32" ht="11.4" customHeight="1">
      <c r="A3398" s="602"/>
      <c r="B3398" s="3033" t="s">
        <v>312</v>
      </c>
      <c r="C3398" s="602" t="s">
        <v>306</v>
      </c>
      <c r="D3398" s="617" t="s">
        <v>1852</v>
      </c>
      <c r="E3398" s="639" t="s">
        <v>1841</v>
      </c>
      <c r="F3398" s="734">
        <v>2233</v>
      </c>
      <c r="G3398" s="751" t="s">
        <v>737</v>
      </c>
      <c r="H3398" s="640"/>
      <c r="I3398" s="640">
        <v>18990</v>
      </c>
      <c r="J3398" s="1537" t="s">
        <v>1126</v>
      </c>
      <c r="K3398" s="731"/>
      <c r="L3398" s="640"/>
      <c r="M3398" s="2100">
        <v>1500</v>
      </c>
      <c r="N3398" s="296"/>
      <c r="O3398" s="6"/>
      <c r="P3398" s="6"/>
      <c r="Q3398" s="6"/>
    </row>
    <row r="3399" spans="1:32" ht="20.399999999999999">
      <c r="A3399" s="602"/>
      <c r="B3399" s="3033" t="s">
        <v>312</v>
      </c>
      <c r="C3399" s="602" t="s">
        <v>306</v>
      </c>
      <c r="D3399" s="617" t="s">
        <v>1852</v>
      </c>
      <c r="E3399" s="639" t="s">
        <v>1841</v>
      </c>
      <c r="F3399" s="734">
        <v>2233</v>
      </c>
      <c r="G3399" s="751" t="s">
        <v>2932</v>
      </c>
      <c r="H3399" s="640"/>
      <c r="I3399" s="640">
        <v>-2000</v>
      </c>
      <c r="J3399" s="1537" t="s">
        <v>1126</v>
      </c>
      <c r="K3399" s="731"/>
      <c r="L3399" s="640"/>
      <c r="M3399" s="640"/>
      <c r="N3399" s="296"/>
      <c r="O3399" s="4"/>
      <c r="P3399" s="4"/>
      <c r="Q3399" s="4"/>
      <c r="R3399" s="4"/>
      <c r="S3399" s="4"/>
      <c r="T3399" s="4"/>
      <c r="U3399" s="4"/>
      <c r="V3399" s="4"/>
      <c r="W3399" s="4"/>
      <c r="X3399" s="4"/>
      <c r="Y3399" s="4"/>
      <c r="Z3399" s="4"/>
      <c r="AA3399" s="4"/>
      <c r="AB3399" s="4"/>
      <c r="AC3399" s="4"/>
      <c r="AD3399" s="4"/>
      <c r="AE3399" s="4"/>
      <c r="AF3399" s="4"/>
    </row>
    <row r="3400" spans="1:32">
      <c r="A3400" s="622"/>
      <c r="B3400" s="3032" t="s">
        <v>312</v>
      </c>
      <c r="C3400" s="622" t="s">
        <v>306</v>
      </c>
      <c r="D3400" s="658" t="s">
        <v>1852</v>
      </c>
      <c r="E3400" s="659" t="s">
        <v>1841</v>
      </c>
      <c r="F3400" s="763">
        <v>2235</v>
      </c>
      <c r="G3400" s="739" t="s">
        <v>913</v>
      </c>
      <c r="H3400" s="645">
        <v>420</v>
      </c>
      <c r="I3400" s="740"/>
      <c r="J3400" s="1537">
        <v>420</v>
      </c>
      <c r="K3400" s="741"/>
      <c r="L3400" s="645">
        <v>420</v>
      </c>
      <c r="M3400" s="740"/>
      <c r="N3400" s="296"/>
      <c r="O3400" s="6"/>
      <c r="P3400" s="6"/>
      <c r="Q3400" s="6"/>
    </row>
    <row r="3401" spans="1:32">
      <c r="A3401" s="602"/>
      <c r="B3401" s="3033" t="s">
        <v>312</v>
      </c>
      <c r="C3401" s="602" t="s">
        <v>306</v>
      </c>
      <c r="D3401" s="617" t="s">
        <v>1852</v>
      </c>
      <c r="E3401" s="639" t="s">
        <v>1841</v>
      </c>
      <c r="F3401" s="734">
        <v>2235</v>
      </c>
      <c r="G3401" s="751" t="s">
        <v>2139</v>
      </c>
      <c r="H3401" s="640"/>
      <c r="I3401" s="640">
        <v>240</v>
      </c>
      <c r="J3401" s="1537" t="s">
        <v>1126</v>
      </c>
      <c r="K3401" s="731"/>
      <c r="L3401" s="640"/>
      <c r="M3401" s="640">
        <v>420</v>
      </c>
      <c r="N3401" s="296"/>
      <c r="O3401" s="4"/>
      <c r="P3401" s="4"/>
      <c r="Q3401" s="4"/>
      <c r="R3401" s="4"/>
      <c r="S3401" s="4"/>
      <c r="T3401" s="4"/>
      <c r="U3401" s="4"/>
      <c r="V3401" s="4"/>
      <c r="W3401" s="4"/>
      <c r="X3401" s="4"/>
      <c r="Y3401" s="4"/>
      <c r="Z3401" s="4"/>
      <c r="AA3401" s="4"/>
      <c r="AB3401" s="4"/>
      <c r="AC3401" s="4"/>
      <c r="AD3401" s="4"/>
      <c r="AE3401" s="4"/>
      <c r="AF3401" s="4"/>
    </row>
    <row r="3402" spans="1:32">
      <c r="A3402" s="576"/>
      <c r="B3402" s="3033" t="s">
        <v>312</v>
      </c>
      <c r="C3402" s="602" t="s">
        <v>306</v>
      </c>
      <c r="D3402" s="617" t="s">
        <v>1852</v>
      </c>
      <c r="E3402" s="639" t="s">
        <v>1841</v>
      </c>
      <c r="F3402" s="734">
        <v>2235</v>
      </c>
      <c r="G3402" s="1346" t="s">
        <v>3000</v>
      </c>
      <c r="H3402" s="1080"/>
      <c r="I3402" s="1080">
        <v>160</v>
      </c>
      <c r="J3402" s="1537" t="s">
        <v>1126</v>
      </c>
      <c r="K3402" s="1338"/>
      <c r="L3402" s="1080"/>
      <c r="M3402" s="1080"/>
      <c r="N3402" s="296"/>
      <c r="O3402" s="6"/>
      <c r="P3402" s="6"/>
      <c r="Q3402" s="6"/>
    </row>
    <row r="3403" spans="1:32">
      <c r="A3403" s="576"/>
      <c r="B3403" s="3033" t="s">
        <v>312</v>
      </c>
      <c r="C3403" s="602" t="s">
        <v>306</v>
      </c>
      <c r="D3403" s="617" t="s">
        <v>1852</v>
      </c>
      <c r="E3403" s="639" t="s">
        <v>1841</v>
      </c>
      <c r="F3403" s="734">
        <v>2235</v>
      </c>
      <c r="G3403" s="1346" t="s">
        <v>3067</v>
      </c>
      <c r="H3403" s="1080"/>
      <c r="I3403" s="1080">
        <v>20</v>
      </c>
      <c r="J3403" s="1537" t="s">
        <v>1126</v>
      </c>
      <c r="K3403" s="1338"/>
      <c r="L3403" s="1080"/>
      <c r="M3403" s="1080"/>
      <c r="N3403" s="296"/>
      <c r="O3403" s="3"/>
      <c r="P3403" s="3"/>
      <c r="Q3403" s="3"/>
    </row>
    <row r="3404" spans="1:32">
      <c r="A3404" s="622"/>
      <c r="B3404" s="3032" t="s">
        <v>312</v>
      </c>
      <c r="C3404" s="622" t="s">
        <v>306</v>
      </c>
      <c r="D3404" s="658" t="s">
        <v>1852</v>
      </c>
      <c r="E3404" s="659" t="s">
        <v>1841</v>
      </c>
      <c r="F3404" s="763">
        <v>2239</v>
      </c>
      <c r="G3404" s="739" t="s">
        <v>993</v>
      </c>
      <c r="H3404" s="645">
        <v>1420</v>
      </c>
      <c r="I3404" s="740"/>
      <c r="J3404" s="1537">
        <v>653</v>
      </c>
      <c r="K3404" s="741"/>
      <c r="L3404" s="645">
        <v>1000</v>
      </c>
      <c r="M3404" s="740"/>
      <c r="N3404" s="296"/>
      <c r="O3404" s="6"/>
      <c r="P3404" s="6"/>
      <c r="Q3404" s="6"/>
    </row>
    <row r="3405" spans="1:32">
      <c r="A3405" s="602"/>
      <c r="B3405" s="3033" t="s">
        <v>312</v>
      </c>
      <c r="C3405" s="602" t="s">
        <v>306</v>
      </c>
      <c r="D3405" s="617" t="s">
        <v>1852</v>
      </c>
      <c r="E3405" s="639" t="s">
        <v>1841</v>
      </c>
      <c r="F3405" s="734">
        <v>2239</v>
      </c>
      <c r="G3405" s="751" t="s">
        <v>4257</v>
      </c>
      <c r="H3405" s="640"/>
      <c r="I3405" s="640">
        <v>1600</v>
      </c>
      <c r="J3405" s="1537" t="s">
        <v>1126</v>
      </c>
      <c r="K3405" s="731"/>
      <c r="L3405" s="640"/>
      <c r="M3405" s="640">
        <v>1000</v>
      </c>
      <c r="N3405" s="296"/>
      <c r="O3405" s="6"/>
      <c r="P3405" s="6"/>
      <c r="Q3405" s="6"/>
    </row>
    <row r="3406" spans="1:32">
      <c r="A3406" s="602"/>
      <c r="B3406" s="3033" t="s">
        <v>312</v>
      </c>
      <c r="C3406" s="602" t="s">
        <v>306</v>
      </c>
      <c r="D3406" s="617" t="s">
        <v>1852</v>
      </c>
      <c r="E3406" s="639" t="s">
        <v>1841</v>
      </c>
      <c r="F3406" s="734">
        <v>2239</v>
      </c>
      <c r="G3406" s="1346" t="s">
        <v>3000</v>
      </c>
      <c r="H3406" s="640"/>
      <c r="I3406" s="640">
        <v>-160</v>
      </c>
      <c r="J3406" s="1537" t="s">
        <v>1126</v>
      </c>
      <c r="K3406" s="731"/>
      <c r="L3406" s="640"/>
      <c r="M3406" s="640"/>
      <c r="N3406" s="296"/>
      <c r="O3406" s="3"/>
      <c r="P3406" s="3"/>
      <c r="Q3406" s="3"/>
    </row>
    <row r="3407" spans="1:32" ht="11.4" customHeight="1">
      <c r="A3407" s="576"/>
      <c r="B3407" s="3033" t="s">
        <v>312</v>
      </c>
      <c r="C3407" s="602" t="s">
        <v>306</v>
      </c>
      <c r="D3407" s="617" t="s">
        <v>1852</v>
      </c>
      <c r="E3407" s="639" t="s">
        <v>1841</v>
      </c>
      <c r="F3407" s="734">
        <v>2239</v>
      </c>
      <c r="G3407" s="1346" t="s">
        <v>3067</v>
      </c>
      <c r="H3407" s="1080"/>
      <c r="I3407" s="1080">
        <v>-20</v>
      </c>
      <c r="J3407" s="1537" t="s">
        <v>1126</v>
      </c>
      <c r="K3407" s="1338"/>
      <c r="L3407" s="1080"/>
      <c r="M3407" s="1080"/>
      <c r="N3407" s="296"/>
      <c r="O3407" s="4"/>
      <c r="P3407" s="4"/>
      <c r="Q3407" s="4"/>
      <c r="R3407" s="4"/>
      <c r="S3407" s="4"/>
      <c r="T3407" s="4"/>
      <c r="U3407" s="4"/>
      <c r="V3407" s="4"/>
      <c r="W3407" s="4"/>
      <c r="X3407" s="4"/>
      <c r="Y3407" s="4"/>
      <c r="Z3407" s="4"/>
      <c r="AA3407" s="4"/>
      <c r="AB3407" s="4"/>
      <c r="AC3407" s="4"/>
      <c r="AD3407" s="4"/>
      <c r="AE3407" s="4"/>
      <c r="AF3407" s="4"/>
    </row>
    <row r="3408" spans="1:32">
      <c r="A3408" s="622"/>
      <c r="B3408" s="3032" t="s">
        <v>312</v>
      </c>
      <c r="C3408" s="622" t="s">
        <v>306</v>
      </c>
      <c r="D3408" s="658" t="s">
        <v>1852</v>
      </c>
      <c r="E3408" s="659" t="s">
        <v>1841</v>
      </c>
      <c r="F3408" s="763">
        <v>2264</v>
      </c>
      <c r="G3408" s="739" t="s">
        <v>1280</v>
      </c>
      <c r="H3408" s="645">
        <v>700</v>
      </c>
      <c r="I3408" s="740"/>
      <c r="J3408" s="1537">
        <v>218</v>
      </c>
      <c r="K3408" s="741"/>
      <c r="L3408" s="645">
        <v>500</v>
      </c>
      <c r="M3408" s="740"/>
      <c r="N3408" s="296"/>
      <c r="O3408" s="178"/>
      <c r="P3408" s="178"/>
      <c r="Q3408" s="178"/>
      <c r="R3408" s="178"/>
      <c r="S3408" s="178"/>
      <c r="T3408" s="178"/>
      <c r="U3408" s="178"/>
      <c r="V3408" s="178"/>
      <c r="W3408" s="178"/>
      <c r="X3408" s="178"/>
      <c r="Y3408" s="178"/>
      <c r="Z3408" s="178"/>
      <c r="AA3408" s="178"/>
      <c r="AB3408" s="178"/>
      <c r="AC3408" s="178"/>
      <c r="AD3408" s="178"/>
      <c r="AE3408" s="178"/>
      <c r="AF3408" s="178"/>
    </row>
    <row r="3409" spans="1:32" ht="20.399999999999999">
      <c r="A3409" s="602"/>
      <c r="B3409" s="3033" t="s">
        <v>312</v>
      </c>
      <c r="C3409" s="602" t="s">
        <v>306</v>
      </c>
      <c r="D3409" s="617" t="s">
        <v>1852</v>
      </c>
      <c r="E3409" s="639" t="s">
        <v>1841</v>
      </c>
      <c r="F3409" s="734">
        <v>2264</v>
      </c>
      <c r="G3409" s="751" t="s">
        <v>2140</v>
      </c>
      <c r="H3409" s="640"/>
      <c r="I3409" s="640">
        <v>700</v>
      </c>
      <c r="J3409" s="1537" t="s">
        <v>1126</v>
      </c>
      <c r="K3409" s="731"/>
      <c r="L3409" s="640"/>
      <c r="M3409" s="640">
        <v>500</v>
      </c>
      <c r="N3409" s="372" t="s">
        <v>4158</v>
      </c>
      <c r="O3409" s="4"/>
      <c r="P3409" s="4"/>
      <c r="Q3409" s="4"/>
      <c r="R3409" s="4"/>
      <c r="S3409" s="4"/>
      <c r="T3409" s="4"/>
      <c r="U3409" s="4"/>
      <c r="V3409" s="4"/>
      <c r="W3409" s="4"/>
      <c r="X3409" s="4"/>
      <c r="Y3409" s="4"/>
      <c r="Z3409" s="4"/>
      <c r="AA3409" s="4"/>
      <c r="AB3409" s="4"/>
      <c r="AC3409" s="4"/>
      <c r="AD3409" s="4"/>
      <c r="AE3409" s="4"/>
      <c r="AF3409" s="4"/>
    </row>
    <row r="3410" spans="1:32">
      <c r="A3410" s="622"/>
      <c r="B3410" s="3032" t="s">
        <v>312</v>
      </c>
      <c r="C3410" s="622" t="s">
        <v>306</v>
      </c>
      <c r="D3410" s="658" t="s">
        <v>1852</v>
      </c>
      <c r="E3410" s="659" t="s">
        <v>1841</v>
      </c>
      <c r="F3410" s="763">
        <v>2312</v>
      </c>
      <c r="G3410" s="739" t="s">
        <v>199</v>
      </c>
      <c r="H3410" s="645">
        <v>3960</v>
      </c>
      <c r="I3410" s="740"/>
      <c r="J3410" s="1537">
        <v>1907</v>
      </c>
      <c r="K3410" s="741"/>
      <c r="L3410" s="645">
        <v>5765</v>
      </c>
      <c r="M3410" s="740"/>
      <c r="N3410" s="296"/>
      <c r="O3410" s="4"/>
      <c r="P3410" s="4"/>
      <c r="Q3410" s="4"/>
      <c r="R3410" s="4"/>
      <c r="S3410" s="4"/>
      <c r="T3410" s="4"/>
      <c r="U3410" s="4"/>
      <c r="V3410" s="4"/>
      <c r="W3410" s="4"/>
      <c r="X3410" s="4"/>
      <c r="Y3410" s="4"/>
      <c r="Z3410" s="4"/>
      <c r="AA3410" s="4"/>
      <c r="AB3410" s="4"/>
      <c r="AC3410" s="4"/>
      <c r="AD3410" s="4"/>
      <c r="AE3410" s="4"/>
      <c r="AF3410" s="4"/>
    </row>
    <row r="3411" spans="1:32">
      <c r="A3411" s="602"/>
      <c r="B3411" s="3033" t="s">
        <v>312</v>
      </c>
      <c r="C3411" s="602" t="s">
        <v>306</v>
      </c>
      <c r="D3411" s="617" t="s">
        <v>1852</v>
      </c>
      <c r="E3411" s="639" t="s">
        <v>1841</v>
      </c>
      <c r="F3411" s="734">
        <v>2312</v>
      </c>
      <c r="G3411" s="751" t="s">
        <v>1610</v>
      </c>
      <c r="H3411" s="640"/>
      <c r="I3411" s="640">
        <v>2000</v>
      </c>
      <c r="J3411" s="1537" t="s">
        <v>1126</v>
      </c>
      <c r="K3411" s="731"/>
      <c r="L3411" s="640"/>
      <c r="M3411" s="640">
        <v>2000</v>
      </c>
      <c r="N3411" s="296"/>
      <c r="O3411" s="178"/>
      <c r="P3411" s="178"/>
      <c r="Q3411" s="178"/>
      <c r="R3411" s="178"/>
      <c r="S3411" s="178"/>
      <c r="T3411" s="178"/>
      <c r="U3411" s="178"/>
      <c r="V3411" s="178"/>
      <c r="W3411" s="178"/>
      <c r="X3411" s="178"/>
      <c r="Y3411" s="178"/>
      <c r="Z3411" s="178"/>
      <c r="AA3411" s="178"/>
      <c r="AB3411" s="178"/>
      <c r="AC3411" s="178"/>
      <c r="AD3411" s="178"/>
      <c r="AE3411" s="178"/>
      <c r="AF3411" s="178"/>
    </row>
    <row r="3412" spans="1:32" ht="20.399999999999999">
      <c r="A3412" s="602"/>
      <c r="B3412" s="3033" t="s">
        <v>312</v>
      </c>
      <c r="C3412" s="602" t="s">
        <v>306</v>
      </c>
      <c r="D3412" s="617" t="s">
        <v>1852</v>
      </c>
      <c r="E3412" s="639" t="s">
        <v>1841</v>
      </c>
      <c r="F3412" s="734">
        <v>2312</v>
      </c>
      <c r="G3412" s="751" t="s">
        <v>2141</v>
      </c>
      <c r="H3412" s="640"/>
      <c r="I3412" s="640">
        <v>800</v>
      </c>
      <c r="J3412" s="1537" t="s">
        <v>1126</v>
      </c>
      <c r="K3412" s="731"/>
      <c r="L3412" s="640"/>
      <c r="M3412" s="640">
        <v>800</v>
      </c>
      <c r="N3412" s="372" t="s">
        <v>4159</v>
      </c>
    </row>
    <row r="3413" spans="1:32">
      <c r="A3413" s="602"/>
      <c r="B3413" s="3033" t="s">
        <v>312</v>
      </c>
      <c r="C3413" s="602" t="s">
        <v>306</v>
      </c>
      <c r="D3413" s="617" t="s">
        <v>1852</v>
      </c>
      <c r="E3413" s="639" t="s">
        <v>1841</v>
      </c>
      <c r="F3413" s="734">
        <v>2312</v>
      </c>
      <c r="G3413" s="2094" t="s">
        <v>4258</v>
      </c>
      <c r="H3413" s="2100"/>
      <c r="I3413" s="2100"/>
      <c r="J3413" s="2103" t="s">
        <v>1126</v>
      </c>
      <c r="K3413" s="2117"/>
      <c r="L3413" s="2100"/>
      <c r="M3413" s="2100">
        <v>1600</v>
      </c>
      <c r="N3413" s="296"/>
      <c r="O3413" s="178"/>
      <c r="P3413" s="178"/>
      <c r="Q3413" s="178"/>
      <c r="R3413" s="178"/>
      <c r="S3413" s="178"/>
      <c r="T3413" s="178"/>
      <c r="U3413" s="178"/>
      <c r="V3413" s="178"/>
      <c r="W3413" s="178"/>
      <c r="X3413" s="178"/>
      <c r="Y3413" s="178"/>
      <c r="Z3413" s="178"/>
      <c r="AA3413" s="178"/>
      <c r="AB3413" s="178"/>
      <c r="AC3413" s="178"/>
      <c r="AD3413" s="178"/>
      <c r="AE3413" s="178"/>
      <c r="AF3413" s="178"/>
    </row>
    <row r="3414" spans="1:32">
      <c r="A3414" s="602"/>
      <c r="B3414" s="3033" t="s">
        <v>312</v>
      </c>
      <c r="C3414" s="602" t="s">
        <v>306</v>
      </c>
      <c r="D3414" s="617" t="s">
        <v>1852</v>
      </c>
      <c r="E3414" s="639" t="s">
        <v>1841</v>
      </c>
      <c r="F3414" s="734">
        <v>2312</v>
      </c>
      <c r="G3414" s="2094" t="s">
        <v>4259</v>
      </c>
      <c r="H3414" s="2100"/>
      <c r="I3414" s="2100"/>
      <c r="J3414" s="2103" t="s">
        <v>1126</v>
      </c>
      <c r="K3414" s="2117"/>
      <c r="L3414" s="2100"/>
      <c r="M3414" s="2100">
        <v>365</v>
      </c>
      <c r="N3414" s="296"/>
    </row>
    <row r="3415" spans="1:32" ht="20.399999999999999">
      <c r="A3415" s="602"/>
      <c r="B3415" s="3033" t="s">
        <v>312</v>
      </c>
      <c r="C3415" s="602" t="s">
        <v>306</v>
      </c>
      <c r="D3415" s="617" t="s">
        <v>1852</v>
      </c>
      <c r="E3415" s="639" t="s">
        <v>1841</v>
      </c>
      <c r="F3415" s="734">
        <v>2312</v>
      </c>
      <c r="G3415" s="2094" t="s">
        <v>2142</v>
      </c>
      <c r="H3415" s="2100"/>
      <c r="I3415" s="2100">
        <v>1000</v>
      </c>
      <c r="J3415" s="2103" t="s">
        <v>1126</v>
      </c>
      <c r="K3415" s="2117"/>
      <c r="L3415" s="2100"/>
      <c r="M3415" s="2100">
        <v>1000</v>
      </c>
      <c r="N3415" s="372" t="s">
        <v>4161</v>
      </c>
      <c r="O3415" s="178"/>
      <c r="P3415" s="178"/>
      <c r="Q3415" s="178"/>
      <c r="R3415" s="178"/>
      <c r="S3415" s="178"/>
      <c r="T3415" s="178"/>
      <c r="U3415" s="178"/>
      <c r="V3415" s="178"/>
      <c r="W3415" s="178"/>
      <c r="X3415" s="178"/>
      <c r="Y3415" s="178"/>
      <c r="Z3415" s="178"/>
      <c r="AA3415" s="178"/>
      <c r="AB3415" s="178"/>
      <c r="AC3415" s="178"/>
      <c r="AD3415" s="178"/>
      <c r="AE3415" s="178"/>
      <c r="AF3415" s="178"/>
    </row>
    <row r="3416" spans="1:32" ht="20.399999999999999">
      <c r="A3416" s="622"/>
      <c r="B3416" s="3032" t="s">
        <v>312</v>
      </c>
      <c r="C3416" s="622" t="s">
        <v>306</v>
      </c>
      <c r="D3416" s="658" t="s">
        <v>1852</v>
      </c>
      <c r="E3416" s="659" t="s">
        <v>1841</v>
      </c>
      <c r="F3416" s="763">
        <v>2314</v>
      </c>
      <c r="G3416" s="739" t="s">
        <v>1427</v>
      </c>
      <c r="H3416" s="645">
        <v>200</v>
      </c>
      <c r="I3416" s="740"/>
      <c r="J3416" s="1537">
        <v>0</v>
      </c>
      <c r="K3416" s="741"/>
      <c r="L3416" s="645">
        <v>150</v>
      </c>
      <c r="M3416" s="740"/>
      <c r="N3416" s="296"/>
    </row>
    <row r="3417" spans="1:32">
      <c r="A3417" s="602"/>
      <c r="B3417" s="3033" t="s">
        <v>312</v>
      </c>
      <c r="C3417" s="602" t="s">
        <v>306</v>
      </c>
      <c r="D3417" s="617" t="s">
        <v>1852</v>
      </c>
      <c r="E3417" s="639" t="s">
        <v>1841</v>
      </c>
      <c r="F3417" s="734">
        <v>2314</v>
      </c>
      <c r="G3417" s="751" t="s">
        <v>166</v>
      </c>
      <c r="H3417" s="640"/>
      <c r="I3417" s="640">
        <v>200</v>
      </c>
      <c r="J3417" s="1537" t="s">
        <v>1126</v>
      </c>
      <c r="K3417" s="731"/>
      <c r="L3417" s="640"/>
      <c r="M3417" s="640">
        <v>150</v>
      </c>
      <c r="N3417" s="296"/>
      <c r="O3417" s="178"/>
      <c r="P3417" s="178"/>
      <c r="Q3417" s="178"/>
      <c r="R3417" s="178"/>
      <c r="S3417" s="178"/>
      <c r="T3417" s="178"/>
      <c r="U3417" s="178"/>
      <c r="V3417" s="178"/>
      <c r="W3417" s="178"/>
      <c r="X3417" s="178"/>
      <c r="Y3417" s="178"/>
      <c r="Z3417" s="178"/>
      <c r="AA3417" s="178"/>
      <c r="AB3417" s="178"/>
      <c r="AC3417" s="178"/>
      <c r="AD3417" s="178"/>
      <c r="AE3417" s="178"/>
      <c r="AF3417" s="178"/>
    </row>
    <row r="3418" spans="1:32">
      <c r="A3418" s="622"/>
      <c r="B3418" s="3032" t="s">
        <v>312</v>
      </c>
      <c r="C3418" s="622" t="s">
        <v>306</v>
      </c>
      <c r="D3418" s="658" t="s">
        <v>1852</v>
      </c>
      <c r="E3418" s="659" t="s">
        <v>1841</v>
      </c>
      <c r="F3418" s="763">
        <v>2322</v>
      </c>
      <c r="G3418" s="739" t="s">
        <v>183</v>
      </c>
      <c r="H3418" s="645">
        <v>1400</v>
      </c>
      <c r="I3418" s="740"/>
      <c r="J3418" s="1537">
        <v>709.32</v>
      </c>
      <c r="K3418" s="741"/>
      <c r="L3418" s="645">
        <v>0</v>
      </c>
      <c r="M3418" s="740"/>
      <c r="N3418" s="296"/>
    </row>
    <row r="3419" spans="1:32">
      <c r="A3419" s="602"/>
      <c r="B3419" s="3033" t="s">
        <v>312</v>
      </c>
      <c r="C3419" s="602" t="s">
        <v>306</v>
      </c>
      <c r="D3419" s="617" t="s">
        <v>1852</v>
      </c>
      <c r="E3419" s="639" t="s">
        <v>1841</v>
      </c>
      <c r="F3419" s="734">
        <v>2322</v>
      </c>
      <c r="G3419" s="751" t="s">
        <v>1174</v>
      </c>
      <c r="H3419" s="640"/>
      <c r="I3419" s="640">
        <v>1400</v>
      </c>
      <c r="J3419" s="1537" t="s">
        <v>1126</v>
      </c>
      <c r="K3419" s="731"/>
      <c r="L3419" s="640"/>
      <c r="M3419" s="640"/>
      <c r="N3419" s="296" t="s">
        <v>4162</v>
      </c>
      <c r="O3419" s="178"/>
      <c r="P3419" s="178"/>
      <c r="Q3419" s="178"/>
      <c r="R3419" s="178"/>
      <c r="S3419" s="178"/>
      <c r="T3419" s="178"/>
      <c r="U3419" s="178"/>
      <c r="V3419" s="178"/>
      <c r="W3419" s="178"/>
      <c r="X3419" s="178"/>
      <c r="Y3419" s="178"/>
      <c r="Z3419" s="178"/>
      <c r="AA3419" s="178"/>
      <c r="AB3419" s="178"/>
      <c r="AC3419" s="178"/>
      <c r="AD3419" s="178"/>
      <c r="AE3419" s="178"/>
      <c r="AF3419" s="178"/>
    </row>
    <row r="3420" spans="1:32">
      <c r="A3420" s="622"/>
      <c r="B3420" s="3032" t="s">
        <v>312</v>
      </c>
      <c r="C3420" s="622" t="s">
        <v>306</v>
      </c>
      <c r="D3420" s="658" t="s">
        <v>1852</v>
      </c>
      <c r="E3420" s="659" t="s">
        <v>1841</v>
      </c>
      <c r="F3420" s="763">
        <v>2350</v>
      </c>
      <c r="G3420" s="739" t="s">
        <v>1015</v>
      </c>
      <c r="H3420" s="645">
        <v>2000</v>
      </c>
      <c r="I3420" s="740"/>
      <c r="J3420" s="1537">
        <v>66.209999999999994</v>
      </c>
      <c r="K3420" s="741"/>
      <c r="L3420" s="645">
        <v>1400</v>
      </c>
      <c r="M3420" s="740"/>
      <c r="N3420" s="296"/>
    </row>
    <row r="3421" spans="1:32">
      <c r="A3421" s="602"/>
      <c r="B3421" s="3033" t="s">
        <v>312</v>
      </c>
      <c r="C3421" s="602" t="s">
        <v>306</v>
      </c>
      <c r="D3421" s="617" t="s">
        <v>1852</v>
      </c>
      <c r="E3421" s="639" t="s">
        <v>1841</v>
      </c>
      <c r="F3421" s="734">
        <v>2350</v>
      </c>
      <c r="G3421" s="751"/>
      <c r="H3421" s="640"/>
      <c r="I3421" s="640">
        <v>2000</v>
      </c>
      <c r="J3421" s="1537" t="s">
        <v>1126</v>
      </c>
      <c r="K3421" s="731"/>
      <c r="L3421" s="640"/>
      <c r="M3421" s="640">
        <v>1400</v>
      </c>
      <c r="N3421" s="372" t="s">
        <v>4163</v>
      </c>
      <c r="O3421" s="178"/>
      <c r="P3421" s="178"/>
      <c r="Q3421" s="178"/>
      <c r="R3421" s="178"/>
      <c r="S3421" s="178"/>
      <c r="T3421" s="178"/>
      <c r="U3421" s="178"/>
      <c r="V3421" s="178"/>
      <c r="W3421" s="178"/>
      <c r="X3421" s="178"/>
      <c r="Y3421" s="178"/>
      <c r="Z3421" s="178"/>
      <c r="AA3421" s="178"/>
      <c r="AB3421" s="178"/>
      <c r="AC3421" s="178"/>
      <c r="AD3421" s="178"/>
      <c r="AE3421" s="178"/>
      <c r="AF3421" s="178"/>
    </row>
    <row r="3422" spans="1:32" ht="20.399999999999999">
      <c r="A3422" s="622"/>
      <c r="B3422" s="3032" t="s">
        <v>312</v>
      </c>
      <c r="C3422" s="622" t="s">
        <v>306</v>
      </c>
      <c r="D3422" s="658" t="s">
        <v>1852</v>
      </c>
      <c r="E3422" s="659" t="s">
        <v>1841</v>
      </c>
      <c r="F3422" s="763">
        <v>5120</v>
      </c>
      <c r="G3422" s="739" t="s">
        <v>572</v>
      </c>
      <c r="H3422" s="645">
        <v>0</v>
      </c>
      <c r="I3422" s="740"/>
      <c r="J3422" s="1537" t="s">
        <v>1126</v>
      </c>
      <c r="K3422" s="741"/>
      <c r="L3422" s="645">
        <v>0</v>
      </c>
      <c r="M3422" s="740"/>
      <c r="N3422" s="372" t="s">
        <v>4164</v>
      </c>
    </row>
    <row r="3423" spans="1:32">
      <c r="A3423" s="602"/>
      <c r="B3423" s="3033" t="s">
        <v>312</v>
      </c>
      <c r="C3423" s="602" t="s">
        <v>306</v>
      </c>
      <c r="D3423" s="617" t="s">
        <v>1852</v>
      </c>
      <c r="E3423" s="639" t="s">
        <v>1841</v>
      </c>
      <c r="F3423" s="734">
        <v>5120</v>
      </c>
      <c r="G3423" s="689" t="s">
        <v>963</v>
      </c>
      <c r="H3423" s="640"/>
      <c r="I3423" s="640"/>
      <c r="J3423" s="1537" t="s">
        <v>1126</v>
      </c>
      <c r="K3423" s="731"/>
      <c r="L3423" s="640"/>
      <c r="M3423" s="640"/>
      <c r="N3423" s="296"/>
      <c r="O3423" s="178"/>
      <c r="P3423" s="178"/>
      <c r="Q3423" s="178"/>
      <c r="R3423" s="178"/>
      <c r="S3423" s="178"/>
      <c r="T3423" s="178"/>
      <c r="U3423" s="178"/>
      <c r="V3423" s="178"/>
      <c r="W3423" s="178"/>
      <c r="X3423" s="178"/>
      <c r="Y3423" s="178"/>
      <c r="Z3423" s="178"/>
      <c r="AA3423" s="178"/>
      <c r="AB3423" s="178"/>
      <c r="AC3423" s="178"/>
      <c r="AD3423" s="178"/>
      <c r="AE3423" s="178"/>
      <c r="AF3423" s="178"/>
    </row>
    <row r="3424" spans="1:32">
      <c r="A3424" s="622"/>
      <c r="B3424" s="3032" t="s">
        <v>312</v>
      </c>
      <c r="C3424" s="622" t="s">
        <v>306</v>
      </c>
      <c r="D3424" s="658" t="s">
        <v>1852</v>
      </c>
      <c r="E3424" s="659" t="s">
        <v>1841</v>
      </c>
      <c r="F3424" s="763">
        <v>5238</v>
      </c>
      <c r="G3424" s="739" t="s">
        <v>674</v>
      </c>
      <c r="H3424" s="645">
        <v>5600</v>
      </c>
      <c r="I3424" s="740"/>
      <c r="J3424" s="1537">
        <v>1881.64</v>
      </c>
      <c r="K3424" s="741"/>
      <c r="L3424" s="645">
        <v>5500</v>
      </c>
      <c r="M3424" s="740"/>
      <c r="N3424" s="296"/>
    </row>
    <row r="3425" spans="1:32">
      <c r="A3425" s="602"/>
      <c r="B3425" s="3033" t="s">
        <v>312</v>
      </c>
      <c r="C3425" s="602" t="s">
        <v>306</v>
      </c>
      <c r="D3425" s="617" t="s">
        <v>1852</v>
      </c>
      <c r="E3425" s="639" t="s">
        <v>1841</v>
      </c>
      <c r="F3425" s="734">
        <v>5238</v>
      </c>
      <c r="G3425" s="2094" t="s">
        <v>4260</v>
      </c>
      <c r="H3425" s="2100"/>
      <c r="I3425" s="2100">
        <v>5600</v>
      </c>
      <c r="J3425" s="2103" t="s">
        <v>1126</v>
      </c>
      <c r="K3425" s="2117"/>
      <c r="L3425" s="2100"/>
      <c r="M3425" s="2100">
        <v>5500</v>
      </c>
      <c r="N3425" s="296"/>
    </row>
    <row r="3426" spans="1:32" ht="20.399999999999999">
      <c r="A3426" s="622"/>
      <c r="B3426" s="3032" t="s">
        <v>312</v>
      </c>
      <c r="C3426" s="622" t="s">
        <v>306</v>
      </c>
      <c r="D3426" s="658" t="s">
        <v>1852</v>
      </c>
      <c r="E3426" s="659" t="s">
        <v>1841</v>
      </c>
      <c r="F3426" s="763">
        <v>5239</v>
      </c>
      <c r="G3426" s="739" t="s">
        <v>1170</v>
      </c>
      <c r="H3426" s="645">
        <v>0</v>
      </c>
      <c r="I3426" s="740"/>
      <c r="J3426" s="1537" t="s">
        <v>1126</v>
      </c>
      <c r="K3426" s="741"/>
      <c r="L3426" s="645">
        <v>0</v>
      </c>
      <c r="M3426" s="740"/>
      <c r="N3426" s="296" t="s">
        <v>4166</v>
      </c>
      <c r="O3426" s="178"/>
      <c r="P3426" s="178"/>
      <c r="Q3426" s="178"/>
      <c r="R3426" s="178"/>
      <c r="S3426" s="178"/>
      <c r="T3426" s="178"/>
      <c r="U3426" s="178"/>
      <c r="V3426" s="178"/>
      <c r="W3426" s="178"/>
      <c r="X3426" s="178"/>
      <c r="Y3426" s="178"/>
      <c r="Z3426" s="178"/>
      <c r="AA3426" s="178"/>
      <c r="AB3426" s="178"/>
      <c r="AC3426" s="178"/>
      <c r="AD3426" s="178"/>
      <c r="AE3426" s="178"/>
      <c r="AF3426" s="178"/>
    </row>
    <row r="3427" spans="1:32">
      <c r="A3427" s="602"/>
      <c r="B3427" s="3033" t="s">
        <v>312</v>
      </c>
      <c r="C3427" s="602" t="s">
        <v>309</v>
      </c>
      <c r="D3427" s="617" t="s">
        <v>1852</v>
      </c>
      <c r="E3427" s="639" t="s">
        <v>1841</v>
      </c>
      <c r="F3427" s="734">
        <v>5239</v>
      </c>
      <c r="G3427" s="751" t="s">
        <v>2143</v>
      </c>
      <c r="H3427" s="640"/>
      <c r="I3427" s="640">
        <v>0</v>
      </c>
      <c r="J3427" s="1537" t="s">
        <v>1126</v>
      </c>
      <c r="K3427" s="731"/>
      <c r="L3427" s="640"/>
      <c r="M3427" s="640">
        <v>0</v>
      </c>
      <c r="N3427" s="296"/>
    </row>
    <row r="3428" spans="1:32">
      <c r="A3428" s="622"/>
      <c r="B3428" s="3032" t="s">
        <v>312</v>
      </c>
      <c r="C3428" s="622" t="s">
        <v>306</v>
      </c>
      <c r="D3428" s="658" t="s">
        <v>1852</v>
      </c>
      <c r="E3428" s="659" t="s">
        <v>1841</v>
      </c>
      <c r="F3428" s="763">
        <v>6292</v>
      </c>
      <c r="G3428" s="739" t="s">
        <v>735</v>
      </c>
      <c r="H3428" s="645">
        <v>2000</v>
      </c>
      <c r="I3428" s="740"/>
      <c r="J3428" s="1537">
        <v>512</v>
      </c>
      <c r="K3428" s="741"/>
      <c r="L3428" s="645">
        <v>3000</v>
      </c>
      <c r="M3428" s="740"/>
      <c r="N3428" s="296" t="s">
        <v>4167</v>
      </c>
      <c r="O3428" s="178"/>
      <c r="P3428" s="178"/>
      <c r="Q3428" s="178"/>
      <c r="R3428" s="178"/>
      <c r="S3428" s="178"/>
      <c r="T3428" s="178"/>
      <c r="U3428" s="178"/>
      <c r="V3428" s="178"/>
      <c r="W3428" s="178"/>
      <c r="X3428" s="178"/>
      <c r="Y3428" s="178"/>
      <c r="Z3428" s="178"/>
      <c r="AA3428" s="178"/>
      <c r="AB3428" s="178"/>
      <c r="AC3428" s="178"/>
      <c r="AD3428" s="178"/>
      <c r="AE3428" s="178"/>
      <c r="AF3428" s="178"/>
    </row>
    <row r="3429" spans="1:32" ht="20.399999999999999">
      <c r="A3429" s="602"/>
      <c r="B3429" s="3033" t="s">
        <v>312</v>
      </c>
      <c r="C3429" s="602" t="s">
        <v>309</v>
      </c>
      <c r="D3429" s="617" t="s">
        <v>1852</v>
      </c>
      <c r="E3429" s="639" t="s">
        <v>1841</v>
      </c>
      <c r="F3429" s="734">
        <v>6292</v>
      </c>
      <c r="G3429" s="2094" t="s">
        <v>2932</v>
      </c>
      <c r="H3429" s="2100"/>
      <c r="I3429" s="2100">
        <v>2000</v>
      </c>
      <c r="J3429" s="2103" t="s">
        <v>1126</v>
      </c>
      <c r="K3429" s="2117"/>
      <c r="L3429" s="2100"/>
      <c r="M3429" s="2100">
        <v>3000</v>
      </c>
      <c r="N3429" s="296"/>
    </row>
    <row r="3430" spans="1:32">
      <c r="A3430" s="622"/>
      <c r="B3430" s="3032" t="s">
        <v>312</v>
      </c>
      <c r="C3430" s="622" t="s">
        <v>306</v>
      </c>
      <c r="D3430" s="658" t="s">
        <v>1852</v>
      </c>
      <c r="E3430" s="659" t="s">
        <v>1841</v>
      </c>
      <c r="F3430" s="763">
        <v>6411</v>
      </c>
      <c r="G3430" s="739" t="s">
        <v>738</v>
      </c>
      <c r="H3430" s="645">
        <v>11500</v>
      </c>
      <c r="I3430" s="740"/>
      <c r="J3430" s="1537">
        <v>10296</v>
      </c>
      <c r="K3430" s="741"/>
      <c r="L3430" s="645">
        <v>14415</v>
      </c>
      <c r="M3430" s="740"/>
      <c r="N3430" s="296"/>
    </row>
    <row r="3431" spans="1:32">
      <c r="A3431" s="602"/>
      <c r="B3431" s="3033" t="s">
        <v>312</v>
      </c>
      <c r="C3431" s="602" t="s">
        <v>306</v>
      </c>
      <c r="D3431" s="617" t="s">
        <v>1852</v>
      </c>
      <c r="E3431" s="639" t="s">
        <v>1841</v>
      </c>
      <c r="F3431" s="734">
        <v>6411</v>
      </c>
      <c r="G3431" s="2094" t="s">
        <v>2144</v>
      </c>
      <c r="H3431" s="2100"/>
      <c r="I3431" s="2100">
        <v>8000</v>
      </c>
      <c r="J3431" s="2103" t="s">
        <v>1126</v>
      </c>
      <c r="K3431" s="2117"/>
      <c r="L3431" s="2100"/>
      <c r="M3431" s="2100">
        <v>14415</v>
      </c>
      <c r="N3431" s="296" t="s">
        <v>4168</v>
      </c>
    </row>
    <row r="3432" spans="1:32" ht="20.399999999999999">
      <c r="A3432" s="602"/>
      <c r="B3432" s="3033" t="s">
        <v>312</v>
      </c>
      <c r="C3432" s="602" t="s">
        <v>306</v>
      </c>
      <c r="D3432" s="617" t="s">
        <v>1852</v>
      </c>
      <c r="E3432" s="639" t="s">
        <v>1841</v>
      </c>
      <c r="F3432" s="734">
        <v>6411</v>
      </c>
      <c r="G3432" s="751" t="s">
        <v>4253</v>
      </c>
      <c r="H3432" s="640"/>
      <c r="I3432" s="640">
        <v>3500</v>
      </c>
      <c r="J3432" s="1537" t="s">
        <v>1126</v>
      </c>
      <c r="K3432" s="731"/>
      <c r="L3432" s="640"/>
      <c r="M3432" s="640"/>
      <c r="N3432" s="372" t="s">
        <v>4169</v>
      </c>
      <c r="O3432" s="178"/>
      <c r="P3432" s="178"/>
      <c r="Q3432" s="178"/>
      <c r="R3432" s="178"/>
      <c r="S3432" s="178"/>
      <c r="T3432" s="178"/>
      <c r="U3432" s="178"/>
      <c r="V3432" s="178"/>
      <c r="W3432" s="178"/>
      <c r="X3432" s="178"/>
      <c r="Y3432" s="178"/>
      <c r="Z3432" s="178"/>
      <c r="AA3432" s="178"/>
      <c r="AB3432" s="178"/>
      <c r="AC3432" s="178"/>
      <c r="AD3432" s="178"/>
      <c r="AE3432" s="178"/>
    </row>
    <row r="3433" spans="1:32" ht="20.399999999999999">
      <c r="A3433" s="622"/>
      <c r="B3433" s="3032" t="s">
        <v>312</v>
      </c>
      <c r="C3433" s="622" t="s">
        <v>306</v>
      </c>
      <c r="D3433" s="658" t="s">
        <v>1852</v>
      </c>
      <c r="E3433" s="659" t="s">
        <v>1841</v>
      </c>
      <c r="F3433" s="763">
        <v>6421</v>
      </c>
      <c r="G3433" s="739" t="s">
        <v>1031</v>
      </c>
      <c r="H3433" s="645">
        <v>1500</v>
      </c>
      <c r="I3433" s="740"/>
      <c r="J3433" s="1537">
        <v>859</v>
      </c>
      <c r="K3433" s="741"/>
      <c r="L3433" s="645">
        <v>1965</v>
      </c>
      <c r="M3433" s="740"/>
      <c r="N3433" s="296"/>
    </row>
    <row r="3434" spans="1:32">
      <c r="A3434" s="602"/>
      <c r="B3434" s="3033" t="s">
        <v>312</v>
      </c>
      <c r="C3434" s="602" t="s">
        <v>306</v>
      </c>
      <c r="D3434" s="617" t="s">
        <v>1852</v>
      </c>
      <c r="E3434" s="639" t="s">
        <v>1841</v>
      </c>
      <c r="F3434" s="734">
        <v>6421</v>
      </c>
      <c r="G3434" s="751"/>
      <c r="H3434" s="640"/>
      <c r="I3434" s="640">
        <v>5000</v>
      </c>
      <c r="J3434" s="1537" t="s">
        <v>1126</v>
      </c>
      <c r="K3434" s="731"/>
      <c r="L3434" s="640"/>
      <c r="M3434" s="640">
        <v>1965</v>
      </c>
      <c r="N3434" s="372" t="s">
        <v>4170</v>
      </c>
      <c r="O3434" s="178"/>
      <c r="P3434" s="178"/>
      <c r="Q3434" s="178"/>
      <c r="R3434" s="178"/>
      <c r="S3434" s="178"/>
      <c r="T3434" s="178"/>
      <c r="U3434" s="178"/>
      <c r="V3434" s="178"/>
      <c r="W3434" s="178"/>
      <c r="X3434" s="178"/>
      <c r="Y3434" s="178"/>
      <c r="Z3434" s="178"/>
      <c r="AA3434" s="178"/>
      <c r="AB3434" s="178"/>
      <c r="AC3434" s="178"/>
      <c r="AD3434" s="178"/>
      <c r="AE3434" s="178"/>
      <c r="AF3434" s="178"/>
    </row>
    <row r="3435" spans="1:32" ht="20.399999999999999">
      <c r="A3435" s="602"/>
      <c r="B3435" s="3033" t="s">
        <v>312</v>
      </c>
      <c r="C3435" s="602" t="s">
        <v>306</v>
      </c>
      <c r="D3435" s="617" t="s">
        <v>1852</v>
      </c>
      <c r="E3435" s="639" t="s">
        <v>1841</v>
      </c>
      <c r="F3435" s="734">
        <v>6421</v>
      </c>
      <c r="G3435" s="751" t="s">
        <v>4253</v>
      </c>
      <c r="H3435" s="640"/>
      <c r="I3435" s="640">
        <v>-3500</v>
      </c>
      <c r="J3435" s="1537" t="s">
        <v>1126</v>
      </c>
      <c r="K3435" s="731"/>
      <c r="L3435" s="640"/>
      <c r="M3435" s="640"/>
      <c r="N3435" s="296"/>
    </row>
    <row r="3436" spans="1:32">
      <c r="A3436" s="622"/>
      <c r="B3436" s="3032" t="s">
        <v>422</v>
      </c>
      <c r="C3436" s="622" t="s">
        <v>413</v>
      </c>
      <c r="D3436" s="658" t="s">
        <v>1852</v>
      </c>
      <c r="E3436" s="659" t="s">
        <v>416</v>
      </c>
      <c r="F3436" s="763">
        <v>1119</v>
      </c>
      <c r="G3436" s="739" t="s">
        <v>101</v>
      </c>
      <c r="H3436" s="645">
        <v>398270.28000000009</v>
      </c>
      <c r="I3436" s="645"/>
      <c r="J3436" s="1537">
        <v>279201</v>
      </c>
      <c r="K3436" s="741"/>
      <c r="L3436" s="652">
        <v>425777.28000000009</v>
      </c>
      <c r="M3436" s="645"/>
      <c r="N3436" s="296"/>
    </row>
    <row r="3437" spans="1:32" ht="30.6">
      <c r="A3437" s="602"/>
      <c r="B3437" s="3033" t="s">
        <v>422</v>
      </c>
      <c r="C3437" s="602" t="s">
        <v>413</v>
      </c>
      <c r="D3437" s="617" t="s">
        <v>1852</v>
      </c>
      <c r="E3437" s="639" t="s">
        <v>416</v>
      </c>
      <c r="F3437" s="734">
        <v>1119</v>
      </c>
      <c r="G3437" s="751" t="s">
        <v>422</v>
      </c>
      <c r="H3437" s="640"/>
      <c r="I3437" s="640">
        <v>398270.28000000009</v>
      </c>
      <c r="J3437" s="1537" t="s">
        <v>1126</v>
      </c>
      <c r="K3437" s="731"/>
      <c r="L3437" s="653"/>
      <c r="M3437" s="640">
        <v>425777.28000000009</v>
      </c>
      <c r="N3437" s="350" t="s">
        <v>4172</v>
      </c>
    </row>
    <row r="3438" spans="1:32" ht="20.399999999999999">
      <c r="A3438" s="622"/>
      <c r="B3438" s="3032" t="s">
        <v>312</v>
      </c>
      <c r="C3438" s="622" t="s">
        <v>306</v>
      </c>
      <c r="D3438" s="658" t="s">
        <v>1852</v>
      </c>
      <c r="E3438" s="659" t="s">
        <v>416</v>
      </c>
      <c r="F3438" s="763">
        <v>1119</v>
      </c>
      <c r="G3438" s="739" t="s">
        <v>499</v>
      </c>
      <c r="H3438" s="859">
        <v>0</v>
      </c>
      <c r="I3438" s="645"/>
      <c r="J3438" s="1537" t="s">
        <v>1126</v>
      </c>
      <c r="K3438" s="741"/>
      <c r="L3438" s="2400">
        <v>0</v>
      </c>
      <c r="M3438" s="645"/>
      <c r="N3438" s="296"/>
      <c r="O3438" s="178"/>
      <c r="P3438" s="178"/>
      <c r="Q3438" s="178"/>
      <c r="R3438" s="178"/>
      <c r="S3438" s="178"/>
      <c r="T3438" s="178"/>
      <c r="U3438" s="178"/>
      <c r="V3438" s="178"/>
      <c r="W3438" s="178"/>
      <c r="X3438" s="178"/>
      <c r="Y3438" s="178"/>
      <c r="Z3438" s="178"/>
      <c r="AA3438" s="178"/>
      <c r="AB3438" s="178"/>
      <c r="AC3438" s="178"/>
      <c r="AD3438" s="178"/>
      <c r="AE3438" s="178"/>
      <c r="AF3438" s="178"/>
    </row>
    <row r="3439" spans="1:32" ht="20.399999999999999">
      <c r="A3439" s="602"/>
      <c r="B3439" s="3033" t="s">
        <v>312</v>
      </c>
      <c r="C3439" s="602" t="s">
        <v>306</v>
      </c>
      <c r="D3439" s="617" t="s">
        <v>1852</v>
      </c>
      <c r="E3439" s="639" t="s">
        <v>416</v>
      </c>
      <c r="F3439" s="734">
        <v>1119</v>
      </c>
      <c r="G3439" s="689" t="s">
        <v>885</v>
      </c>
      <c r="H3439" s="640"/>
      <c r="I3439" s="640"/>
      <c r="J3439" s="1537" t="s">
        <v>1126</v>
      </c>
      <c r="K3439" s="731"/>
      <c r="L3439" s="653"/>
      <c r="M3439" s="640"/>
      <c r="N3439" s="296"/>
    </row>
    <row r="3440" spans="1:32">
      <c r="A3440" s="622"/>
      <c r="B3440" s="3032" t="s">
        <v>422</v>
      </c>
      <c r="C3440" s="622" t="s">
        <v>413</v>
      </c>
      <c r="D3440" s="658" t="s">
        <v>1852</v>
      </c>
      <c r="E3440" s="659" t="s">
        <v>416</v>
      </c>
      <c r="F3440" s="763">
        <v>1142</v>
      </c>
      <c r="G3440" s="739" t="s">
        <v>722</v>
      </c>
      <c r="H3440" s="645">
        <v>0</v>
      </c>
      <c r="I3440" s="645"/>
      <c r="J3440" s="1537" t="s">
        <v>1126</v>
      </c>
      <c r="K3440" s="741"/>
      <c r="L3440" s="652">
        <v>0</v>
      </c>
      <c r="M3440" s="645"/>
      <c r="N3440" s="296"/>
    </row>
    <row r="3441" spans="1:32">
      <c r="A3441" s="602"/>
      <c r="B3441" s="3033" t="s">
        <v>422</v>
      </c>
      <c r="C3441" s="602" t="s">
        <v>413</v>
      </c>
      <c r="D3441" s="617" t="s">
        <v>1852</v>
      </c>
      <c r="E3441" s="639" t="s">
        <v>416</v>
      </c>
      <c r="F3441" s="734">
        <v>1142</v>
      </c>
      <c r="G3441" s="689"/>
      <c r="H3441" s="640"/>
      <c r="I3441" s="640"/>
      <c r="J3441" s="1537" t="s">
        <v>1126</v>
      </c>
      <c r="K3441" s="731"/>
      <c r="L3441" s="653"/>
      <c r="M3441" s="640"/>
      <c r="N3441" s="296"/>
    </row>
    <row r="3442" spans="1:32">
      <c r="A3442" s="622"/>
      <c r="B3442" s="3032" t="s">
        <v>422</v>
      </c>
      <c r="C3442" s="622" t="s">
        <v>413</v>
      </c>
      <c r="D3442" s="658" t="s">
        <v>1852</v>
      </c>
      <c r="E3442" s="659" t="s">
        <v>416</v>
      </c>
      <c r="F3442" s="763">
        <v>1145</v>
      </c>
      <c r="G3442" s="739" t="s">
        <v>722</v>
      </c>
      <c r="H3442" s="645">
        <v>11948.108400000003</v>
      </c>
      <c r="I3442" s="645"/>
      <c r="J3442" s="1537">
        <v>7158</v>
      </c>
      <c r="K3442" s="741"/>
      <c r="L3442" s="652">
        <v>12773.318400000002</v>
      </c>
      <c r="M3442" s="645"/>
      <c r="N3442" s="296"/>
    </row>
    <row r="3443" spans="1:32">
      <c r="A3443" s="602"/>
      <c r="B3443" s="3033" t="s">
        <v>422</v>
      </c>
      <c r="C3443" s="602" t="s">
        <v>413</v>
      </c>
      <c r="D3443" s="617" t="s">
        <v>1852</v>
      </c>
      <c r="E3443" s="639" t="s">
        <v>416</v>
      </c>
      <c r="F3443" s="734">
        <v>1145</v>
      </c>
      <c r="G3443" s="2401" t="s">
        <v>2686</v>
      </c>
      <c r="H3443" s="640"/>
      <c r="I3443" s="640">
        <v>11948.108400000003</v>
      </c>
      <c r="J3443" s="1537" t="s">
        <v>1126</v>
      </c>
      <c r="K3443" s="731"/>
      <c r="L3443" s="653"/>
      <c r="M3443" s="2402">
        <v>12773.318400000002</v>
      </c>
      <c r="N3443" s="296"/>
    </row>
    <row r="3444" spans="1:32" ht="20.399999999999999">
      <c r="A3444" s="622"/>
      <c r="B3444" s="3032" t="s">
        <v>422</v>
      </c>
      <c r="C3444" s="622" t="s">
        <v>413</v>
      </c>
      <c r="D3444" s="658" t="s">
        <v>1852</v>
      </c>
      <c r="E3444" s="659" t="s">
        <v>416</v>
      </c>
      <c r="F3444" s="763">
        <v>1146</v>
      </c>
      <c r="G3444" s="739" t="s">
        <v>583</v>
      </c>
      <c r="H3444" s="645">
        <v>11800</v>
      </c>
      <c r="I3444" s="645"/>
      <c r="J3444" s="1537">
        <v>0</v>
      </c>
      <c r="K3444" s="741"/>
      <c r="L3444" s="652">
        <v>13800</v>
      </c>
      <c r="M3444" s="645"/>
      <c r="N3444" s="296"/>
    </row>
    <row r="3445" spans="1:32">
      <c r="A3445" s="602"/>
      <c r="B3445" s="3033" t="s">
        <v>422</v>
      </c>
      <c r="C3445" s="602" t="s">
        <v>413</v>
      </c>
      <c r="D3445" s="617" t="s">
        <v>1852</v>
      </c>
      <c r="E3445" s="639" t="s">
        <v>416</v>
      </c>
      <c r="F3445" s="734">
        <v>1146</v>
      </c>
      <c r="G3445" s="751"/>
      <c r="H3445" s="648"/>
      <c r="I3445" s="648">
        <v>11800</v>
      </c>
      <c r="J3445" s="1537" t="s">
        <v>1126</v>
      </c>
      <c r="K3445" s="764"/>
      <c r="L3445" s="901"/>
      <c r="M3445" s="648">
        <v>13800</v>
      </c>
      <c r="N3445" s="296" t="s">
        <v>4173</v>
      </c>
      <c r="O3445" s="178"/>
      <c r="P3445" s="178"/>
      <c r="Q3445" s="178"/>
      <c r="R3445" s="178"/>
      <c r="S3445" s="178"/>
      <c r="T3445" s="178"/>
      <c r="U3445" s="178"/>
      <c r="V3445" s="178"/>
      <c r="W3445" s="178"/>
      <c r="X3445" s="178"/>
      <c r="Y3445" s="178"/>
      <c r="Z3445" s="178"/>
      <c r="AA3445" s="178"/>
      <c r="AB3445" s="178"/>
      <c r="AC3445" s="178"/>
      <c r="AD3445" s="178"/>
      <c r="AE3445" s="178"/>
      <c r="AF3445" s="178"/>
    </row>
    <row r="3446" spans="1:32">
      <c r="A3446" s="622"/>
      <c r="B3446" s="3032" t="s">
        <v>422</v>
      </c>
      <c r="C3446" s="622" t="s">
        <v>413</v>
      </c>
      <c r="D3446" s="658" t="s">
        <v>1852</v>
      </c>
      <c r="E3446" s="659" t="s">
        <v>416</v>
      </c>
      <c r="F3446" s="763">
        <v>1147</v>
      </c>
      <c r="G3446" s="739" t="s">
        <v>103</v>
      </c>
      <c r="H3446" s="645">
        <v>24870.271000000004</v>
      </c>
      <c r="I3446" s="645"/>
      <c r="J3446" s="1537">
        <v>9016</v>
      </c>
      <c r="K3446" s="741"/>
      <c r="L3446" s="652">
        <v>3859.2239999999947</v>
      </c>
      <c r="M3446" s="645"/>
      <c r="N3446" s="372"/>
    </row>
    <row r="3447" spans="1:32">
      <c r="A3447" s="602"/>
      <c r="B3447" s="3033" t="s">
        <v>422</v>
      </c>
      <c r="C3447" s="602" t="s">
        <v>413</v>
      </c>
      <c r="D3447" s="617" t="s">
        <v>1852</v>
      </c>
      <c r="E3447" s="639" t="s">
        <v>416</v>
      </c>
      <c r="F3447" s="734">
        <v>1147</v>
      </c>
      <c r="G3447" s="751" t="s">
        <v>422</v>
      </c>
      <c r="H3447" s="648"/>
      <c r="I3447" s="648">
        <v>29870.271000000004</v>
      </c>
      <c r="J3447" s="1537" t="s">
        <v>1126</v>
      </c>
      <c r="K3447" s="764"/>
      <c r="L3447" s="901"/>
      <c r="M3447" s="640">
        <v>3859.2239999999947</v>
      </c>
      <c r="N3447" s="296"/>
      <c r="O3447" s="178"/>
      <c r="P3447" s="178"/>
      <c r="Q3447" s="178"/>
      <c r="R3447" s="178"/>
      <c r="S3447" s="178"/>
      <c r="T3447" s="178"/>
      <c r="U3447" s="178"/>
      <c r="V3447" s="178"/>
      <c r="W3447" s="178"/>
      <c r="X3447" s="178"/>
      <c r="Y3447" s="178"/>
      <c r="Z3447" s="178"/>
      <c r="AA3447" s="178"/>
      <c r="AB3447" s="178"/>
      <c r="AC3447" s="178"/>
      <c r="AD3447" s="178"/>
      <c r="AE3447" s="178"/>
      <c r="AF3447" s="178"/>
    </row>
    <row r="3448" spans="1:32" ht="20.399999999999999">
      <c r="A3448" s="602"/>
      <c r="B3448" s="3033" t="s">
        <v>422</v>
      </c>
      <c r="C3448" s="602" t="s">
        <v>413</v>
      </c>
      <c r="D3448" s="617" t="s">
        <v>1852</v>
      </c>
      <c r="E3448" s="639" t="s">
        <v>416</v>
      </c>
      <c r="F3448" s="734">
        <v>1147</v>
      </c>
      <c r="G3448" s="689" t="s">
        <v>3119</v>
      </c>
      <c r="H3448" s="640"/>
      <c r="I3448" s="640">
        <v>-5000</v>
      </c>
      <c r="J3448" s="1537" t="s">
        <v>1126</v>
      </c>
      <c r="K3448" s="731"/>
      <c r="L3448" s="653"/>
      <c r="M3448" s="640"/>
      <c r="N3448" s="296"/>
    </row>
    <row r="3449" spans="1:32">
      <c r="A3449" s="622"/>
      <c r="B3449" s="3032" t="s">
        <v>422</v>
      </c>
      <c r="C3449" s="622" t="s">
        <v>413</v>
      </c>
      <c r="D3449" s="658" t="s">
        <v>1852</v>
      </c>
      <c r="E3449" s="659" t="s">
        <v>416</v>
      </c>
      <c r="F3449" s="763">
        <v>1148</v>
      </c>
      <c r="G3449" s="739" t="s">
        <v>104</v>
      </c>
      <c r="H3449" s="645">
        <v>600</v>
      </c>
      <c r="I3449" s="645"/>
      <c r="J3449" s="1537">
        <v>600</v>
      </c>
      <c r="K3449" s="741"/>
      <c r="L3449" s="652">
        <v>12500</v>
      </c>
      <c r="M3449" s="645"/>
      <c r="N3449" s="296"/>
    </row>
    <row r="3450" spans="1:32">
      <c r="A3450" s="602"/>
      <c r="B3450" s="3033" t="s">
        <v>422</v>
      </c>
      <c r="C3450" s="602" t="s">
        <v>413</v>
      </c>
      <c r="D3450" s="617" t="s">
        <v>1852</v>
      </c>
      <c r="E3450" s="639" t="s">
        <v>416</v>
      </c>
      <c r="F3450" s="734">
        <v>1148</v>
      </c>
      <c r="G3450" s="903"/>
      <c r="H3450" s="648"/>
      <c r="I3450" s="648">
        <v>600</v>
      </c>
      <c r="J3450" s="1537" t="s">
        <v>1126</v>
      </c>
      <c r="K3450" s="764"/>
      <c r="L3450" s="901"/>
      <c r="M3450" s="640">
        <v>12500</v>
      </c>
      <c r="N3450" s="296"/>
      <c r="O3450" s="178"/>
      <c r="P3450" s="178"/>
      <c r="Q3450" s="178"/>
      <c r="R3450" s="178"/>
      <c r="S3450" s="178"/>
      <c r="T3450" s="178"/>
      <c r="U3450" s="178"/>
      <c r="V3450" s="178"/>
      <c r="W3450" s="178"/>
      <c r="X3450" s="178"/>
      <c r="Y3450" s="178"/>
      <c r="Z3450" s="178"/>
      <c r="AA3450" s="178"/>
      <c r="AB3450" s="178"/>
      <c r="AC3450" s="178"/>
      <c r="AD3450" s="178"/>
      <c r="AE3450" s="178"/>
      <c r="AF3450" s="178"/>
    </row>
    <row r="3451" spans="1:32">
      <c r="A3451" s="602"/>
      <c r="B3451" s="3033" t="s">
        <v>422</v>
      </c>
      <c r="C3451" s="602" t="s">
        <v>413</v>
      </c>
      <c r="D3451" s="617" t="s">
        <v>1852</v>
      </c>
      <c r="E3451" s="639" t="s">
        <v>416</v>
      </c>
      <c r="F3451" s="734">
        <v>1148</v>
      </c>
      <c r="G3451" s="689"/>
      <c r="H3451" s="640"/>
      <c r="I3451" s="640"/>
      <c r="J3451" s="1537" t="s">
        <v>1126</v>
      </c>
      <c r="K3451" s="731"/>
      <c r="L3451" s="653"/>
      <c r="M3451" s="640"/>
      <c r="N3451" s="296"/>
    </row>
    <row r="3452" spans="1:32">
      <c r="A3452" s="622"/>
      <c r="B3452" s="3032" t="s">
        <v>422</v>
      </c>
      <c r="C3452" s="622" t="s">
        <v>307</v>
      </c>
      <c r="D3452" s="762" t="s">
        <v>1852</v>
      </c>
      <c r="E3452" s="659" t="s">
        <v>416</v>
      </c>
      <c r="F3452" s="763">
        <v>1150</v>
      </c>
      <c r="G3452" s="739" t="s">
        <v>237</v>
      </c>
      <c r="H3452" s="645">
        <v>0</v>
      </c>
      <c r="I3452" s="645"/>
      <c r="J3452" s="1537">
        <v>400</v>
      </c>
      <c r="K3452" s="741"/>
      <c r="L3452" s="652">
        <v>600</v>
      </c>
      <c r="M3452" s="645"/>
      <c r="N3452" s="296"/>
      <c r="O3452" s="178"/>
      <c r="P3452" s="178"/>
      <c r="Q3452" s="178"/>
      <c r="R3452" s="178"/>
      <c r="S3452" s="178"/>
      <c r="T3452" s="178"/>
      <c r="U3452" s="178"/>
      <c r="V3452" s="178"/>
      <c r="W3452" s="178"/>
      <c r="X3452" s="178"/>
      <c r="Y3452" s="178"/>
      <c r="Z3452" s="178"/>
      <c r="AA3452" s="178"/>
      <c r="AB3452" s="178"/>
      <c r="AC3452" s="178"/>
      <c r="AD3452" s="178"/>
      <c r="AE3452" s="178"/>
      <c r="AF3452" s="178"/>
    </row>
    <row r="3453" spans="1:32" ht="20.399999999999999">
      <c r="A3453" s="602"/>
      <c r="B3453" s="3033" t="s">
        <v>422</v>
      </c>
      <c r="C3453" s="602" t="s">
        <v>307</v>
      </c>
      <c r="D3453" s="733" t="s">
        <v>1852</v>
      </c>
      <c r="E3453" s="639" t="s">
        <v>416</v>
      </c>
      <c r="F3453" s="734">
        <v>1150</v>
      </c>
      <c r="G3453" s="689" t="s">
        <v>4726</v>
      </c>
      <c r="H3453" s="648"/>
      <c r="I3453" s="648"/>
      <c r="J3453" s="1537" t="s">
        <v>1126</v>
      </c>
      <c r="K3453" s="741"/>
      <c r="L3453" s="901"/>
      <c r="M3453" s="648">
        <v>600</v>
      </c>
      <c r="N3453" s="296"/>
    </row>
    <row r="3454" spans="1:32">
      <c r="A3454" s="622"/>
      <c r="B3454" s="3032" t="s">
        <v>422</v>
      </c>
      <c r="C3454" s="622" t="s">
        <v>413</v>
      </c>
      <c r="D3454" s="762" t="s">
        <v>1852</v>
      </c>
      <c r="E3454" s="659" t="s">
        <v>416</v>
      </c>
      <c r="F3454" s="763">
        <v>1170</v>
      </c>
      <c r="G3454" s="739" t="s">
        <v>460</v>
      </c>
      <c r="H3454" s="645">
        <v>300</v>
      </c>
      <c r="I3454" s="645"/>
      <c r="J3454" s="1537">
        <v>285</v>
      </c>
      <c r="K3454" s="741"/>
      <c r="L3454" s="652">
        <v>300</v>
      </c>
      <c r="M3454" s="645"/>
      <c r="N3454" s="296"/>
    </row>
    <row r="3455" spans="1:32" ht="20.399999999999999">
      <c r="A3455" s="602"/>
      <c r="B3455" s="3033" t="s">
        <v>422</v>
      </c>
      <c r="C3455" s="602" t="s">
        <v>413</v>
      </c>
      <c r="D3455" s="733" t="s">
        <v>1852</v>
      </c>
      <c r="E3455" s="639" t="s">
        <v>416</v>
      </c>
      <c r="F3455" s="734">
        <v>1170</v>
      </c>
      <c r="G3455" s="751" t="s">
        <v>4157</v>
      </c>
      <c r="H3455" s="640"/>
      <c r="I3455" s="640">
        <v>300</v>
      </c>
      <c r="J3455" s="1537" t="s">
        <v>1126</v>
      </c>
      <c r="K3455" s="731"/>
      <c r="L3455" s="653"/>
      <c r="M3455" s="648">
        <v>300</v>
      </c>
      <c r="N3455" s="296" t="s">
        <v>4176</v>
      </c>
      <c r="O3455" s="178"/>
      <c r="P3455" s="178"/>
      <c r="Q3455" s="178"/>
      <c r="R3455" s="178"/>
      <c r="S3455" s="178"/>
      <c r="T3455" s="178"/>
      <c r="U3455" s="178"/>
      <c r="V3455" s="178"/>
      <c r="W3455" s="178"/>
      <c r="X3455" s="178"/>
      <c r="Y3455" s="178"/>
      <c r="Z3455" s="178"/>
      <c r="AA3455" s="178"/>
      <c r="AB3455" s="178"/>
      <c r="AC3455" s="178"/>
      <c r="AD3455" s="178"/>
      <c r="AE3455" s="178"/>
      <c r="AF3455" s="178"/>
    </row>
    <row r="3456" spans="1:32" ht="20.399999999999999">
      <c r="A3456" s="622"/>
      <c r="B3456" s="3032" t="s">
        <v>312</v>
      </c>
      <c r="C3456" s="622" t="s">
        <v>306</v>
      </c>
      <c r="D3456" s="762" t="s">
        <v>1852</v>
      </c>
      <c r="E3456" s="659" t="s">
        <v>416</v>
      </c>
      <c r="F3456" s="763">
        <v>1210</v>
      </c>
      <c r="G3456" s="739" t="s">
        <v>500</v>
      </c>
      <c r="H3456" s="859">
        <v>0</v>
      </c>
      <c r="I3456" s="645"/>
      <c r="J3456" s="1537" t="s">
        <v>1126</v>
      </c>
      <c r="K3456" s="741"/>
      <c r="L3456" s="2400">
        <v>0</v>
      </c>
      <c r="M3456" s="645"/>
      <c r="N3456" s="372" t="s">
        <v>4178</v>
      </c>
    </row>
    <row r="3457" spans="1:32" ht="20.399999999999999">
      <c r="A3457" s="602"/>
      <c r="B3457" s="3033" t="s">
        <v>312</v>
      </c>
      <c r="C3457" s="602" t="s">
        <v>306</v>
      </c>
      <c r="D3457" s="733" t="s">
        <v>1852</v>
      </c>
      <c r="E3457" s="639" t="s">
        <v>416</v>
      </c>
      <c r="F3457" s="734">
        <v>1210</v>
      </c>
      <c r="G3457" s="689" t="s">
        <v>885</v>
      </c>
      <c r="H3457" s="640"/>
      <c r="I3457" s="648"/>
      <c r="J3457" s="1537" t="s">
        <v>1126</v>
      </c>
      <c r="K3457" s="731"/>
      <c r="L3457" s="653"/>
      <c r="M3457" s="648"/>
      <c r="N3457" s="296" t="s">
        <v>4177</v>
      </c>
    </row>
    <row r="3458" spans="1:32">
      <c r="A3458" s="622"/>
      <c r="B3458" s="3032" t="s">
        <v>422</v>
      </c>
      <c r="C3458" s="622" t="s">
        <v>413</v>
      </c>
      <c r="D3458" s="762" t="s">
        <v>1852</v>
      </c>
      <c r="E3458" s="659" t="s">
        <v>416</v>
      </c>
      <c r="F3458" s="763">
        <v>1210</v>
      </c>
      <c r="G3458" s="739" t="s">
        <v>105</v>
      </c>
      <c r="H3458" s="645">
        <v>102485.92866588999</v>
      </c>
      <c r="I3458" s="645"/>
      <c r="J3458" s="1537">
        <v>74700</v>
      </c>
      <c r="K3458" s="741"/>
      <c r="L3458" s="652">
        <v>109166.66009508005</v>
      </c>
      <c r="M3458" s="645"/>
      <c r="N3458" s="296"/>
      <c r="O3458" s="178"/>
      <c r="P3458" s="178"/>
      <c r="Q3458" s="178"/>
      <c r="R3458" s="178"/>
      <c r="S3458" s="178"/>
      <c r="T3458" s="178"/>
      <c r="U3458" s="178"/>
      <c r="V3458" s="178"/>
      <c r="W3458" s="178"/>
      <c r="X3458" s="178"/>
      <c r="Y3458" s="178"/>
      <c r="Z3458" s="178"/>
      <c r="AA3458" s="178"/>
      <c r="AB3458" s="178"/>
      <c r="AC3458" s="178"/>
      <c r="AD3458" s="178"/>
      <c r="AE3458" s="178"/>
      <c r="AF3458" s="178"/>
    </row>
    <row r="3459" spans="1:32">
      <c r="A3459" s="602"/>
      <c r="B3459" s="3033" t="s">
        <v>422</v>
      </c>
      <c r="C3459" s="602" t="s">
        <v>413</v>
      </c>
      <c r="D3459" s="733" t="s">
        <v>1852</v>
      </c>
      <c r="E3459" s="639" t="s">
        <v>416</v>
      </c>
      <c r="F3459" s="734">
        <v>1210</v>
      </c>
      <c r="G3459" s="751" t="s">
        <v>422</v>
      </c>
      <c r="H3459" s="640"/>
      <c r="I3459" s="648">
        <v>99667.369894329997</v>
      </c>
      <c r="J3459" s="1537" t="s">
        <v>1126</v>
      </c>
      <c r="K3459" s="731"/>
      <c r="L3459" s="653"/>
      <c r="M3459" s="640">
        <v>106153.43428452004</v>
      </c>
      <c r="N3459" s="372" t="s">
        <v>4181</v>
      </c>
    </row>
    <row r="3460" spans="1:32">
      <c r="A3460" s="602"/>
      <c r="B3460" s="3033" t="s">
        <v>422</v>
      </c>
      <c r="C3460" s="602" t="s">
        <v>413</v>
      </c>
      <c r="D3460" s="733" t="s">
        <v>1852</v>
      </c>
      <c r="E3460" s="639" t="s">
        <v>416</v>
      </c>
      <c r="F3460" s="734">
        <v>1210</v>
      </c>
      <c r="G3460" s="2401" t="s">
        <v>1701</v>
      </c>
      <c r="H3460" s="640"/>
      <c r="I3460" s="648">
        <v>2818.5587715600004</v>
      </c>
      <c r="J3460" s="1537" t="s">
        <v>1126</v>
      </c>
      <c r="K3460" s="731"/>
      <c r="L3460" s="653"/>
      <c r="M3460" s="2402">
        <v>3013.2258105600004</v>
      </c>
      <c r="N3460" s="296"/>
      <c r="O3460" s="178"/>
      <c r="P3460" s="178"/>
      <c r="Q3460" s="178"/>
      <c r="R3460" s="178"/>
      <c r="S3460" s="178"/>
      <c r="T3460" s="178"/>
      <c r="U3460" s="178"/>
      <c r="V3460" s="178"/>
      <c r="W3460" s="178"/>
      <c r="X3460" s="178"/>
      <c r="Y3460" s="178"/>
      <c r="Z3460" s="178"/>
      <c r="AA3460" s="178"/>
      <c r="AB3460" s="178"/>
      <c r="AC3460" s="178"/>
      <c r="AD3460" s="178"/>
      <c r="AE3460" s="178"/>
      <c r="AF3460" s="178"/>
    </row>
    <row r="3461" spans="1:32">
      <c r="A3461" s="622"/>
      <c r="B3461" s="3032" t="s">
        <v>422</v>
      </c>
      <c r="C3461" s="622" t="s">
        <v>413</v>
      </c>
      <c r="D3461" s="762" t="s">
        <v>1852</v>
      </c>
      <c r="E3461" s="659" t="s">
        <v>416</v>
      </c>
      <c r="F3461" s="763">
        <v>1221</v>
      </c>
      <c r="G3461" s="739" t="s">
        <v>106</v>
      </c>
      <c r="H3461" s="645">
        <v>28840.246047069999</v>
      </c>
      <c r="I3461" s="645"/>
      <c r="J3461" s="1537">
        <v>27426</v>
      </c>
      <c r="K3461" s="741"/>
      <c r="L3461" s="652">
        <v>23327.742857080008</v>
      </c>
      <c r="M3461" s="645"/>
      <c r="N3461" s="296" t="s">
        <v>4184</v>
      </c>
    </row>
    <row r="3462" spans="1:32" ht="20.399999999999999">
      <c r="A3462" s="602"/>
      <c r="B3462" s="3033" t="s">
        <v>422</v>
      </c>
      <c r="C3462" s="602" t="s">
        <v>413</v>
      </c>
      <c r="D3462" s="733" t="s">
        <v>1852</v>
      </c>
      <c r="E3462" s="639" t="s">
        <v>416</v>
      </c>
      <c r="F3462" s="734">
        <v>1221</v>
      </c>
      <c r="G3462" s="689" t="s">
        <v>736</v>
      </c>
      <c r="H3462" s="640"/>
      <c r="I3462" s="640">
        <v>23840.246047069999</v>
      </c>
      <c r="J3462" s="1537" t="s">
        <v>1126</v>
      </c>
      <c r="K3462" s="731"/>
      <c r="L3462" s="653"/>
      <c r="M3462" s="640">
        <v>23327.742857080008</v>
      </c>
      <c r="N3462" s="296"/>
    </row>
    <row r="3463" spans="1:32" ht="20.399999999999999">
      <c r="A3463" s="576"/>
      <c r="B3463" s="3033" t="s">
        <v>422</v>
      </c>
      <c r="C3463" s="602" t="s">
        <v>413</v>
      </c>
      <c r="D3463" s="733" t="s">
        <v>1852</v>
      </c>
      <c r="E3463" s="639" t="s">
        <v>416</v>
      </c>
      <c r="F3463" s="734">
        <v>1221</v>
      </c>
      <c r="G3463" s="689" t="s">
        <v>3119</v>
      </c>
      <c r="H3463" s="1080"/>
      <c r="I3463" s="1080">
        <v>5000</v>
      </c>
      <c r="J3463" s="1537" t="s">
        <v>1126</v>
      </c>
      <c r="K3463" s="1338"/>
      <c r="L3463" s="1354"/>
      <c r="M3463" s="1080"/>
      <c r="N3463" s="296" t="s">
        <v>4184</v>
      </c>
    </row>
    <row r="3464" spans="1:32">
      <c r="A3464" s="622"/>
      <c r="B3464" s="3032" t="s">
        <v>756</v>
      </c>
      <c r="C3464" s="622" t="s">
        <v>413</v>
      </c>
      <c r="D3464" s="658" t="s">
        <v>1852</v>
      </c>
      <c r="E3464" s="659" t="s">
        <v>416</v>
      </c>
      <c r="F3464" s="763">
        <v>1223</v>
      </c>
      <c r="G3464" s="739" t="s">
        <v>917</v>
      </c>
      <c r="H3464" s="645">
        <v>2875</v>
      </c>
      <c r="I3464" s="645"/>
      <c r="J3464" s="1537">
        <v>2524</v>
      </c>
      <c r="K3464" s="741"/>
      <c r="L3464" s="652">
        <v>3500</v>
      </c>
      <c r="M3464" s="645"/>
      <c r="N3464" s="296"/>
      <c r="O3464" s="178"/>
      <c r="P3464" s="178"/>
      <c r="Q3464" s="178"/>
      <c r="R3464" s="178"/>
      <c r="S3464" s="178"/>
      <c r="T3464" s="178"/>
      <c r="U3464" s="178"/>
      <c r="V3464" s="178"/>
      <c r="W3464" s="178"/>
      <c r="X3464" s="178"/>
      <c r="Y3464" s="178"/>
      <c r="Z3464" s="178"/>
      <c r="AA3464" s="178"/>
      <c r="AB3464" s="178"/>
      <c r="AC3464" s="178"/>
      <c r="AD3464" s="178"/>
      <c r="AE3464" s="178"/>
      <c r="AF3464" s="178"/>
    </row>
    <row r="3465" spans="1:32">
      <c r="A3465" s="602"/>
      <c r="B3465" s="3033" t="s">
        <v>756</v>
      </c>
      <c r="C3465" s="602" t="s">
        <v>413</v>
      </c>
      <c r="D3465" s="617" t="s">
        <v>1852</v>
      </c>
      <c r="E3465" s="639" t="s">
        <v>416</v>
      </c>
      <c r="F3465" s="734">
        <v>1223</v>
      </c>
      <c r="G3465" s="689" t="s">
        <v>2156</v>
      </c>
      <c r="H3465" s="640"/>
      <c r="I3465" s="640">
        <v>2875</v>
      </c>
      <c r="J3465" s="1537" t="s">
        <v>1126</v>
      </c>
      <c r="K3465" s="731"/>
      <c r="L3465" s="653"/>
      <c r="M3465" s="653">
        <v>3500</v>
      </c>
      <c r="N3465" s="296"/>
    </row>
    <row r="3466" spans="1:32">
      <c r="A3466" s="602"/>
      <c r="B3466" s="3033" t="s">
        <v>756</v>
      </c>
      <c r="C3466" s="602" t="s">
        <v>413</v>
      </c>
      <c r="D3466" s="617" t="s">
        <v>1852</v>
      </c>
      <c r="E3466" s="639" t="s">
        <v>416</v>
      </c>
      <c r="F3466" s="734">
        <v>1223</v>
      </c>
      <c r="G3466" s="689"/>
      <c r="H3466" s="640"/>
      <c r="I3466" s="640"/>
      <c r="J3466" s="1537" t="s">
        <v>1126</v>
      </c>
      <c r="K3466" s="731"/>
      <c r="L3466" s="653"/>
      <c r="M3466" s="640"/>
      <c r="N3466" s="296"/>
      <c r="O3466" s="4"/>
      <c r="P3466" s="4"/>
      <c r="Q3466" s="4"/>
      <c r="R3466" s="4"/>
      <c r="S3466" s="4"/>
      <c r="T3466" s="4"/>
      <c r="U3466" s="4"/>
      <c r="V3466" s="4"/>
      <c r="W3466" s="4"/>
      <c r="X3466" s="4"/>
      <c r="Y3466" s="4"/>
      <c r="Z3466" s="4"/>
      <c r="AA3466" s="4"/>
      <c r="AB3466" s="4"/>
      <c r="AC3466" s="4"/>
      <c r="AD3466" s="4"/>
      <c r="AE3466" s="4"/>
      <c r="AF3466" s="4"/>
    </row>
    <row r="3467" spans="1:32">
      <c r="A3467" s="622"/>
      <c r="B3467" s="3032" t="s">
        <v>756</v>
      </c>
      <c r="C3467" s="622" t="s">
        <v>413</v>
      </c>
      <c r="D3467" s="658" t="s">
        <v>1852</v>
      </c>
      <c r="E3467" s="659" t="s">
        <v>416</v>
      </c>
      <c r="F3467" s="763">
        <v>1228</v>
      </c>
      <c r="G3467" s="739" t="s">
        <v>107</v>
      </c>
      <c r="H3467" s="645">
        <v>2364</v>
      </c>
      <c r="I3467" s="645"/>
      <c r="J3467" s="1537">
        <v>1939</v>
      </c>
      <c r="K3467" s="741"/>
      <c r="L3467" s="652">
        <v>2564</v>
      </c>
      <c r="M3467" s="645"/>
      <c r="N3467" s="296" t="s">
        <v>4185</v>
      </c>
      <c r="O3467" s="178"/>
      <c r="P3467" s="178"/>
      <c r="Q3467" s="178"/>
      <c r="R3467" s="178"/>
      <c r="S3467" s="178"/>
      <c r="T3467" s="178"/>
      <c r="U3467" s="178"/>
      <c r="V3467" s="178"/>
      <c r="W3467" s="178"/>
      <c r="X3467" s="178"/>
      <c r="Y3467" s="178"/>
      <c r="Z3467" s="178"/>
      <c r="AA3467" s="178"/>
      <c r="AB3467" s="178"/>
      <c r="AC3467" s="178"/>
      <c r="AD3467" s="178"/>
      <c r="AE3467" s="178"/>
      <c r="AF3467" s="178"/>
    </row>
    <row r="3468" spans="1:32" ht="30.6">
      <c r="A3468" s="602"/>
      <c r="B3468" s="3033" t="s">
        <v>756</v>
      </c>
      <c r="C3468" s="602" t="s">
        <v>413</v>
      </c>
      <c r="D3468" s="617" t="s">
        <v>1852</v>
      </c>
      <c r="E3468" s="639" t="s">
        <v>416</v>
      </c>
      <c r="F3468" s="734">
        <v>1228</v>
      </c>
      <c r="G3468" s="689" t="s">
        <v>886</v>
      </c>
      <c r="H3468" s="640"/>
      <c r="I3468" s="640">
        <v>564</v>
      </c>
      <c r="J3468" s="1537" t="s">
        <v>1126</v>
      </c>
      <c r="K3468" s="731"/>
      <c r="L3468" s="653"/>
      <c r="M3468" s="640">
        <v>564</v>
      </c>
      <c r="N3468" s="296"/>
      <c r="O3468" s="4"/>
      <c r="P3468" s="4"/>
      <c r="Q3468" s="4"/>
      <c r="R3468" s="4"/>
      <c r="S3468" s="4"/>
      <c r="T3468" s="4"/>
      <c r="U3468" s="4"/>
      <c r="V3468" s="4"/>
      <c r="W3468" s="4"/>
      <c r="X3468" s="4"/>
      <c r="Y3468" s="4"/>
      <c r="Z3468" s="4"/>
      <c r="AA3468" s="4"/>
      <c r="AB3468" s="4"/>
      <c r="AC3468" s="4"/>
      <c r="AD3468" s="4"/>
      <c r="AE3468" s="4"/>
      <c r="AF3468" s="4"/>
    </row>
    <row r="3469" spans="1:32">
      <c r="A3469" s="602"/>
      <c r="B3469" s="3033" t="s">
        <v>756</v>
      </c>
      <c r="C3469" s="602" t="s">
        <v>413</v>
      </c>
      <c r="D3469" s="617" t="s">
        <v>1852</v>
      </c>
      <c r="E3469" s="639" t="s">
        <v>416</v>
      </c>
      <c r="F3469" s="734">
        <v>1228</v>
      </c>
      <c r="G3469" s="689" t="s">
        <v>4160</v>
      </c>
      <c r="H3469" s="640"/>
      <c r="I3469" s="640">
        <v>1800</v>
      </c>
      <c r="J3469" s="1537" t="s">
        <v>1126</v>
      </c>
      <c r="K3469" s="731"/>
      <c r="L3469" s="653"/>
      <c r="M3469" s="640">
        <v>2000</v>
      </c>
      <c r="N3469" s="1960" t="s">
        <v>2564</v>
      </c>
      <c r="O3469" s="178"/>
      <c r="P3469" s="178"/>
      <c r="Q3469" s="178"/>
      <c r="R3469" s="178"/>
      <c r="S3469" s="178"/>
      <c r="T3469" s="178"/>
      <c r="U3469" s="178"/>
      <c r="V3469" s="178"/>
      <c r="W3469" s="178"/>
      <c r="X3469" s="178"/>
      <c r="Y3469" s="178"/>
      <c r="Z3469" s="178"/>
      <c r="AA3469" s="178"/>
      <c r="AB3469" s="178"/>
      <c r="AC3469" s="178"/>
      <c r="AD3469" s="178"/>
      <c r="AE3469" s="178"/>
      <c r="AF3469" s="178"/>
    </row>
    <row r="3470" spans="1:32">
      <c r="A3470" s="622"/>
      <c r="B3470" s="3032" t="s">
        <v>756</v>
      </c>
      <c r="C3470" s="622" t="s">
        <v>305</v>
      </c>
      <c r="D3470" s="658" t="s">
        <v>1852</v>
      </c>
      <c r="E3470" s="659" t="s">
        <v>416</v>
      </c>
      <c r="F3470" s="763">
        <v>2111</v>
      </c>
      <c r="G3470" s="739" t="s">
        <v>616</v>
      </c>
      <c r="H3470" s="645">
        <v>300</v>
      </c>
      <c r="I3470" s="645"/>
      <c r="J3470" s="1537">
        <v>128</v>
      </c>
      <c r="K3470" s="741"/>
      <c r="L3470" s="652">
        <v>300</v>
      </c>
      <c r="M3470" s="645"/>
      <c r="N3470" s="296"/>
      <c r="O3470" s="4"/>
      <c r="P3470" s="4"/>
      <c r="Q3470" s="4"/>
      <c r="R3470" s="4"/>
      <c r="S3470" s="4"/>
      <c r="T3470" s="4"/>
      <c r="U3470" s="4"/>
      <c r="V3470" s="4"/>
      <c r="W3470" s="4"/>
      <c r="X3470" s="4"/>
      <c r="Y3470" s="4"/>
      <c r="Z3470" s="4"/>
      <c r="AA3470" s="4"/>
      <c r="AB3470" s="4"/>
      <c r="AC3470" s="4"/>
      <c r="AD3470" s="4"/>
      <c r="AE3470" s="4"/>
      <c r="AF3470" s="4"/>
    </row>
    <row r="3471" spans="1:32">
      <c r="A3471" s="602"/>
      <c r="B3471" s="3033" t="s">
        <v>756</v>
      </c>
      <c r="C3471" s="602" t="s">
        <v>305</v>
      </c>
      <c r="D3471" s="617" t="s">
        <v>1852</v>
      </c>
      <c r="E3471" s="639" t="s">
        <v>416</v>
      </c>
      <c r="F3471" s="734">
        <v>2111</v>
      </c>
      <c r="G3471" s="751" t="s">
        <v>144</v>
      </c>
      <c r="H3471" s="648"/>
      <c r="I3471" s="648">
        <v>300</v>
      </c>
      <c r="J3471" s="1537" t="s">
        <v>1126</v>
      </c>
      <c r="K3471" s="741"/>
      <c r="L3471" s="901"/>
      <c r="M3471" s="648">
        <v>300</v>
      </c>
      <c r="N3471" s="296"/>
      <c r="O3471" s="178"/>
      <c r="P3471" s="178"/>
      <c r="Q3471" s="178"/>
      <c r="R3471" s="178"/>
      <c r="S3471" s="178"/>
      <c r="T3471" s="178"/>
      <c r="U3471" s="178"/>
      <c r="V3471" s="178"/>
      <c r="W3471" s="178"/>
      <c r="X3471" s="178"/>
      <c r="Y3471" s="178"/>
      <c r="Z3471" s="178"/>
      <c r="AA3471" s="178"/>
      <c r="AB3471" s="178"/>
      <c r="AC3471" s="178"/>
      <c r="AD3471" s="178"/>
      <c r="AE3471" s="178"/>
      <c r="AF3471" s="178"/>
    </row>
    <row r="3472" spans="1:32" ht="20.399999999999999">
      <c r="A3472" s="622"/>
      <c r="B3472" s="3032" t="s">
        <v>756</v>
      </c>
      <c r="C3472" s="622" t="s">
        <v>305</v>
      </c>
      <c r="D3472" s="658" t="s">
        <v>1852</v>
      </c>
      <c r="E3472" s="659" t="s">
        <v>416</v>
      </c>
      <c r="F3472" s="763">
        <v>2112</v>
      </c>
      <c r="G3472" s="739" t="s">
        <v>617</v>
      </c>
      <c r="H3472" s="645">
        <v>0</v>
      </c>
      <c r="I3472" s="645"/>
      <c r="J3472" s="1537" t="s">
        <v>1126</v>
      </c>
      <c r="K3472" s="741"/>
      <c r="L3472" s="652">
        <v>0</v>
      </c>
      <c r="M3472" s="645"/>
      <c r="N3472" s="296" t="s">
        <v>4186</v>
      </c>
      <c r="O3472" s="178"/>
      <c r="P3472" s="178"/>
      <c r="Q3472" s="178"/>
      <c r="R3472" s="178"/>
      <c r="S3472" s="178"/>
      <c r="T3472" s="178"/>
      <c r="U3472" s="178"/>
      <c r="V3472" s="178"/>
      <c r="W3472" s="178"/>
      <c r="X3472" s="178"/>
      <c r="Y3472" s="178"/>
      <c r="Z3472" s="178"/>
      <c r="AA3472" s="178"/>
      <c r="AB3472" s="178"/>
      <c r="AC3472" s="178"/>
      <c r="AD3472" s="178"/>
      <c r="AE3472" s="178"/>
      <c r="AF3472" s="178"/>
    </row>
    <row r="3473" spans="1:32" ht="30.6">
      <c r="A3473" s="602"/>
      <c r="B3473" s="3033" t="s">
        <v>756</v>
      </c>
      <c r="C3473" s="602" t="s">
        <v>305</v>
      </c>
      <c r="D3473" s="617" t="s">
        <v>1852</v>
      </c>
      <c r="E3473" s="639" t="s">
        <v>416</v>
      </c>
      <c r="F3473" s="734">
        <v>2112</v>
      </c>
      <c r="G3473" s="751" t="s">
        <v>144</v>
      </c>
      <c r="H3473" s="648"/>
      <c r="I3473" s="648"/>
      <c r="J3473" s="1537" t="s">
        <v>1126</v>
      </c>
      <c r="K3473" s="741"/>
      <c r="L3473" s="901"/>
      <c r="M3473" s="648"/>
      <c r="N3473" s="372" t="s">
        <v>4187</v>
      </c>
      <c r="O3473" s="4"/>
      <c r="P3473" s="4"/>
      <c r="Q3473" s="4"/>
      <c r="R3473" s="4"/>
      <c r="S3473" s="4"/>
      <c r="T3473" s="4"/>
      <c r="U3473" s="4"/>
      <c r="V3473" s="4"/>
      <c r="W3473" s="4"/>
      <c r="X3473" s="4"/>
      <c r="Y3473" s="4"/>
      <c r="Z3473" s="4"/>
      <c r="AA3473" s="4"/>
      <c r="AB3473" s="4"/>
      <c r="AC3473" s="4"/>
      <c r="AD3473" s="4"/>
      <c r="AE3473" s="4"/>
      <c r="AF3473" s="4"/>
    </row>
    <row r="3474" spans="1:32">
      <c r="A3474" s="622"/>
      <c r="B3474" s="3032" t="s">
        <v>756</v>
      </c>
      <c r="C3474" s="622" t="s">
        <v>305</v>
      </c>
      <c r="D3474" s="658" t="s">
        <v>1852</v>
      </c>
      <c r="E3474" s="659" t="s">
        <v>416</v>
      </c>
      <c r="F3474" s="763">
        <v>2121</v>
      </c>
      <c r="G3474" s="739" t="s">
        <v>568</v>
      </c>
      <c r="H3474" s="645">
        <v>200</v>
      </c>
      <c r="I3474" s="645"/>
      <c r="J3474" s="1537">
        <v>0</v>
      </c>
      <c r="K3474" s="741"/>
      <c r="L3474" s="652">
        <v>200</v>
      </c>
      <c r="M3474" s="645"/>
      <c r="N3474" s="296"/>
      <c r="O3474" s="178"/>
      <c r="P3474" s="178"/>
      <c r="Q3474" s="178"/>
      <c r="R3474" s="178"/>
      <c r="S3474" s="178"/>
      <c r="T3474" s="178"/>
      <c r="U3474" s="178"/>
      <c r="V3474" s="178"/>
      <c r="W3474" s="178"/>
      <c r="X3474" s="178"/>
      <c r="Y3474" s="178"/>
      <c r="Z3474" s="178"/>
      <c r="AA3474" s="178"/>
      <c r="AB3474" s="178"/>
      <c r="AC3474" s="178"/>
      <c r="AD3474" s="178"/>
      <c r="AE3474" s="178"/>
      <c r="AF3474" s="178"/>
    </row>
    <row r="3475" spans="1:32">
      <c r="A3475" s="602"/>
      <c r="B3475" s="3033" t="s">
        <v>756</v>
      </c>
      <c r="C3475" s="602" t="s">
        <v>305</v>
      </c>
      <c r="D3475" s="617" t="s">
        <v>1852</v>
      </c>
      <c r="E3475" s="639" t="s">
        <v>416</v>
      </c>
      <c r="F3475" s="734">
        <v>2121</v>
      </c>
      <c r="G3475" s="751"/>
      <c r="H3475" s="648"/>
      <c r="I3475" s="648">
        <v>200</v>
      </c>
      <c r="J3475" s="1537" t="s">
        <v>1126</v>
      </c>
      <c r="K3475" s="741"/>
      <c r="L3475" s="901"/>
      <c r="M3475" s="648">
        <v>200</v>
      </c>
      <c r="N3475" s="6"/>
      <c r="O3475" s="4"/>
      <c r="P3475" s="4"/>
      <c r="Q3475" s="4"/>
      <c r="R3475" s="4"/>
      <c r="S3475" s="4"/>
      <c r="T3475" s="4"/>
      <c r="U3475" s="4"/>
      <c r="V3475" s="4"/>
      <c r="W3475" s="4"/>
      <c r="X3475" s="4"/>
      <c r="Y3475" s="4"/>
      <c r="Z3475" s="4"/>
      <c r="AA3475" s="4"/>
      <c r="AB3475" s="4"/>
      <c r="AC3475" s="4"/>
      <c r="AD3475" s="4"/>
      <c r="AE3475" s="4"/>
      <c r="AF3475" s="4"/>
    </row>
    <row r="3476" spans="1:32" ht="20.399999999999999">
      <c r="A3476" s="622"/>
      <c r="B3476" s="3032" t="s">
        <v>756</v>
      </c>
      <c r="C3476" s="622" t="s">
        <v>307</v>
      </c>
      <c r="D3476" s="658" t="s">
        <v>1852</v>
      </c>
      <c r="E3476" s="659" t="s">
        <v>416</v>
      </c>
      <c r="F3476" s="763">
        <v>2210</v>
      </c>
      <c r="G3476" s="739" t="s">
        <v>557</v>
      </c>
      <c r="H3476" s="645">
        <v>8004</v>
      </c>
      <c r="I3476" s="645"/>
      <c r="J3476" s="1537">
        <v>7056</v>
      </c>
      <c r="K3476" s="741"/>
      <c r="L3476" s="652">
        <v>8614</v>
      </c>
      <c r="M3476" s="645"/>
      <c r="N3476" s="350" t="s">
        <v>4188</v>
      </c>
      <c r="O3476" s="178"/>
      <c r="P3476" s="178"/>
      <c r="Q3476" s="178"/>
      <c r="R3476" s="178"/>
      <c r="S3476" s="178"/>
      <c r="T3476" s="178"/>
      <c r="U3476" s="178"/>
      <c r="V3476" s="178"/>
      <c r="W3476" s="178"/>
      <c r="X3476" s="178"/>
      <c r="Y3476" s="178"/>
      <c r="Z3476" s="178"/>
      <c r="AA3476" s="178"/>
      <c r="AB3476" s="178"/>
      <c r="AC3476" s="178"/>
      <c r="AD3476" s="178"/>
      <c r="AE3476" s="178"/>
      <c r="AF3476" s="178"/>
    </row>
    <row r="3477" spans="1:32" ht="20.399999999999999">
      <c r="A3477" s="602"/>
      <c r="B3477" s="3033" t="s">
        <v>756</v>
      </c>
      <c r="C3477" s="602" t="s">
        <v>307</v>
      </c>
      <c r="D3477" s="617" t="s">
        <v>1852</v>
      </c>
      <c r="E3477" s="639" t="s">
        <v>416</v>
      </c>
      <c r="F3477" s="734">
        <v>2210</v>
      </c>
      <c r="G3477" s="689" t="s">
        <v>2157</v>
      </c>
      <c r="H3477" s="640"/>
      <c r="I3477" s="640">
        <v>2400</v>
      </c>
      <c r="J3477" s="1537" t="s">
        <v>1126</v>
      </c>
      <c r="K3477" s="731"/>
      <c r="L3477" s="653"/>
      <c r="M3477" s="653">
        <v>2350</v>
      </c>
      <c r="N3477" s="296"/>
      <c r="O3477" s="178"/>
      <c r="P3477" s="178"/>
      <c r="Q3477" s="178"/>
      <c r="R3477" s="178"/>
      <c r="S3477" s="178"/>
      <c r="T3477" s="178"/>
      <c r="U3477" s="178"/>
      <c r="V3477" s="178"/>
      <c r="W3477" s="178"/>
      <c r="X3477" s="178"/>
      <c r="Y3477" s="178"/>
      <c r="Z3477" s="178"/>
      <c r="AA3477" s="178"/>
      <c r="AB3477" s="178"/>
      <c r="AC3477" s="178"/>
      <c r="AD3477" s="178"/>
      <c r="AE3477" s="178"/>
      <c r="AF3477" s="178"/>
    </row>
    <row r="3478" spans="1:32">
      <c r="A3478" s="602"/>
      <c r="B3478" s="3033" t="s">
        <v>756</v>
      </c>
      <c r="C3478" s="602" t="s">
        <v>307</v>
      </c>
      <c r="D3478" s="617" t="s">
        <v>1852</v>
      </c>
      <c r="E3478" s="639" t="s">
        <v>416</v>
      </c>
      <c r="F3478" s="734">
        <v>2210</v>
      </c>
      <c r="G3478" s="689" t="s">
        <v>2158</v>
      </c>
      <c r="H3478" s="640"/>
      <c r="I3478" s="640">
        <v>2700</v>
      </c>
      <c r="J3478" s="1537" t="s">
        <v>1126</v>
      </c>
      <c r="K3478" s="731"/>
      <c r="L3478" s="653"/>
      <c r="M3478" s="653">
        <v>3360</v>
      </c>
      <c r="N3478" s="296"/>
      <c r="O3478" s="4"/>
      <c r="P3478" s="4"/>
      <c r="Q3478" s="4"/>
      <c r="R3478" s="4"/>
      <c r="S3478" s="4"/>
      <c r="T3478" s="4"/>
      <c r="U3478" s="4"/>
      <c r="V3478" s="4"/>
      <c r="W3478" s="4"/>
      <c r="X3478" s="4"/>
      <c r="Y3478" s="4"/>
      <c r="Z3478" s="4"/>
      <c r="AA3478" s="4"/>
      <c r="AB3478" s="4"/>
      <c r="AC3478" s="4"/>
      <c r="AD3478" s="4"/>
      <c r="AE3478" s="4"/>
      <c r="AF3478" s="4"/>
    </row>
    <row r="3479" spans="1:32" ht="20.399999999999999">
      <c r="A3479" s="602"/>
      <c r="B3479" s="3033" t="s">
        <v>756</v>
      </c>
      <c r="C3479" s="602" t="s">
        <v>307</v>
      </c>
      <c r="D3479" s="617" t="s">
        <v>1852</v>
      </c>
      <c r="E3479" s="639" t="s">
        <v>416</v>
      </c>
      <c r="F3479" s="734">
        <v>2210</v>
      </c>
      <c r="G3479" s="689" t="s">
        <v>4165</v>
      </c>
      <c r="H3479" s="640"/>
      <c r="I3479" s="640">
        <v>2904</v>
      </c>
      <c r="J3479" s="1537" t="s">
        <v>1126</v>
      </c>
      <c r="K3479" s="731"/>
      <c r="L3479" s="653"/>
      <c r="M3479" s="653">
        <v>2904</v>
      </c>
      <c r="N3479" s="296"/>
      <c r="O3479" s="178"/>
      <c r="P3479" s="178"/>
      <c r="Q3479" s="178"/>
      <c r="R3479" s="178"/>
      <c r="S3479" s="178"/>
      <c r="T3479" s="178"/>
      <c r="U3479" s="178"/>
      <c r="V3479" s="178"/>
      <c r="W3479" s="178"/>
      <c r="X3479" s="178"/>
      <c r="Y3479" s="178"/>
      <c r="Z3479" s="178"/>
      <c r="AA3479" s="178"/>
      <c r="AB3479" s="178"/>
      <c r="AC3479" s="178"/>
      <c r="AD3479" s="178"/>
      <c r="AE3479" s="178"/>
      <c r="AF3479" s="178"/>
    </row>
    <row r="3480" spans="1:32">
      <c r="A3480" s="622"/>
      <c r="B3480" s="3032" t="s">
        <v>756</v>
      </c>
      <c r="C3480" s="622" t="s">
        <v>305</v>
      </c>
      <c r="D3480" s="658" t="s">
        <v>1852</v>
      </c>
      <c r="E3480" s="659" t="s">
        <v>416</v>
      </c>
      <c r="F3480" s="763">
        <v>2221</v>
      </c>
      <c r="G3480" s="739" t="s">
        <v>606</v>
      </c>
      <c r="H3480" s="645">
        <v>3000</v>
      </c>
      <c r="I3480" s="645"/>
      <c r="J3480" s="1537">
        <v>1286.97</v>
      </c>
      <c r="K3480" s="741"/>
      <c r="L3480" s="652">
        <v>3100</v>
      </c>
      <c r="M3480" s="645"/>
      <c r="N3480" s="372"/>
      <c r="O3480" s="178"/>
      <c r="P3480" s="178"/>
      <c r="Q3480" s="178"/>
      <c r="R3480" s="178"/>
      <c r="S3480" s="178"/>
      <c r="T3480" s="178"/>
      <c r="U3480" s="178"/>
      <c r="V3480" s="178"/>
      <c r="W3480" s="178"/>
      <c r="X3480" s="178"/>
      <c r="Y3480" s="178"/>
      <c r="Z3480" s="178"/>
      <c r="AA3480" s="178"/>
      <c r="AB3480" s="178"/>
      <c r="AC3480" s="178"/>
      <c r="AD3480" s="178"/>
      <c r="AE3480" s="178"/>
      <c r="AF3480" s="178"/>
    </row>
    <row r="3481" spans="1:32">
      <c r="A3481" s="602"/>
      <c r="B3481" s="3033" t="s">
        <v>756</v>
      </c>
      <c r="C3481" s="602" t="s">
        <v>305</v>
      </c>
      <c r="D3481" s="617" t="s">
        <v>1852</v>
      </c>
      <c r="E3481" s="639" t="s">
        <v>416</v>
      </c>
      <c r="F3481" s="734">
        <v>2221</v>
      </c>
      <c r="G3481" s="689" t="s">
        <v>1597</v>
      </c>
      <c r="H3481" s="640"/>
      <c r="I3481" s="640">
        <v>500</v>
      </c>
      <c r="J3481" s="1537" t="s">
        <v>1126</v>
      </c>
      <c r="K3481" s="731"/>
      <c r="L3481" s="653"/>
      <c r="M3481" s="640"/>
      <c r="N3481" s="296"/>
      <c r="O3481" s="178"/>
      <c r="P3481" s="178"/>
      <c r="Q3481" s="178"/>
      <c r="R3481" s="178"/>
      <c r="S3481" s="178"/>
      <c r="T3481" s="178"/>
      <c r="U3481" s="178"/>
      <c r="V3481" s="178"/>
      <c r="W3481" s="178"/>
      <c r="X3481" s="178"/>
      <c r="Y3481" s="178"/>
      <c r="Z3481" s="178"/>
      <c r="AA3481" s="178"/>
      <c r="AB3481" s="178"/>
      <c r="AC3481" s="178"/>
      <c r="AD3481" s="178"/>
      <c r="AE3481" s="178"/>
      <c r="AF3481" s="178"/>
    </row>
    <row r="3482" spans="1:32">
      <c r="A3482" s="602"/>
      <c r="B3482" s="3033" t="s">
        <v>756</v>
      </c>
      <c r="C3482" s="602" t="s">
        <v>305</v>
      </c>
      <c r="D3482" s="617" t="s">
        <v>1852</v>
      </c>
      <c r="E3482" s="639" t="s">
        <v>416</v>
      </c>
      <c r="F3482" s="734">
        <v>2221</v>
      </c>
      <c r="G3482" s="689" t="s">
        <v>1605</v>
      </c>
      <c r="H3482" s="640"/>
      <c r="I3482" s="640">
        <v>2500</v>
      </c>
      <c r="J3482" s="1537" t="s">
        <v>1126</v>
      </c>
      <c r="K3482" s="731"/>
      <c r="L3482" s="653"/>
      <c r="M3482" s="640">
        <v>3100</v>
      </c>
      <c r="N3482" s="296" t="s">
        <v>4191</v>
      </c>
      <c r="O3482" s="178"/>
      <c r="P3482" s="178"/>
      <c r="Q3482" s="178"/>
      <c r="R3482" s="178"/>
      <c r="S3482" s="178"/>
      <c r="T3482" s="178"/>
      <c r="U3482" s="178"/>
      <c r="V3482" s="178"/>
      <c r="W3482" s="178"/>
      <c r="X3482" s="178"/>
      <c r="Y3482" s="178"/>
      <c r="Z3482" s="178"/>
      <c r="AA3482" s="178"/>
      <c r="AB3482" s="178"/>
      <c r="AC3482" s="178"/>
      <c r="AD3482" s="178"/>
      <c r="AE3482" s="178"/>
      <c r="AF3482" s="178"/>
    </row>
    <row r="3483" spans="1:32">
      <c r="A3483" s="622"/>
      <c r="B3483" s="3032" t="s">
        <v>756</v>
      </c>
      <c r="C3483" s="622" t="s">
        <v>305</v>
      </c>
      <c r="D3483" s="658" t="s">
        <v>1852</v>
      </c>
      <c r="E3483" s="659" t="s">
        <v>416</v>
      </c>
      <c r="F3483" s="763">
        <v>2222</v>
      </c>
      <c r="G3483" s="739" t="s">
        <v>145</v>
      </c>
      <c r="H3483" s="645">
        <v>405</v>
      </c>
      <c r="I3483" s="645"/>
      <c r="J3483" s="1537">
        <v>335</v>
      </c>
      <c r="K3483" s="741"/>
      <c r="L3483" s="652">
        <v>410</v>
      </c>
      <c r="M3483" s="645"/>
      <c r="N3483" s="296"/>
      <c r="O3483" s="178"/>
      <c r="P3483" s="178"/>
      <c r="Q3483" s="178"/>
      <c r="R3483" s="178"/>
      <c r="S3483" s="178"/>
      <c r="T3483" s="178"/>
      <c r="U3483" s="178"/>
      <c r="V3483" s="178"/>
      <c r="W3483" s="178"/>
      <c r="X3483" s="178"/>
      <c r="Y3483" s="178"/>
      <c r="Z3483" s="178"/>
      <c r="AA3483" s="178"/>
      <c r="AB3483" s="178"/>
      <c r="AC3483" s="178"/>
      <c r="AD3483" s="178"/>
      <c r="AE3483" s="178"/>
      <c r="AF3483" s="178"/>
    </row>
    <row r="3484" spans="1:32" ht="11.4" customHeight="1">
      <c r="A3484" s="602"/>
      <c r="B3484" s="3033" t="s">
        <v>756</v>
      </c>
      <c r="C3484" s="602" t="s">
        <v>305</v>
      </c>
      <c r="D3484" s="617" t="s">
        <v>1852</v>
      </c>
      <c r="E3484" s="639" t="s">
        <v>416</v>
      </c>
      <c r="F3484" s="734">
        <v>2222</v>
      </c>
      <c r="G3484" s="689" t="s">
        <v>1605</v>
      </c>
      <c r="H3484" s="640"/>
      <c r="I3484" s="640">
        <v>300</v>
      </c>
      <c r="J3484" s="1537" t="s">
        <v>1126</v>
      </c>
      <c r="K3484" s="731"/>
      <c r="L3484" s="653"/>
      <c r="M3484" s="640">
        <v>410</v>
      </c>
      <c r="N3484" s="372"/>
      <c r="O3484" s="178"/>
      <c r="P3484" s="178"/>
      <c r="Q3484" s="178"/>
      <c r="R3484" s="178"/>
      <c r="S3484" s="178"/>
      <c r="T3484" s="178"/>
      <c r="U3484" s="178"/>
      <c r="V3484" s="178"/>
      <c r="W3484" s="178"/>
      <c r="X3484" s="178"/>
      <c r="Y3484" s="178"/>
      <c r="Z3484" s="178"/>
      <c r="AA3484" s="178"/>
      <c r="AB3484" s="178"/>
      <c r="AC3484" s="178"/>
      <c r="AD3484" s="178"/>
      <c r="AE3484" s="178"/>
      <c r="AF3484" s="178"/>
    </row>
    <row r="3485" spans="1:32" ht="20.399999999999999">
      <c r="A3485" s="1393"/>
      <c r="B3485" s="3042" t="s">
        <v>756</v>
      </c>
      <c r="C3485" s="1393" t="s">
        <v>305</v>
      </c>
      <c r="D3485" s="1452" t="s">
        <v>1852</v>
      </c>
      <c r="E3485" s="1477" t="s">
        <v>416</v>
      </c>
      <c r="F3485" s="1453">
        <v>2222</v>
      </c>
      <c r="G3485" s="1460" t="s">
        <v>3236</v>
      </c>
      <c r="H3485" s="1448"/>
      <c r="I3485" s="1448">
        <v>105</v>
      </c>
      <c r="J3485" s="1448"/>
      <c r="K3485" s="1454"/>
      <c r="L3485" s="1483"/>
      <c r="M3485" s="1448"/>
      <c r="N3485" s="372" t="s">
        <v>4192</v>
      </c>
      <c r="O3485" s="178"/>
      <c r="P3485" s="178"/>
      <c r="Q3485" s="178"/>
      <c r="R3485" s="178"/>
      <c r="S3485" s="178"/>
      <c r="T3485" s="178"/>
      <c r="U3485" s="178"/>
      <c r="V3485" s="178"/>
      <c r="W3485" s="178"/>
      <c r="X3485" s="178"/>
      <c r="Y3485" s="178"/>
      <c r="Z3485" s="178"/>
      <c r="AA3485" s="178"/>
      <c r="AB3485" s="178"/>
      <c r="AC3485" s="178"/>
      <c r="AD3485" s="178"/>
      <c r="AE3485" s="178"/>
      <c r="AF3485" s="178"/>
    </row>
    <row r="3486" spans="1:32">
      <c r="A3486" s="622"/>
      <c r="B3486" s="3032" t="s">
        <v>756</v>
      </c>
      <c r="C3486" s="622" t="s">
        <v>305</v>
      </c>
      <c r="D3486" s="658" t="s">
        <v>1852</v>
      </c>
      <c r="E3486" s="659" t="s">
        <v>416</v>
      </c>
      <c r="F3486" s="763">
        <v>2223</v>
      </c>
      <c r="G3486" s="739" t="s">
        <v>146</v>
      </c>
      <c r="H3486" s="645">
        <v>2200</v>
      </c>
      <c r="I3486" s="645"/>
      <c r="J3486" s="1537">
        <v>2008</v>
      </c>
      <c r="K3486" s="741"/>
      <c r="L3486" s="652">
        <v>2450</v>
      </c>
      <c r="M3486" s="645"/>
      <c r="N3486" s="296"/>
      <c r="O3486" s="178"/>
      <c r="P3486" s="178"/>
      <c r="Q3486" s="178"/>
      <c r="R3486" s="178"/>
      <c r="S3486" s="178"/>
      <c r="T3486" s="178"/>
      <c r="U3486" s="178"/>
      <c r="V3486" s="178"/>
      <c r="W3486" s="178"/>
      <c r="X3486" s="178"/>
      <c r="Y3486" s="178"/>
      <c r="Z3486" s="178"/>
      <c r="AA3486" s="178"/>
      <c r="AB3486" s="178"/>
      <c r="AC3486" s="178"/>
      <c r="AD3486" s="178"/>
      <c r="AE3486" s="178"/>
      <c r="AF3486" s="178"/>
    </row>
    <row r="3487" spans="1:32">
      <c r="A3487" s="602"/>
      <c r="B3487" s="3033" t="s">
        <v>756</v>
      </c>
      <c r="C3487" s="602" t="s">
        <v>305</v>
      </c>
      <c r="D3487" s="617" t="s">
        <v>1852</v>
      </c>
      <c r="E3487" s="639" t="s">
        <v>416</v>
      </c>
      <c r="F3487" s="734">
        <v>2223</v>
      </c>
      <c r="G3487" s="689" t="s">
        <v>1597</v>
      </c>
      <c r="H3487" s="640"/>
      <c r="I3487" s="640">
        <v>400</v>
      </c>
      <c r="J3487" s="1537" t="s">
        <v>1126</v>
      </c>
      <c r="K3487" s="731"/>
      <c r="L3487" s="653"/>
      <c r="M3487" s="2100">
        <v>450</v>
      </c>
      <c r="N3487" s="6"/>
      <c r="O3487" s="178"/>
      <c r="P3487" s="178"/>
      <c r="Q3487" s="178"/>
      <c r="R3487" s="178"/>
      <c r="S3487" s="178"/>
      <c r="T3487" s="178"/>
      <c r="U3487" s="178"/>
      <c r="V3487" s="178"/>
      <c r="W3487" s="178"/>
      <c r="X3487" s="178"/>
      <c r="Y3487" s="178"/>
      <c r="Z3487" s="178"/>
      <c r="AA3487" s="178"/>
      <c r="AB3487" s="178"/>
      <c r="AC3487" s="178"/>
      <c r="AD3487" s="178"/>
      <c r="AE3487" s="178"/>
      <c r="AF3487" s="178"/>
    </row>
    <row r="3488" spans="1:32" ht="11.4" customHeight="1">
      <c r="A3488" s="602"/>
      <c r="B3488" s="3033" t="s">
        <v>756</v>
      </c>
      <c r="C3488" s="602" t="s">
        <v>305</v>
      </c>
      <c r="D3488" s="617" t="s">
        <v>1852</v>
      </c>
      <c r="E3488" s="639" t="s">
        <v>416</v>
      </c>
      <c r="F3488" s="734">
        <v>2223</v>
      </c>
      <c r="G3488" s="689" t="s">
        <v>1605</v>
      </c>
      <c r="H3488" s="640"/>
      <c r="I3488" s="640">
        <v>1800</v>
      </c>
      <c r="J3488" s="1537" t="s">
        <v>1126</v>
      </c>
      <c r="K3488" s="731"/>
      <c r="L3488" s="653"/>
      <c r="M3488" s="2100">
        <v>2000</v>
      </c>
      <c r="N3488" s="1657" t="s">
        <v>4761</v>
      </c>
      <c r="O3488" s="178"/>
      <c r="P3488" s="178"/>
      <c r="Q3488" s="178"/>
      <c r="R3488" s="178"/>
      <c r="S3488" s="178"/>
      <c r="T3488" s="178"/>
      <c r="U3488" s="178"/>
      <c r="V3488" s="178"/>
      <c r="W3488" s="178"/>
      <c r="X3488" s="178"/>
      <c r="Y3488" s="178"/>
      <c r="Z3488" s="178"/>
      <c r="AA3488" s="178"/>
      <c r="AB3488" s="178"/>
      <c r="AC3488" s="178"/>
      <c r="AD3488" s="178"/>
      <c r="AE3488" s="178"/>
      <c r="AF3488" s="178"/>
    </row>
    <row r="3489" spans="1:32" ht="90" customHeight="1">
      <c r="A3489" s="622"/>
      <c r="B3489" s="3032" t="s">
        <v>756</v>
      </c>
      <c r="C3489" s="622" t="s">
        <v>305</v>
      </c>
      <c r="D3489" s="658" t="s">
        <v>1852</v>
      </c>
      <c r="E3489" s="659" t="s">
        <v>416</v>
      </c>
      <c r="F3489" s="763">
        <v>2234</v>
      </c>
      <c r="G3489" s="739" t="s">
        <v>112</v>
      </c>
      <c r="H3489" s="645">
        <v>834</v>
      </c>
      <c r="I3489" s="645"/>
      <c r="J3489" s="1537">
        <v>830</v>
      </c>
      <c r="K3489" s="741"/>
      <c r="L3489" s="652">
        <v>200</v>
      </c>
      <c r="M3489" s="645"/>
      <c r="N3489" s="1657" t="s">
        <v>4762</v>
      </c>
      <c r="O3489" s="178"/>
      <c r="P3489" s="178"/>
      <c r="Q3489" s="178"/>
      <c r="R3489" s="178"/>
      <c r="S3489" s="178"/>
      <c r="T3489" s="178"/>
      <c r="U3489" s="178"/>
      <c r="V3489" s="178"/>
      <c r="W3489" s="178"/>
      <c r="X3489" s="178"/>
      <c r="Y3489" s="178"/>
      <c r="Z3489" s="178"/>
      <c r="AA3489" s="178"/>
      <c r="AB3489" s="178"/>
      <c r="AC3489" s="178"/>
      <c r="AD3489" s="178"/>
      <c r="AE3489" s="178"/>
      <c r="AF3489" s="178"/>
    </row>
    <row r="3490" spans="1:32">
      <c r="A3490" s="602"/>
      <c r="B3490" s="3033" t="s">
        <v>756</v>
      </c>
      <c r="C3490" s="602" t="s">
        <v>305</v>
      </c>
      <c r="D3490" s="617" t="s">
        <v>1852</v>
      </c>
      <c r="E3490" s="639" t="s">
        <v>416</v>
      </c>
      <c r="F3490" s="734">
        <v>2234</v>
      </c>
      <c r="G3490" s="689" t="s">
        <v>4171</v>
      </c>
      <c r="H3490" s="640"/>
      <c r="I3490" s="640">
        <v>480</v>
      </c>
      <c r="J3490" s="1537" t="s">
        <v>1126</v>
      </c>
      <c r="K3490" s="731"/>
      <c r="L3490" s="653"/>
      <c r="M3490" s="2100">
        <v>200</v>
      </c>
      <c r="N3490" s="6"/>
      <c r="O3490" s="178"/>
      <c r="P3490" s="178"/>
      <c r="Q3490" s="178"/>
      <c r="R3490" s="178"/>
      <c r="S3490" s="178"/>
      <c r="T3490" s="178"/>
      <c r="U3490" s="178"/>
      <c r="V3490" s="178"/>
      <c r="W3490" s="178"/>
      <c r="X3490" s="178"/>
      <c r="Y3490" s="178"/>
      <c r="Z3490" s="178"/>
      <c r="AA3490" s="178"/>
      <c r="AB3490" s="178"/>
      <c r="AC3490" s="178"/>
      <c r="AD3490" s="178"/>
      <c r="AE3490" s="178"/>
      <c r="AF3490" s="178"/>
    </row>
    <row r="3491" spans="1:32" ht="20.399999999999999">
      <c r="A3491" s="602"/>
      <c r="B3491" s="3033" t="s">
        <v>756</v>
      </c>
      <c r="C3491" s="602" t="s">
        <v>305</v>
      </c>
      <c r="D3491" s="617" t="s">
        <v>1852</v>
      </c>
      <c r="E3491" s="639" t="s">
        <v>416</v>
      </c>
      <c r="F3491" s="734">
        <v>2234</v>
      </c>
      <c r="G3491" s="689" t="s">
        <v>4174</v>
      </c>
      <c r="H3491" s="640"/>
      <c r="I3491" s="640">
        <v>354</v>
      </c>
      <c r="J3491" s="1537" t="s">
        <v>1126</v>
      </c>
      <c r="K3491" s="731"/>
      <c r="L3491" s="653"/>
      <c r="M3491" s="640"/>
      <c r="N3491" s="296"/>
      <c r="O3491" s="178"/>
      <c r="P3491" s="178"/>
      <c r="Q3491" s="178"/>
      <c r="R3491" s="178"/>
      <c r="S3491" s="178"/>
      <c r="T3491" s="178"/>
      <c r="U3491" s="178"/>
      <c r="V3491" s="178"/>
      <c r="W3491" s="178"/>
      <c r="X3491" s="178"/>
      <c r="Y3491" s="178"/>
      <c r="Z3491" s="178"/>
      <c r="AA3491" s="178"/>
      <c r="AB3491" s="178"/>
      <c r="AC3491" s="178"/>
      <c r="AD3491" s="178"/>
      <c r="AE3491" s="178"/>
    </row>
    <row r="3492" spans="1:32" ht="67.5" customHeight="1">
      <c r="A3492" s="622"/>
      <c r="B3492" s="3032" t="s">
        <v>756</v>
      </c>
      <c r="C3492" s="622" t="s">
        <v>307</v>
      </c>
      <c r="D3492" s="658" t="s">
        <v>1852</v>
      </c>
      <c r="E3492" s="659" t="s">
        <v>416</v>
      </c>
      <c r="F3492" s="763">
        <v>2235</v>
      </c>
      <c r="G3492" s="739" t="s">
        <v>1131</v>
      </c>
      <c r="H3492" s="645">
        <v>9541</v>
      </c>
      <c r="I3492" s="645"/>
      <c r="J3492" s="1537">
        <v>6496</v>
      </c>
      <c r="K3492" s="741"/>
      <c r="L3492" s="652">
        <v>9400</v>
      </c>
      <c r="M3492" s="645"/>
      <c r="N3492" s="296"/>
    </row>
    <row r="3493" spans="1:32" ht="11.4" customHeight="1">
      <c r="A3493" s="602"/>
      <c r="B3493" s="3033" t="s">
        <v>756</v>
      </c>
      <c r="C3493" s="602" t="s">
        <v>307</v>
      </c>
      <c r="D3493" s="617" t="s">
        <v>1852</v>
      </c>
      <c r="E3493" s="639" t="s">
        <v>416</v>
      </c>
      <c r="F3493" s="734">
        <v>2235</v>
      </c>
      <c r="G3493" s="689" t="s">
        <v>3066</v>
      </c>
      <c r="H3493" s="640"/>
      <c r="I3493" s="640">
        <v>10000</v>
      </c>
      <c r="J3493" s="1537" t="s">
        <v>1126</v>
      </c>
      <c r="K3493" s="731"/>
      <c r="L3493" s="653"/>
      <c r="M3493" s="2081">
        <v>10000</v>
      </c>
      <c r="N3493" s="296"/>
      <c r="O3493" s="178"/>
      <c r="P3493" s="178"/>
      <c r="Q3493" s="178"/>
      <c r="R3493" s="178"/>
      <c r="S3493" s="178"/>
      <c r="T3493" s="178"/>
      <c r="U3493" s="178"/>
      <c r="V3493" s="178"/>
      <c r="W3493" s="178"/>
      <c r="X3493" s="178"/>
      <c r="Y3493" s="178"/>
      <c r="Z3493" s="178"/>
      <c r="AA3493" s="178"/>
      <c r="AB3493" s="178"/>
      <c r="AC3493" s="178"/>
      <c r="AD3493" s="178"/>
      <c r="AE3493" s="178"/>
      <c r="AF3493" s="178"/>
    </row>
    <row r="3494" spans="1:32">
      <c r="A3494" s="576"/>
      <c r="B3494" s="3033" t="s">
        <v>756</v>
      </c>
      <c r="C3494" s="602" t="s">
        <v>307</v>
      </c>
      <c r="D3494" s="617" t="s">
        <v>1852</v>
      </c>
      <c r="E3494" s="639" t="s">
        <v>416</v>
      </c>
      <c r="F3494" s="734">
        <v>2235</v>
      </c>
      <c r="G3494" s="1068" t="s">
        <v>4727</v>
      </c>
      <c r="H3494" s="1080"/>
      <c r="I3494" s="1080">
        <v>-204</v>
      </c>
      <c r="J3494" s="1537" t="s">
        <v>1126</v>
      </c>
      <c r="K3494" s="1338"/>
      <c r="L3494" s="1354"/>
      <c r="M3494" s="1080">
        <v>-600</v>
      </c>
      <c r="N3494" s="296"/>
    </row>
    <row r="3495" spans="1:32" ht="30.6">
      <c r="A3495" s="576"/>
      <c r="B3495" s="3033" t="s">
        <v>756</v>
      </c>
      <c r="C3495" s="602" t="s">
        <v>307</v>
      </c>
      <c r="D3495" s="617" t="s">
        <v>1852</v>
      </c>
      <c r="E3495" s="639" t="s">
        <v>416</v>
      </c>
      <c r="F3495" s="734">
        <v>2235</v>
      </c>
      <c r="G3495" s="1068" t="s">
        <v>3236</v>
      </c>
      <c r="H3495" s="1080"/>
      <c r="I3495" s="1080">
        <v>-105</v>
      </c>
      <c r="J3495" s="1537" t="s">
        <v>1126</v>
      </c>
      <c r="K3495" s="1338"/>
      <c r="L3495" s="1354"/>
      <c r="M3495" s="1080"/>
      <c r="N3495" s="1664" t="s">
        <v>4195</v>
      </c>
      <c r="O3495" s="178"/>
      <c r="P3495" s="178"/>
      <c r="Q3495" s="178"/>
      <c r="R3495" s="178"/>
      <c r="S3495" s="178"/>
      <c r="T3495" s="178"/>
      <c r="U3495" s="178"/>
      <c r="V3495" s="178"/>
      <c r="W3495" s="178"/>
      <c r="X3495" s="178"/>
      <c r="Y3495" s="178"/>
      <c r="Z3495" s="178"/>
      <c r="AA3495" s="178"/>
      <c r="AB3495" s="178"/>
      <c r="AC3495" s="178"/>
      <c r="AD3495" s="178"/>
      <c r="AE3495" s="178"/>
      <c r="AF3495" s="178"/>
    </row>
    <row r="3496" spans="1:32" ht="30.6">
      <c r="A3496" s="622"/>
      <c r="B3496" s="3032" t="s">
        <v>756</v>
      </c>
      <c r="C3496" s="622" t="s">
        <v>307</v>
      </c>
      <c r="D3496" s="658" t="s">
        <v>1852</v>
      </c>
      <c r="E3496" s="659" t="s">
        <v>416</v>
      </c>
      <c r="F3496" s="763">
        <v>2239</v>
      </c>
      <c r="G3496" s="739" t="s">
        <v>114</v>
      </c>
      <c r="H3496" s="645">
        <v>250</v>
      </c>
      <c r="I3496" s="645"/>
      <c r="J3496" s="1537">
        <v>0.23</v>
      </c>
      <c r="K3496" s="741"/>
      <c r="L3496" s="652">
        <v>0</v>
      </c>
      <c r="M3496" s="645"/>
      <c r="N3496" s="1664" t="s">
        <v>4196</v>
      </c>
    </row>
    <row r="3497" spans="1:32" ht="11.4" customHeight="1">
      <c r="A3497" s="602"/>
      <c r="B3497" s="3033" t="s">
        <v>756</v>
      </c>
      <c r="C3497" s="602" t="s">
        <v>307</v>
      </c>
      <c r="D3497" s="617" t="s">
        <v>1852</v>
      </c>
      <c r="E3497" s="639" t="s">
        <v>416</v>
      </c>
      <c r="F3497" s="734">
        <v>2239</v>
      </c>
      <c r="G3497" s="689" t="s">
        <v>895</v>
      </c>
      <c r="H3497" s="640"/>
      <c r="I3497" s="640">
        <v>250</v>
      </c>
      <c r="J3497" s="1537" t="s">
        <v>1126</v>
      </c>
      <c r="K3497" s="731"/>
      <c r="L3497" s="653"/>
      <c r="M3497" s="640">
        <v>0</v>
      </c>
      <c r="N3497" s="296"/>
      <c r="O3497" s="178"/>
      <c r="P3497" s="178"/>
      <c r="Q3497" s="178"/>
      <c r="R3497" s="178"/>
      <c r="S3497" s="178"/>
      <c r="T3497" s="178"/>
      <c r="U3497" s="178"/>
      <c r="V3497" s="178"/>
      <c r="W3497" s="178"/>
      <c r="X3497" s="178"/>
      <c r="Y3497" s="178"/>
      <c r="Z3497" s="178"/>
      <c r="AA3497" s="178"/>
      <c r="AB3497" s="178"/>
      <c r="AC3497" s="178"/>
      <c r="AD3497" s="178"/>
      <c r="AE3497" s="178"/>
      <c r="AF3497" s="178"/>
    </row>
    <row r="3498" spans="1:32">
      <c r="A3498" s="602"/>
      <c r="B3498" s="3033" t="s">
        <v>756</v>
      </c>
      <c r="C3498" s="602" t="s">
        <v>307</v>
      </c>
      <c r="D3498" s="617" t="s">
        <v>1852</v>
      </c>
      <c r="E3498" s="639" t="s">
        <v>416</v>
      </c>
      <c r="F3498" s="734">
        <v>2239</v>
      </c>
      <c r="G3498" s="689"/>
      <c r="H3498" s="640"/>
      <c r="I3498" s="640">
        <v>0</v>
      </c>
      <c r="J3498" s="1537" t="s">
        <v>1126</v>
      </c>
      <c r="K3498" s="731"/>
      <c r="L3498" s="653"/>
      <c r="M3498" s="653">
        <v>0</v>
      </c>
      <c r="N3498" s="296"/>
    </row>
    <row r="3499" spans="1:32" ht="20.399999999999999">
      <c r="A3499" s="622" t="s">
        <v>138</v>
      </c>
      <c r="B3499" s="3032" t="s">
        <v>756</v>
      </c>
      <c r="C3499" s="622" t="s">
        <v>305</v>
      </c>
      <c r="D3499" s="658" t="s">
        <v>1852</v>
      </c>
      <c r="E3499" s="659" t="s">
        <v>416</v>
      </c>
      <c r="F3499" s="763">
        <v>2243</v>
      </c>
      <c r="G3499" s="739" t="s">
        <v>151</v>
      </c>
      <c r="H3499" s="645">
        <v>572</v>
      </c>
      <c r="I3499" s="645"/>
      <c r="J3499" s="1537">
        <v>0</v>
      </c>
      <c r="K3499" s="741"/>
      <c r="L3499" s="652">
        <v>320</v>
      </c>
      <c r="M3499" s="645"/>
      <c r="N3499" s="1664" t="s">
        <v>4199</v>
      </c>
    </row>
    <row r="3500" spans="1:32">
      <c r="A3500" s="602" t="s">
        <v>138</v>
      </c>
      <c r="B3500" s="3033" t="s">
        <v>756</v>
      </c>
      <c r="C3500" s="602" t="s">
        <v>305</v>
      </c>
      <c r="D3500" s="617" t="s">
        <v>1852</v>
      </c>
      <c r="E3500" s="639" t="s">
        <v>416</v>
      </c>
      <c r="F3500" s="734">
        <v>2243</v>
      </c>
      <c r="G3500" s="689" t="s">
        <v>668</v>
      </c>
      <c r="H3500" s="640"/>
      <c r="I3500" s="640">
        <v>350</v>
      </c>
      <c r="J3500" s="1537" t="s">
        <v>1126</v>
      </c>
      <c r="K3500" s="731"/>
      <c r="L3500" s="653"/>
      <c r="M3500" s="640">
        <v>200</v>
      </c>
      <c r="N3500" s="1529"/>
      <c r="O3500" s="178"/>
      <c r="P3500" s="178"/>
      <c r="Q3500" s="178"/>
      <c r="R3500" s="178"/>
      <c r="S3500" s="178"/>
      <c r="T3500" s="178"/>
      <c r="U3500" s="178"/>
      <c r="V3500" s="178"/>
      <c r="W3500" s="178"/>
      <c r="X3500" s="178"/>
      <c r="Y3500" s="178"/>
      <c r="Z3500" s="178"/>
      <c r="AA3500" s="178"/>
      <c r="AB3500" s="178"/>
      <c r="AC3500" s="178"/>
      <c r="AD3500" s="178"/>
      <c r="AE3500" s="178"/>
      <c r="AF3500" s="178"/>
    </row>
    <row r="3501" spans="1:32" ht="20.399999999999999">
      <c r="A3501" s="602" t="s">
        <v>691</v>
      </c>
      <c r="B3501" s="3033" t="s">
        <v>756</v>
      </c>
      <c r="C3501" s="602" t="s">
        <v>313</v>
      </c>
      <c r="D3501" s="617" t="s">
        <v>1852</v>
      </c>
      <c r="E3501" s="639" t="s">
        <v>416</v>
      </c>
      <c r="F3501" s="734">
        <v>2243</v>
      </c>
      <c r="G3501" s="689" t="s">
        <v>1603</v>
      </c>
      <c r="H3501" s="640"/>
      <c r="I3501" s="640">
        <v>400</v>
      </c>
      <c r="J3501" s="1537" t="s">
        <v>1126</v>
      </c>
      <c r="K3501" s="731"/>
      <c r="L3501" s="653"/>
      <c r="M3501" s="2100">
        <v>120</v>
      </c>
      <c r="N3501" s="1664" t="s">
        <v>4200</v>
      </c>
    </row>
    <row r="3502" spans="1:32" ht="20.399999999999999">
      <c r="A3502" s="602" t="s">
        <v>691</v>
      </c>
      <c r="B3502" s="3033" t="s">
        <v>756</v>
      </c>
      <c r="C3502" s="602" t="s">
        <v>313</v>
      </c>
      <c r="D3502" s="617" t="s">
        <v>1852</v>
      </c>
      <c r="E3502" s="639" t="s">
        <v>416</v>
      </c>
      <c r="F3502" s="734">
        <v>2243</v>
      </c>
      <c r="G3502" s="689" t="s">
        <v>3237</v>
      </c>
      <c r="H3502" s="640"/>
      <c r="I3502" s="640">
        <v>-178</v>
      </c>
      <c r="J3502" s="1537" t="s">
        <v>1126</v>
      </c>
      <c r="K3502" s="731"/>
      <c r="L3502" s="653"/>
      <c r="M3502" s="640"/>
      <c r="N3502" s="296"/>
    </row>
    <row r="3503" spans="1:32" ht="20.399999999999999">
      <c r="A3503" s="622" t="s">
        <v>138</v>
      </c>
      <c r="B3503" s="3032" t="s">
        <v>756</v>
      </c>
      <c r="C3503" s="622" t="s">
        <v>305</v>
      </c>
      <c r="D3503" s="658" t="s">
        <v>1852</v>
      </c>
      <c r="E3503" s="659" t="s">
        <v>416</v>
      </c>
      <c r="F3503" s="763">
        <v>2247</v>
      </c>
      <c r="G3503" s="739" t="s">
        <v>153</v>
      </c>
      <c r="H3503" s="645">
        <v>4178</v>
      </c>
      <c r="I3503" s="645"/>
      <c r="J3503" s="1537">
        <v>4178</v>
      </c>
      <c r="K3503" s="741"/>
      <c r="L3503" s="652">
        <v>4000</v>
      </c>
      <c r="M3503" s="645"/>
      <c r="N3503" s="1664" t="s">
        <v>4201</v>
      </c>
      <c r="O3503" s="178"/>
      <c r="P3503" s="178"/>
      <c r="Q3503" s="178"/>
      <c r="R3503" s="178"/>
      <c r="S3503" s="178"/>
      <c r="T3503" s="178"/>
      <c r="U3503" s="178"/>
      <c r="V3503" s="178"/>
      <c r="W3503" s="178"/>
      <c r="X3503" s="178"/>
      <c r="Y3503" s="178"/>
      <c r="Z3503" s="178"/>
      <c r="AA3503" s="178"/>
      <c r="AB3503" s="178"/>
      <c r="AC3503" s="178"/>
      <c r="AD3503" s="178"/>
      <c r="AE3503" s="178"/>
      <c r="AF3503" s="178"/>
    </row>
    <row r="3504" spans="1:32">
      <c r="A3504" s="602" t="s">
        <v>138</v>
      </c>
      <c r="B3504" s="3033" t="s">
        <v>756</v>
      </c>
      <c r="C3504" s="602" t="s">
        <v>305</v>
      </c>
      <c r="D3504" s="617" t="s">
        <v>1852</v>
      </c>
      <c r="E3504" s="639" t="s">
        <v>416</v>
      </c>
      <c r="F3504" s="734">
        <v>2247</v>
      </c>
      <c r="G3504" s="689" t="s">
        <v>1154</v>
      </c>
      <c r="H3504" s="640"/>
      <c r="I3504" s="640">
        <v>4000</v>
      </c>
      <c r="J3504" s="1537" t="s">
        <v>1126</v>
      </c>
      <c r="K3504" s="731"/>
      <c r="L3504" s="653"/>
      <c r="M3504" s="640">
        <v>4000</v>
      </c>
      <c r="N3504" s="372"/>
    </row>
    <row r="3505" spans="1:32" ht="20.399999999999999">
      <c r="A3505" s="602" t="s">
        <v>138</v>
      </c>
      <c r="B3505" s="3033" t="s">
        <v>756</v>
      </c>
      <c r="C3505" s="602" t="s">
        <v>305</v>
      </c>
      <c r="D3505" s="617" t="s">
        <v>1852</v>
      </c>
      <c r="E3505" s="639" t="s">
        <v>416</v>
      </c>
      <c r="F3505" s="734">
        <v>2247</v>
      </c>
      <c r="G3505" s="689" t="s">
        <v>3237</v>
      </c>
      <c r="H3505" s="640"/>
      <c r="I3505" s="640">
        <v>178</v>
      </c>
      <c r="J3505" s="1537" t="s">
        <v>1126</v>
      </c>
      <c r="K3505" s="731"/>
      <c r="L3505" s="653"/>
      <c r="M3505" s="640"/>
      <c r="N3505" s="296"/>
      <c r="O3505" s="178"/>
      <c r="P3505" s="178"/>
      <c r="Q3505" s="178"/>
      <c r="R3505" s="178"/>
      <c r="S3505" s="178"/>
      <c r="T3505" s="178"/>
      <c r="U3505" s="178"/>
      <c r="V3505" s="178"/>
      <c r="W3505" s="178"/>
      <c r="X3505" s="178"/>
      <c r="Y3505" s="178"/>
      <c r="Z3505" s="178"/>
      <c r="AA3505" s="178"/>
      <c r="AB3505" s="178"/>
      <c r="AC3505" s="178"/>
      <c r="AD3505" s="178"/>
      <c r="AE3505" s="178"/>
      <c r="AF3505" s="178"/>
    </row>
    <row r="3506" spans="1:32">
      <c r="A3506" s="622" t="s">
        <v>138</v>
      </c>
      <c r="B3506" s="3032" t="s">
        <v>756</v>
      </c>
      <c r="C3506" s="622" t="s">
        <v>305</v>
      </c>
      <c r="D3506" s="658" t="s">
        <v>1852</v>
      </c>
      <c r="E3506" s="659" t="s">
        <v>416</v>
      </c>
      <c r="F3506" s="763">
        <v>2250</v>
      </c>
      <c r="G3506" s="739" t="s">
        <v>762</v>
      </c>
      <c r="H3506" s="645">
        <v>5228</v>
      </c>
      <c r="I3506" s="645"/>
      <c r="J3506" s="1537">
        <v>4356</v>
      </c>
      <c r="K3506" s="741"/>
      <c r="L3506" s="652">
        <v>6728</v>
      </c>
      <c r="M3506" s="645"/>
      <c r="N3506" s="1529" t="s">
        <v>4202</v>
      </c>
    </row>
    <row r="3507" spans="1:32" ht="30.6">
      <c r="A3507" s="602" t="s">
        <v>138</v>
      </c>
      <c r="B3507" s="3033" t="s">
        <v>756</v>
      </c>
      <c r="C3507" s="602" t="s">
        <v>305</v>
      </c>
      <c r="D3507" s="617" t="s">
        <v>1852</v>
      </c>
      <c r="E3507" s="639" t="s">
        <v>416</v>
      </c>
      <c r="F3507" s="734">
        <v>2250</v>
      </c>
      <c r="G3507" s="689" t="s">
        <v>4175</v>
      </c>
      <c r="H3507" s="640"/>
      <c r="I3507" s="640">
        <v>5228</v>
      </c>
      <c r="J3507" s="1537" t="s">
        <v>1126</v>
      </c>
      <c r="K3507" s="731"/>
      <c r="L3507" s="653"/>
      <c r="M3507" s="640">
        <v>5228</v>
      </c>
      <c r="N3507" s="296"/>
      <c r="O3507" s="178"/>
      <c r="P3507" s="178"/>
      <c r="Q3507" s="178"/>
      <c r="R3507" s="178"/>
      <c r="S3507" s="178"/>
      <c r="T3507" s="178"/>
      <c r="U3507" s="178"/>
      <c r="V3507" s="178"/>
      <c r="W3507" s="178"/>
      <c r="X3507" s="178"/>
      <c r="Y3507" s="178"/>
      <c r="Z3507" s="178"/>
      <c r="AA3507" s="178"/>
      <c r="AB3507" s="178"/>
      <c r="AC3507" s="178"/>
      <c r="AD3507" s="178"/>
      <c r="AE3507" s="178"/>
      <c r="AF3507" s="178"/>
    </row>
    <row r="3508" spans="1:32" ht="30.6">
      <c r="A3508" s="602" t="s">
        <v>138</v>
      </c>
      <c r="B3508" s="3033" t="s">
        <v>756</v>
      </c>
      <c r="C3508" s="602" t="s">
        <v>305</v>
      </c>
      <c r="D3508" s="617" t="s">
        <v>1852</v>
      </c>
      <c r="E3508" s="639" t="s">
        <v>416</v>
      </c>
      <c r="F3508" s="734">
        <v>2250</v>
      </c>
      <c r="G3508" s="2514" t="s">
        <v>4952</v>
      </c>
      <c r="H3508" s="2524"/>
      <c r="I3508" s="2524"/>
      <c r="J3508" s="2530"/>
      <c r="K3508" s="2531"/>
      <c r="L3508" s="2607"/>
      <c r="M3508" s="2524">
        <v>1200</v>
      </c>
      <c r="N3508" s="1664" t="s">
        <v>4203</v>
      </c>
    </row>
    <row r="3509" spans="1:32">
      <c r="A3509" s="602" t="s">
        <v>138</v>
      </c>
      <c r="B3509" s="3033" t="s">
        <v>756</v>
      </c>
      <c r="C3509" s="602" t="s">
        <v>305</v>
      </c>
      <c r="D3509" s="617" t="s">
        <v>1852</v>
      </c>
      <c r="E3509" s="639" t="s">
        <v>416</v>
      </c>
      <c r="F3509" s="734">
        <v>2250</v>
      </c>
      <c r="G3509" s="2514" t="s">
        <v>4953</v>
      </c>
      <c r="H3509" s="2524"/>
      <c r="I3509" s="2524"/>
      <c r="J3509" s="2530"/>
      <c r="K3509" s="2531"/>
      <c r="L3509" s="2607"/>
      <c r="M3509" s="2524">
        <v>300</v>
      </c>
      <c r="N3509" s="296"/>
      <c r="O3509" s="178"/>
      <c r="P3509" s="178"/>
      <c r="Q3509" s="178"/>
      <c r="R3509" s="178"/>
      <c r="S3509" s="178"/>
      <c r="T3509" s="178"/>
      <c r="U3509" s="178"/>
      <c r="V3509" s="178"/>
      <c r="W3509" s="178"/>
      <c r="X3509" s="178"/>
      <c r="Y3509" s="178"/>
      <c r="Z3509" s="178"/>
      <c r="AA3509" s="178"/>
      <c r="AB3509" s="178"/>
      <c r="AC3509" s="178"/>
      <c r="AD3509" s="178"/>
      <c r="AE3509" s="178"/>
      <c r="AF3509" s="178"/>
    </row>
    <row r="3510" spans="1:32" ht="22.8">
      <c r="A3510" s="622" t="s">
        <v>138</v>
      </c>
      <c r="B3510" s="3032" t="s">
        <v>756</v>
      </c>
      <c r="C3510" s="622" t="s">
        <v>305</v>
      </c>
      <c r="D3510" s="658" t="s">
        <v>1852</v>
      </c>
      <c r="E3510" s="659" t="s">
        <v>416</v>
      </c>
      <c r="F3510" s="763">
        <v>2261</v>
      </c>
      <c r="G3510" s="739" t="s">
        <v>191</v>
      </c>
      <c r="H3510" s="645">
        <v>12952</v>
      </c>
      <c r="I3510" s="645"/>
      <c r="J3510" s="1537">
        <v>10794</v>
      </c>
      <c r="K3510" s="741"/>
      <c r="L3510" s="652">
        <v>12952</v>
      </c>
      <c r="M3510" s="645"/>
      <c r="N3510" s="2179" t="s">
        <v>4204</v>
      </c>
    </row>
    <row r="3511" spans="1:32" ht="30.6">
      <c r="A3511" s="602" t="s">
        <v>138</v>
      </c>
      <c r="B3511" s="3033" t="s">
        <v>756</v>
      </c>
      <c r="C3511" s="602" t="s">
        <v>305</v>
      </c>
      <c r="D3511" s="617" t="s">
        <v>1852</v>
      </c>
      <c r="E3511" s="639" t="s">
        <v>416</v>
      </c>
      <c r="F3511" s="734">
        <v>2261</v>
      </c>
      <c r="G3511" s="689" t="s">
        <v>1604</v>
      </c>
      <c r="H3511" s="640"/>
      <c r="I3511" s="1939">
        <v>12952</v>
      </c>
      <c r="J3511" s="1537" t="s">
        <v>1126</v>
      </c>
      <c r="K3511" s="731"/>
      <c r="L3511" s="653"/>
      <c r="M3511" s="653">
        <v>12952</v>
      </c>
      <c r="N3511" s="296"/>
      <c r="O3511" s="178"/>
      <c r="P3511" s="178"/>
      <c r="Q3511" s="178"/>
      <c r="R3511" s="178"/>
      <c r="S3511" s="178"/>
      <c r="T3511" s="178"/>
      <c r="U3511" s="178"/>
      <c r="V3511" s="178"/>
      <c r="W3511" s="178"/>
      <c r="X3511" s="178"/>
      <c r="Y3511" s="178"/>
      <c r="Z3511" s="178"/>
      <c r="AA3511" s="178"/>
      <c r="AB3511" s="178"/>
      <c r="AC3511" s="178"/>
      <c r="AD3511" s="178"/>
      <c r="AE3511" s="178"/>
      <c r="AF3511" s="178"/>
    </row>
    <row r="3512" spans="1:32">
      <c r="A3512" s="622" t="s">
        <v>138</v>
      </c>
      <c r="B3512" s="3032" t="s">
        <v>756</v>
      </c>
      <c r="C3512" s="622" t="s">
        <v>307</v>
      </c>
      <c r="D3512" s="658" t="s">
        <v>1852</v>
      </c>
      <c r="E3512" s="659" t="s">
        <v>416</v>
      </c>
      <c r="F3512" s="763">
        <v>2311</v>
      </c>
      <c r="G3512" s="739" t="s">
        <v>121</v>
      </c>
      <c r="H3512" s="645">
        <v>2800</v>
      </c>
      <c r="I3512" s="645"/>
      <c r="J3512" s="1537">
        <v>1206</v>
      </c>
      <c r="K3512" s="741"/>
      <c r="L3512" s="652">
        <v>2800</v>
      </c>
      <c r="M3512" s="645"/>
      <c r="N3512" s="296" t="s">
        <v>4205</v>
      </c>
    </row>
    <row r="3513" spans="1:32">
      <c r="A3513" s="602"/>
      <c r="B3513" s="3033" t="s">
        <v>756</v>
      </c>
      <c r="C3513" s="602" t="s">
        <v>307</v>
      </c>
      <c r="D3513" s="617" t="s">
        <v>1852</v>
      </c>
      <c r="E3513" s="639" t="s">
        <v>416</v>
      </c>
      <c r="F3513" s="734">
        <v>2311</v>
      </c>
      <c r="G3513" s="947" t="s">
        <v>1606</v>
      </c>
      <c r="H3513" s="640"/>
      <c r="I3513" s="1939">
        <v>1200</v>
      </c>
      <c r="J3513" s="1537" t="s">
        <v>1126</v>
      </c>
      <c r="K3513" s="731"/>
      <c r="L3513" s="653"/>
      <c r="M3513" s="653">
        <v>1200</v>
      </c>
      <c r="N3513" s="296"/>
      <c r="O3513" s="178"/>
      <c r="P3513" s="178"/>
      <c r="Q3513" s="178"/>
      <c r="R3513" s="178"/>
      <c r="S3513" s="178"/>
      <c r="T3513" s="178"/>
      <c r="U3513" s="178"/>
      <c r="V3513" s="178"/>
      <c r="W3513" s="178"/>
      <c r="X3513" s="178"/>
      <c r="Y3513" s="178"/>
      <c r="Z3513" s="178"/>
      <c r="AA3513" s="178"/>
      <c r="AB3513" s="178"/>
      <c r="AC3513" s="178"/>
      <c r="AD3513" s="178"/>
      <c r="AE3513" s="178"/>
      <c r="AF3513" s="178"/>
    </row>
    <row r="3514" spans="1:32" ht="56.25" customHeight="1">
      <c r="A3514" s="602"/>
      <c r="B3514" s="3033" t="s">
        <v>756</v>
      </c>
      <c r="C3514" s="602" t="s">
        <v>307</v>
      </c>
      <c r="D3514" s="617" t="s">
        <v>1852</v>
      </c>
      <c r="E3514" s="639" t="s">
        <v>416</v>
      </c>
      <c r="F3514" s="734">
        <v>2311</v>
      </c>
      <c r="G3514" s="689" t="s">
        <v>2159</v>
      </c>
      <c r="H3514" s="640"/>
      <c r="I3514" s="1939">
        <v>800</v>
      </c>
      <c r="J3514" s="1537" t="s">
        <v>1126</v>
      </c>
      <c r="K3514" s="731"/>
      <c r="L3514" s="653"/>
      <c r="M3514" s="653">
        <v>800</v>
      </c>
      <c r="N3514" s="296" t="s">
        <v>4206</v>
      </c>
    </row>
    <row r="3515" spans="1:32">
      <c r="A3515" s="602"/>
      <c r="B3515" s="3033" t="s">
        <v>756</v>
      </c>
      <c r="C3515" s="602" t="s">
        <v>307</v>
      </c>
      <c r="D3515" s="617" t="s">
        <v>1852</v>
      </c>
      <c r="E3515" s="639" t="s">
        <v>416</v>
      </c>
      <c r="F3515" s="734">
        <v>2311</v>
      </c>
      <c r="G3515" s="689" t="s">
        <v>159</v>
      </c>
      <c r="H3515" s="640"/>
      <c r="I3515" s="1939">
        <v>800</v>
      </c>
      <c r="J3515" s="1537" t="s">
        <v>1126</v>
      </c>
      <c r="K3515" s="731"/>
      <c r="L3515" s="653"/>
      <c r="M3515" s="2173">
        <v>800</v>
      </c>
      <c r="N3515" s="296"/>
      <c r="O3515" s="178"/>
      <c r="P3515" s="178"/>
      <c r="Q3515" s="178"/>
      <c r="R3515" s="178"/>
      <c r="S3515" s="178"/>
      <c r="T3515" s="178"/>
      <c r="U3515" s="178"/>
      <c r="V3515" s="178"/>
      <c r="W3515" s="178"/>
      <c r="X3515" s="178"/>
      <c r="Y3515" s="178"/>
      <c r="Z3515" s="178"/>
      <c r="AA3515" s="178"/>
      <c r="AB3515" s="178"/>
      <c r="AC3515" s="178"/>
      <c r="AD3515" s="178"/>
      <c r="AE3515" s="178"/>
      <c r="AF3515" s="178"/>
    </row>
    <row r="3516" spans="1:32" ht="22.5" customHeight="1">
      <c r="A3516" s="622" t="s">
        <v>138</v>
      </c>
      <c r="B3516" s="3032" t="s">
        <v>756</v>
      </c>
      <c r="C3516" s="622" t="s">
        <v>305</v>
      </c>
      <c r="D3516" s="658" t="s">
        <v>1852</v>
      </c>
      <c r="E3516" s="659" t="s">
        <v>416</v>
      </c>
      <c r="F3516" s="763">
        <v>2312</v>
      </c>
      <c r="G3516" s="739" t="s">
        <v>123</v>
      </c>
      <c r="H3516" s="645">
        <v>1170</v>
      </c>
      <c r="I3516" s="645"/>
      <c r="J3516" s="1537">
        <v>990</v>
      </c>
      <c r="K3516" s="741"/>
      <c r="L3516" s="652">
        <v>2300</v>
      </c>
      <c r="M3516" s="645"/>
      <c r="N3516" s="372" t="s">
        <v>4208</v>
      </c>
    </row>
    <row r="3517" spans="1:32">
      <c r="A3517" s="602"/>
      <c r="B3517" s="3033" t="s">
        <v>756</v>
      </c>
      <c r="C3517" s="602" t="s">
        <v>305</v>
      </c>
      <c r="D3517" s="617" t="s">
        <v>1852</v>
      </c>
      <c r="E3517" s="639" t="s">
        <v>416</v>
      </c>
      <c r="F3517" s="734">
        <v>2312</v>
      </c>
      <c r="G3517" s="2107" t="s">
        <v>4179</v>
      </c>
      <c r="H3517" s="640"/>
      <c r="I3517" s="640"/>
      <c r="J3517" s="1537" t="s">
        <v>1126</v>
      </c>
      <c r="K3517" s="731"/>
      <c r="L3517" s="653"/>
      <c r="M3517" s="2100">
        <v>700</v>
      </c>
      <c r="N3517" s="296"/>
      <c r="O3517" s="178"/>
      <c r="P3517" s="178"/>
      <c r="Q3517" s="178"/>
      <c r="R3517" s="178"/>
      <c r="S3517" s="178"/>
      <c r="T3517" s="178"/>
      <c r="U3517" s="178"/>
      <c r="V3517" s="178"/>
      <c r="W3517" s="178"/>
      <c r="X3517" s="178"/>
      <c r="Y3517" s="178"/>
      <c r="Z3517" s="178"/>
      <c r="AA3517" s="178"/>
      <c r="AB3517" s="178"/>
      <c r="AC3517" s="178"/>
      <c r="AD3517" s="178"/>
      <c r="AE3517" s="178"/>
      <c r="AF3517" s="178"/>
    </row>
    <row r="3518" spans="1:32" ht="22.5" customHeight="1">
      <c r="A3518" s="602"/>
      <c r="B3518" s="3033" t="s">
        <v>756</v>
      </c>
      <c r="C3518" s="602" t="s">
        <v>305</v>
      </c>
      <c r="D3518" s="617" t="s">
        <v>1852</v>
      </c>
      <c r="E3518" s="639" t="s">
        <v>416</v>
      </c>
      <c r="F3518" s="734">
        <v>2312</v>
      </c>
      <c r="G3518" s="2107" t="s">
        <v>4180</v>
      </c>
      <c r="H3518" s="640"/>
      <c r="I3518" s="640"/>
      <c r="J3518" s="1537" t="s">
        <v>1126</v>
      </c>
      <c r="K3518" s="731"/>
      <c r="L3518" s="653"/>
      <c r="M3518" s="2100">
        <v>500</v>
      </c>
      <c r="N3518" s="372" t="s">
        <v>4209</v>
      </c>
    </row>
    <row r="3519" spans="1:32" ht="20.399999999999999">
      <c r="A3519" s="602"/>
      <c r="B3519" s="3033" t="s">
        <v>756</v>
      </c>
      <c r="C3519" s="602" t="s">
        <v>305</v>
      </c>
      <c r="D3519" s="617" t="s">
        <v>1852</v>
      </c>
      <c r="E3519" s="639" t="s">
        <v>416</v>
      </c>
      <c r="F3519" s="734">
        <v>2312</v>
      </c>
      <c r="G3519" s="2107" t="s">
        <v>4182</v>
      </c>
      <c r="H3519" s="640"/>
      <c r="I3519" s="640"/>
      <c r="J3519" s="1537" t="s">
        <v>1126</v>
      </c>
      <c r="K3519" s="731"/>
      <c r="L3519" s="653"/>
      <c r="M3519" s="2100">
        <v>400</v>
      </c>
      <c r="N3519" s="372" t="s">
        <v>4211</v>
      </c>
      <c r="O3519" s="178"/>
      <c r="P3519" s="178"/>
      <c r="Q3519" s="178"/>
      <c r="R3519" s="178"/>
      <c r="S3519" s="178"/>
      <c r="T3519" s="178"/>
      <c r="U3519" s="178"/>
      <c r="V3519" s="178"/>
      <c r="W3519" s="178"/>
      <c r="X3519" s="178"/>
      <c r="Y3519" s="178"/>
      <c r="Z3519" s="178"/>
      <c r="AA3519" s="178"/>
      <c r="AB3519" s="178"/>
      <c r="AC3519" s="178"/>
      <c r="AD3519" s="178"/>
      <c r="AE3519" s="178"/>
      <c r="AF3519" s="178"/>
    </row>
    <row r="3520" spans="1:32">
      <c r="A3520" s="602"/>
      <c r="B3520" s="3033" t="s">
        <v>756</v>
      </c>
      <c r="C3520" s="602" t="s">
        <v>305</v>
      </c>
      <c r="D3520" s="617" t="s">
        <v>1852</v>
      </c>
      <c r="E3520" s="639" t="s">
        <v>416</v>
      </c>
      <c r="F3520" s="734">
        <v>2312</v>
      </c>
      <c r="G3520" s="2107" t="s">
        <v>4183</v>
      </c>
      <c r="H3520" s="640"/>
      <c r="I3520" s="640"/>
      <c r="J3520" s="1537" t="s">
        <v>1126</v>
      </c>
      <c r="K3520" s="731"/>
      <c r="L3520" s="653"/>
      <c r="M3520" s="2100">
        <v>200</v>
      </c>
      <c r="N3520" s="296"/>
    </row>
    <row r="3521" spans="1:32" ht="20.399999999999999">
      <c r="A3521" s="602"/>
      <c r="B3521" s="3033" t="s">
        <v>756</v>
      </c>
      <c r="C3521" s="602" t="s">
        <v>305</v>
      </c>
      <c r="D3521" s="617" t="s">
        <v>1852</v>
      </c>
      <c r="E3521" s="639" t="s">
        <v>416</v>
      </c>
      <c r="F3521" s="734">
        <v>2312</v>
      </c>
      <c r="G3521" s="689" t="s">
        <v>2160</v>
      </c>
      <c r="H3521" s="640"/>
      <c r="I3521" s="640">
        <v>500</v>
      </c>
      <c r="J3521" s="1537" t="s">
        <v>1126</v>
      </c>
      <c r="K3521" s="731"/>
      <c r="L3521" s="653"/>
      <c r="M3521" s="640">
        <v>500</v>
      </c>
      <c r="N3521" s="372" t="s">
        <v>4212</v>
      </c>
      <c r="O3521" s="178"/>
      <c r="P3521" s="178"/>
      <c r="Q3521" s="178"/>
      <c r="R3521" s="178"/>
      <c r="S3521" s="178"/>
      <c r="T3521" s="178"/>
      <c r="U3521" s="178"/>
      <c r="V3521" s="178"/>
      <c r="W3521" s="178"/>
      <c r="X3521" s="178"/>
      <c r="Y3521" s="178"/>
      <c r="Z3521" s="178"/>
      <c r="AA3521" s="178"/>
      <c r="AB3521" s="178"/>
      <c r="AC3521" s="178"/>
      <c r="AD3521" s="178"/>
      <c r="AE3521" s="178"/>
      <c r="AF3521" s="178"/>
    </row>
    <row r="3522" spans="1:32" ht="20.399999999999999">
      <c r="A3522" s="602"/>
      <c r="B3522" s="3033" t="s">
        <v>756</v>
      </c>
      <c r="C3522" s="602" t="s">
        <v>305</v>
      </c>
      <c r="D3522" s="617" t="s">
        <v>1852</v>
      </c>
      <c r="E3522" s="639" t="s">
        <v>416</v>
      </c>
      <c r="F3522" s="734">
        <v>2312</v>
      </c>
      <c r="G3522" s="689" t="s">
        <v>1608</v>
      </c>
      <c r="H3522" s="640"/>
      <c r="I3522" s="640">
        <v>170</v>
      </c>
      <c r="J3522" s="1537" t="s">
        <v>1126</v>
      </c>
      <c r="K3522" s="731"/>
      <c r="L3522" s="653"/>
      <c r="M3522" s="640"/>
      <c r="N3522" s="372" t="s">
        <v>4196</v>
      </c>
    </row>
    <row r="3523" spans="1:32" ht="67.5" customHeight="1">
      <c r="A3523" s="602" t="s">
        <v>138</v>
      </c>
      <c r="B3523" s="3033" t="s">
        <v>756</v>
      </c>
      <c r="C3523" s="602" t="s">
        <v>305</v>
      </c>
      <c r="D3523" s="617" t="s">
        <v>1852</v>
      </c>
      <c r="E3523" s="639" t="s">
        <v>416</v>
      </c>
      <c r="F3523" s="734">
        <v>2312</v>
      </c>
      <c r="G3523" s="689" t="s">
        <v>1611</v>
      </c>
      <c r="H3523" s="640"/>
      <c r="I3523" s="640">
        <v>500</v>
      </c>
      <c r="J3523" s="1537" t="s">
        <v>1126</v>
      </c>
      <c r="K3523" s="731"/>
      <c r="L3523" s="653"/>
      <c r="M3523" s="640"/>
      <c r="N3523" s="296"/>
      <c r="O3523" s="178"/>
      <c r="P3523" s="178"/>
      <c r="Q3523" s="178"/>
      <c r="R3523" s="178"/>
      <c r="S3523" s="178"/>
      <c r="T3523" s="178"/>
      <c r="U3523" s="178"/>
      <c r="V3523" s="178"/>
      <c r="W3523" s="178"/>
      <c r="X3523" s="178"/>
      <c r="Y3523" s="178"/>
      <c r="Z3523" s="178"/>
      <c r="AA3523" s="178"/>
      <c r="AB3523" s="178"/>
      <c r="AC3523" s="178"/>
      <c r="AD3523" s="178"/>
      <c r="AE3523" s="178"/>
      <c r="AF3523" s="178"/>
    </row>
    <row r="3524" spans="1:32" ht="56.25" customHeight="1">
      <c r="A3524" s="622" t="s">
        <v>138</v>
      </c>
      <c r="B3524" s="3032" t="s">
        <v>756</v>
      </c>
      <c r="C3524" s="622" t="s">
        <v>305</v>
      </c>
      <c r="D3524" s="658" t="s">
        <v>1852</v>
      </c>
      <c r="E3524" s="659" t="s">
        <v>416</v>
      </c>
      <c r="F3524" s="763">
        <v>2314</v>
      </c>
      <c r="G3524" s="739" t="s">
        <v>1427</v>
      </c>
      <c r="H3524" s="645">
        <v>900</v>
      </c>
      <c r="I3524" s="645"/>
      <c r="J3524" s="1537">
        <v>170</v>
      </c>
      <c r="K3524" s="741"/>
      <c r="L3524" s="652">
        <v>650</v>
      </c>
      <c r="M3524" s="645"/>
      <c r="N3524" s="296" t="s">
        <v>4213</v>
      </c>
    </row>
    <row r="3525" spans="1:32">
      <c r="A3525" s="602" t="s">
        <v>138</v>
      </c>
      <c r="B3525" s="3033" t="s">
        <v>756</v>
      </c>
      <c r="C3525" s="602" t="s">
        <v>305</v>
      </c>
      <c r="D3525" s="617" t="s">
        <v>1852</v>
      </c>
      <c r="E3525" s="639" t="s">
        <v>416</v>
      </c>
      <c r="F3525" s="734">
        <v>2314</v>
      </c>
      <c r="G3525" s="689" t="s">
        <v>275</v>
      </c>
      <c r="H3525" s="640"/>
      <c r="I3525" s="640">
        <v>400</v>
      </c>
      <c r="J3525" s="1537" t="s">
        <v>1126</v>
      </c>
      <c r="K3525" s="731"/>
      <c r="L3525" s="653"/>
      <c r="M3525" s="2100">
        <v>400</v>
      </c>
      <c r="N3525" s="296" t="s">
        <v>4214</v>
      </c>
      <c r="O3525" s="178"/>
      <c r="P3525" s="178"/>
      <c r="Q3525" s="178"/>
      <c r="R3525" s="178"/>
      <c r="S3525" s="178"/>
      <c r="T3525" s="178"/>
      <c r="U3525" s="178"/>
      <c r="V3525" s="178"/>
      <c r="W3525" s="178"/>
      <c r="X3525" s="178"/>
      <c r="Y3525" s="178"/>
      <c r="Z3525" s="178"/>
      <c r="AA3525" s="178"/>
      <c r="AB3525" s="178"/>
      <c r="AC3525" s="178"/>
      <c r="AD3525" s="178"/>
      <c r="AE3525" s="178"/>
      <c r="AF3525" s="178"/>
    </row>
    <row r="3526" spans="1:32" ht="30.6">
      <c r="A3526" s="602"/>
      <c r="B3526" s="3033" t="s">
        <v>756</v>
      </c>
      <c r="C3526" s="602" t="s">
        <v>305</v>
      </c>
      <c r="D3526" s="617" t="s">
        <v>1852</v>
      </c>
      <c r="E3526" s="639" t="s">
        <v>416</v>
      </c>
      <c r="F3526" s="734">
        <v>2314</v>
      </c>
      <c r="G3526" s="689" t="s">
        <v>2161</v>
      </c>
      <c r="H3526" s="640"/>
      <c r="I3526" s="640">
        <v>500</v>
      </c>
      <c r="J3526" s="1537" t="s">
        <v>1126</v>
      </c>
      <c r="K3526" s="731"/>
      <c r="L3526" s="653"/>
      <c r="M3526" s="2100">
        <v>250</v>
      </c>
      <c r="N3526" s="372" t="s">
        <v>4763</v>
      </c>
    </row>
    <row r="3527" spans="1:32">
      <c r="A3527" s="622" t="s">
        <v>138</v>
      </c>
      <c r="B3527" s="3032" t="s">
        <v>756</v>
      </c>
      <c r="C3527" s="622" t="s">
        <v>305</v>
      </c>
      <c r="D3527" s="658" t="s">
        <v>1852</v>
      </c>
      <c r="E3527" s="659" t="s">
        <v>416</v>
      </c>
      <c r="F3527" s="763">
        <v>2322</v>
      </c>
      <c r="G3527" s="739" t="s">
        <v>183</v>
      </c>
      <c r="H3527" s="645">
        <v>700.19999999999982</v>
      </c>
      <c r="I3527" s="645"/>
      <c r="J3527" s="1537">
        <v>433</v>
      </c>
      <c r="K3527" s="741"/>
      <c r="L3527" s="652">
        <v>699.59999999999991</v>
      </c>
      <c r="M3527" s="645"/>
      <c r="N3527" s="372"/>
      <c r="O3527" s="178"/>
      <c r="P3527" s="178"/>
      <c r="Q3527" s="178"/>
      <c r="R3527" s="178"/>
      <c r="S3527" s="178"/>
      <c r="T3527" s="178"/>
      <c r="U3527" s="178"/>
      <c r="V3527" s="178"/>
      <c r="W3527" s="178"/>
      <c r="X3527" s="178"/>
      <c r="Y3527" s="178"/>
      <c r="Z3527" s="178"/>
      <c r="AA3527" s="178"/>
      <c r="AB3527" s="178"/>
      <c r="AC3527" s="178"/>
      <c r="AD3527" s="178"/>
      <c r="AE3527" s="178"/>
      <c r="AF3527" s="178"/>
    </row>
    <row r="3528" spans="1:32" ht="30.6">
      <c r="A3528" s="602" t="s">
        <v>138</v>
      </c>
      <c r="B3528" s="3033" t="s">
        <v>756</v>
      </c>
      <c r="C3528" s="602" t="s">
        <v>305</v>
      </c>
      <c r="D3528" s="617" t="s">
        <v>1852</v>
      </c>
      <c r="E3528" s="639" t="s">
        <v>416</v>
      </c>
      <c r="F3528" s="734">
        <v>2322</v>
      </c>
      <c r="G3528" s="689" t="s">
        <v>1609</v>
      </c>
      <c r="H3528" s="640"/>
      <c r="I3528" s="640">
        <v>700.19999999999982</v>
      </c>
      <c r="J3528" s="1537" t="s">
        <v>1126</v>
      </c>
      <c r="K3528" s="731"/>
      <c r="L3528" s="653"/>
      <c r="M3528" s="2100">
        <v>699.59999999999991</v>
      </c>
      <c r="N3528" s="296"/>
    </row>
    <row r="3529" spans="1:32">
      <c r="A3529" s="622" t="s">
        <v>138</v>
      </c>
      <c r="B3529" s="3032" t="s">
        <v>756</v>
      </c>
      <c r="C3529" s="622" t="s">
        <v>305</v>
      </c>
      <c r="D3529" s="658" t="s">
        <v>1852</v>
      </c>
      <c r="E3529" s="659" t="s">
        <v>416</v>
      </c>
      <c r="F3529" s="763">
        <v>2350</v>
      </c>
      <c r="G3529" s="739" t="s">
        <v>125</v>
      </c>
      <c r="H3529" s="645">
        <v>1400</v>
      </c>
      <c r="I3529" s="645"/>
      <c r="J3529" s="1537">
        <v>122</v>
      </c>
      <c r="K3529" s="741"/>
      <c r="L3529" s="652">
        <v>1150</v>
      </c>
      <c r="M3529" s="645"/>
      <c r="N3529" s="372" t="s">
        <v>4216</v>
      </c>
      <c r="O3529" s="4"/>
      <c r="P3529" s="4"/>
      <c r="Q3529" s="4"/>
      <c r="R3529" s="4"/>
      <c r="S3529" s="4"/>
      <c r="T3529" s="4"/>
      <c r="U3529" s="4"/>
      <c r="V3529" s="4"/>
      <c r="W3529" s="4"/>
      <c r="X3529" s="4"/>
      <c r="Y3529" s="4"/>
      <c r="Z3529" s="4"/>
      <c r="AA3529" s="4"/>
      <c r="AB3529" s="4"/>
      <c r="AC3529" s="4"/>
      <c r="AD3529" s="4"/>
      <c r="AE3529" s="4"/>
      <c r="AF3529" s="4"/>
    </row>
    <row r="3530" spans="1:32">
      <c r="A3530" s="602"/>
      <c r="B3530" s="3033" t="s">
        <v>756</v>
      </c>
      <c r="C3530" s="602" t="s">
        <v>305</v>
      </c>
      <c r="D3530" s="617" t="s">
        <v>1852</v>
      </c>
      <c r="E3530" s="639" t="s">
        <v>416</v>
      </c>
      <c r="F3530" s="734">
        <v>2350</v>
      </c>
      <c r="G3530" s="689" t="s">
        <v>321</v>
      </c>
      <c r="H3530" s="640"/>
      <c r="I3530" s="1939">
        <v>800</v>
      </c>
      <c r="J3530" s="1537" t="s">
        <v>1126</v>
      </c>
      <c r="K3530" s="731"/>
      <c r="L3530" s="653"/>
      <c r="M3530" s="2100">
        <v>550</v>
      </c>
      <c r="N3530" s="296" t="s">
        <v>4216</v>
      </c>
      <c r="O3530" s="178"/>
      <c r="P3530" s="178"/>
      <c r="Q3530" s="178"/>
      <c r="R3530" s="178"/>
      <c r="S3530" s="178"/>
      <c r="T3530" s="178"/>
      <c r="U3530" s="178"/>
      <c r="V3530" s="178"/>
      <c r="W3530" s="178"/>
      <c r="X3530" s="178"/>
      <c r="Y3530" s="178"/>
      <c r="Z3530" s="178"/>
      <c r="AA3530" s="178"/>
      <c r="AB3530" s="178"/>
      <c r="AC3530" s="178"/>
      <c r="AD3530" s="178"/>
      <c r="AE3530" s="178"/>
      <c r="AF3530" s="178"/>
    </row>
    <row r="3531" spans="1:32" ht="20.399999999999999" customHeight="1">
      <c r="A3531" s="602"/>
      <c r="B3531" s="3033" t="s">
        <v>756</v>
      </c>
      <c r="C3531" s="602" t="s">
        <v>305</v>
      </c>
      <c r="D3531" s="617" t="s">
        <v>1852</v>
      </c>
      <c r="E3531" s="639" t="s">
        <v>416</v>
      </c>
      <c r="F3531" s="734">
        <v>2350</v>
      </c>
      <c r="G3531" s="689" t="s">
        <v>329</v>
      </c>
      <c r="H3531" s="640"/>
      <c r="I3531" s="1939">
        <v>400</v>
      </c>
      <c r="J3531" s="1537" t="s">
        <v>1126</v>
      </c>
      <c r="K3531" s="731"/>
      <c r="L3531" s="653"/>
      <c r="M3531" s="640">
        <v>400</v>
      </c>
      <c r="N3531" s="296" t="s">
        <v>4216</v>
      </c>
      <c r="O3531" s="4"/>
      <c r="P3531" s="4"/>
      <c r="Q3531" s="4"/>
      <c r="R3531" s="4"/>
      <c r="S3531" s="4"/>
      <c r="T3531" s="4"/>
      <c r="U3531" s="4"/>
      <c r="V3531" s="4"/>
      <c r="W3531" s="4"/>
      <c r="X3531" s="4"/>
      <c r="Y3531" s="4"/>
      <c r="Z3531" s="4"/>
      <c r="AA3531" s="4"/>
      <c r="AB3531" s="4"/>
      <c r="AC3531" s="4"/>
      <c r="AD3531" s="4"/>
      <c r="AE3531" s="4"/>
      <c r="AF3531" s="4"/>
    </row>
    <row r="3532" spans="1:32">
      <c r="A3532" s="602"/>
      <c r="B3532" s="3033" t="s">
        <v>756</v>
      </c>
      <c r="C3532" s="602" t="s">
        <v>305</v>
      </c>
      <c r="D3532" s="617" t="s">
        <v>1852</v>
      </c>
      <c r="E3532" s="639" t="s">
        <v>416</v>
      </c>
      <c r="F3532" s="734">
        <v>2350</v>
      </c>
      <c r="G3532" s="689" t="s">
        <v>1610</v>
      </c>
      <c r="H3532" s="640"/>
      <c r="I3532" s="1939">
        <v>200</v>
      </c>
      <c r="J3532" s="1537" t="s">
        <v>1126</v>
      </c>
      <c r="K3532" s="731"/>
      <c r="L3532" s="653"/>
      <c r="M3532" s="1939">
        <v>200</v>
      </c>
      <c r="N3532" s="296"/>
      <c r="O3532" s="178"/>
      <c r="P3532" s="178"/>
      <c r="Q3532" s="178"/>
      <c r="R3532" s="178"/>
      <c r="S3532" s="178"/>
      <c r="T3532" s="178"/>
      <c r="U3532" s="178"/>
      <c r="V3532" s="178"/>
      <c r="W3532" s="178"/>
      <c r="X3532" s="178"/>
      <c r="Y3532" s="178"/>
      <c r="Z3532" s="178"/>
      <c r="AA3532" s="178"/>
      <c r="AB3532" s="178"/>
      <c r="AC3532" s="178"/>
      <c r="AD3532" s="178"/>
      <c r="AE3532" s="178"/>
      <c r="AF3532" s="178"/>
    </row>
    <row r="3533" spans="1:32" ht="20.399999999999999">
      <c r="A3533" s="622" t="s">
        <v>138</v>
      </c>
      <c r="B3533" s="3040" t="s">
        <v>757</v>
      </c>
      <c r="C3533" s="622" t="s">
        <v>310</v>
      </c>
      <c r="D3533" s="658" t="s">
        <v>1852</v>
      </c>
      <c r="E3533" s="659" t="s">
        <v>416</v>
      </c>
      <c r="F3533" s="624">
        <v>3263</v>
      </c>
      <c r="G3533" s="625" t="s">
        <v>179</v>
      </c>
      <c r="H3533" s="628">
        <v>15000</v>
      </c>
      <c r="I3533" s="628"/>
      <c r="J3533" s="1392">
        <v>15000</v>
      </c>
      <c r="K3533" s="629"/>
      <c r="L3533" s="776">
        <v>19000</v>
      </c>
      <c r="M3533" s="628"/>
      <c r="N3533" s="296"/>
      <c r="O3533" s="4"/>
      <c r="P3533" s="4"/>
      <c r="Q3533" s="4"/>
      <c r="R3533" s="4"/>
      <c r="S3533" s="4"/>
      <c r="T3533" s="4"/>
      <c r="U3533" s="4"/>
      <c r="V3533" s="4"/>
      <c r="W3533" s="4"/>
      <c r="X3533" s="4"/>
      <c r="Y3533" s="4"/>
      <c r="Z3533" s="4"/>
      <c r="AA3533" s="4"/>
      <c r="AB3533" s="4"/>
      <c r="AC3533" s="4"/>
      <c r="AD3533" s="4"/>
      <c r="AE3533" s="4"/>
      <c r="AF3533" s="4"/>
    </row>
    <row r="3534" spans="1:32" ht="30.6">
      <c r="A3534" s="602" t="s">
        <v>138</v>
      </c>
      <c r="B3534" s="3033" t="s">
        <v>757</v>
      </c>
      <c r="C3534" s="602" t="s">
        <v>310</v>
      </c>
      <c r="D3534" s="617" t="s">
        <v>1852</v>
      </c>
      <c r="E3534" s="639" t="s">
        <v>416</v>
      </c>
      <c r="F3534" s="618">
        <v>3263</v>
      </c>
      <c r="G3534" s="2089" t="s">
        <v>4189</v>
      </c>
      <c r="H3534" s="599"/>
      <c r="I3534" s="599">
        <v>15000</v>
      </c>
      <c r="J3534" s="1392" t="s">
        <v>1126</v>
      </c>
      <c r="K3534" s="600"/>
      <c r="L3534" s="615"/>
      <c r="M3534" s="599">
        <v>19000</v>
      </c>
      <c r="N3534" s="372" t="s">
        <v>4219</v>
      </c>
      <c r="O3534" s="178"/>
      <c r="P3534" s="178"/>
      <c r="Q3534" s="178"/>
      <c r="R3534" s="178"/>
      <c r="S3534" s="178"/>
      <c r="T3534" s="178"/>
      <c r="U3534" s="178"/>
      <c r="V3534" s="178"/>
      <c r="W3534" s="178"/>
      <c r="X3534" s="178"/>
      <c r="Y3534" s="178"/>
      <c r="Z3534" s="178"/>
      <c r="AA3534" s="178"/>
      <c r="AB3534" s="178"/>
      <c r="AC3534" s="178"/>
      <c r="AD3534" s="178"/>
      <c r="AE3534" s="178"/>
      <c r="AF3534" s="178"/>
    </row>
    <row r="3535" spans="1:32">
      <c r="A3535" s="622" t="s">
        <v>138</v>
      </c>
      <c r="B3535" s="3032" t="s">
        <v>758</v>
      </c>
      <c r="C3535" s="622" t="s">
        <v>309</v>
      </c>
      <c r="D3535" s="658" t="s">
        <v>1852</v>
      </c>
      <c r="E3535" s="659" t="s">
        <v>416</v>
      </c>
      <c r="F3535" s="763">
        <v>5238</v>
      </c>
      <c r="G3535" s="739" t="s">
        <v>131</v>
      </c>
      <c r="H3535" s="645">
        <v>0</v>
      </c>
      <c r="I3535" s="645"/>
      <c r="J3535" s="1537" t="s">
        <v>1126</v>
      </c>
      <c r="K3535" s="741"/>
      <c r="L3535" s="652">
        <v>0</v>
      </c>
      <c r="M3535" s="645"/>
      <c r="N3535" s="296" t="s">
        <v>4216</v>
      </c>
      <c r="O3535" s="4"/>
      <c r="P3535" s="4"/>
      <c r="Q3535" s="4"/>
      <c r="R3535" s="4"/>
      <c r="S3535" s="4"/>
      <c r="T3535" s="4"/>
      <c r="U3535" s="4"/>
      <c r="V3535" s="4"/>
      <c r="W3535" s="4"/>
      <c r="X3535" s="4"/>
      <c r="Y3535" s="4"/>
      <c r="Z3535" s="4"/>
      <c r="AA3535" s="4"/>
      <c r="AB3535" s="4"/>
      <c r="AC3535" s="4"/>
      <c r="AD3535" s="4"/>
      <c r="AE3535" s="4"/>
      <c r="AF3535" s="4"/>
    </row>
    <row r="3536" spans="1:32">
      <c r="A3536" s="602" t="s">
        <v>138</v>
      </c>
      <c r="B3536" s="3033" t="s">
        <v>758</v>
      </c>
      <c r="C3536" s="602" t="s">
        <v>309</v>
      </c>
      <c r="D3536" s="617" t="s">
        <v>1852</v>
      </c>
      <c r="E3536" s="639" t="s">
        <v>416</v>
      </c>
      <c r="F3536" s="734">
        <v>5238</v>
      </c>
      <c r="G3536" s="689"/>
      <c r="H3536" s="640"/>
      <c r="I3536" s="640"/>
      <c r="J3536" s="1537" t="s">
        <v>1126</v>
      </c>
      <c r="K3536" s="731"/>
      <c r="L3536" s="653"/>
      <c r="M3536" s="640"/>
      <c r="N3536" s="296" t="s">
        <v>4216</v>
      </c>
      <c r="O3536" s="178"/>
      <c r="P3536" s="178"/>
      <c r="Q3536" s="178"/>
      <c r="R3536" s="178"/>
      <c r="S3536" s="178"/>
      <c r="T3536" s="178"/>
      <c r="U3536" s="178"/>
      <c r="V3536" s="178"/>
      <c r="W3536" s="178"/>
      <c r="X3536" s="178"/>
      <c r="Y3536" s="178"/>
      <c r="Z3536" s="178"/>
      <c r="AA3536" s="178"/>
      <c r="AB3536" s="178"/>
      <c r="AC3536" s="178"/>
      <c r="AD3536" s="178"/>
      <c r="AE3536" s="178"/>
      <c r="AF3536" s="178"/>
    </row>
    <row r="3537" spans="1:32" ht="40.799999999999997">
      <c r="A3537" s="622" t="s">
        <v>138</v>
      </c>
      <c r="B3537" s="3032" t="s">
        <v>758</v>
      </c>
      <c r="C3537" s="622" t="s">
        <v>309</v>
      </c>
      <c r="D3537" s="658" t="s">
        <v>1852</v>
      </c>
      <c r="E3537" s="659" t="s">
        <v>416</v>
      </c>
      <c r="F3537" s="763">
        <v>5239</v>
      </c>
      <c r="G3537" s="739" t="s">
        <v>130</v>
      </c>
      <c r="H3537" s="645">
        <v>0</v>
      </c>
      <c r="I3537" s="645"/>
      <c r="J3537" s="1537" t="s">
        <v>1126</v>
      </c>
      <c r="K3537" s="741"/>
      <c r="L3537" s="652">
        <v>0</v>
      </c>
      <c r="M3537" s="645"/>
      <c r="N3537" s="372" t="s">
        <v>4765</v>
      </c>
      <c r="O3537" s="3"/>
      <c r="P3537" s="3"/>
      <c r="Q3537" s="3"/>
      <c r="R3537" s="3"/>
      <c r="S3537" s="3"/>
      <c r="T3537" s="3"/>
      <c r="U3537" s="3"/>
      <c r="V3537" s="3"/>
      <c r="W3537" s="3"/>
      <c r="X3537" s="3"/>
      <c r="Y3537" s="3"/>
      <c r="Z3537" s="3"/>
      <c r="AA3537" s="3"/>
      <c r="AB3537" s="3"/>
      <c r="AC3537" s="3"/>
      <c r="AD3537" s="3"/>
      <c r="AE3537" s="3"/>
      <c r="AF3537" s="3"/>
    </row>
    <row r="3538" spans="1:32">
      <c r="A3538" s="602"/>
      <c r="B3538" s="3033" t="s">
        <v>758</v>
      </c>
      <c r="C3538" s="602" t="s">
        <v>309</v>
      </c>
      <c r="D3538" s="617" t="s">
        <v>1852</v>
      </c>
      <c r="E3538" s="639" t="s">
        <v>416</v>
      </c>
      <c r="F3538" s="734">
        <v>5239</v>
      </c>
      <c r="G3538" s="689"/>
      <c r="H3538" s="640"/>
      <c r="I3538" s="640"/>
      <c r="J3538" s="1537" t="s">
        <v>1126</v>
      </c>
      <c r="K3538" s="731"/>
      <c r="L3538" s="653"/>
      <c r="M3538" s="640"/>
      <c r="N3538" s="372" t="s">
        <v>4223</v>
      </c>
      <c r="O3538" s="6"/>
      <c r="P3538" s="6"/>
      <c r="Q3538" s="6"/>
      <c r="R3538" s="6"/>
      <c r="S3538" s="6"/>
      <c r="T3538" s="6"/>
      <c r="U3538" s="6"/>
      <c r="V3538" s="6"/>
      <c r="W3538" s="6"/>
      <c r="X3538" s="6"/>
      <c r="Y3538" s="6"/>
      <c r="Z3538" s="6"/>
      <c r="AA3538" s="6"/>
      <c r="AB3538" s="6"/>
      <c r="AC3538" s="6"/>
      <c r="AD3538" s="6"/>
      <c r="AE3538" s="6"/>
      <c r="AF3538" s="6"/>
    </row>
    <row r="3539" spans="1:32" ht="61.2" customHeight="1">
      <c r="A3539" s="622"/>
      <c r="B3539" s="3032" t="s">
        <v>324</v>
      </c>
      <c r="C3539" s="622" t="s">
        <v>322</v>
      </c>
      <c r="D3539" s="658" t="s">
        <v>1852</v>
      </c>
      <c r="E3539" s="659" t="s">
        <v>416</v>
      </c>
      <c r="F3539" s="763">
        <v>6252</v>
      </c>
      <c r="G3539" s="739" t="s">
        <v>669</v>
      </c>
      <c r="H3539" s="645">
        <v>17000</v>
      </c>
      <c r="I3539" s="645"/>
      <c r="J3539" s="1537">
        <v>13069</v>
      </c>
      <c r="K3539" s="741"/>
      <c r="L3539" s="652">
        <v>17000</v>
      </c>
      <c r="M3539" s="645"/>
      <c r="N3539" s="372" t="s">
        <v>4766</v>
      </c>
      <c r="O3539" s="6"/>
      <c r="P3539" s="6"/>
      <c r="Q3539" s="6"/>
      <c r="R3539" s="6"/>
      <c r="S3539" s="6"/>
      <c r="T3539" s="6"/>
      <c r="U3539" s="6"/>
      <c r="V3539" s="6"/>
      <c r="W3539" s="6"/>
      <c r="X3539" s="6"/>
      <c r="Y3539" s="6"/>
      <c r="Z3539" s="6"/>
      <c r="AA3539" s="6"/>
      <c r="AB3539" s="6"/>
      <c r="AC3539" s="6"/>
      <c r="AD3539" s="6"/>
      <c r="AE3539" s="6"/>
      <c r="AF3539" s="6"/>
    </row>
    <row r="3540" spans="1:32" ht="81.599999999999994">
      <c r="A3540" s="602"/>
      <c r="B3540" s="3033" t="s">
        <v>324</v>
      </c>
      <c r="C3540" s="602" t="s">
        <v>322</v>
      </c>
      <c r="D3540" s="617" t="s">
        <v>1852</v>
      </c>
      <c r="E3540" s="639" t="s">
        <v>416</v>
      </c>
      <c r="F3540" s="734">
        <v>6252</v>
      </c>
      <c r="G3540" s="2107" t="s">
        <v>4190</v>
      </c>
      <c r="H3540" s="2100"/>
      <c r="I3540" s="2100">
        <v>17000</v>
      </c>
      <c r="J3540" s="2103" t="s">
        <v>1126</v>
      </c>
      <c r="K3540" s="2117"/>
      <c r="L3540" s="2111"/>
      <c r="M3540" s="2100">
        <v>17000</v>
      </c>
      <c r="N3540" s="372" t="s">
        <v>4226</v>
      </c>
      <c r="O3540" s="3"/>
      <c r="P3540" s="3"/>
      <c r="Q3540" s="3"/>
      <c r="R3540" s="3"/>
      <c r="S3540" s="3"/>
      <c r="T3540" s="3"/>
      <c r="U3540" s="3"/>
      <c r="V3540" s="3"/>
      <c r="W3540" s="3"/>
      <c r="X3540" s="3"/>
      <c r="Y3540" s="3"/>
      <c r="Z3540" s="3"/>
      <c r="AA3540" s="3"/>
      <c r="AB3540" s="3"/>
      <c r="AC3540" s="3"/>
      <c r="AD3540" s="3"/>
      <c r="AE3540" s="3"/>
    </row>
    <row r="3541" spans="1:32" ht="56.25" customHeight="1">
      <c r="A3541" s="622"/>
      <c r="B3541" s="3032" t="s">
        <v>324</v>
      </c>
      <c r="C3541" s="622" t="s">
        <v>322</v>
      </c>
      <c r="D3541" s="658" t="s">
        <v>1852</v>
      </c>
      <c r="E3541" s="659" t="s">
        <v>416</v>
      </c>
      <c r="F3541" s="763">
        <v>6254</v>
      </c>
      <c r="G3541" s="739" t="s">
        <v>483</v>
      </c>
      <c r="H3541" s="645">
        <v>10200</v>
      </c>
      <c r="I3541" s="645"/>
      <c r="J3541" s="1537">
        <v>5600</v>
      </c>
      <c r="K3541" s="741"/>
      <c r="L3541" s="652">
        <v>10000</v>
      </c>
      <c r="M3541" s="645"/>
      <c r="N3541" s="296"/>
      <c r="O3541" s="6"/>
      <c r="P3541" s="6"/>
      <c r="Q3541" s="6"/>
      <c r="R3541" s="6"/>
      <c r="S3541" s="6"/>
      <c r="T3541" s="6"/>
      <c r="U3541" s="6"/>
      <c r="V3541" s="6"/>
      <c r="W3541" s="6"/>
      <c r="X3541" s="6"/>
      <c r="Y3541" s="6"/>
      <c r="Z3541" s="6"/>
      <c r="AA3541" s="6"/>
      <c r="AB3541" s="6"/>
      <c r="AC3541" s="6"/>
      <c r="AD3541" s="6"/>
      <c r="AE3541" s="6"/>
    </row>
    <row r="3542" spans="1:32" ht="40.799999999999997">
      <c r="A3542" s="602"/>
      <c r="B3542" s="3033" t="s">
        <v>324</v>
      </c>
      <c r="C3542" s="602" t="s">
        <v>322</v>
      </c>
      <c r="D3542" s="617" t="s">
        <v>1852</v>
      </c>
      <c r="E3542" s="639" t="s">
        <v>416</v>
      </c>
      <c r="F3542" s="734">
        <v>6254</v>
      </c>
      <c r="G3542" s="689" t="s">
        <v>2145</v>
      </c>
      <c r="H3542" s="640"/>
      <c r="I3542" s="640">
        <v>5000</v>
      </c>
      <c r="J3542" s="1537" t="s">
        <v>1126</v>
      </c>
      <c r="K3542" s="731"/>
      <c r="L3542" s="653"/>
      <c r="M3542" s="640">
        <v>5000</v>
      </c>
      <c r="N3542" s="372"/>
      <c r="O3542" s="3"/>
      <c r="P3542" s="3"/>
      <c r="Q3542" s="3"/>
      <c r="R3542" s="3"/>
      <c r="S3542" s="3"/>
      <c r="T3542" s="3"/>
      <c r="U3542" s="3"/>
      <c r="V3542" s="3"/>
      <c r="W3542" s="3"/>
      <c r="X3542" s="3"/>
      <c r="Y3542" s="3"/>
      <c r="Z3542" s="3"/>
      <c r="AA3542" s="3"/>
      <c r="AB3542" s="3"/>
      <c r="AC3542" s="3"/>
      <c r="AD3542" s="3"/>
      <c r="AE3542" s="3"/>
      <c r="AF3542" s="3"/>
    </row>
    <row r="3543" spans="1:32" ht="20.399999999999999">
      <c r="A3543" s="602"/>
      <c r="B3543" s="3033" t="s">
        <v>324</v>
      </c>
      <c r="C3543" s="602" t="s">
        <v>322</v>
      </c>
      <c r="D3543" s="617" t="s">
        <v>1852</v>
      </c>
      <c r="E3543" s="639" t="s">
        <v>416</v>
      </c>
      <c r="F3543" s="734">
        <v>6254</v>
      </c>
      <c r="G3543" s="689" t="s">
        <v>888</v>
      </c>
      <c r="H3543" s="640"/>
      <c r="I3543" s="640">
        <v>5000</v>
      </c>
      <c r="J3543" s="1537" t="s">
        <v>1126</v>
      </c>
      <c r="K3543" s="731"/>
      <c r="L3543" s="653"/>
      <c r="M3543" s="640">
        <v>5000</v>
      </c>
      <c r="N3543" s="296"/>
      <c r="O3543" s="3"/>
      <c r="P3543" s="3"/>
      <c r="Q3543" s="3"/>
      <c r="R3543" s="3"/>
      <c r="S3543" s="3"/>
      <c r="T3543" s="3"/>
      <c r="U3543" s="3"/>
      <c r="V3543" s="3"/>
      <c r="W3543" s="3"/>
      <c r="X3543" s="3"/>
      <c r="Y3543" s="3"/>
      <c r="Z3543" s="3"/>
      <c r="AA3543" s="3"/>
      <c r="AB3543" s="3"/>
      <c r="AC3543" s="3"/>
      <c r="AD3543" s="3"/>
      <c r="AE3543" s="3"/>
      <c r="AF3543" s="3"/>
    </row>
    <row r="3544" spans="1:32" ht="30.6">
      <c r="A3544" s="602"/>
      <c r="B3544" s="3033" t="s">
        <v>324</v>
      </c>
      <c r="C3544" s="602" t="s">
        <v>322</v>
      </c>
      <c r="D3544" s="617" t="s">
        <v>1852</v>
      </c>
      <c r="E3544" s="639" t="s">
        <v>416</v>
      </c>
      <c r="F3544" s="734">
        <v>6254</v>
      </c>
      <c r="G3544" s="689" t="s">
        <v>1742</v>
      </c>
      <c r="H3544" s="640"/>
      <c r="I3544" s="640">
        <v>200</v>
      </c>
      <c r="J3544" s="1537" t="s">
        <v>1126</v>
      </c>
      <c r="K3544" s="731"/>
      <c r="L3544" s="653"/>
      <c r="M3544" s="640"/>
      <c r="N3544" s="372"/>
      <c r="O3544" s="3"/>
      <c r="P3544" s="3"/>
      <c r="Q3544" s="3"/>
      <c r="R3544" s="3"/>
      <c r="S3544" s="3"/>
      <c r="T3544" s="3"/>
      <c r="U3544" s="3"/>
      <c r="V3544" s="3"/>
      <c r="W3544" s="3"/>
      <c r="X3544" s="3"/>
      <c r="Y3544" s="3"/>
      <c r="Z3544" s="3"/>
      <c r="AA3544" s="3"/>
      <c r="AB3544" s="3"/>
      <c r="AC3544" s="3"/>
      <c r="AD3544" s="3"/>
      <c r="AE3544" s="3"/>
      <c r="AF3544" s="3"/>
    </row>
    <row r="3545" spans="1:32" ht="20.399999999999999">
      <c r="A3545" s="622"/>
      <c r="B3545" s="3032" t="s">
        <v>324</v>
      </c>
      <c r="C3545" s="622" t="s">
        <v>322</v>
      </c>
      <c r="D3545" s="658" t="s">
        <v>1852</v>
      </c>
      <c r="E3545" s="659" t="s">
        <v>416</v>
      </c>
      <c r="F3545" s="763">
        <v>6255</v>
      </c>
      <c r="G3545" s="739" t="s">
        <v>276</v>
      </c>
      <c r="H3545" s="645">
        <v>47560</v>
      </c>
      <c r="I3545" s="645"/>
      <c r="J3545" s="1537">
        <v>29707</v>
      </c>
      <c r="K3545" s="741"/>
      <c r="L3545" s="652">
        <v>78215</v>
      </c>
      <c r="M3545" s="645"/>
      <c r="N3545" s="296"/>
      <c r="O3545" s="6"/>
      <c r="P3545" s="6"/>
      <c r="Q3545" s="6"/>
      <c r="R3545" s="6"/>
      <c r="S3545" s="6"/>
      <c r="T3545" s="6"/>
      <c r="U3545" s="6"/>
      <c r="V3545" s="6"/>
      <c r="W3545" s="6"/>
      <c r="X3545" s="6"/>
      <c r="Y3545" s="6"/>
      <c r="Z3545" s="6"/>
      <c r="AA3545" s="6"/>
      <c r="AB3545" s="6"/>
      <c r="AC3545" s="6"/>
      <c r="AD3545" s="6"/>
      <c r="AE3545" s="6"/>
      <c r="AF3545" s="6"/>
    </row>
    <row r="3546" spans="1:32" ht="81.599999999999994">
      <c r="A3546" s="602"/>
      <c r="B3546" s="3033" t="s">
        <v>324</v>
      </c>
      <c r="C3546" s="602" t="s">
        <v>322</v>
      </c>
      <c r="D3546" s="617" t="s">
        <v>1852</v>
      </c>
      <c r="E3546" s="639" t="s">
        <v>416</v>
      </c>
      <c r="F3546" s="734">
        <v>6255</v>
      </c>
      <c r="G3546" s="2107" t="s">
        <v>4193</v>
      </c>
      <c r="H3546" s="2100"/>
      <c r="I3546" s="2100">
        <v>10820</v>
      </c>
      <c r="J3546" s="2103" t="s">
        <v>1126</v>
      </c>
      <c r="K3546" s="2117"/>
      <c r="L3546" s="2111"/>
      <c r="M3546" s="2100">
        <v>22000</v>
      </c>
      <c r="N3546" s="372" t="s">
        <v>4227</v>
      </c>
      <c r="O3546" s="3"/>
      <c r="P3546" s="3"/>
      <c r="Q3546" s="3"/>
      <c r="R3546" s="3"/>
      <c r="S3546" s="3"/>
      <c r="T3546" s="3"/>
      <c r="U3546" s="3"/>
      <c r="V3546" s="3"/>
      <c r="W3546" s="3"/>
      <c r="X3546" s="3"/>
      <c r="Y3546" s="3"/>
      <c r="Z3546" s="3"/>
      <c r="AA3546" s="3"/>
      <c r="AB3546" s="3"/>
      <c r="AC3546" s="3"/>
      <c r="AD3546" s="3"/>
      <c r="AE3546" s="3"/>
      <c r="AF3546" s="3"/>
    </row>
    <row r="3547" spans="1:32" ht="61.2">
      <c r="A3547" s="602"/>
      <c r="B3547" s="3033" t="s">
        <v>324</v>
      </c>
      <c r="C3547" s="602" t="s">
        <v>322</v>
      </c>
      <c r="D3547" s="617" t="s">
        <v>1852</v>
      </c>
      <c r="E3547" s="639" t="s">
        <v>416</v>
      </c>
      <c r="F3547" s="734">
        <v>6255</v>
      </c>
      <c r="G3547" s="2107" t="s">
        <v>4194</v>
      </c>
      <c r="H3547" s="2100"/>
      <c r="I3547" s="2100">
        <v>46740</v>
      </c>
      <c r="J3547" s="2103" t="s">
        <v>1126</v>
      </c>
      <c r="K3547" s="2117"/>
      <c r="L3547" s="2111"/>
      <c r="M3547" s="2100">
        <v>56215</v>
      </c>
      <c r="N3547" s="296"/>
      <c r="O3547" s="3"/>
      <c r="P3547" s="3"/>
      <c r="Q3547" s="3"/>
      <c r="R3547" s="3"/>
      <c r="S3547" s="3"/>
      <c r="T3547" s="3"/>
      <c r="U3547" s="3"/>
      <c r="V3547" s="3"/>
      <c r="W3547" s="3"/>
      <c r="X3547" s="3"/>
      <c r="Y3547" s="3"/>
      <c r="Z3547" s="3"/>
      <c r="AA3547" s="3"/>
      <c r="AB3547" s="3"/>
      <c r="AC3547" s="3"/>
      <c r="AD3547" s="3"/>
      <c r="AE3547" s="3"/>
      <c r="AF3547" s="3"/>
    </row>
    <row r="3548" spans="1:32" ht="40.799999999999997">
      <c r="A3548" s="602"/>
      <c r="B3548" s="3033" t="s">
        <v>324</v>
      </c>
      <c r="C3548" s="602" t="s">
        <v>322</v>
      </c>
      <c r="D3548" s="617" t="s">
        <v>1852</v>
      </c>
      <c r="E3548" s="639" t="s">
        <v>416</v>
      </c>
      <c r="F3548" s="734">
        <v>6255</v>
      </c>
      <c r="G3548" s="1068" t="s">
        <v>3061</v>
      </c>
      <c r="H3548" s="1080"/>
      <c r="I3548" s="1080">
        <v>-10000</v>
      </c>
      <c r="J3548" s="1537" t="s">
        <v>1126</v>
      </c>
      <c r="K3548" s="1338"/>
      <c r="L3548" s="1354"/>
      <c r="M3548" s="1080"/>
      <c r="N3548" s="296"/>
      <c r="O3548" s="6"/>
      <c r="P3548" s="6"/>
      <c r="Q3548" s="6"/>
      <c r="R3548" s="6"/>
      <c r="S3548" s="6"/>
      <c r="T3548" s="6"/>
      <c r="U3548" s="6"/>
      <c r="V3548" s="6"/>
      <c r="W3548" s="6"/>
      <c r="X3548" s="6"/>
      <c r="Y3548" s="6"/>
      <c r="Z3548" s="6"/>
      <c r="AA3548" s="6"/>
      <c r="AB3548" s="6"/>
      <c r="AC3548" s="6"/>
      <c r="AD3548" s="6"/>
      <c r="AE3548" s="6"/>
      <c r="AF3548" s="6"/>
    </row>
    <row r="3549" spans="1:32" ht="20.399999999999999">
      <c r="A3549" s="622"/>
      <c r="B3549" s="3032" t="s">
        <v>324</v>
      </c>
      <c r="C3549" s="622" t="s">
        <v>322</v>
      </c>
      <c r="D3549" s="658" t="s">
        <v>1852</v>
      </c>
      <c r="E3549" s="659" t="s">
        <v>416</v>
      </c>
      <c r="F3549" s="763">
        <v>6259</v>
      </c>
      <c r="G3549" s="739" t="s">
        <v>484</v>
      </c>
      <c r="H3549" s="645">
        <v>3000</v>
      </c>
      <c r="I3549" s="645"/>
      <c r="J3549" s="1537">
        <v>2365</v>
      </c>
      <c r="K3549" s="741"/>
      <c r="L3549" s="652">
        <v>3000</v>
      </c>
      <c r="M3549" s="645"/>
      <c r="N3549" s="372" t="s">
        <v>4767</v>
      </c>
      <c r="O3549" s="6"/>
      <c r="P3549" s="6"/>
      <c r="Q3549" s="6"/>
      <c r="R3549" s="6"/>
      <c r="S3549" s="6"/>
      <c r="T3549" s="6"/>
      <c r="U3549" s="6"/>
      <c r="V3549" s="6"/>
      <c r="W3549" s="6"/>
      <c r="X3549" s="6"/>
      <c r="Y3549" s="6"/>
      <c r="Z3549" s="6"/>
      <c r="AA3549" s="6"/>
      <c r="AB3549" s="6"/>
      <c r="AC3549" s="6"/>
      <c r="AD3549" s="6"/>
      <c r="AE3549" s="6"/>
      <c r="AF3549" s="6"/>
    </row>
    <row r="3550" spans="1:32" ht="20.399999999999999">
      <c r="A3550" s="602"/>
      <c r="B3550" s="3033" t="s">
        <v>324</v>
      </c>
      <c r="C3550" s="602" t="s">
        <v>322</v>
      </c>
      <c r="D3550" s="617" t="s">
        <v>1852</v>
      </c>
      <c r="E3550" s="639" t="s">
        <v>416</v>
      </c>
      <c r="F3550" s="734">
        <v>6259</v>
      </c>
      <c r="G3550" s="689" t="s">
        <v>2146</v>
      </c>
      <c r="H3550" s="640"/>
      <c r="I3550" s="640">
        <v>2000</v>
      </c>
      <c r="J3550" s="1537" t="s">
        <v>1126</v>
      </c>
      <c r="K3550" s="731"/>
      <c r="L3550" s="653"/>
      <c r="M3550" s="653">
        <v>3000</v>
      </c>
      <c r="N3550" s="296"/>
      <c r="O3550" s="6"/>
      <c r="P3550" s="6"/>
      <c r="Q3550" s="6"/>
      <c r="R3550" s="6"/>
      <c r="S3550" s="6"/>
      <c r="T3550" s="6"/>
      <c r="U3550" s="6"/>
      <c r="V3550" s="6"/>
      <c r="W3550" s="6"/>
      <c r="X3550" s="6"/>
      <c r="Y3550" s="6"/>
      <c r="Z3550" s="6"/>
      <c r="AA3550" s="6"/>
      <c r="AB3550" s="6"/>
      <c r="AC3550" s="6"/>
      <c r="AD3550" s="6"/>
      <c r="AE3550" s="6"/>
      <c r="AF3550" s="6"/>
    </row>
    <row r="3551" spans="1:32" ht="20.399999999999999">
      <c r="A3551" s="576"/>
      <c r="B3551" s="3033" t="s">
        <v>324</v>
      </c>
      <c r="C3551" s="602" t="s">
        <v>322</v>
      </c>
      <c r="D3551" s="617" t="s">
        <v>1852</v>
      </c>
      <c r="E3551" s="639" t="s">
        <v>416</v>
      </c>
      <c r="F3551" s="734">
        <v>6259</v>
      </c>
      <c r="G3551" s="1068" t="s">
        <v>3100</v>
      </c>
      <c r="H3551" s="1080"/>
      <c r="I3551" s="1080">
        <v>1000</v>
      </c>
      <c r="J3551" s="1537" t="s">
        <v>1126</v>
      </c>
      <c r="K3551" s="1338"/>
      <c r="L3551" s="1354"/>
      <c r="M3551" s="1354"/>
      <c r="N3551" s="350" t="s">
        <v>4768</v>
      </c>
      <c r="O3551" s="3"/>
      <c r="P3551" s="3"/>
      <c r="Q3551" s="3"/>
      <c r="R3551" s="3"/>
      <c r="S3551" s="3"/>
      <c r="T3551" s="3"/>
      <c r="U3551" s="3"/>
      <c r="V3551" s="3"/>
      <c r="W3551" s="3"/>
      <c r="X3551" s="3"/>
      <c r="Y3551" s="3"/>
      <c r="Z3551" s="3"/>
      <c r="AA3551" s="3"/>
      <c r="AB3551" s="3"/>
      <c r="AC3551" s="3"/>
      <c r="AD3551" s="3"/>
      <c r="AE3551" s="3"/>
    </row>
    <row r="3552" spans="1:32">
      <c r="A3552" s="622"/>
      <c r="B3552" s="3032" t="s">
        <v>324</v>
      </c>
      <c r="C3552" s="622" t="s">
        <v>322</v>
      </c>
      <c r="D3552" s="658" t="s">
        <v>1852</v>
      </c>
      <c r="E3552" s="659" t="s">
        <v>416</v>
      </c>
      <c r="F3552" s="763">
        <v>6260</v>
      </c>
      <c r="G3552" s="739" t="s">
        <v>2670</v>
      </c>
      <c r="H3552" s="645">
        <v>6000</v>
      </c>
      <c r="I3552" s="645"/>
      <c r="J3552" s="1537">
        <v>4708</v>
      </c>
      <c r="K3552" s="741"/>
      <c r="L3552" s="652">
        <v>13000</v>
      </c>
      <c r="M3552" s="645"/>
      <c r="N3552" s="6" t="s">
        <v>4232</v>
      </c>
      <c r="O3552" s="3"/>
      <c r="P3552" s="3"/>
      <c r="Q3552" s="3"/>
      <c r="R3552" s="3"/>
      <c r="S3552" s="3"/>
      <c r="T3552" s="3"/>
      <c r="U3552" s="3"/>
      <c r="V3552" s="3"/>
      <c r="W3552" s="3"/>
      <c r="X3552" s="3"/>
      <c r="Y3552" s="3"/>
      <c r="Z3552" s="3"/>
      <c r="AA3552" s="3"/>
      <c r="AB3552" s="3"/>
      <c r="AC3552" s="3"/>
      <c r="AD3552" s="3"/>
      <c r="AE3552" s="3"/>
    </row>
    <row r="3553" spans="1:32" ht="30.6">
      <c r="A3553" s="713"/>
      <c r="B3553" s="3041" t="s">
        <v>324</v>
      </c>
      <c r="C3553" s="713" t="s">
        <v>322</v>
      </c>
      <c r="D3553" s="812" t="s">
        <v>1852</v>
      </c>
      <c r="E3553" s="780" t="s">
        <v>416</v>
      </c>
      <c r="F3553" s="2176">
        <v>6260</v>
      </c>
      <c r="G3553" s="2107" t="s">
        <v>4197</v>
      </c>
      <c r="H3553" s="1228"/>
      <c r="I3553" s="1228">
        <v>18900</v>
      </c>
      <c r="J3553" s="1537" t="s">
        <v>1126</v>
      </c>
      <c r="K3553" s="741"/>
      <c r="L3553" s="2177"/>
      <c r="M3553" s="2178">
        <v>10000</v>
      </c>
      <c r="N3553" s="167" t="s">
        <v>4769</v>
      </c>
      <c r="O3553" s="6"/>
      <c r="P3553" s="6"/>
      <c r="Q3553" s="6"/>
      <c r="R3553" s="6"/>
      <c r="S3553" s="6"/>
      <c r="T3553" s="6"/>
      <c r="U3553" s="6"/>
      <c r="V3553" s="6"/>
      <c r="W3553" s="6"/>
      <c r="X3553" s="6"/>
      <c r="Y3553" s="3"/>
      <c r="Z3553" s="3"/>
      <c r="AA3553" s="3"/>
      <c r="AB3553" s="3"/>
      <c r="AC3553" s="3"/>
      <c r="AD3553" s="3"/>
      <c r="AE3553" s="3"/>
      <c r="AF3553" s="3"/>
    </row>
    <row r="3554" spans="1:32">
      <c r="A3554" s="713"/>
      <c r="B3554" s="3041" t="s">
        <v>324</v>
      </c>
      <c r="C3554" s="713" t="s">
        <v>322</v>
      </c>
      <c r="D3554" s="812" t="s">
        <v>1852</v>
      </c>
      <c r="E3554" s="780" t="s">
        <v>416</v>
      </c>
      <c r="F3554" s="2176">
        <v>6260</v>
      </c>
      <c r="G3554" s="689" t="s">
        <v>4198</v>
      </c>
      <c r="H3554" s="1228"/>
      <c r="I3554" s="1228">
        <v>8100</v>
      </c>
      <c r="J3554" s="1537" t="s">
        <v>1126</v>
      </c>
      <c r="K3554" s="741"/>
      <c r="L3554" s="2177"/>
      <c r="M3554" s="2897">
        <v>3000</v>
      </c>
      <c r="N3554" s="6" t="s">
        <v>4233</v>
      </c>
      <c r="O3554" s="3"/>
      <c r="P3554" s="3"/>
      <c r="Q3554" s="3"/>
      <c r="R3554" s="3"/>
      <c r="S3554" s="3"/>
      <c r="T3554" s="3"/>
      <c r="U3554" s="3"/>
      <c r="V3554" s="3"/>
      <c r="W3554" s="3"/>
      <c r="X3554" s="3"/>
      <c r="Y3554" s="3"/>
      <c r="Z3554" s="3"/>
      <c r="AA3554" s="3"/>
      <c r="AB3554" s="3"/>
      <c r="AC3554" s="3"/>
      <c r="AD3554" s="3"/>
      <c r="AE3554" s="3"/>
      <c r="AF3554" s="3"/>
    </row>
    <row r="3555" spans="1:32" ht="20.399999999999999">
      <c r="A3555" s="713"/>
      <c r="B3555" s="3041" t="s">
        <v>324</v>
      </c>
      <c r="C3555" s="713" t="s">
        <v>322</v>
      </c>
      <c r="D3555" s="812" t="s">
        <v>1852</v>
      </c>
      <c r="E3555" s="780" t="s">
        <v>416</v>
      </c>
      <c r="F3555" s="2176">
        <v>6260</v>
      </c>
      <c r="G3555" s="1068" t="s">
        <v>3100</v>
      </c>
      <c r="H3555" s="1228"/>
      <c r="I3555" s="1228">
        <v>-1000</v>
      </c>
      <c r="J3555" s="1537" t="s">
        <v>1126</v>
      </c>
      <c r="K3555" s="741"/>
      <c r="L3555" s="2177"/>
      <c r="M3555" s="1228"/>
      <c r="N3555" s="350" t="s">
        <v>4235</v>
      </c>
      <c r="O3555" s="6"/>
      <c r="P3555" s="6"/>
      <c r="Q3555" s="3"/>
      <c r="R3555" s="3"/>
      <c r="S3555" s="3"/>
      <c r="T3555" s="3"/>
      <c r="V3555" s="3"/>
      <c r="W3555" s="3"/>
      <c r="X3555" s="3"/>
      <c r="Y3555" s="3"/>
      <c r="Z3555" s="3"/>
      <c r="AA3555" s="3"/>
      <c r="AB3555" s="3"/>
      <c r="AC3555" s="3"/>
      <c r="AD3555" s="3"/>
      <c r="AE3555" s="3"/>
      <c r="AF3555" s="3"/>
    </row>
    <row r="3556" spans="1:32" ht="30.6">
      <c r="A3556" s="713"/>
      <c r="B3556" s="3041" t="s">
        <v>324</v>
      </c>
      <c r="C3556" s="713" t="s">
        <v>322</v>
      </c>
      <c r="D3556" s="812" t="s">
        <v>1852</v>
      </c>
      <c r="E3556" s="780" t="s">
        <v>416</v>
      </c>
      <c r="F3556" s="2176">
        <v>6260</v>
      </c>
      <c r="G3556" s="1068" t="s">
        <v>3238</v>
      </c>
      <c r="H3556" s="1228"/>
      <c r="I3556" s="1228">
        <v>-20000</v>
      </c>
      <c r="J3556" s="1537" t="s">
        <v>1126</v>
      </c>
      <c r="K3556" s="741"/>
      <c r="L3556" s="2177"/>
      <c r="M3556" s="1228"/>
      <c r="N3556" s="6"/>
      <c r="O3556" s="6"/>
      <c r="P3556" s="6"/>
      <c r="Q3556" s="6"/>
      <c r="R3556" s="6"/>
      <c r="S3556" s="6"/>
      <c r="T3556" s="6"/>
      <c r="U3556" s="6"/>
      <c r="V3556" s="6"/>
      <c r="W3556" s="6"/>
      <c r="X3556" s="6"/>
      <c r="Y3556" s="6"/>
      <c r="Z3556" s="6"/>
      <c r="AA3556" s="6"/>
      <c r="AB3556" s="6"/>
      <c r="AC3556" s="6"/>
      <c r="AD3556" s="6"/>
      <c r="AE3556" s="6"/>
      <c r="AF3556" s="6"/>
    </row>
    <row r="3557" spans="1:32">
      <c r="A3557" s="622"/>
      <c r="B3557" s="3032" t="s">
        <v>324</v>
      </c>
      <c r="C3557" s="622" t="s">
        <v>322</v>
      </c>
      <c r="D3557" s="658" t="s">
        <v>1852</v>
      </c>
      <c r="E3557" s="659" t="s">
        <v>416</v>
      </c>
      <c r="F3557" s="763">
        <v>6270</v>
      </c>
      <c r="G3557" s="739" t="s">
        <v>277</v>
      </c>
      <c r="H3557" s="645">
        <v>60000</v>
      </c>
      <c r="I3557" s="645"/>
      <c r="J3557" s="1537">
        <v>37654</v>
      </c>
      <c r="K3557" s="741"/>
      <c r="L3557" s="652">
        <v>60000</v>
      </c>
      <c r="M3557" s="645"/>
      <c r="N3557" s="6"/>
      <c r="O3557" s="178"/>
      <c r="P3557" s="178"/>
      <c r="Q3557" s="178"/>
      <c r="R3557" s="178"/>
      <c r="S3557" s="178"/>
      <c r="T3557" s="178"/>
      <c r="V3557" s="4"/>
      <c r="W3557" s="4"/>
      <c r="X3557" s="4"/>
      <c r="Y3557" s="4"/>
      <c r="Z3557" s="4"/>
      <c r="AA3557" s="4"/>
      <c r="AB3557" s="4"/>
      <c r="AC3557" s="4"/>
      <c r="AD3557" s="4"/>
      <c r="AE3557" s="4"/>
      <c r="AF3557" s="4"/>
    </row>
    <row r="3558" spans="1:32" ht="71.400000000000006">
      <c r="A3558" s="713"/>
      <c r="B3558" s="3041" t="s">
        <v>324</v>
      </c>
      <c r="C3558" s="713" t="s">
        <v>322</v>
      </c>
      <c r="D3558" s="812" t="s">
        <v>1852</v>
      </c>
      <c r="E3558" s="780" t="s">
        <v>416</v>
      </c>
      <c r="F3558" s="2176">
        <v>6270</v>
      </c>
      <c r="G3558" s="689" t="s">
        <v>1209</v>
      </c>
      <c r="H3558" s="1228"/>
      <c r="I3558" s="1228">
        <v>42000</v>
      </c>
      <c r="J3558" s="1537" t="s">
        <v>1126</v>
      </c>
      <c r="K3558" s="741"/>
      <c r="L3558" s="2177"/>
      <c r="M3558" s="1228">
        <v>42000</v>
      </c>
      <c r="N3558" s="350" t="s">
        <v>4771</v>
      </c>
      <c r="O3558" s="178"/>
      <c r="P3558" s="178"/>
      <c r="Q3558" s="178"/>
      <c r="R3558" s="178"/>
      <c r="S3558" s="178"/>
      <c r="T3558" s="178"/>
      <c r="V3558" s="4"/>
      <c r="W3558" s="4"/>
      <c r="X3558" s="4"/>
      <c r="Y3558" s="4"/>
      <c r="Z3558" s="4"/>
      <c r="AA3558" s="4"/>
      <c r="AB3558" s="4"/>
      <c r="AC3558" s="4"/>
      <c r="AD3558" s="4"/>
      <c r="AE3558" s="4"/>
      <c r="AF3558" s="4"/>
    </row>
    <row r="3559" spans="1:32">
      <c r="A3559" s="713"/>
      <c r="B3559" s="3041" t="s">
        <v>324</v>
      </c>
      <c r="C3559" s="713" t="s">
        <v>322</v>
      </c>
      <c r="D3559" s="812" t="s">
        <v>1852</v>
      </c>
      <c r="E3559" s="780" t="s">
        <v>416</v>
      </c>
      <c r="F3559" s="2176">
        <v>6270</v>
      </c>
      <c r="G3559" s="689" t="s">
        <v>2147</v>
      </c>
      <c r="H3559" s="1228"/>
      <c r="I3559" s="1228">
        <v>18000</v>
      </c>
      <c r="J3559" s="1537" t="s">
        <v>1126</v>
      </c>
      <c r="K3559" s="741"/>
      <c r="L3559" s="2177"/>
      <c r="M3559" s="2896">
        <v>18000</v>
      </c>
      <c r="N3559" s="6" t="s">
        <v>4239</v>
      </c>
      <c r="O3559" s="178"/>
      <c r="P3559" s="178"/>
      <c r="Q3559" s="178"/>
      <c r="R3559" s="178"/>
      <c r="S3559" s="178"/>
      <c r="T3559" s="178"/>
      <c r="V3559" s="4"/>
      <c r="W3559" s="4"/>
      <c r="X3559" s="4"/>
      <c r="Y3559" s="4"/>
      <c r="Z3559" s="4"/>
      <c r="AA3559" s="4"/>
      <c r="AB3559" s="4"/>
      <c r="AC3559" s="4"/>
      <c r="AD3559" s="4"/>
      <c r="AE3559" s="4"/>
      <c r="AF3559" s="4"/>
    </row>
    <row r="3560" spans="1:32" ht="30.6">
      <c r="A3560" s="622"/>
      <c r="B3560" s="3032" t="s">
        <v>324</v>
      </c>
      <c r="C3560" s="622" t="s">
        <v>322</v>
      </c>
      <c r="D3560" s="658" t="s">
        <v>1852</v>
      </c>
      <c r="E3560" s="659" t="s">
        <v>416</v>
      </c>
      <c r="F3560" s="763">
        <v>6299</v>
      </c>
      <c r="G3560" s="739" t="s">
        <v>278</v>
      </c>
      <c r="H3560" s="645">
        <v>30000</v>
      </c>
      <c r="I3560" s="645"/>
      <c r="J3560" s="1537">
        <v>23872</v>
      </c>
      <c r="K3560" s="741"/>
      <c r="L3560" s="652">
        <v>35000</v>
      </c>
      <c r="M3560" s="645"/>
      <c r="N3560" s="6" t="s">
        <v>4240</v>
      </c>
      <c r="O3560" s="178"/>
      <c r="P3560" s="178"/>
      <c r="Q3560" s="178"/>
      <c r="R3560" s="178"/>
      <c r="S3560" s="178"/>
      <c r="T3560" s="178"/>
      <c r="V3560" s="4"/>
      <c r="W3560" s="4"/>
      <c r="X3560" s="4"/>
      <c r="Y3560" s="4"/>
      <c r="Z3560" s="4"/>
      <c r="AA3560" s="4"/>
      <c r="AB3560" s="4"/>
      <c r="AC3560" s="4"/>
      <c r="AD3560" s="4"/>
      <c r="AE3560" s="4"/>
      <c r="AF3560" s="4"/>
    </row>
    <row r="3561" spans="1:32" ht="61.2">
      <c r="A3561" s="713"/>
      <c r="B3561" s="3041" t="s">
        <v>324</v>
      </c>
      <c r="C3561" s="713" t="s">
        <v>322</v>
      </c>
      <c r="D3561" s="812" t="s">
        <v>1852</v>
      </c>
      <c r="E3561" s="780" t="s">
        <v>416</v>
      </c>
      <c r="F3561" s="734">
        <v>6299</v>
      </c>
      <c r="G3561" s="2107" t="s">
        <v>1612</v>
      </c>
      <c r="H3561" s="1228"/>
      <c r="I3561" s="1228">
        <v>40000</v>
      </c>
      <c r="J3561" s="1537" t="s">
        <v>1126</v>
      </c>
      <c r="K3561" s="741"/>
      <c r="L3561" s="2177"/>
      <c r="M3561" s="2178">
        <v>35000</v>
      </c>
      <c r="N3561" s="6" t="s">
        <v>4241</v>
      </c>
      <c r="O3561" s="178"/>
      <c r="P3561" s="178"/>
      <c r="Q3561" s="178"/>
      <c r="R3561" s="178"/>
      <c r="S3561" s="178"/>
      <c r="T3561" s="178"/>
      <c r="V3561" s="4"/>
      <c r="W3561" s="4"/>
      <c r="X3561" s="4"/>
      <c r="Y3561" s="4"/>
      <c r="Z3561" s="4"/>
      <c r="AA3561" s="4"/>
      <c r="AB3561" s="4"/>
      <c r="AC3561" s="4"/>
      <c r="AD3561" s="4"/>
      <c r="AE3561" s="4"/>
      <c r="AF3561" s="4"/>
    </row>
    <row r="3562" spans="1:32" ht="30.6">
      <c r="A3562" s="713"/>
      <c r="B3562" s="3041" t="s">
        <v>324</v>
      </c>
      <c r="C3562" s="713" t="s">
        <v>322</v>
      </c>
      <c r="D3562" s="812" t="s">
        <v>1852</v>
      </c>
      <c r="E3562" s="780" t="s">
        <v>416</v>
      </c>
      <c r="F3562" s="734">
        <v>6299</v>
      </c>
      <c r="G3562" s="689" t="s">
        <v>3239</v>
      </c>
      <c r="H3562" s="1228"/>
      <c r="I3562" s="1228">
        <v>-10000</v>
      </c>
      <c r="J3562" s="1537" t="s">
        <v>1126</v>
      </c>
      <c r="K3562" s="741"/>
      <c r="L3562" s="2177"/>
      <c r="M3562" s="1228"/>
      <c r="N3562" s="6"/>
      <c r="O3562" s="178"/>
      <c r="P3562" s="178"/>
      <c r="Q3562" s="178"/>
      <c r="R3562" s="178"/>
      <c r="S3562" s="178"/>
      <c r="T3562" s="178"/>
      <c r="V3562" s="4"/>
      <c r="W3562" s="4"/>
      <c r="X3562" s="4"/>
      <c r="Y3562" s="4"/>
      <c r="Z3562" s="4"/>
      <c r="AA3562" s="4"/>
      <c r="AB3562" s="4"/>
      <c r="AC3562" s="4"/>
      <c r="AD3562" s="4"/>
      <c r="AE3562" s="4"/>
      <c r="AF3562" s="4"/>
    </row>
    <row r="3563" spans="1:32">
      <c r="A3563" s="622"/>
      <c r="B3563" s="3032" t="s">
        <v>324</v>
      </c>
      <c r="C3563" s="622" t="s">
        <v>322</v>
      </c>
      <c r="D3563" s="658" t="s">
        <v>1852</v>
      </c>
      <c r="E3563" s="659" t="s">
        <v>416</v>
      </c>
      <c r="F3563" s="763">
        <v>6321</v>
      </c>
      <c r="G3563" s="739" t="s">
        <v>1770</v>
      </c>
      <c r="H3563" s="645">
        <v>500</v>
      </c>
      <c r="I3563" s="645"/>
      <c r="J3563" s="1537">
        <v>106</v>
      </c>
      <c r="K3563" s="741"/>
      <c r="L3563" s="652">
        <v>350</v>
      </c>
      <c r="M3563" s="645"/>
      <c r="N3563" s="6" t="s">
        <v>4243</v>
      </c>
      <c r="O3563" s="178"/>
      <c r="P3563" s="178"/>
      <c r="Q3563" s="178"/>
      <c r="R3563" s="178"/>
      <c r="S3563" s="178"/>
      <c r="T3563" s="178"/>
      <c r="V3563" s="4"/>
      <c r="W3563" s="4"/>
      <c r="X3563" s="4"/>
      <c r="Y3563" s="4"/>
      <c r="Z3563" s="4"/>
      <c r="AA3563" s="4"/>
      <c r="AB3563" s="4"/>
      <c r="AC3563" s="4"/>
      <c r="AD3563" s="4"/>
      <c r="AE3563" s="4"/>
      <c r="AF3563" s="4"/>
    </row>
    <row r="3564" spans="1:32" ht="81.599999999999994">
      <c r="A3564" s="602"/>
      <c r="B3564" s="3033" t="s">
        <v>324</v>
      </c>
      <c r="C3564" s="602" t="s">
        <v>322</v>
      </c>
      <c r="D3564" s="617" t="s">
        <v>1852</v>
      </c>
      <c r="E3564" s="639" t="s">
        <v>416</v>
      </c>
      <c r="F3564" s="734">
        <v>6321</v>
      </c>
      <c r="G3564" s="689" t="s">
        <v>2148</v>
      </c>
      <c r="H3564" s="640"/>
      <c r="I3564" s="640">
        <v>500</v>
      </c>
      <c r="J3564" s="1537" t="s">
        <v>1126</v>
      </c>
      <c r="K3564" s="731"/>
      <c r="L3564" s="653"/>
      <c r="M3564" s="2100">
        <v>350</v>
      </c>
      <c r="N3564" s="167" t="s">
        <v>4245</v>
      </c>
      <c r="O3564" s="178"/>
      <c r="P3564" s="178"/>
      <c r="Q3564" s="178"/>
      <c r="R3564" s="178"/>
      <c r="S3564" s="178"/>
      <c r="T3564" s="178"/>
      <c r="V3564" s="4"/>
      <c r="W3564" s="4"/>
      <c r="X3564" s="4"/>
      <c r="Y3564" s="4"/>
      <c r="Z3564" s="4"/>
      <c r="AA3564" s="4"/>
      <c r="AB3564" s="4"/>
      <c r="AC3564" s="4"/>
      <c r="AD3564" s="4"/>
      <c r="AE3564" s="4"/>
      <c r="AF3564" s="4"/>
    </row>
    <row r="3565" spans="1:32">
      <c r="A3565" s="622"/>
      <c r="B3565" s="3032" t="s">
        <v>324</v>
      </c>
      <c r="C3565" s="622" t="s">
        <v>322</v>
      </c>
      <c r="D3565" s="658" t="s">
        <v>1852</v>
      </c>
      <c r="E3565" s="659" t="s">
        <v>416</v>
      </c>
      <c r="F3565" s="763">
        <v>6322</v>
      </c>
      <c r="G3565" s="739" t="s">
        <v>1039</v>
      </c>
      <c r="H3565" s="645">
        <v>8000</v>
      </c>
      <c r="I3565" s="645"/>
      <c r="J3565" s="1537">
        <v>3452</v>
      </c>
      <c r="K3565" s="741"/>
      <c r="L3565" s="652">
        <v>8000</v>
      </c>
      <c r="M3565" s="645"/>
      <c r="N3565" s="296"/>
      <c r="O3565" s="178"/>
      <c r="P3565" s="178"/>
      <c r="Q3565" s="178"/>
      <c r="R3565" s="178"/>
      <c r="S3565" s="178"/>
      <c r="U3565" s="4"/>
      <c r="V3565" s="4"/>
      <c r="W3565" s="4"/>
      <c r="X3565" s="4"/>
      <c r="Y3565" s="4"/>
      <c r="Z3565" s="4"/>
      <c r="AA3565" s="4"/>
      <c r="AB3565" s="4"/>
      <c r="AC3565" s="4"/>
      <c r="AD3565" s="4"/>
      <c r="AE3565" s="4"/>
    </row>
    <row r="3566" spans="1:32" ht="20.399999999999999">
      <c r="A3566" s="602"/>
      <c r="B3566" s="3033" t="s">
        <v>324</v>
      </c>
      <c r="C3566" s="602" t="s">
        <v>322</v>
      </c>
      <c r="D3566" s="617" t="s">
        <v>1852</v>
      </c>
      <c r="E3566" s="639" t="s">
        <v>416</v>
      </c>
      <c r="F3566" s="734">
        <v>6322</v>
      </c>
      <c r="G3566" s="689" t="s">
        <v>2149</v>
      </c>
      <c r="H3566" s="640"/>
      <c r="I3566" s="640">
        <v>8000</v>
      </c>
      <c r="J3566" s="1537" t="s">
        <v>1126</v>
      </c>
      <c r="K3566" s="731"/>
      <c r="L3566" s="653"/>
      <c r="M3566" s="2100">
        <v>8000</v>
      </c>
      <c r="N3566" s="350" t="s">
        <v>4246</v>
      </c>
      <c r="O3566" s="178"/>
      <c r="P3566" s="178"/>
      <c r="Q3566" s="178"/>
      <c r="R3566" s="178"/>
      <c r="S3566" s="178"/>
      <c r="T3566" s="178"/>
      <c r="V3566" s="4"/>
      <c r="W3566" s="4"/>
      <c r="X3566" s="4"/>
      <c r="Y3566" s="4"/>
      <c r="Z3566" s="4"/>
      <c r="AA3566" s="4"/>
      <c r="AB3566" s="4"/>
      <c r="AC3566" s="4"/>
      <c r="AD3566" s="4"/>
      <c r="AE3566" s="4"/>
      <c r="AF3566" s="4"/>
    </row>
    <row r="3567" spans="1:32">
      <c r="A3567" s="622"/>
      <c r="B3567" s="3032" t="s">
        <v>757</v>
      </c>
      <c r="C3567" s="622" t="s">
        <v>322</v>
      </c>
      <c r="D3567" s="658" t="s">
        <v>1852</v>
      </c>
      <c r="E3567" s="659" t="s">
        <v>416</v>
      </c>
      <c r="F3567" s="763">
        <v>6322</v>
      </c>
      <c r="G3567" s="739" t="s">
        <v>279</v>
      </c>
      <c r="H3567" s="645">
        <v>25410</v>
      </c>
      <c r="I3567" s="645"/>
      <c r="J3567" s="1537">
        <v>21884</v>
      </c>
      <c r="K3567" s="741"/>
      <c r="L3567" s="652">
        <v>25830</v>
      </c>
      <c r="M3567" s="645"/>
      <c r="N3567" s="167"/>
      <c r="O3567" s="178"/>
      <c r="P3567" s="178"/>
      <c r="Q3567" s="178"/>
      <c r="R3567" s="178"/>
      <c r="S3567" s="178"/>
      <c r="T3567" s="178"/>
      <c r="U3567" s="178"/>
      <c r="V3567" s="178"/>
      <c r="W3567" s="178"/>
      <c r="X3567" s="178"/>
      <c r="Y3567" s="178"/>
      <c r="Z3567" s="178"/>
      <c r="AA3567" s="178"/>
      <c r="AB3567" s="178"/>
      <c r="AC3567" s="178"/>
      <c r="AD3567" s="178"/>
      <c r="AE3567" s="178"/>
      <c r="AF3567" s="178"/>
    </row>
    <row r="3568" spans="1:32" s="195" customFormat="1" ht="10.199999999999999">
      <c r="A3568" s="602"/>
      <c r="B3568" s="3033" t="s">
        <v>757</v>
      </c>
      <c r="C3568" s="602" t="s">
        <v>322</v>
      </c>
      <c r="D3568" s="617" t="s">
        <v>1852</v>
      </c>
      <c r="E3568" s="639" t="s">
        <v>416</v>
      </c>
      <c r="F3568" s="734">
        <v>6322</v>
      </c>
      <c r="G3568" s="689" t="s">
        <v>1613</v>
      </c>
      <c r="H3568" s="640"/>
      <c r="I3568" s="640">
        <v>25410</v>
      </c>
      <c r="J3568" s="1537" t="s">
        <v>1126</v>
      </c>
      <c r="K3568" s="731"/>
      <c r="L3568" s="653"/>
      <c r="M3568" s="2100">
        <v>25830</v>
      </c>
      <c r="N3568" s="350"/>
      <c r="O3568" s="197"/>
      <c r="P3568" s="197"/>
      <c r="Q3568" s="197"/>
      <c r="R3568" s="197"/>
      <c r="S3568" s="197"/>
      <c r="T3568" s="197"/>
      <c r="U3568" s="197"/>
      <c r="V3568" s="197"/>
      <c r="W3568" s="197"/>
      <c r="X3568" s="197"/>
      <c r="Y3568" s="197"/>
      <c r="Z3568" s="197"/>
      <c r="AA3568" s="197"/>
      <c r="AB3568" s="197"/>
      <c r="AC3568" s="197"/>
      <c r="AD3568" s="197"/>
      <c r="AE3568" s="197"/>
      <c r="AF3568" s="197"/>
    </row>
    <row r="3569" spans="1:16367" s="195" customFormat="1" ht="20.399999999999999">
      <c r="A3569" s="622"/>
      <c r="B3569" s="3032" t="s">
        <v>324</v>
      </c>
      <c r="C3569" s="622" t="s">
        <v>322</v>
      </c>
      <c r="D3569" s="658" t="s">
        <v>1852</v>
      </c>
      <c r="E3569" s="659" t="s">
        <v>416</v>
      </c>
      <c r="F3569" s="763">
        <v>6323</v>
      </c>
      <c r="G3569" s="739" t="s">
        <v>485</v>
      </c>
      <c r="H3569" s="645">
        <v>1000</v>
      </c>
      <c r="I3569" s="645"/>
      <c r="J3569" s="1537">
        <v>10</v>
      </c>
      <c r="K3569" s="741"/>
      <c r="L3569" s="652">
        <v>1000</v>
      </c>
      <c r="M3569" s="645"/>
      <c r="N3569" s="372"/>
      <c r="O3569" s="197"/>
      <c r="P3569" s="197"/>
      <c r="Q3569" s="197"/>
      <c r="R3569" s="197"/>
      <c r="S3569" s="197"/>
      <c r="T3569" s="197"/>
      <c r="U3569" s="197"/>
      <c r="V3569" s="197"/>
      <c r="W3569" s="197"/>
      <c r="X3569" s="197"/>
      <c r="Y3569" s="197"/>
      <c r="Z3569" s="197"/>
      <c r="AA3569" s="197"/>
      <c r="AB3569" s="197"/>
      <c r="AC3569" s="197"/>
      <c r="AD3569" s="197"/>
      <c r="AE3569" s="197"/>
      <c r="AF3569" s="197"/>
    </row>
    <row r="3570" spans="1:16367" s="195" customFormat="1" ht="20.399999999999999">
      <c r="A3570" s="713"/>
      <c r="B3570" s="3041" t="s">
        <v>324</v>
      </c>
      <c r="C3570" s="713" t="s">
        <v>322</v>
      </c>
      <c r="D3570" s="812" t="s">
        <v>1852</v>
      </c>
      <c r="E3570" s="780" t="s">
        <v>416</v>
      </c>
      <c r="F3570" s="2176">
        <v>6323</v>
      </c>
      <c r="G3570" s="689" t="s">
        <v>2150</v>
      </c>
      <c r="H3570" s="1228"/>
      <c r="I3570" s="1228">
        <v>1000</v>
      </c>
      <c r="J3570" s="1537" t="s">
        <v>1126</v>
      </c>
      <c r="K3570" s="741"/>
      <c r="L3570" s="2177"/>
      <c r="M3570" s="2100">
        <v>1000</v>
      </c>
      <c r="N3570" s="372" t="s">
        <v>4249</v>
      </c>
      <c r="O3570" s="178"/>
      <c r="P3570" s="178"/>
      <c r="Q3570" s="178"/>
      <c r="R3570" s="178"/>
      <c r="S3570" s="178"/>
      <c r="T3570" s="178"/>
      <c r="U3570" s="178"/>
      <c r="V3570" s="178"/>
      <c r="W3570" s="178"/>
      <c r="X3570" s="178"/>
      <c r="Y3570" s="178"/>
      <c r="Z3570" s="178"/>
      <c r="AA3570" s="178"/>
      <c r="AB3570" s="178"/>
      <c r="AC3570" s="178"/>
      <c r="AD3570" s="178"/>
      <c r="AE3570" s="178"/>
      <c r="AF3570"/>
      <c r="AG3570"/>
      <c r="AH3570"/>
      <c r="AI3570"/>
      <c r="AJ3570"/>
      <c r="AK3570"/>
      <c r="AL3570"/>
      <c r="AM3570"/>
      <c r="AN3570"/>
      <c r="AO3570"/>
      <c r="AP3570"/>
      <c r="AQ3570"/>
      <c r="AR3570"/>
      <c r="AS3570"/>
      <c r="AT3570"/>
      <c r="AU3570"/>
      <c r="AV3570"/>
      <c r="AW3570"/>
      <c r="AX3570"/>
      <c r="AY3570"/>
      <c r="AZ3570"/>
      <c r="BA3570"/>
      <c r="BB3570"/>
      <c r="BC3570"/>
      <c r="BD3570"/>
      <c r="BE3570"/>
      <c r="BF3570"/>
      <c r="BG3570"/>
      <c r="BH3570"/>
      <c r="BI3570"/>
      <c r="BJ3570"/>
      <c r="BK3570"/>
      <c r="BL3570"/>
      <c r="BM3570"/>
      <c r="BN3570"/>
      <c r="BO3570"/>
      <c r="BP3570"/>
      <c r="BQ3570"/>
      <c r="BR3570"/>
      <c r="BS3570"/>
      <c r="BT3570"/>
      <c r="BU3570"/>
      <c r="BV3570"/>
      <c r="BW3570"/>
      <c r="BX3570"/>
      <c r="BY3570"/>
      <c r="BZ3570"/>
      <c r="CA3570"/>
      <c r="CB3570"/>
      <c r="CC3570"/>
      <c r="CD3570"/>
      <c r="CE3570"/>
      <c r="CF3570"/>
      <c r="CG3570"/>
      <c r="CH3570"/>
      <c r="CI3570"/>
      <c r="CJ3570"/>
      <c r="CK3570"/>
      <c r="CL3570"/>
      <c r="CM3570"/>
      <c r="CN3570"/>
      <c r="CO3570"/>
      <c r="CP3570"/>
      <c r="CQ3570"/>
      <c r="CR3570"/>
      <c r="CS3570"/>
      <c r="CT3570"/>
      <c r="CU3570"/>
      <c r="CV3570"/>
      <c r="CW3570"/>
      <c r="CX3570"/>
      <c r="CY3570"/>
      <c r="CZ3570"/>
      <c r="DA3570"/>
      <c r="DB3570"/>
      <c r="DC3570"/>
      <c r="DD3570"/>
      <c r="DE3570"/>
      <c r="DF3570"/>
      <c r="DG3570"/>
      <c r="DH3570"/>
      <c r="DI3570"/>
      <c r="DJ3570"/>
      <c r="DK3570"/>
      <c r="DL3570"/>
      <c r="DM3570"/>
      <c r="DN3570"/>
      <c r="DO3570"/>
      <c r="DP3570"/>
      <c r="DQ3570"/>
      <c r="DR3570"/>
      <c r="DS3570"/>
      <c r="DT3570"/>
      <c r="DU3570"/>
      <c r="DV3570"/>
      <c r="DW3570"/>
      <c r="DX3570"/>
      <c r="DY3570"/>
      <c r="DZ3570"/>
      <c r="EA3570"/>
      <c r="EB3570"/>
      <c r="EC3570"/>
      <c r="ED3570"/>
      <c r="EE3570"/>
      <c r="EF3570"/>
      <c r="EG3570"/>
      <c r="EH3570"/>
      <c r="EI3570"/>
      <c r="EJ3570"/>
      <c r="EK3570"/>
      <c r="EL3570"/>
      <c r="EM3570"/>
      <c r="EN3570"/>
      <c r="EO3570"/>
      <c r="EP3570"/>
      <c r="EQ3570"/>
      <c r="ER3570"/>
      <c r="ES3570"/>
      <c r="ET3570"/>
      <c r="EU3570"/>
      <c r="EV3570"/>
      <c r="EW3570"/>
      <c r="EX3570"/>
      <c r="EY3570"/>
      <c r="EZ3570"/>
      <c r="FA3570"/>
      <c r="FB3570"/>
      <c r="FC3570"/>
      <c r="FD3570"/>
      <c r="FE3570"/>
      <c r="FF3570"/>
      <c r="FG3570"/>
      <c r="FH3570"/>
      <c r="FI3570"/>
      <c r="FJ3570"/>
      <c r="FK3570"/>
      <c r="FL3570"/>
      <c r="FM3570"/>
      <c r="FN3570"/>
      <c r="FO3570"/>
      <c r="FP3570"/>
      <c r="FQ3570"/>
      <c r="FR3570"/>
      <c r="FS3570"/>
      <c r="FT3570"/>
      <c r="FU3570"/>
      <c r="FV3570"/>
      <c r="FW3570"/>
      <c r="FX3570"/>
      <c r="FY3570"/>
      <c r="FZ3570"/>
      <c r="GA3570"/>
      <c r="GB3570"/>
      <c r="GC3570"/>
      <c r="GD3570"/>
      <c r="GE3570"/>
      <c r="GF3570"/>
      <c r="GG3570"/>
      <c r="GH3570"/>
      <c r="GI3570"/>
      <c r="GJ3570"/>
      <c r="GK3570"/>
      <c r="GL3570"/>
      <c r="GM3570"/>
      <c r="GN3570"/>
      <c r="GO3570"/>
      <c r="GP3570"/>
      <c r="GQ3570"/>
      <c r="GR3570"/>
      <c r="GS3570"/>
      <c r="GT3570"/>
      <c r="GU3570"/>
      <c r="GV3570"/>
      <c r="GW3570"/>
      <c r="GX3570"/>
      <c r="GY3570"/>
      <c r="GZ3570"/>
      <c r="HA3570"/>
      <c r="HB3570"/>
      <c r="HC3570"/>
      <c r="HD3570"/>
      <c r="HE3570"/>
      <c r="HF3570"/>
      <c r="HG3570"/>
      <c r="HH3570"/>
      <c r="HI3570"/>
      <c r="HJ3570"/>
      <c r="HK3570"/>
      <c r="HL3570"/>
      <c r="HM3570"/>
      <c r="HN3570"/>
      <c r="HO3570"/>
      <c r="HP3570"/>
      <c r="HQ3570"/>
      <c r="HR3570"/>
      <c r="HS3570"/>
      <c r="HT3570"/>
      <c r="HU3570"/>
      <c r="HV3570"/>
      <c r="HW3570"/>
      <c r="HX3570"/>
      <c r="HY3570"/>
      <c r="HZ3570"/>
      <c r="IA3570"/>
      <c r="IB3570"/>
      <c r="IC3570"/>
      <c r="ID3570"/>
      <c r="IE3570"/>
      <c r="IF3570"/>
      <c r="IG3570"/>
      <c r="IH3570"/>
      <c r="II3570"/>
      <c r="IJ3570"/>
      <c r="IK3570"/>
      <c r="IL3570"/>
      <c r="IM3570"/>
      <c r="IN3570"/>
      <c r="IO3570"/>
      <c r="IP3570"/>
      <c r="IQ3570"/>
      <c r="IR3570"/>
      <c r="IS3570"/>
      <c r="IT3570"/>
      <c r="IU3570"/>
      <c r="IV3570"/>
      <c r="IW3570"/>
      <c r="IX3570"/>
      <c r="IY3570"/>
      <c r="IZ3570"/>
      <c r="JA3570"/>
      <c r="JB3570"/>
      <c r="JC3570"/>
      <c r="JD3570"/>
      <c r="JE3570"/>
      <c r="JF3570"/>
      <c r="JG3570"/>
      <c r="JH3570"/>
      <c r="JI3570"/>
      <c r="JJ3570"/>
      <c r="JK3570"/>
      <c r="JL3570"/>
      <c r="JM3570"/>
      <c r="JN3570"/>
      <c r="JO3570"/>
      <c r="JP3570"/>
      <c r="JQ3570"/>
      <c r="JR3570"/>
      <c r="JS3570"/>
      <c r="JT3570"/>
      <c r="JU3570"/>
      <c r="JV3570"/>
      <c r="JW3570"/>
      <c r="JX3570"/>
      <c r="JY3570"/>
      <c r="JZ3570"/>
      <c r="KA3570"/>
      <c r="KB3570"/>
      <c r="KC3570"/>
      <c r="KD3570"/>
      <c r="KE3570"/>
      <c r="KF3570"/>
      <c r="KG3570"/>
      <c r="KH3570"/>
      <c r="KI3570"/>
      <c r="KJ3570"/>
      <c r="KK3570"/>
      <c r="KL3570"/>
      <c r="KM3570"/>
      <c r="KN3570"/>
      <c r="KO3570"/>
      <c r="KP3570"/>
      <c r="KQ3570"/>
      <c r="KR3570"/>
      <c r="KS3570"/>
      <c r="KT3570"/>
      <c r="KU3570"/>
      <c r="KV3570"/>
      <c r="KW3570"/>
      <c r="KX3570"/>
      <c r="KY3570"/>
      <c r="KZ3570"/>
      <c r="LA3570"/>
      <c r="LB3570"/>
      <c r="LC3570"/>
      <c r="LD3570"/>
      <c r="LE3570"/>
      <c r="LF3570"/>
      <c r="LG3570"/>
      <c r="LH3570"/>
      <c r="LI3570"/>
      <c r="LJ3570"/>
      <c r="LK3570"/>
      <c r="LL3570"/>
      <c r="LM3570"/>
      <c r="LN3570"/>
      <c r="LO3570"/>
      <c r="LP3570"/>
      <c r="LQ3570"/>
      <c r="LR3570"/>
      <c r="LS3570"/>
      <c r="LT3570"/>
      <c r="LU3570"/>
      <c r="LV3570"/>
      <c r="LW3570"/>
      <c r="LX3570"/>
      <c r="LY3570"/>
      <c r="LZ3570"/>
      <c r="MA3570"/>
      <c r="MB3570"/>
      <c r="MC3570"/>
      <c r="MD3570"/>
      <c r="ME3570"/>
      <c r="MF3570"/>
      <c r="MG3570"/>
      <c r="MH3570"/>
      <c r="MI3570"/>
      <c r="MJ3570"/>
      <c r="MK3570"/>
      <c r="ML3570"/>
      <c r="MM3570"/>
      <c r="MN3570"/>
      <c r="MO3570"/>
      <c r="MP3570"/>
      <c r="MQ3570"/>
      <c r="MR3570"/>
      <c r="MS3570"/>
      <c r="MT3570"/>
      <c r="MU3570"/>
      <c r="MV3570"/>
      <c r="MW3570"/>
      <c r="MX3570"/>
      <c r="MY3570"/>
      <c r="MZ3570"/>
      <c r="NA3570"/>
      <c r="NB3570"/>
      <c r="NC3570"/>
      <c r="ND3570"/>
      <c r="NE3570"/>
      <c r="NF3570"/>
      <c r="NG3570"/>
      <c r="NH3570"/>
      <c r="NI3570"/>
      <c r="NJ3570"/>
      <c r="NK3570"/>
      <c r="NL3570"/>
      <c r="NM3570"/>
      <c r="NN3570"/>
      <c r="NO3570"/>
      <c r="NP3570"/>
      <c r="NQ3570"/>
      <c r="NR3570"/>
      <c r="NS3570"/>
      <c r="NT3570"/>
      <c r="NU3570"/>
      <c r="NV3570"/>
      <c r="NW3570"/>
      <c r="NX3570"/>
      <c r="NY3570"/>
      <c r="NZ3570"/>
      <c r="OA3570"/>
      <c r="OB3570"/>
      <c r="OC3570"/>
      <c r="OD3570"/>
      <c r="OE3570"/>
      <c r="OF3570"/>
      <c r="OG3570"/>
      <c r="OH3570"/>
      <c r="OI3570"/>
      <c r="OJ3570"/>
      <c r="OK3570"/>
      <c r="OL3570"/>
      <c r="OM3570"/>
      <c r="ON3570"/>
      <c r="OO3570"/>
      <c r="OP3570"/>
      <c r="OQ3570"/>
      <c r="OR3570"/>
      <c r="OS3570"/>
      <c r="OT3570"/>
      <c r="OU3570"/>
      <c r="OV3570"/>
      <c r="OW3570"/>
      <c r="OX3570"/>
      <c r="OY3570"/>
      <c r="OZ3570"/>
      <c r="PA3570"/>
      <c r="PB3570"/>
      <c r="PC3570"/>
      <c r="PD3570"/>
      <c r="PE3570"/>
      <c r="PF3570"/>
      <c r="PG3570"/>
      <c r="PH3570"/>
      <c r="PI3570"/>
      <c r="PJ3570"/>
      <c r="PK3570"/>
      <c r="PL3570"/>
      <c r="PM3570"/>
      <c r="PN3570"/>
      <c r="PO3570"/>
      <c r="PP3570"/>
      <c r="PQ3570"/>
      <c r="PR3570"/>
      <c r="PS3570"/>
      <c r="PT3570"/>
      <c r="PU3570"/>
      <c r="PV3570"/>
      <c r="PW3570"/>
      <c r="PX3570"/>
      <c r="PY3570"/>
      <c r="PZ3570"/>
      <c r="QA3570"/>
      <c r="QB3570"/>
      <c r="QC3570"/>
      <c r="QD3570"/>
      <c r="QE3570"/>
      <c r="QF3570"/>
      <c r="QG3570"/>
      <c r="QH3570"/>
      <c r="QI3570"/>
      <c r="QJ3570"/>
      <c r="QK3570"/>
      <c r="QL3570"/>
      <c r="QM3570"/>
      <c r="QN3570"/>
      <c r="QO3570"/>
      <c r="QP3570"/>
      <c r="QQ3570"/>
      <c r="QR3570"/>
      <c r="QS3570"/>
      <c r="QT3570"/>
      <c r="QU3570"/>
      <c r="QV3570"/>
      <c r="QW3570"/>
      <c r="QX3570"/>
      <c r="QY3570"/>
      <c r="QZ3570"/>
      <c r="RA3570"/>
      <c r="RB3570"/>
      <c r="RC3570"/>
      <c r="RD3570"/>
      <c r="RE3570"/>
      <c r="RF3570"/>
      <c r="RG3570"/>
      <c r="RH3570"/>
      <c r="RI3570"/>
      <c r="RJ3570"/>
      <c r="RK3570"/>
      <c r="RL3570"/>
      <c r="RM3570"/>
      <c r="RN3570"/>
      <c r="RO3570"/>
      <c r="RP3570"/>
      <c r="RQ3570"/>
      <c r="RR3570"/>
      <c r="RS3570"/>
      <c r="RT3570"/>
      <c r="RU3570"/>
      <c r="RV3570"/>
      <c r="RW3570"/>
      <c r="RX3570"/>
      <c r="RY3570"/>
      <c r="RZ3570"/>
      <c r="SA3570"/>
      <c r="SB3570"/>
      <c r="SC3570"/>
      <c r="SD3570"/>
      <c r="SE3570"/>
      <c r="SF3570"/>
      <c r="SG3570"/>
      <c r="SH3570"/>
      <c r="SI3570"/>
      <c r="SJ3570"/>
      <c r="SK3570"/>
      <c r="SL3570"/>
      <c r="SM3570"/>
      <c r="SN3570"/>
      <c r="SO3570"/>
      <c r="SP3570"/>
      <c r="SQ3570"/>
      <c r="SR3570"/>
      <c r="SS3570"/>
      <c r="ST3570"/>
      <c r="SU3570"/>
      <c r="SV3570"/>
      <c r="SW3570"/>
      <c r="SX3570"/>
      <c r="SY3570"/>
      <c r="SZ3570"/>
      <c r="TA3570"/>
      <c r="TB3570"/>
      <c r="TC3570"/>
      <c r="TD3570"/>
      <c r="TE3570"/>
      <c r="TF3570"/>
      <c r="TG3570"/>
      <c r="TH3570"/>
      <c r="TI3570"/>
      <c r="TJ3570"/>
      <c r="TK3570"/>
      <c r="TL3570"/>
      <c r="TM3570"/>
      <c r="TN3570"/>
      <c r="TO3570"/>
      <c r="TP3570"/>
      <c r="TQ3570"/>
      <c r="TR3570"/>
      <c r="TS3570"/>
      <c r="TT3570"/>
      <c r="TU3570"/>
      <c r="TV3570"/>
      <c r="TW3570"/>
      <c r="TX3570"/>
      <c r="TY3570"/>
      <c r="TZ3570"/>
      <c r="UA3570"/>
      <c r="UB3570"/>
      <c r="UC3570"/>
      <c r="UD3570"/>
      <c r="UE3570"/>
      <c r="UF3570"/>
      <c r="UG3570"/>
      <c r="UH3570"/>
      <c r="UI3570"/>
      <c r="UJ3570"/>
      <c r="UK3570"/>
      <c r="UL3570"/>
      <c r="UM3570"/>
      <c r="UN3570"/>
      <c r="UO3570"/>
      <c r="UP3570"/>
      <c r="UQ3570"/>
      <c r="UR3570"/>
      <c r="US3570"/>
      <c r="UT3570"/>
      <c r="UU3570"/>
      <c r="UV3570"/>
      <c r="UW3570"/>
      <c r="UX3570"/>
      <c r="UY3570"/>
      <c r="UZ3570"/>
      <c r="VA3570"/>
      <c r="VB3570"/>
      <c r="VC3570"/>
      <c r="VD3570"/>
      <c r="VE3570"/>
      <c r="VF3570"/>
      <c r="VG3570"/>
      <c r="VH3570"/>
      <c r="VI3570"/>
      <c r="VJ3570"/>
      <c r="VK3570"/>
      <c r="VL3570"/>
      <c r="VM3570"/>
      <c r="VN3570"/>
      <c r="VO3570"/>
      <c r="VP3570"/>
      <c r="VQ3570"/>
      <c r="VR3570"/>
      <c r="VS3570"/>
      <c r="VT3570"/>
      <c r="VU3570"/>
      <c r="VV3570"/>
      <c r="VW3570"/>
      <c r="VX3570"/>
      <c r="VY3570"/>
      <c r="VZ3570"/>
      <c r="WA3570"/>
      <c r="WB3570"/>
      <c r="WC3570"/>
      <c r="WD3570"/>
      <c r="WE3570"/>
      <c r="WF3570"/>
      <c r="WG3570"/>
      <c r="WH3570"/>
      <c r="WI3570"/>
      <c r="WJ3570"/>
      <c r="WK3570"/>
      <c r="WL3570"/>
      <c r="WM3570"/>
      <c r="WN3570"/>
      <c r="WO3570"/>
      <c r="WP3570"/>
      <c r="WQ3570"/>
      <c r="WR3570"/>
      <c r="WS3570"/>
      <c r="WT3570"/>
      <c r="WU3570"/>
      <c r="WV3570"/>
      <c r="WW3570"/>
      <c r="WX3570"/>
      <c r="WY3570"/>
      <c r="WZ3570"/>
      <c r="XA3570"/>
      <c r="XB3570"/>
      <c r="XC3570"/>
      <c r="XD3570"/>
      <c r="XE3570"/>
      <c r="XF3570"/>
      <c r="XG3570"/>
      <c r="XH3570"/>
      <c r="XI3570"/>
      <c r="XJ3570"/>
      <c r="XK3570"/>
      <c r="XL3570"/>
      <c r="XM3570"/>
      <c r="XN3570"/>
      <c r="XO3570"/>
      <c r="XP3570"/>
      <c r="XQ3570"/>
      <c r="XR3570"/>
      <c r="XS3570"/>
      <c r="XT3570"/>
      <c r="XU3570"/>
      <c r="XV3570"/>
      <c r="XW3570"/>
      <c r="XX3570"/>
      <c r="XY3570"/>
      <c r="XZ3570"/>
      <c r="YA3570"/>
      <c r="YB3570"/>
      <c r="YC3570"/>
      <c r="YD3570"/>
      <c r="YE3570"/>
      <c r="YF3570"/>
      <c r="YG3570"/>
      <c r="YH3570"/>
      <c r="YI3570"/>
      <c r="YJ3570"/>
      <c r="YK3570"/>
      <c r="YL3570"/>
      <c r="YM3570"/>
      <c r="YN3570"/>
      <c r="YO3570"/>
      <c r="YP3570"/>
      <c r="YQ3570"/>
      <c r="YR3570"/>
      <c r="YS3570"/>
      <c r="YT3570"/>
      <c r="YU3570"/>
      <c r="YV3570"/>
      <c r="YW3570"/>
      <c r="YX3570"/>
      <c r="YY3570"/>
      <c r="YZ3570"/>
      <c r="ZA3570"/>
      <c r="ZB3570"/>
      <c r="ZC3570"/>
      <c r="ZD3570"/>
      <c r="ZE3570"/>
      <c r="ZF3570"/>
      <c r="ZG3570"/>
      <c r="ZH3570"/>
      <c r="ZI3570"/>
      <c r="ZJ3570"/>
      <c r="ZK3570"/>
      <c r="ZL3570"/>
      <c r="ZM3570"/>
      <c r="ZN3570"/>
      <c r="ZO3570"/>
      <c r="ZP3570"/>
      <c r="ZQ3570"/>
      <c r="ZR3570"/>
      <c r="ZS3570"/>
      <c r="ZT3570"/>
      <c r="ZU3570"/>
      <c r="ZV3570"/>
      <c r="ZW3570"/>
      <c r="ZX3570"/>
      <c r="ZY3570"/>
      <c r="ZZ3570"/>
      <c r="AAA3570"/>
      <c r="AAB3570"/>
      <c r="AAC3570"/>
      <c r="AAD3570"/>
      <c r="AAE3570"/>
      <c r="AAF3570"/>
      <c r="AAG3570"/>
      <c r="AAH3570"/>
      <c r="AAI3570"/>
      <c r="AAJ3570"/>
      <c r="AAK3570"/>
      <c r="AAL3570"/>
      <c r="AAM3570"/>
      <c r="AAN3570"/>
      <c r="AAO3570"/>
      <c r="AAP3570"/>
      <c r="AAQ3570"/>
      <c r="AAR3570"/>
      <c r="AAS3570"/>
      <c r="AAT3570"/>
      <c r="AAU3570"/>
      <c r="AAV3570"/>
      <c r="AAW3570"/>
      <c r="AAX3570"/>
      <c r="AAY3570"/>
      <c r="AAZ3570"/>
      <c r="ABA3570"/>
      <c r="ABB3570"/>
      <c r="ABC3570"/>
      <c r="ABD3570"/>
      <c r="ABE3570"/>
      <c r="ABF3570"/>
      <c r="ABG3570"/>
      <c r="ABH3570"/>
      <c r="ABI3570"/>
      <c r="ABJ3570"/>
      <c r="ABK3570"/>
      <c r="ABL3570"/>
      <c r="ABM3570"/>
      <c r="ABN3570"/>
      <c r="ABO3570"/>
      <c r="ABP3570"/>
      <c r="ABQ3570"/>
      <c r="ABR3570"/>
      <c r="ABS3570"/>
      <c r="ABT3570"/>
      <c r="ABU3570"/>
      <c r="ABV3570"/>
      <c r="ABW3570"/>
      <c r="ABX3570"/>
      <c r="ABY3570"/>
      <c r="ABZ3570"/>
      <c r="ACA3570"/>
      <c r="ACB3570"/>
      <c r="ACC3570"/>
      <c r="ACD3570"/>
      <c r="ACE3570"/>
      <c r="ACF3570"/>
      <c r="ACG3570"/>
      <c r="ACH3570"/>
      <c r="ACI3570"/>
      <c r="ACJ3570"/>
      <c r="ACK3570"/>
      <c r="ACL3570"/>
      <c r="ACM3570"/>
      <c r="ACN3570"/>
      <c r="ACO3570"/>
      <c r="ACP3570"/>
      <c r="ACQ3570"/>
      <c r="ACR3570"/>
      <c r="ACS3570"/>
      <c r="ACT3570"/>
      <c r="ACU3570"/>
      <c r="ACV3570"/>
      <c r="ACW3570"/>
      <c r="ACX3570"/>
      <c r="ACY3570"/>
      <c r="ACZ3570"/>
      <c r="ADA3570"/>
      <c r="ADB3570"/>
      <c r="ADC3570"/>
      <c r="ADD3570"/>
      <c r="ADE3570"/>
      <c r="ADF3570"/>
      <c r="ADG3570"/>
      <c r="ADH3570"/>
      <c r="ADI3570"/>
      <c r="ADJ3570"/>
      <c r="ADK3570"/>
      <c r="ADL3570"/>
      <c r="ADM3570"/>
      <c r="ADN3570"/>
      <c r="ADO3570"/>
      <c r="ADP3570"/>
      <c r="ADQ3570"/>
      <c r="ADR3570"/>
      <c r="ADS3570"/>
      <c r="ADT3570"/>
      <c r="ADU3570"/>
      <c r="ADV3570"/>
      <c r="ADW3570"/>
      <c r="ADX3570"/>
      <c r="ADY3570"/>
      <c r="ADZ3570"/>
      <c r="AEA3570"/>
      <c r="AEB3570"/>
      <c r="AEC3570"/>
      <c r="AED3570"/>
      <c r="AEE3570"/>
      <c r="AEF3570"/>
      <c r="AEG3570"/>
      <c r="AEH3570"/>
      <c r="AEI3570"/>
      <c r="AEJ3570"/>
      <c r="AEK3570"/>
      <c r="AEL3570"/>
      <c r="AEM3570"/>
      <c r="AEN3570"/>
      <c r="AEO3570"/>
      <c r="AEP3570"/>
      <c r="AEQ3570"/>
      <c r="AER3570"/>
      <c r="AES3570"/>
      <c r="AET3570"/>
      <c r="AEU3570"/>
      <c r="AEV3570"/>
      <c r="AEW3570"/>
      <c r="AEX3570"/>
      <c r="AEY3570"/>
      <c r="AEZ3570"/>
      <c r="AFA3570"/>
      <c r="AFB3570"/>
      <c r="AFC3570"/>
      <c r="AFD3570"/>
      <c r="AFE3570"/>
      <c r="AFF3570"/>
      <c r="AFG3570"/>
      <c r="AFH3570"/>
      <c r="AFI3570"/>
      <c r="AFJ3570"/>
      <c r="AFK3570"/>
      <c r="AFL3570"/>
      <c r="AFM3570"/>
      <c r="AFN3570"/>
      <c r="AFO3570"/>
      <c r="AFP3570"/>
      <c r="AFQ3570"/>
      <c r="AFR3570"/>
      <c r="AFS3570"/>
      <c r="AFT3570"/>
      <c r="AFU3570"/>
      <c r="AFV3570"/>
      <c r="AFW3570"/>
      <c r="AFX3570"/>
      <c r="AFY3570"/>
      <c r="AFZ3570"/>
      <c r="AGA3570"/>
      <c r="AGB3570"/>
      <c r="AGC3570"/>
      <c r="AGD3570"/>
      <c r="AGE3570"/>
      <c r="AGF3570"/>
      <c r="AGG3570"/>
      <c r="AGH3570"/>
      <c r="AGI3570"/>
      <c r="AGJ3570"/>
      <c r="AGK3570"/>
      <c r="AGL3570"/>
      <c r="AGM3570"/>
      <c r="AGN3570"/>
      <c r="AGO3570"/>
      <c r="AGP3570"/>
      <c r="AGQ3570"/>
      <c r="AGR3570"/>
      <c r="AGS3570"/>
      <c r="AGT3570"/>
      <c r="AGU3570"/>
      <c r="AGV3570"/>
      <c r="AGW3570"/>
      <c r="AGX3570"/>
      <c r="AGY3570"/>
      <c r="AGZ3570"/>
      <c r="AHA3570"/>
      <c r="AHB3570"/>
      <c r="AHC3570"/>
      <c r="AHD3570"/>
      <c r="AHE3570"/>
      <c r="AHF3570"/>
      <c r="AHG3570"/>
      <c r="AHH3570"/>
      <c r="AHI3570"/>
      <c r="AHJ3570"/>
      <c r="AHK3570"/>
      <c r="AHL3570"/>
      <c r="AHM3570"/>
      <c r="AHN3570"/>
      <c r="AHO3570"/>
      <c r="AHP3570"/>
      <c r="AHQ3570"/>
      <c r="AHR3570"/>
      <c r="AHS3570"/>
      <c r="AHT3570"/>
      <c r="AHU3570"/>
      <c r="AHV3570"/>
      <c r="AHW3570"/>
      <c r="AHX3570"/>
      <c r="AHY3570"/>
      <c r="AHZ3570"/>
      <c r="AIA3570"/>
      <c r="AIB3570"/>
      <c r="AIC3570"/>
      <c r="AID3570"/>
      <c r="AIE3570"/>
      <c r="AIF3570"/>
      <c r="AIG3570"/>
      <c r="AIH3570"/>
      <c r="AII3570"/>
      <c r="AIJ3570"/>
      <c r="AIK3570"/>
      <c r="AIL3570"/>
      <c r="AIM3570"/>
      <c r="AIN3570"/>
      <c r="AIO3570"/>
      <c r="AIP3570"/>
      <c r="AIQ3570"/>
      <c r="AIR3570"/>
      <c r="AIS3570"/>
      <c r="AIT3570"/>
      <c r="AIU3570"/>
      <c r="AIV3570"/>
      <c r="AIW3570"/>
      <c r="AIX3570"/>
      <c r="AIY3570"/>
      <c r="AIZ3570"/>
      <c r="AJA3570"/>
      <c r="AJB3570"/>
      <c r="AJC3570"/>
      <c r="AJD3570"/>
      <c r="AJE3570"/>
      <c r="AJF3570"/>
      <c r="AJG3570"/>
      <c r="AJH3570"/>
      <c r="AJI3570"/>
      <c r="AJJ3570"/>
      <c r="AJK3570"/>
      <c r="AJL3570"/>
      <c r="AJM3570"/>
      <c r="AJN3570"/>
      <c r="AJO3570"/>
      <c r="AJP3570"/>
      <c r="AJQ3570"/>
      <c r="AJR3570"/>
      <c r="AJS3570"/>
      <c r="AJT3570"/>
      <c r="AJU3570"/>
      <c r="AJV3570"/>
      <c r="AJW3570"/>
      <c r="AJX3570"/>
      <c r="AJY3570"/>
      <c r="AJZ3570"/>
      <c r="AKA3570"/>
      <c r="AKB3570"/>
      <c r="AKC3570"/>
      <c r="AKD3570"/>
      <c r="AKE3570"/>
      <c r="AKF3570"/>
      <c r="AKG3570"/>
      <c r="AKH3570"/>
      <c r="AKI3570"/>
      <c r="AKJ3570"/>
      <c r="AKK3570"/>
      <c r="AKL3570"/>
      <c r="AKM3570"/>
      <c r="AKN3570"/>
      <c r="AKO3570"/>
      <c r="AKP3570"/>
      <c r="AKQ3570"/>
      <c r="AKR3570"/>
      <c r="AKS3570"/>
      <c r="AKT3570"/>
      <c r="AKU3570"/>
      <c r="AKV3570"/>
      <c r="AKW3570"/>
      <c r="AKX3570"/>
      <c r="AKY3570"/>
      <c r="AKZ3570"/>
      <c r="ALA3570"/>
      <c r="ALB3570"/>
      <c r="ALC3570"/>
      <c r="ALD3570"/>
      <c r="ALE3570"/>
      <c r="ALF3570"/>
      <c r="ALG3570"/>
      <c r="ALH3570"/>
      <c r="ALI3570"/>
      <c r="ALJ3570"/>
      <c r="ALK3570"/>
      <c r="ALL3570"/>
      <c r="ALM3570"/>
      <c r="ALN3570"/>
      <c r="ALO3570"/>
      <c r="ALP3570"/>
      <c r="ALQ3570"/>
      <c r="ALR3570"/>
      <c r="ALS3570"/>
      <c r="ALT3570"/>
      <c r="ALU3570"/>
      <c r="ALV3570"/>
      <c r="ALW3570"/>
      <c r="ALX3570"/>
      <c r="ALY3570"/>
      <c r="ALZ3570"/>
      <c r="AMA3570"/>
      <c r="AMB3570"/>
      <c r="AMC3570"/>
      <c r="AMD3570"/>
      <c r="AME3570"/>
      <c r="AMF3570"/>
      <c r="AMG3570"/>
      <c r="AMH3570"/>
      <c r="AMI3570"/>
      <c r="AMJ3570"/>
      <c r="AMK3570"/>
      <c r="AML3570"/>
      <c r="AMM3570"/>
      <c r="AMN3570"/>
      <c r="AMO3570"/>
      <c r="AMP3570"/>
      <c r="AMQ3570"/>
      <c r="AMR3570"/>
      <c r="AMS3570"/>
      <c r="AMT3570"/>
      <c r="AMU3570"/>
      <c r="AMV3570"/>
      <c r="AMW3570"/>
      <c r="AMX3570"/>
      <c r="AMY3570"/>
      <c r="AMZ3570"/>
      <c r="ANA3570"/>
      <c r="ANB3570"/>
      <c r="ANC3570"/>
      <c r="AND3570"/>
      <c r="ANE3570"/>
      <c r="ANF3570"/>
      <c r="ANG3570"/>
      <c r="ANH3570"/>
      <c r="ANI3570"/>
      <c r="ANJ3570"/>
      <c r="ANK3570"/>
      <c r="ANL3570"/>
      <c r="ANM3570"/>
      <c r="ANN3570"/>
      <c r="ANO3570"/>
      <c r="ANP3570"/>
      <c r="ANQ3570"/>
      <c r="ANR3570"/>
      <c r="ANS3570"/>
      <c r="ANT3570"/>
      <c r="ANU3570"/>
      <c r="ANV3570"/>
      <c r="ANW3570"/>
      <c r="ANX3570"/>
      <c r="ANY3570"/>
      <c r="ANZ3570"/>
      <c r="AOA3570"/>
      <c r="AOB3570"/>
      <c r="AOC3570"/>
      <c r="AOD3570"/>
      <c r="AOE3570"/>
      <c r="AOF3570"/>
      <c r="AOG3570"/>
      <c r="AOH3570"/>
      <c r="AOI3570"/>
      <c r="AOJ3570"/>
      <c r="AOK3570"/>
      <c r="AOL3570"/>
      <c r="AOM3570"/>
      <c r="AON3570"/>
      <c r="AOO3570"/>
      <c r="AOP3570"/>
      <c r="AOQ3570"/>
      <c r="AOR3570"/>
      <c r="AOS3570"/>
      <c r="AOT3570"/>
      <c r="AOU3570"/>
      <c r="AOV3570"/>
      <c r="AOW3570"/>
      <c r="AOX3570"/>
      <c r="AOY3570"/>
      <c r="AOZ3570"/>
      <c r="APA3570"/>
      <c r="APB3570"/>
      <c r="APC3570"/>
      <c r="APD3570"/>
      <c r="APE3570"/>
      <c r="APF3570"/>
      <c r="APG3570"/>
      <c r="APH3570"/>
      <c r="API3570"/>
      <c r="APJ3570"/>
      <c r="APK3570"/>
      <c r="APL3570"/>
      <c r="APM3570"/>
      <c r="APN3570"/>
      <c r="APO3570"/>
      <c r="APP3570"/>
      <c r="APQ3570"/>
      <c r="APR3570"/>
      <c r="APS3570"/>
      <c r="APT3570"/>
      <c r="APU3570"/>
      <c r="APV3570"/>
      <c r="APW3570"/>
      <c r="APX3570"/>
      <c r="APY3570"/>
      <c r="APZ3570"/>
      <c r="AQA3570"/>
      <c r="AQB3570"/>
      <c r="AQC3570"/>
      <c r="AQD3570"/>
      <c r="AQE3570"/>
      <c r="AQF3570"/>
      <c r="AQG3570"/>
      <c r="AQH3570"/>
      <c r="AQI3570"/>
      <c r="AQJ3570"/>
      <c r="AQK3570"/>
      <c r="AQL3570"/>
      <c r="AQM3570"/>
      <c r="AQN3570"/>
      <c r="AQO3570"/>
      <c r="AQP3570"/>
      <c r="AQQ3570"/>
      <c r="AQR3570"/>
      <c r="AQS3570"/>
      <c r="AQT3570"/>
      <c r="AQU3570"/>
      <c r="AQV3570"/>
      <c r="AQW3570"/>
      <c r="AQX3570"/>
      <c r="AQY3570"/>
      <c r="AQZ3570"/>
      <c r="ARA3570"/>
      <c r="ARB3570"/>
      <c r="ARC3570"/>
      <c r="ARD3570"/>
      <c r="ARE3570"/>
      <c r="ARF3570"/>
      <c r="ARG3570"/>
      <c r="ARH3570"/>
      <c r="ARI3570"/>
      <c r="ARJ3570"/>
      <c r="ARK3570"/>
      <c r="ARL3570"/>
      <c r="ARM3570"/>
      <c r="ARN3570"/>
      <c r="ARO3570"/>
      <c r="ARP3570"/>
      <c r="ARQ3570"/>
      <c r="ARR3570"/>
      <c r="ARS3570"/>
      <c r="ART3570"/>
      <c r="ARU3570"/>
      <c r="ARV3570"/>
      <c r="ARW3570"/>
      <c r="ARX3570"/>
      <c r="ARY3570"/>
      <c r="ARZ3570"/>
      <c r="ASA3570"/>
      <c r="ASB3570"/>
      <c r="ASC3570"/>
      <c r="ASD3570"/>
      <c r="ASE3570"/>
      <c r="ASF3570"/>
      <c r="ASG3570"/>
      <c r="ASH3570"/>
      <c r="ASI3570"/>
      <c r="ASJ3570"/>
      <c r="ASK3570"/>
      <c r="ASL3570"/>
      <c r="ASM3570"/>
      <c r="ASN3570"/>
      <c r="ASO3570"/>
      <c r="ASP3570"/>
      <c r="ASQ3570"/>
      <c r="ASR3570"/>
      <c r="ASS3570"/>
      <c r="AST3570"/>
      <c r="ASU3570"/>
      <c r="ASV3570"/>
      <c r="ASW3570"/>
      <c r="ASX3570"/>
      <c r="ASY3570"/>
      <c r="ASZ3570"/>
      <c r="ATA3570"/>
      <c r="ATB3570"/>
      <c r="ATC3570"/>
      <c r="ATD3570"/>
      <c r="ATE3570"/>
      <c r="ATF3570"/>
      <c r="ATG3570"/>
      <c r="ATH3570"/>
      <c r="ATI3570"/>
      <c r="ATJ3570"/>
      <c r="ATK3570"/>
      <c r="ATL3570"/>
      <c r="ATM3570"/>
      <c r="ATN3570"/>
      <c r="ATO3570"/>
      <c r="ATP3570"/>
      <c r="ATQ3570"/>
      <c r="ATR3570"/>
      <c r="ATS3570"/>
      <c r="ATT3570"/>
      <c r="ATU3570"/>
      <c r="ATV3570"/>
      <c r="ATW3570"/>
      <c r="ATX3570"/>
      <c r="ATY3570"/>
      <c r="ATZ3570"/>
      <c r="AUA3570"/>
      <c r="AUB3570"/>
      <c r="AUC3570"/>
      <c r="AUD3570"/>
      <c r="AUE3570"/>
      <c r="AUF3570"/>
      <c r="AUG3570"/>
      <c r="AUH3570"/>
      <c r="AUI3570"/>
      <c r="AUJ3570"/>
      <c r="AUK3570"/>
      <c r="AUL3570"/>
      <c r="AUM3570"/>
      <c r="AUN3570"/>
      <c r="AUO3570"/>
      <c r="AUP3570"/>
      <c r="AUQ3570"/>
      <c r="AUR3570"/>
      <c r="AUS3570"/>
      <c r="AUT3570"/>
      <c r="AUU3570"/>
      <c r="AUV3570"/>
      <c r="AUW3570"/>
      <c r="AUX3570"/>
      <c r="AUY3570"/>
      <c r="AUZ3570"/>
      <c r="AVA3570"/>
      <c r="AVB3570"/>
      <c r="AVC3570"/>
      <c r="AVD3570"/>
      <c r="AVE3570"/>
      <c r="AVF3570"/>
      <c r="AVG3570"/>
      <c r="AVH3570"/>
      <c r="AVI3570"/>
      <c r="AVJ3570"/>
      <c r="AVK3570"/>
      <c r="AVL3570"/>
      <c r="AVM3570"/>
      <c r="AVN3570"/>
      <c r="AVO3570"/>
      <c r="AVP3570"/>
      <c r="AVQ3570"/>
      <c r="AVR3570"/>
      <c r="AVS3570"/>
      <c r="AVT3570"/>
      <c r="AVU3570"/>
      <c r="AVV3570"/>
      <c r="AVW3570"/>
      <c r="AVX3570"/>
      <c r="AVY3570"/>
      <c r="AVZ3570"/>
      <c r="AWA3570"/>
      <c r="AWB3570"/>
      <c r="AWC3570"/>
      <c r="AWD3570"/>
      <c r="AWE3570"/>
      <c r="AWF3570"/>
      <c r="AWG3570"/>
      <c r="AWH3570"/>
      <c r="AWI3570"/>
      <c r="AWJ3570"/>
      <c r="AWK3570"/>
      <c r="AWL3570"/>
      <c r="AWM3570"/>
      <c r="AWN3570"/>
      <c r="AWO3570"/>
      <c r="AWP3570"/>
      <c r="AWQ3570"/>
      <c r="AWR3570"/>
      <c r="AWS3570"/>
      <c r="AWT3570"/>
      <c r="AWU3570"/>
      <c r="AWV3570"/>
      <c r="AWW3570"/>
      <c r="AWX3570"/>
      <c r="AWY3570"/>
      <c r="AWZ3570"/>
      <c r="AXA3570"/>
      <c r="AXB3570"/>
      <c r="AXC3570"/>
      <c r="AXD3570"/>
      <c r="AXE3570"/>
      <c r="AXF3570"/>
      <c r="AXG3570"/>
      <c r="AXH3570"/>
      <c r="AXI3570"/>
      <c r="AXJ3570"/>
      <c r="AXK3570"/>
      <c r="AXL3570"/>
      <c r="AXM3570"/>
      <c r="AXN3570"/>
      <c r="AXO3570"/>
      <c r="AXP3570"/>
      <c r="AXQ3570"/>
      <c r="AXR3570"/>
      <c r="AXS3570"/>
      <c r="AXT3570"/>
      <c r="AXU3570"/>
      <c r="AXV3570"/>
      <c r="AXW3570"/>
      <c r="AXX3570"/>
      <c r="AXY3570"/>
      <c r="AXZ3570"/>
      <c r="AYA3570"/>
      <c r="AYB3570"/>
      <c r="AYC3570"/>
      <c r="AYD3570"/>
      <c r="AYE3570"/>
      <c r="AYF3570"/>
      <c r="AYG3570"/>
      <c r="AYH3570"/>
      <c r="AYI3570"/>
      <c r="AYJ3570"/>
      <c r="AYK3570"/>
      <c r="AYL3570"/>
      <c r="AYM3570"/>
      <c r="AYN3570"/>
      <c r="AYO3570"/>
      <c r="AYP3570"/>
      <c r="AYQ3570"/>
      <c r="AYR3570"/>
      <c r="AYS3570"/>
      <c r="AYT3570"/>
      <c r="AYU3570"/>
      <c r="AYV3570"/>
      <c r="AYW3570"/>
      <c r="AYX3570"/>
      <c r="AYY3570"/>
      <c r="AYZ3570"/>
      <c r="AZA3570"/>
      <c r="AZB3570"/>
      <c r="AZC3570"/>
      <c r="AZD3570"/>
      <c r="AZE3570"/>
      <c r="AZF3570"/>
      <c r="AZG3570"/>
      <c r="AZH3570"/>
      <c r="AZI3570"/>
      <c r="AZJ3570"/>
      <c r="AZK3570"/>
      <c r="AZL3570"/>
      <c r="AZM3570"/>
      <c r="AZN3570"/>
      <c r="AZO3570"/>
      <c r="AZP3570"/>
      <c r="AZQ3570"/>
      <c r="AZR3570"/>
      <c r="AZS3570"/>
      <c r="AZT3570"/>
      <c r="AZU3570"/>
      <c r="AZV3570"/>
      <c r="AZW3570"/>
      <c r="AZX3570"/>
      <c r="AZY3570"/>
      <c r="AZZ3570"/>
      <c r="BAA3570"/>
      <c r="BAB3570"/>
      <c r="BAC3570"/>
      <c r="BAD3570"/>
      <c r="BAE3570"/>
      <c r="BAF3570"/>
      <c r="BAG3570"/>
      <c r="BAH3570"/>
      <c r="BAI3570"/>
      <c r="BAJ3570"/>
      <c r="BAK3570"/>
      <c r="BAL3570"/>
      <c r="BAM3570"/>
      <c r="BAN3570"/>
      <c r="BAO3570"/>
      <c r="BAP3570"/>
      <c r="BAQ3570"/>
      <c r="BAR3570"/>
      <c r="BAS3570"/>
      <c r="BAT3570"/>
      <c r="BAU3570"/>
      <c r="BAV3570"/>
      <c r="BAW3570"/>
      <c r="BAX3570"/>
      <c r="BAY3570"/>
      <c r="BAZ3570"/>
      <c r="BBA3570"/>
      <c r="BBB3570"/>
      <c r="BBC3570"/>
      <c r="BBD3570"/>
      <c r="BBE3570"/>
      <c r="BBF3570"/>
      <c r="BBG3570"/>
      <c r="BBH3570"/>
      <c r="BBI3570"/>
      <c r="BBJ3570"/>
      <c r="BBK3570"/>
      <c r="BBL3570"/>
      <c r="BBM3570"/>
      <c r="BBN3570"/>
      <c r="BBO3570"/>
      <c r="BBP3570"/>
      <c r="BBQ3570"/>
      <c r="BBR3570"/>
      <c r="BBS3570"/>
      <c r="BBT3570"/>
      <c r="BBU3570"/>
      <c r="BBV3570"/>
      <c r="BBW3570"/>
      <c r="BBX3570"/>
      <c r="BBY3570"/>
      <c r="BBZ3570"/>
      <c r="BCA3570"/>
      <c r="BCB3570"/>
      <c r="BCC3570"/>
      <c r="BCD3570"/>
      <c r="BCE3570"/>
      <c r="BCF3570"/>
      <c r="BCG3570"/>
      <c r="BCH3570"/>
      <c r="BCI3570"/>
      <c r="BCJ3570"/>
      <c r="BCK3570"/>
      <c r="BCL3570"/>
      <c r="BCM3570"/>
      <c r="BCN3570"/>
      <c r="BCO3570"/>
      <c r="BCP3570"/>
      <c r="BCQ3570"/>
      <c r="BCR3570"/>
      <c r="BCS3570"/>
      <c r="BCT3570"/>
      <c r="BCU3570"/>
      <c r="BCV3570"/>
      <c r="BCW3570"/>
      <c r="BCX3570"/>
      <c r="BCY3570"/>
      <c r="BCZ3570"/>
      <c r="BDA3570"/>
      <c r="BDB3570"/>
      <c r="BDC3570"/>
      <c r="BDD3570"/>
      <c r="BDE3570"/>
      <c r="BDF3570"/>
      <c r="BDG3570"/>
      <c r="BDH3570"/>
      <c r="BDI3570"/>
      <c r="BDJ3570"/>
      <c r="BDK3570"/>
      <c r="BDL3570"/>
      <c r="BDM3570"/>
      <c r="BDN3570"/>
      <c r="BDO3570"/>
      <c r="BDP3570"/>
      <c r="BDQ3570"/>
      <c r="BDR3570"/>
      <c r="BDS3570"/>
      <c r="BDT3570"/>
      <c r="BDU3570"/>
      <c r="BDV3570"/>
      <c r="BDW3570"/>
      <c r="BDX3570"/>
      <c r="BDY3570"/>
      <c r="BDZ3570"/>
      <c r="BEA3570"/>
      <c r="BEB3570"/>
      <c r="BEC3570"/>
      <c r="BED3570"/>
      <c r="BEE3570"/>
      <c r="BEF3570"/>
      <c r="BEG3570"/>
      <c r="BEH3570"/>
      <c r="BEI3570"/>
      <c r="BEJ3570"/>
      <c r="BEK3570"/>
      <c r="BEL3570"/>
      <c r="BEM3570"/>
      <c r="BEN3570"/>
      <c r="BEO3570"/>
      <c r="BEP3570"/>
      <c r="BEQ3570"/>
      <c r="BER3570"/>
      <c r="BES3570"/>
      <c r="BET3570"/>
      <c r="BEU3570"/>
      <c r="BEV3570"/>
      <c r="BEW3570"/>
      <c r="BEX3570"/>
      <c r="BEY3570"/>
      <c r="BEZ3570"/>
      <c r="BFA3570"/>
      <c r="BFB3570"/>
      <c r="BFC3570"/>
      <c r="BFD3570"/>
      <c r="BFE3570"/>
      <c r="BFF3570"/>
      <c r="BFG3570"/>
      <c r="BFH3570"/>
      <c r="BFI3570"/>
      <c r="BFJ3570"/>
      <c r="BFK3570"/>
      <c r="BFL3570"/>
      <c r="BFM3570"/>
      <c r="BFN3570"/>
      <c r="BFO3570"/>
      <c r="BFP3570"/>
      <c r="BFQ3570"/>
      <c r="BFR3570"/>
      <c r="BFS3570"/>
      <c r="BFT3570"/>
      <c r="BFU3570"/>
      <c r="BFV3570"/>
      <c r="BFW3570"/>
      <c r="BFX3570"/>
      <c r="BFY3570"/>
      <c r="BFZ3570"/>
      <c r="BGA3570"/>
      <c r="BGB3570"/>
      <c r="BGC3570"/>
      <c r="BGD3570"/>
      <c r="BGE3570"/>
      <c r="BGF3570"/>
      <c r="BGG3570"/>
      <c r="BGH3570"/>
      <c r="BGI3570"/>
      <c r="BGJ3570"/>
      <c r="BGK3570"/>
      <c r="BGL3570"/>
      <c r="BGM3570"/>
      <c r="BGN3570"/>
      <c r="BGO3570"/>
      <c r="BGP3570"/>
      <c r="BGQ3570"/>
      <c r="BGR3570"/>
      <c r="BGS3570"/>
      <c r="BGT3570"/>
      <c r="BGU3570"/>
      <c r="BGV3570"/>
      <c r="BGW3570"/>
      <c r="BGX3570"/>
      <c r="BGY3570"/>
      <c r="BGZ3570"/>
      <c r="BHA3570"/>
      <c r="BHB3570"/>
      <c r="BHC3570"/>
      <c r="BHD3570"/>
      <c r="BHE3570"/>
      <c r="BHF3570"/>
      <c r="BHG3570"/>
      <c r="BHH3570"/>
      <c r="BHI3570"/>
      <c r="BHJ3570"/>
      <c r="BHK3570"/>
      <c r="BHL3570"/>
      <c r="BHM3570"/>
      <c r="BHN3570"/>
      <c r="BHO3570"/>
      <c r="BHP3570"/>
      <c r="BHQ3570"/>
      <c r="BHR3570"/>
      <c r="BHS3570"/>
      <c r="BHT3570"/>
      <c r="BHU3570"/>
      <c r="BHV3570"/>
      <c r="BHW3570"/>
      <c r="BHX3570"/>
      <c r="BHY3570"/>
      <c r="BHZ3570"/>
      <c r="BIA3570"/>
      <c r="BIB3570"/>
      <c r="BIC3570"/>
      <c r="BID3570"/>
      <c r="BIE3570"/>
      <c r="BIF3570"/>
      <c r="BIG3570"/>
      <c r="BIH3570"/>
      <c r="BII3570"/>
      <c r="BIJ3570"/>
      <c r="BIK3570"/>
      <c r="BIL3570"/>
      <c r="BIM3570"/>
      <c r="BIN3570"/>
      <c r="BIO3570"/>
      <c r="BIP3570"/>
      <c r="BIQ3570"/>
      <c r="BIR3570"/>
      <c r="BIS3570"/>
      <c r="BIT3570"/>
      <c r="BIU3570"/>
      <c r="BIV3570"/>
      <c r="BIW3570"/>
      <c r="BIX3570"/>
      <c r="BIY3570"/>
      <c r="BIZ3570"/>
      <c r="BJA3570"/>
      <c r="BJB3570"/>
      <c r="BJC3570"/>
      <c r="BJD3570"/>
      <c r="BJE3570"/>
      <c r="BJF3570"/>
      <c r="BJG3570"/>
      <c r="BJH3570"/>
      <c r="BJI3570"/>
      <c r="BJJ3570"/>
      <c r="BJK3570"/>
      <c r="BJL3570"/>
      <c r="BJM3570"/>
      <c r="BJN3570"/>
      <c r="BJO3570"/>
      <c r="BJP3570"/>
      <c r="BJQ3570"/>
      <c r="BJR3570"/>
      <c r="BJS3570"/>
      <c r="BJT3570"/>
      <c r="BJU3570"/>
      <c r="BJV3570"/>
      <c r="BJW3570"/>
      <c r="BJX3570"/>
      <c r="BJY3570"/>
      <c r="BJZ3570"/>
      <c r="BKA3570"/>
      <c r="BKB3570"/>
      <c r="BKC3570"/>
      <c r="BKD3570"/>
      <c r="BKE3570"/>
      <c r="BKF3570"/>
      <c r="BKG3570"/>
      <c r="BKH3570"/>
      <c r="BKI3570"/>
      <c r="BKJ3570"/>
      <c r="BKK3570"/>
      <c r="BKL3570"/>
      <c r="BKM3570"/>
      <c r="BKN3570"/>
      <c r="BKO3570"/>
      <c r="BKP3570"/>
      <c r="BKQ3570"/>
      <c r="BKR3570"/>
      <c r="BKS3570"/>
      <c r="BKT3570"/>
      <c r="BKU3570"/>
      <c r="BKV3570"/>
      <c r="BKW3570"/>
      <c r="BKX3570"/>
      <c r="BKY3570"/>
      <c r="BKZ3570"/>
      <c r="BLA3570"/>
      <c r="BLB3570"/>
      <c r="BLC3570"/>
      <c r="BLD3570"/>
      <c r="BLE3570"/>
      <c r="BLF3570"/>
      <c r="BLG3570"/>
      <c r="BLH3570"/>
      <c r="BLI3570"/>
      <c r="BLJ3570"/>
      <c r="BLK3570"/>
      <c r="BLL3570"/>
      <c r="BLM3570"/>
      <c r="BLN3570"/>
      <c r="BLO3570"/>
      <c r="BLP3570"/>
      <c r="BLQ3570"/>
      <c r="BLR3570"/>
      <c r="BLS3570"/>
      <c r="BLT3570"/>
      <c r="BLU3570"/>
      <c r="BLV3570"/>
      <c r="BLW3570"/>
      <c r="BLX3570"/>
      <c r="BLY3570"/>
      <c r="BLZ3570"/>
      <c r="BMA3570"/>
      <c r="BMB3570"/>
      <c r="BMC3570"/>
      <c r="BMD3570"/>
      <c r="BME3570"/>
      <c r="BMF3570"/>
      <c r="BMG3570"/>
      <c r="BMH3570"/>
      <c r="BMI3570"/>
      <c r="BMJ3570"/>
      <c r="BMK3570"/>
      <c r="BML3570"/>
      <c r="BMM3570"/>
      <c r="BMN3570"/>
      <c r="BMO3570"/>
      <c r="BMP3570"/>
      <c r="BMQ3570"/>
      <c r="BMR3570"/>
      <c r="BMS3570"/>
      <c r="BMT3570"/>
      <c r="BMU3570"/>
      <c r="BMV3570"/>
      <c r="BMW3570"/>
      <c r="BMX3570"/>
      <c r="BMY3570"/>
      <c r="BMZ3570"/>
      <c r="BNA3570"/>
      <c r="BNB3570"/>
      <c r="BNC3570"/>
      <c r="BND3570"/>
      <c r="BNE3570"/>
      <c r="BNF3570"/>
      <c r="BNG3570"/>
      <c r="BNH3570"/>
      <c r="BNI3570"/>
      <c r="BNJ3570"/>
      <c r="BNK3570"/>
      <c r="BNL3570"/>
      <c r="BNM3570"/>
      <c r="BNN3570"/>
      <c r="BNO3570"/>
      <c r="BNP3570"/>
      <c r="BNQ3570"/>
      <c r="BNR3570"/>
      <c r="BNS3570"/>
      <c r="BNT3570"/>
      <c r="BNU3570"/>
      <c r="BNV3570"/>
      <c r="BNW3570"/>
      <c r="BNX3570"/>
      <c r="BNY3570"/>
      <c r="BNZ3570"/>
      <c r="BOA3570"/>
      <c r="BOB3570"/>
      <c r="BOC3570"/>
      <c r="BOD3570"/>
      <c r="BOE3570"/>
      <c r="BOF3570"/>
      <c r="BOG3570"/>
      <c r="BOH3570"/>
      <c r="BOI3570"/>
      <c r="BOJ3570"/>
      <c r="BOK3570"/>
      <c r="BOL3570"/>
      <c r="BOM3570"/>
      <c r="BON3570"/>
      <c r="BOO3570"/>
      <c r="BOP3570"/>
      <c r="BOQ3570"/>
      <c r="BOR3570"/>
      <c r="BOS3570"/>
      <c r="BOT3570"/>
      <c r="BOU3570"/>
      <c r="BOV3570"/>
      <c r="BOW3570"/>
      <c r="BOX3570"/>
      <c r="BOY3570"/>
      <c r="BOZ3570"/>
      <c r="BPA3570"/>
      <c r="BPB3570"/>
      <c r="BPC3570"/>
      <c r="BPD3570"/>
      <c r="BPE3570"/>
      <c r="BPF3570"/>
      <c r="BPG3570"/>
      <c r="BPH3570"/>
      <c r="BPI3570"/>
      <c r="BPJ3570"/>
      <c r="BPK3570"/>
      <c r="BPL3570"/>
      <c r="BPM3570"/>
      <c r="BPN3570"/>
      <c r="BPO3570"/>
      <c r="BPP3570"/>
      <c r="BPQ3570"/>
      <c r="BPR3570"/>
      <c r="BPS3570"/>
      <c r="BPT3570"/>
      <c r="BPU3570"/>
      <c r="BPV3570"/>
      <c r="BPW3570"/>
      <c r="BPX3570"/>
      <c r="BPY3570"/>
      <c r="BPZ3570"/>
      <c r="BQA3570"/>
      <c r="BQB3570"/>
      <c r="BQC3570"/>
      <c r="BQD3570"/>
      <c r="BQE3570"/>
      <c r="BQF3570"/>
      <c r="BQG3570"/>
      <c r="BQH3570"/>
      <c r="BQI3570"/>
      <c r="BQJ3570"/>
      <c r="BQK3570"/>
      <c r="BQL3570"/>
      <c r="BQM3570"/>
      <c r="BQN3570"/>
      <c r="BQO3570"/>
      <c r="BQP3570"/>
      <c r="BQQ3570"/>
      <c r="BQR3570"/>
      <c r="BQS3570"/>
      <c r="BQT3570"/>
      <c r="BQU3570"/>
      <c r="BQV3570"/>
      <c r="BQW3570"/>
      <c r="BQX3570"/>
      <c r="BQY3570"/>
      <c r="BQZ3570"/>
      <c r="BRA3570"/>
      <c r="BRB3570"/>
      <c r="BRC3570"/>
      <c r="BRD3570"/>
      <c r="BRE3570"/>
      <c r="BRF3570"/>
      <c r="BRG3570"/>
      <c r="BRH3570"/>
      <c r="BRI3570"/>
      <c r="BRJ3570"/>
      <c r="BRK3570"/>
      <c r="BRL3570"/>
      <c r="BRM3570"/>
      <c r="BRN3570"/>
      <c r="BRO3570"/>
      <c r="BRP3570"/>
      <c r="BRQ3570"/>
      <c r="BRR3570"/>
      <c r="BRS3570"/>
      <c r="BRT3570"/>
      <c r="BRU3570"/>
      <c r="BRV3570"/>
      <c r="BRW3570"/>
      <c r="BRX3570"/>
      <c r="BRY3570"/>
      <c r="BRZ3570"/>
      <c r="BSA3570"/>
      <c r="BSB3570"/>
      <c r="BSC3570"/>
      <c r="BSD3570"/>
      <c r="BSE3570"/>
      <c r="BSF3570"/>
      <c r="BSG3570"/>
      <c r="BSH3570"/>
      <c r="BSI3570"/>
      <c r="BSJ3570"/>
      <c r="BSK3570"/>
      <c r="BSL3570"/>
      <c r="BSM3570"/>
      <c r="BSN3570"/>
      <c r="BSO3570"/>
      <c r="BSP3570"/>
      <c r="BSQ3570"/>
      <c r="BSR3570"/>
      <c r="BSS3570"/>
      <c r="BST3570"/>
      <c r="BSU3570"/>
      <c r="BSV3570"/>
      <c r="BSW3570"/>
      <c r="BSX3570"/>
      <c r="BSY3570"/>
      <c r="BSZ3570"/>
      <c r="BTA3570"/>
      <c r="BTB3570"/>
      <c r="BTC3570"/>
      <c r="BTD3570"/>
      <c r="BTE3570"/>
      <c r="BTF3570"/>
      <c r="BTG3570"/>
      <c r="BTH3570"/>
      <c r="BTI3570"/>
      <c r="BTJ3570"/>
      <c r="BTK3570"/>
      <c r="BTL3570"/>
      <c r="BTM3570"/>
      <c r="BTN3570"/>
      <c r="BTO3570"/>
      <c r="BTP3570"/>
      <c r="BTQ3570"/>
      <c r="BTR3570"/>
      <c r="BTS3570"/>
      <c r="BTT3570"/>
      <c r="BTU3570"/>
      <c r="BTV3570"/>
      <c r="BTW3570"/>
      <c r="BTX3570"/>
      <c r="BTY3570"/>
      <c r="BTZ3570"/>
      <c r="BUA3570"/>
      <c r="BUB3570"/>
      <c r="BUC3570"/>
      <c r="BUD3570"/>
      <c r="BUE3570"/>
      <c r="BUF3570"/>
      <c r="BUG3570"/>
      <c r="BUH3570"/>
      <c r="BUI3570"/>
      <c r="BUJ3570"/>
      <c r="BUK3570"/>
      <c r="BUL3570"/>
      <c r="BUM3570"/>
      <c r="BUN3570"/>
      <c r="BUO3570"/>
      <c r="BUP3570"/>
      <c r="BUQ3570"/>
      <c r="BUR3570"/>
      <c r="BUS3570"/>
      <c r="BUT3570"/>
      <c r="BUU3570"/>
      <c r="BUV3570"/>
      <c r="BUW3570"/>
      <c r="BUX3570"/>
      <c r="BUY3570"/>
      <c r="BUZ3570"/>
      <c r="BVA3570"/>
      <c r="BVB3570"/>
      <c r="BVC3570"/>
      <c r="BVD3570"/>
      <c r="BVE3570"/>
      <c r="BVF3570"/>
      <c r="BVG3570"/>
      <c r="BVH3570"/>
      <c r="BVI3570"/>
      <c r="BVJ3570"/>
      <c r="BVK3570"/>
      <c r="BVL3570"/>
      <c r="BVM3570"/>
      <c r="BVN3570"/>
      <c r="BVO3570"/>
      <c r="BVP3570"/>
      <c r="BVQ3570"/>
      <c r="BVR3570"/>
      <c r="BVS3570"/>
      <c r="BVT3570"/>
      <c r="BVU3570"/>
      <c r="BVV3570"/>
      <c r="BVW3570"/>
      <c r="BVX3570"/>
      <c r="BVY3570"/>
      <c r="BVZ3570"/>
      <c r="BWA3570"/>
      <c r="BWB3570"/>
      <c r="BWC3570"/>
      <c r="BWD3570"/>
      <c r="BWE3570"/>
      <c r="BWF3570"/>
      <c r="BWG3570"/>
      <c r="BWH3570"/>
      <c r="BWI3570"/>
      <c r="BWJ3570"/>
      <c r="BWK3570"/>
      <c r="BWL3570"/>
      <c r="BWM3570"/>
      <c r="BWN3570"/>
      <c r="BWO3570"/>
      <c r="BWP3570"/>
      <c r="BWQ3570"/>
      <c r="BWR3570"/>
      <c r="BWS3570"/>
      <c r="BWT3570"/>
      <c r="BWU3570"/>
      <c r="BWV3570"/>
      <c r="BWW3570"/>
      <c r="BWX3570"/>
      <c r="BWY3570"/>
      <c r="BWZ3570"/>
      <c r="BXA3570"/>
      <c r="BXB3570"/>
      <c r="BXC3570"/>
      <c r="BXD3570"/>
      <c r="BXE3570"/>
      <c r="BXF3570"/>
      <c r="BXG3570"/>
      <c r="BXH3570"/>
      <c r="BXI3570"/>
      <c r="BXJ3570"/>
      <c r="BXK3570"/>
      <c r="BXL3570"/>
      <c r="BXM3570"/>
      <c r="BXN3570"/>
      <c r="BXO3570"/>
      <c r="BXP3570"/>
      <c r="BXQ3570"/>
      <c r="BXR3570"/>
      <c r="BXS3570"/>
      <c r="BXT3570"/>
      <c r="BXU3570"/>
      <c r="BXV3570"/>
      <c r="BXW3570"/>
      <c r="BXX3570"/>
      <c r="BXY3570"/>
      <c r="BXZ3570"/>
      <c r="BYA3570"/>
      <c r="BYB3570"/>
      <c r="BYC3570"/>
      <c r="BYD3570"/>
      <c r="BYE3570"/>
      <c r="BYF3570"/>
      <c r="BYG3570"/>
      <c r="BYH3570"/>
      <c r="BYI3570"/>
      <c r="BYJ3570"/>
      <c r="BYK3570"/>
      <c r="BYL3570"/>
      <c r="BYM3570"/>
      <c r="BYN3570"/>
      <c r="BYO3570"/>
      <c r="BYP3570"/>
      <c r="BYQ3570"/>
      <c r="BYR3570"/>
      <c r="BYS3570"/>
      <c r="BYT3570"/>
      <c r="BYU3570"/>
      <c r="BYV3570"/>
      <c r="BYW3570"/>
      <c r="BYX3570"/>
      <c r="BYY3570"/>
      <c r="BYZ3570"/>
      <c r="BZA3570"/>
      <c r="BZB3570"/>
      <c r="BZC3570"/>
      <c r="BZD3570"/>
      <c r="BZE3570"/>
      <c r="BZF3570"/>
      <c r="BZG3570"/>
      <c r="BZH3570"/>
      <c r="BZI3570"/>
      <c r="BZJ3570"/>
      <c r="BZK3570"/>
      <c r="BZL3570"/>
      <c r="BZM3570"/>
      <c r="BZN3570"/>
      <c r="BZO3570"/>
      <c r="BZP3570"/>
      <c r="BZQ3570"/>
      <c r="BZR3570"/>
      <c r="BZS3570"/>
      <c r="BZT3570"/>
      <c r="BZU3570"/>
      <c r="BZV3570"/>
      <c r="BZW3570"/>
      <c r="BZX3570"/>
      <c r="BZY3570"/>
      <c r="BZZ3570"/>
      <c r="CAA3570"/>
      <c r="CAB3570"/>
      <c r="CAC3570"/>
      <c r="CAD3570"/>
      <c r="CAE3570"/>
      <c r="CAF3570"/>
      <c r="CAG3570"/>
      <c r="CAH3570"/>
      <c r="CAI3570"/>
      <c r="CAJ3570"/>
      <c r="CAK3570"/>
      <c r="CAL3570"/>
      <c r="CAM3570"/>
      <c r="CAN3570"/>
      <c r="CAO3570"/>
      <c r="CAP3570"/>
      <c r="CAQ3570"/>
      <c r="CAR3570"/>
      <c r="CAS3570"/>
      <c r="CAT3570"/>
      <c r="CAU3570"/>
      <c r="CAV3570"/>
      <c r="CAW3570"/>
      <c r="CAX3570"/>
      <c r="CAY3570"/>
      <c r="CAZ3570"/>
      <c r="CBA3570"/>
      <c r="CBB3570"/>
      <c r="CBC3570"/>
      <c r="CBD3570"/>
      <c r="CBE3570"/>
      <c r="CBF3570"/>
      <c r="CBG3570"/>
      <c r="CBH3570"/>
      <c r="CBI3570"/>
      <c r="CBJ3570"/>
      <c r="CBK3570"/>
      <c r="CBL3570"/>
      <c r="CBM3570"/>
      <c r="CBN3570"/>
      <c r="CBO3570"/>
      <c r="CBP3570"/>
      <c r="CBQ3570"/>
      <c r="CBR3570"/>
      <c r="CBS3570"/>
      <c r="CBT3570"/>
      <c r="CBU3570"/>
      <c r="CBV3570"/>
      <c r="CBW3570"/>
      <c r="CBX3570"/>
      <c r="CBY3570"/>
      <c r="CBZ3570"/>
      <c r="CCA3570"/>
      <c r="CCB3570"/>
      <c r="CCC3570"/>
      <c r="CCD3570"/>
      <c r="CCE3570"/>
      <c r="CCF3570"/>
      <c r="CCG3570"/>
      <c r="CCH3570"/>
      <c r="CCI3570"/>
      <c r="CCJ3570"/>
      <c r="CCK3570"/>
      <c r="CCL3570"/>
      <c r="CCM3570"/>
      <c r="CCN3570"/>
      <c r="CCO3570"/>
      <c r="CCP3570"/>
      <c r="CCQ3570"/>
      <c r="CCR3570"/>
      <c r="CCS3570"/>
      <c r="CCT3570"/>
      <c r="CCU3570"/>
      <c r="CCV3570"/>
      <c r="CCW3570"/>
      <c r="CCX3570"/>
      <c r="CCY3570"/>
      <c r="CCZ3570"/>
      <c r="CDA3570"/>
      <c r="CDB3570"/>
      <c r="CDC3570"/>
      <c r="CDD3570"/>
      <c r="CDE3570"/>
      <c r="CDF3570"/>
      <c r="CDG3570"/>
      <c r="CDH3570"/>
      <c r="CDI3570"/>
      <c r="CDJ3570"/>
      <c r="CDK3570"/>
      <c r="CDL3570"/>
      <c r="CDM3570"/>
      <c r="CDN3570"/>
      <c r="CDO3570"/>
      <c r="CDP3570"/>
      <c r="CDQ3570"/>
      <c r="CDR3570"/>
      <c r="CDS3570"/>
      <c r="CDT3570"/>
      <c r="CDU3570"/>
      <c r="CDV3570"/>
      <c r="CDW3570"/>
      <c r="CDX3570"/>
      <c r="CDY3570"/>
      <c r="CDZ3570"/>
      <c r="CEA3570"/>
      <c r="CEB3570"/>
      <c r="CEC3570"/>
      <c r="CED3570"/>
      <c r="CEE3570"/>
      <c r="CEF3570"/>
      <c r="CEG3570"/>
      <c r="CEH3570"/>
      <c r="CEI3570"/>
      <c r="CEJ3570"/>
      <c r="CEK3570"/>
      <c r="CEL3570"/>
      <c r="CEM3570"/>
      <c r="CEN3570"/>
      <c r="CEO3570"/>
      <c r="CEP3570"/>
      <c r="CEQ3570"/>
      <c r="CER3570"/>
      <c r="CES3570"/>
      <c r="CET3570"/>
      <c r="CEU3570"/>
      <c r="CEV3570"/>
      <c r="CEW3570"/>
      <c r="CEX3570"/>
      <c r="CEY3570"/>
      <c r="CEZ3570"/>
      <c r="CFA3570"/>
      <c r="CFB3570"/>
      <c r="CFC3570"/>
      <c r="CFD3570"/>
      <c r="CFE3570"/>
      <c r="CFF3570"/>
      <c r="CFG3570"/>
      <c r="CFH3570"/>
      <c r="CFI3570"/>
      <c r="CFJ3570"/>
      <c r="CFK3570"/>
      <c r="CFL3570"/>
      <c r="CFM3570"/>
      <c r="CFN3570"/>
      <c r="CFO3570"/>
      <c r="CFP3570"/>
      <c r="CFQ3570"/>
      <c r="CFR3570"/>
      <c r="CFS3570"/>
      <c r="CFT3570"/>
      <c r="CFU3570"/>
      <c r="CFV3570"/>
      <c r="CFW3570"/>
      <c r="CFX3570"/>
      <c r="CFY3570"/>
      <c r="CFZ3570"/>
      <c r="CGA3570"/>
      <c r="CGB3570"/>
      <c r="CGC3570"/>
      <c r="CGD3570"/>
      <c r="CGE3570"/>
      <c r="CGF3570"/>
      <c r="CGG3570"/>
      <c r="CGH3570"/>
      <c r="CGI3570"/>
      <c r="CGJ3570"/>
      <c r="CGK3570"/>
      <c r="CGL3570"/>
      <c r="CGM3570"/>
      <c r="CGN3570"/>
      <c r="CGO3570"/>
      <c r="CGP3570"/>
      <c r="CGQ3570"/>
      <c r="CGR3570"/>
      <c r="CGS3570"/>
      <c r="CGT3570"/>
      <c r="CGU3570"/>
      <c r="CGV3570"/>
      <c r="CGW3570"/>
      <c r="CGX3570"/>
      <c r="CGY3570"/>
      <c r="CGZ3570"/>
      <c r="CHA3570"/>
      <c r="CHB3570"/>
      <c r="CHC3570"/>
      <c r="CHD3570"/>
      <c r="CHE3570"/>
      <c r="CHF3570"/>
      <c r="CHG3570"/>
      <c r="CHH3570"/>
      <c r="CHI3570"/>
      <c r="CHJ3570"/>
      <c r="CHK3570"/>
      <c r="CHL3570"/>
      <c r="CHM3570"/>
      <c r="CHN3570"/>
      <c r="CHO3570"/>
      <c r="CHP3570"/>
      <c r="CHQ3570"/>
      <c r="CHR3570"/>
      <c r="CHS3570"/>
      <c r="CHT3570"/>
      <c r="CHU3570"/>
      <c r="CHV3570"/>
      <c r="CHW3570"/>
      <c r="CHX3570"/>
      <c r="CHY3570"/>
      <c r="CHZ3570"/>
      <c r="CIA3570"/>
      <c r="CIB3570"/>
      <c r="CIC3570"/>
      <c r="CID3570"/>
      <c r="CIE3570"/>
      <c r="CIF3570"/>
      <c r="CIG3570"/>
      <c r="CIH3570"/>
      <c r="CII3570"/>
      <c r="CIJ3570"/>
      <c r="CIK3570"/>
      <c r="CIL3570"/>
      <c r="CIM3570"/>
      <c r="CIN3570"/>
      <c r="CIO3570"/>
      <c r="CIP3570"/>
      <c r="CIQ3570"/>
      <c r="CIR3570"/>
      <c r="CIS3570"/>
      <c r="CIT3570"/>
      <c r="CIU3570"/>
      <c r="CIV3570"/>
      <c r="CIW3570"/>
      <c r="CIX3570"/>
      <c r="CIY3570"/>
      <c r="CIZ3570"/>
      <c r="CJA3570"/>
      <c r="CJB3570"/>
      <c r="CJC3570"/>
      <c r="CJD3570"/>
      <c r="CJE3570"/>
      <c r="CJF3570"/>
      <c r="CJG3570"/>
      <c r="CJH3570"/>
      <c r="CJI3570"/>
      <c r="CJJ3570"/>
      <c r="CJK3570"/>
      <c r="CJL3570"/>
      <c r="CJM3570"/>
      <c r="CJN3570"/>
      <c r="CJO3570"/>
      <c r="CJP3570"/>
      <c r="CJQ3570"/>
      <c r="CJR3570"/>
      <c r="CJS3570"/>
      <c r="CJT3570"/>
      <c r="CJU3570"/>
      <c r="CJV3570"/>
      <c r="CJW3570"/>
      <c r="CJX3570"/>
      <c r="CJY3570"/>
      <c r="CJZ3570"/>
      <c r="CKA3570"/>
      <c r="CKB3570"/>
      <c r="CKC3570"/>
      <c r="CKD3570"/>
      <c r="CKE3570"/>
      <c r="CKF3570"/>
      <c r="CKG3570"/>
      <c r="CKH3570"/>
      <c r="CKI3570"/>
      <c r="CKJ3570"/>
      <c r="CKK3570"/>
      <c r="CKL3570"/>
      <c r="CKM3570"/>
      <c r="CKN3570"/>
      <c r="CKO3570"/>
      <c r="CKP3570"/>
      <c r="CKQ3570"/>
      <c r="CKR3570"/>
      <c r="CKS3570"/>
      <c r="CKT3570"/>
      <c r="CKU3570"/>
      <c r="CKV3570"/>
      <c r="CKW3570"/>
      <c r="CKX3570"/>
      <c r="CKY3570"/>
      <c r="CKZ3570"/>
      <c r="CLA3570"/>
      <c r="CLB3570"/>
      <c r="CLC3570"/>
      <c r="CLD3570"/>
      <c r="CLE3570"/>
      <c r="CLF3570"/>
      <c r="CLG3570"/>
      <c r="CLH3570"/>
      <c r="CLI3570"/>
      <c r="CLJ3570"/>
      <c r="CLK3570"/>
      <c r="CLL3570"/>
      <c r="CLM3570"/>
      <c r="CLN3570"/>
      <c r="CLO3570"/>
      <c r="CLP3570"/>
      <c r="CLQ3570"/>
      <c r="CLR3570"/>
      <c r="CLS3570"/>
      <c r="CLT3570"/>
      <c r="CLU3570"/>
      <c r="CLV3570"/>
      <c r="CLW3570"/>
      <c r="CLX3570"/>
      <c r="CLY3570"/>
      <c r="CLZ3570"/>
      <c r="CMA3570"/>
      <c r="CMB3570"/>
      <c r="CMC3570"/>
      <c r="CMD3570"/>
      <c r="CME3570"/>
      <c r="CMF3570"/>
      <c r="CMG3570"/>
      <c r="CMH3570"/>
      <c r="CMI3570"/>
      <c r="CMJ3570"/>
      <c r="CMK3570"/>
      <c r="CML3570"/>
      <c r="CMM3570"/>
      <c r="CMN3570"/>
      <c r="CMO3570"/>
      <c r="CMP3570"/>
      <c r="CMQ3570"/>
      <c r="CMR3570"/>
      <c r="CMS3570"/>
      <c r="CMT3570"/>
      <c r="CMU3570"/>
      <c r="CMV3570"/>
      <c r="CMW3570"/>
      <c r="CMX3570"/>
      <c r="CMY3570"/>
      <c r="CMZ3570"/>
      <c r="CNA3570"/>
      <c r="CNB3570"/>
      <c r="CNC3570"/>
      <c r="CND3570"/>
      <c r="CNE3570"/>
      <c r="CNF3570"/>
      <c r="CNG3570"/>
      <c r="CNH3570"/>
      <c r="CNI3570"/>
      <c r="CNJ3570"/>
      <c r="CNK3570"/>
      <c r="CNL3570"/>
      <c r="CNM3570"/>
      <c r="CNN3570"/>
      <c r="CNO3570"/>
      <c r="CNP3570"/>
      <c r="CNQ3570"/>
      <c r="CNR3570"/>
      <c r="CNS3570"/>
      <c r="CNT3570"/>
      <c r="CNU3570"/>
      <c r="CNV3570"/>
      <c r="CNW3570"/>
      <c r="CNX3570"/>
      <c r="CNY3570"/>
      <c r="CNZ3570"/>
      <c r="COA3570"/>
      <c r="COB3570"/>
      <c r="COC3570"/>
      <c r="COD3570"/>
      <c r="COE3570"/>
      <c r="COF3570"/>
      <c r="COG3570"/>
      <c r="COH3570"/>
      <c r="COI3570"/>
      <c r="COJ3570"/>
      <c r="COK3570"/>
      <c r="COL3570"/>
      <c r="COM3570"/>
      <c r="CON3570"/>
      <c r="COO3570"/>
      <c r="COP3570"/>
      <c r="COQ3570"/>
      <c r="COR3570"/>
      <c r="COS3570"/>
      <c r="COT3570"/>
      <c r="COU3570"/>
      <c r="COV3570"/>
      <c r="COW3570"/>
      <c r="COX3570"/>
      <c r="COY3570"/>
      <c r="COZ3570"/>
      <c r="CPA3570"/>
      <c r="CPB3570"/>
      <c r="CPC3570"/>
      <c r="CPD3570"/>
      <c r="CPE3570"/>
      <c r="CPF3570"/>
      <c r="CPG3570"/>
      <c r="CPH3570"/>
      <c r="CPI3570"/>
      <c r="CPJ3570"/>
      <c r="CPK3570"/>
      <c r="CPL3570"/>
      <c r="CPM3570"/>
      <c r="CPN3570"/>
      <c r="CPO3570"/>
      <c r="CPP3570"/>
      <c r="CPQ3570"/>
      <c r="CPR3570"/>
      <c r="CPS3570"/>
      <c r="CPT3570"/>
      <c r="CPU3570"/>
      <c r="CPV3570"/>
      <c r="CPW3570"/>
      <c r="CPX3570"/>
      <c r="CPY3570"/>
      <c r="CPZ3570"/>
      <c r="CQA3570"/>
      <c r="CQB3570"/>
      <c r="CQC3570"/>
      <c r="CQD3570"/>
      <c r="CQE3570"/>
      <c r="CQF3570"/>
      <c r="CQG3570"/>
      <c r="CQH3570"/>
      <c r="CQI3570"/>
      <c r="CQJ3570"/>
      <c r="CQK3570"/>
      <c r="CQL3570"/>
      <c r="CQM3570"/>
      <c r="CQN3570"/>
      <c r="CQO3570"/>
      <c r="CQP3570"/>
      <c r="CQQ3570"/>
      <c r="CQR3570"/>
      <c r="CQS3570"/>
      <c r="CQT3570"/>
      <c r="CQU3570"/>
      <c r="CQV3570"/>
      <c r="CQW3570"/>
      <c r="CQX3570"/>
      <c r="CQY3570"/>
      <c r="CQZ3570"/>
      <c r="CRA3570"/>
      <c r="CRB3570"/>
      <c r="CRC3570"/>
      <c r="CRD3570"/>
      <c r="CRE3570"/>
      <c r="CRF3570"/>
      <c r="CRG3570"/>
      <c r="CRH3570"/>
      <c r="CRI3570"/>
      <c r="CRJ3570"/>
      <c r="CRK3570"/>
      <c r="CRL3570"/>
      <c r="CRM3570"/>
      <c r="CRN3570"/>
      <c r="CRO3570"/>
      <c r="CRP3570"/>
      <c r="CRQ3570"/>
      <c r="CRR3570"/>
      <c r="CRS3570"/>
      <c r="CRT3570"/>
      <c r="CRU3570"/>
      <c r="CRV3570"/>
      <c r="CRW3570"/>
      <c r="CRX3570"/>
      <c r="CRY3570"/>
      <c r="CRZ3570"/>
      <c r="CSA3570"/>
      <c r="CSB3570"/>
      <c r="CSC3570"/>
      <c r="CSD3570"/>
      <c r="CSE3570"/>
      <c r="CSF3570"/>
      <c r="CSG3570"/>
      <c r="CSH3570"/>
      <c r="CSI3570"/>
      <c r="CSJ3570"/>
      <c r="CSK3570"/>
      <c r="CSL3570"/>
      <c r="CSM3570"/>
      <c r="CSN3570"/>
      <c r="CSO3570"/>
      <c r="CSP3570"/>
      <c r="CSQ3570"/>
      <c r="CSR3570"/>
      <c r="CSS3570"/>
      <c r="CST3570"/>
      <c r="CSU3570"/>
      <c r="CSV3570"/>
      <c r="CSW3570"/>
      <c r="CSX3570"/>
      <c r="CSY3570"/>
      <c r="CSZ3570"/>
      <c r="CTA3570"/>
      <c r="CTB3570"/>
      <c r="CTC3570"/>
      <c r="CTD3570"/>
      <c r="CTE3570"/>
      <c r="CTF3570"/>
      <c r="CTG3570"/>
      <c r="CTH3570"/>
      <c r="CTI3570"/>
      <c r="CTJ3570"/>
      <c r="CTK3570"/>
      <c r="CTL3570"/>
      <c r="CTM3570"/>
      <c r="CTN3570"/>
      <c r="CTO3570"/>
      <c r="CTP3570"/>
      <c r="CTQ3570"/>
      <c r="CTR3570"/>
      <c r="CTS3570"/>
      <c r="CTT3570"/>
      <c r="CTU3570"/>
      <c r="CTV3570"/>
      <c r="CTW3570"/>
      <c r="CTX3570"/>
      <c r="CTY3570"/>
      <c r="CTZ3570"/>
      <c r="CUA3570"/>
      <c r="CUB3570"/>
      <c r="CUC3570"/>
      <c r="CUD3570"/>
      <c r="CUE3570"/>
      <c r="CUF3570"/>
      <c r="CUG3570"/>
      <c r="CUH3570"/>
      <c r="CUI3570"/>
      <c r="CUJ3570"/>
      <c r="CUK3570"/>
      <c r="CUL3570"/>
      <c r="CUM3570"/>
      <c r="CUN3570"/>
      <c r="CUO3570"/>
      <c r="CUP3570"/>
      <c r="CUQ3570"/>
      <c r="CUR3570"/>
      <c r="CUS3570"/>
      <c r="CUT3570"/>
      <c r="CUU3570"/>
      <c r="CUV3570"/>
      <c r="CUW3570"/>
      <c r="CUX3570"/>
      <c r="CUY3570"/>
      <c r="CUZ3570"/>
      <c r="CVA3570"/>
      <c r="CVB3570"/>
      <c r="CVC3570"/>
      <c r="CVD3570"/>
      <c r="CVE3570"/>
      <c r="CVF3570"/>
      <c r="CVG3570"/>
      <c r="CVH3570"/>
      <c r="CVI3570"/>
      <c r="CVJ3570"/>
      <c r="CVK3570"/>
      <c r="CVL3570"/>
      <c r="CVM3570"/>
      <c r="CVN3570"/>
      <c r="CVO3570"/>
      <c r="CVP3570"/>
      <c r="CVQ3570"/>
      <c r="CVR3570"/>
      <c r="CVS3570"/>
      <c r="CVT3570"/>
      <c r="CVU3570"/>
      <c r="CVV3570"/>
      <c r="CVW3570"/>
      <c r="CVX3570"/>
      <c r="CVY3570"/>
      <c r="CVZ3570"/>
      <c r="CWA3570"/>
      <c r="CWB3570"/>
      <c r="CWC3570"/>
      <c r="CWD3570"/>
      <c r="CWE3570"/>
      <c r="CWF3570"/>
      <c r="CWG3570"/>
      <c r="CWH3570"/>
      <c r="CWI3570"/>
      <c r="CWJ3570"/>
      <c r="CWK3570"/>
      <c r="CWL3570"/>
      <c r="CWM3570"/>
      <c r="CWN3570"/>
      <c r="CWO3570"/>
      <c r="CWP3570"/>
      <c r="CWQ3570"/>
      <c r="CWR3570"/>
      <c r="CWS3570"/>
      <c r="CWT3570"/>
      <c r="CWU3570"/>
      <c r="CWV3570"/>
      <c r="CWW3570"/>
      <c r="CWX3570"/>
      <c r="CWY3570"/>
      <c r="CWZ3570"/>
      <c r="CXA3570"/>
      <c r="CXB3570"/>
      <c r="CXC3570"/>
      <c r="CXD3570"/>
      <c r="CXE3570"/>
      <c r="CXF3570"/>
      <c r="CXG3570"/>
      <c r="CXH3570"/>
      <c r="CXI3570"/>
      <c r="CXJ3570"/>
      <c r="CXK3570"/>
      <c r="CXL3570"/>
      <c r="CXM3570"/>
      <c r="CXN3570"/>
      <c r="CXO3570"/>
      <c r="CXP3570"/>
      <c r="CXQ3570"/>
      <c r="CXR3570"/>
      <c r="CXS3570"/>
      <c r="CXT3570"/>
      <c r="CXU3570"/>
      <c r="CXV3570"/>
      <c r="CXW3570"/>
      <c r="CXX3570"/>
      <c r="CXY3570"/>
      <c r="CXZ3570"/>
      <c r="CYA3570"/>
      <c r="CYB3570"/>
      <c r="CYC3570"/>
      <c r="CYD3570"/>
      <c r="CYE3570"/>
      <c r="CYF3570"/>
      <c r="CYG3570"/>
      <c r="CYH3570"/>
      <c r="CYI3570"/>
      <c r="CYJ3570"/>
      <c r="CYK3570"/>
      <c r="CYL3570"/>
      <c r="CYM3570"/>
      <c r="CYN3570"/>
      <c r="CYO3570"/>
      <c r="CYP3570"/>
      <c r="CYQ3570"/>
      <c r="CYR3570"/>
      <c r="CYS3570"/>
      <c r="CYT3570"/>
      <c r="CYU3570"/>
      <c r="CYV3570"/>
      <c r="CYW3570"/>
      <c r="CYX3570"/>
      <c r="CYY3570"/>
      <c r="CYZ3570"/>
      <c r="CZA3570"/>
      <c r="CZB3570"/>
      <c r="CZC3570"/>
      <c r="CZD3570"/>
      <c r="CZE3570"/>
      <c r="CZF3570"/>
      <c r="CZG3570"/>
      <c r="CZH3570"/>
      <c r="CZI3570"/>
      <c r="CZJ3570"/>
      <c r="CZK3570"/>
      <c r="CZL3570"/>
      <c r="CZM3570"/>
      <c r="CZN3570"/>
      <c r="CZO3570"/>
      <c r="CZP3570"/>
      <c r="CZQ3570"/>
      <c r="CZR3570"/>
      <c r="CZS3570"/>
      <c r="CZT3570"/>
      <c r="CZU3570"/>
      <c r="CZV3570"/>
      <c r="CZW3570"/>
      <c r="CZX3570"/>
      <c r="CZY3570"/>
      <c r="CZZ3570"/>
      <c r="DAA3570"/>
      <c r="DAB3570"/>
      <c r="DAC3570"/>
      <c r="DAD3570"/>
      <c r="DAE3570"/>
      <c r="DAF3570"/>
      <c r="DAG3570"/>
      <c r="DAH3570"/>
      <c r="DAI3570"/>
      <c r="DAJ3570"/>
      <c r="DAK3570"/>
      <c r="DAL3570"/>
      <c r="DAM3570"/>
      <c r="DAN3570"/>
      <c r="DAO3570"/>
      <c r="DAP3570"/>
      <c r="DAQ3570"/>
      <c r="DAR3570"/>
      <c r="DAS3570"/>
      <c r="DAT3570"/>
      <c r="DAU3570"/>
      <c r="DAV3570"/>
      <c r="DAW3570"/>
      <c r="DAX3570"/>
      <c r="DAY3570"/>
      <c r="DAZ3570"/>
      <c r="DBA3570"/>
      <c r="DBB3570"/>
      <c r="DBC3570"/>
      <c r="DBD3570"/>
      <c r="DBE3570"/>
      <c r="DBF3570"/>
      <c r="DBG3570"/>
      <c r="DBH3570"/>
      <c r="DBI3570"/>
      <c r="DBJ3570"/>
      <c r="DBK3570"/>
      <c r="DBL3570"/>
      <c r="DBM3570"/>
      <c r="DBN3570"/>
      <c r="DBO3570"/>
      <c r="DBP3570"/>
      <c r="DBQ3570"/>
      <c r="DBR3570"/>
      <c r="DBS3570"/>
      <c r="DBT3570"/>
      <c r="DBU3570"/>
      <c r="DBV3570"/>
      <c r="DBW3570"/>
      <c r="DBX3570"/>
      <c r="DBY3570"/>
      <c r="DBZ3570"/>
      <c r="DCA3570"/>
      <c r="DCB3570"/>
      <c r="DCC3570"/>
      <c r="DCD3570"/>
      <c r="DCE3570"/>
      <c r="DCF3570"/>
      <c r="DCG3570"/>
      <c r="DCH3570"/>
      <c r="DCI3570"/>
      <c r="DCJ3570"/>
      <c r="DCK3570"/>
      <c r="DCL3570"/>
      <c r="DCM3570"/>
      <c r="DCN3570"/>
      <c r="DCO3570"/>
      <c r="DCP3570"/>
      <c r="DCQ3570"/>
      <c r="DCR3570"/>
      <c r="DCS3570"/>
      <c r="DCT3570"/>
      <c r="DCU3570"/>
      <c r="DCV3570"/>
      <c r="DCW3570"/>
      <c r="DCX3570"/>
      <c r="DCY3570"/>
      <c r="DCZ3570"/>
      <c r="DDA3570"/>
      <c r="DDB3570"/>
      <c r="DDC3570"/>
      <c r="DDD3570"/>
      <c r="DDE3570"/>
      <c r="DDF3570"/>
      <c r="DDG3570"/>
      <c r="DDH3570"/>
      <c r="DDI3570"/>
      <c r="DDJ3570"/>
      <c r="DDK3570"/>
      <c r="DDL3570"/>
      <c r="DDM3570"/>
      <c r="DDN3570"/>
      <c r="DDO3570"/>
      <c r="DDP3570"/>
      <c r="DDQ3570"/>
      <c r="DDR3570"/>
      <c r="DDS3570"/>
      <c r="DDT3570"/>
      <c r="DDU3570"/>
      <c r="DDV3570"/>
      <c r="DDW3570"/>
      <c r="DDX3570"/>
      <c r="DDY3570"/>
      <c r="DDZ3570"/>
      <c r="DEA3570"/>
      <c r="DEB3570"/>
      <c r="DEC3570"/>
      <c r="DED3570"/>
      <c r="DEE3570"/>
      <c r="DEF3570"/>
      <c r="DEG3570"/>
      <c r="DEH3570"/>
      <c r="DEI3570"/>
      <c r="DEJ3570"/>
      <c r="DEK3570"/>
      <c r="DEL3570"/>
      <c r="DEM3570"/>
      <c r="DEN3570"/>
      <c r="DEO3570"/>
      <c r="DEP3570"/>
      <c r="DEQ3570"/>
      <c r="DER3570"/>
      <c r="DES3570"/>
      <c r="DET3570"/>
      <c r="DEU3570"/>
      <c r="DEV3570"/>
      <c r="DEW3570"/>
      <c r="DEX3570"/>
      <c r="DEY3570"/>
      <c r="DEZ3570"/>
      <c r="DFA3570"/>
      <c r="DFB3570"/>
      <c r="DFC3570"/>
      <c r="DFD3570"/>
      <c r="DFE3570"/>
      <c r="DFF3570"/>
      <c r="DFG3570"/>
      <c r="DFH3570"/>
      <c r="DFI3570"/>
      <c r="DFJ3570"/>
      <c r="DFK3570"/>
      <c r="DFL3570"/>
      <c r="DFM3570"/>
      <c r="DFN3570"/>
      <c r="DFO3570"/>
      <c r="DFP3570"/>
      <c r="DFQ3570"/>
      <c r="DFR3570"/>
      <c r="DFS3570"/>
      <c r="DFT3570"/>
      <c r="DFU3570"/>
      <c r="DFV3570"/>
      <c r="DFW3570"/>
      <c r="DFX3570"/>
      <c r="DFY3570"/>
      <c r="DFZ3570"/>
      <c r="DGA3570"/>
      <c r="DGB3570"/>
      <c r="DGC3570"/>
      <c r="DGD3570"/>
      <c r="DGE3570"/>
      <c r="DGF3570"/>
      <c r="DGG3570"/>
      <c r="DGH3570"/>
      <c r="DGI3570"/>
      <c r="DGJ3570"/>
      <c r="DGK3570"/>
      <c r="DGL3570"/>
      <c r="DGM3570"/>
      <c r="DGN3570"/>
      <c r="DGO3570"/>
      <c r="DGP3570"/>
      <c r="DGQ3570"/>
      <c r="DGR3570"/>
      <c r="DGS3570"/>
      <c r="DGT3570"/>
      <c r="DGU3570"/>
      <c r="DGV3570"/>
      <c r="DGW3570"/>
      <c r="DGX3570"/>
      <c r="DGY3570"/>
      <c r="DGZ3570"/>
      <c r="DHA3570"/>
      <c r="DHB3570"/>
      <c r="DHC3570"/>
      <c r="DHD3570"/>
      <c r="DHE3570"/>
      <c r="DHF3570"/>
      <c r="DHG3570"/>
      <c r="DHH3570"/>
      <c r="DHI3570"/>
      <c r="DHJ3570"/>
      <c r="DHK3570"/>
      <c r="DHL3570"/>
      <c r="DHM3570"/>
      <c r="DHN3570"/>
      <c r="DHO3570"/>
      <c r="DHP3570"/>
      <c r="DHQ3570"/>
      <c r="DHR3570"/>
      <c r="DHS3570"/>
      <c r="DHT3570"/>
      <c r="DHU3570"/>
      <c r="DHV3570"/>
      <c r="DHW3570"/>
      <c r="DHX3570"/>
      <c r="DHY3570"/>
      <c r="DHZ3570"/>
      <c r="DIA3570"/>
      <c r="DIB3570"/>
      <c r="DIC3570"/>
      <c r="DID3570"/>
      <c r="DIE3570"/>
      <c r="DIF3570"/>
      <c r="DIG3570"/>
      <c r="DIH3570"/>
      <c r="DII3570"/>
      <c r="DIJ3570"/>
      <c r="DIK3570"/>
      <c r="DIL3570"/>
      <c r="DIM3570"/>
      <c r="DIN3570"/>
      <c r="DIO3570"/>
      <c r="DIP3570"/>
      <c r="DIQ3570"/>
      <c r="DIR3570"/>
      <c r="DIS3570"/>
      <c r="DIT3570"/>
      <c r="DIU3570"/>
      <c r="DIV3570"/>
      <c r="DIW3570"/>
      <c r="DIX3570"/>
      <c r="DIY3570"/>
      <c r="DIZ3570"/>
      <c r="DJA3570"/>
      <c r="DJB3570"/>
      <c r="DJC3570"/>
      <c r="DJD3570"/>
      <c r="DJE3570"/>
      <c r="DJF3570"/>
      <c r="DJG3570"/>
      <c r="DJH3570"/>
      <c r="DJI3570"/>
      <c r="DJJ3570"/>
      <c r="DJK3570"/>
      <c r="DJL3570"/>
      <c r="DJM3570"/>
      <c r="DJN3570"/>
      <c r="DJO3570"/>
      <c r="DJP3570"/>
      <c r="DJQ3570"/>
      <c r="DJR3570"/>
      <c r="DJS3570"/>
      <c r="DJT3570"/>
      <c r="DJU3570"/>
      <c r="DJV3570"/>
      <c r="DJW3570"/>
      <c r="DJX3570"/>
      <c r="DJY3570"/>
      <c r="DJZ3570"/>
      <c r="DKA3570"/>
      <c r="DKB3570"/>
      <c r="DKC3570"/>
      <c r="DKD3570"/>
      <c r="DKE3570"/>
      <c r="DKF3570"/>
      <c r="DKG3570"/>
      <c r="DKH3570"/>
      <c r="DKI3570"/>
      <c r="DKJ3570"/>
      <c r="DKK3570"/>
      <c r="DKL3570"/>
      <c r="DKM3570"/>
      <c r="DKN3570"/>
      <c r="DKO3570"/>
      <c r="DKP3570"/>
      <c r="DKQ3570"/>
      <c r="DKR3570"/>
      <c r="DKS3570"/>
      <c r="DKT3570"/>
      <c r="DKU3570"/>
      <c r="DKV3570"/>
      <c r="DKW3570"/>
      <c r="DKX3570"/>
      <c r="DKY3570"/>
      <c r="DKZ3570"/>
      <c r="DLA3570"/>
      <c r="DLB3570"/>
      <c r="DLC3570"/>
      <c r="DLD3570"/>
      <c r="DLE3570"/>
      <c r="DLF3570"/>
      <c r="DLG3570"/>
      <c r="DLH3570"/>
      <c r="DLI3570"/>
      <c r="DLJ3570"/>
      <c r="DLK3570"/>
      <c r="DLL3570"/>
      <c r="DLM3570"/>
      <c r="DLN3570"/>
      <c r="DLO3570"/>
      <c r="DLP3570"/>
      <c r="DLQ3570"/>
      <c r="DLR3570"/>
      <c r="DLS3570"/>
      <c r="DLT3570"/>
      <c r="DLU3570"/>
      <c r="DLV3570"/>
      <c r="DLW3570"/>
      <c r="DLX3570"/>
      <c r="DLY3570"/>
      <c r="DLZ3570"/>
      <c r="DMA3570"/>
      <c r="DMB3570"/>
      <c r="DMC3570"/>
      <c r="DMD3570"/>
      <c r="DME3570"/>
      <c r="DMF3570"/>
      <c r="DMG3570"/>
      <c r="DMH3570"/>
      <c r="DMI3570"/>
      <c r="DMJ3570"/>
      <c r="DMK3570"/>
      <c r="DML3570"/>
      <c r="DMM3570"/>
      <c r="DMN3570"/>
      <c r="DMO3570"/>
      <c r="DMP3570"/>
      <c r="DMQ3570"/>
      <c r="DMR3570"/>
      <c r="DMS3570"/>
      <c r="DMT3570"/>
      <c r="DMU3570"/>
      <c r="DMV3570"/>
      <c r="DMW3570"/>
      <c r="DMX3570"/>
      <c r="DMY3570"/>
      <c r="DMZ3570"/>
      <c r="DNA3570"/>
      <c r="DNB3570"/>
      <c r="DNC3570"/>
      <c r="DND3570"/>
      <c r="DNE3570"/>
      <c r="DNF3570"/>
      <c r="DNG3570"/>
      <c r="DNH3570"/>
      <c r="DNI3570"/>
      <c r="DNJ3570"/>
      <c r="DNK3570"/>
      <c r="DNL3570"/>
      <c r="DNM3570"/>
      <c r="DNN3570"/>
      <c r="DNO3570"/>
      <c r="DNP3570"/>
      <c r="DNQ3570"/>
      <c r="DNR3570"/>
      <c r="DNS3570"/>
      <c r="DNT3570"/>
      <c r="DNU3570"/>
      <c r="DNV3570"/>
      <c r="DNW3570"/>
      <c r="DNX3570"/>
      <c r="DNY3570"/>
      <c r="DNZ3570"/>
      <c r="DOA3570"/>
      <c r="DOB3570"/>
      <c r="DOC3570"/>
      <c r="DOD3570"/>
      <c r="DOE3570"/>
      <c r="DOF3570"/>
      <c r="DOG3570"/>
      <c r="DOH3570"/>
      <c r="DOI3570"/>
      <c r="DOJ3570"/>
      <c r="DOK3570"/>
      <c r="DOL3570"/>
      <c r="DOM3570"/>
      <c r="DON3570"/>
      <c r="DOO3570"/>
      <c r="DOP3570"/>
      <c r="DOQ3570"/>
      <c r="DOR3570"/>
      <c r="DOS3570"/>
      <c r="DOT3570"/>
      <c r="DOU3570"/>
      <c r="DOV3570"/>
      <c r="DOW3570"/>
      <c r="DOX3570"/>
      <c r="DOY3570"/>
      <c r="DOZ3570"/>
      <c r="DPA3570"/>
      <c r="DPB3570"/>
      <c r="DPC3570"/>
      <c r="DPD3570"/>
      <c r="DPE3570"/>
      <c r="DPF3570"/>
      <c r="DPG3570"/>
      <c r="DPH3570"/>
      <c r="DPI3570"/>
      <c r="DPJ3570"/>
      <c r="DPK3570"/>
      <c r="DPL3570"/>
      <c r="DPM3570"/>
      <c r="DPN3570"/>
      <c r="DPO3570"/>
      <c r="DPP3570"/>
      <c r="DPQ3570"/>
      <c r="DPR3570"/>
      <c r="DPS3570"/>
      <c r="DPT3570"/>
      <c r="DPU3570"/>
      <c r="DPV3570"/>
      <c r="DPW3570"/>
      <c r="DPX3570"/>
      <c r="DPY3570"/>
      <c r="DPZ3570"/>
      <c r="DQA3570"/>
      <c r="DQB3570"/>
      <c r="DQC3570"/>
      <c r="DQD3570"/>
      <c r="DQE3570"/>
      <c r="DQF3570"/>
      <c r="DQG3570"/>
      <c r="DQH3570"/>
      <c r="DQI3570"/>
      <c r="DQJ3570"/>
      <c r="DQK3570"/>
      <c r="DQL3570"/>
      <c r="DQM3570"/>
      <c r="DQN3570"/>
      <c r="DQO3570"/>
      <c r="DQP3570"/>
      <c r="DQQ3570"/>
      <c r="DQR3570"/>
      <c r="DQS3570"/>
      <c r="DQT3570"/>
      <c r="DQU3570"/>
      <c r="DQV3570"/>
      <c r="DQW3570"/>
      <c r="DQX3570"/>
      <c r="DQY3570"/>
      <c r="DQZ3570"/>
      <c r="DRA3570"/>
      <c r="DRB3570"/>
      <c r="DRC3570"/>
      <c r="DRD3570"/>
      <c r="DRE3570"/>
      <c r="DRF3570"/>
      <c r="DRG3570"/>
      <c r="DRH3570"/>
      <c r="DRI3570"/>
      <c r="DRJ3570"/>
      <c r="DRK3570"/>
      <c r="DRL3570"/>
      <c r="DRM3570"/>
      <c r="DRN3570"/>
      <c r="DRO3570"/>
      <c r="DRP3570"/>
      <c r="DRQ3570"/>
      <c r="DRR3570"/>
      <c r="DRS3570"/>
      <c r="DRT3570"/>
      <c r="DRU3570"/>
      <c r="DRV3570"/>
      <c r="DRW3570"/>
      <c r="DRX3570"/>
      <c r="DRY3570"/>
      <c r="DRZ3570"/>
      <c r="DSA3570"/>
      <c r="DSB3570"/>
      <c r="DSC3570"/>
      <c r="DSD3570"/>
      <c r="DSE3570"/>
      <c r="DSF3570"/>
      <c r="DSG3570"/>
      <c r="DSH3570"/>
      <c r="DSI3570"/>
      <c r="DSJ3570"/>
      <c r="DSK3570"/>
      <c r="DSL3570"/>
      <c r="DSM3570"/>
      <c r="DSN3570"/>
      <c r="DSO3570"/>
      <c r="DSP3570"/>
      <c r="DSQ3570"/>
      <c r="DSR3570"/>
      <c r="DSS3570"/>
      <c r="DST3570"/>
      <c r="DSU3570"/>
      <c r="DSV3570"/>
      <c r="DSW3570"/>
      <c r="DSX3570"/>
      <c r="DSY3570"/>
      <c r="DSZ3570"/>
      <c r="DTA3570"/>
      <c r="DTB3570"/>
      <c r="DTC3570"/>
      <c r="DTD3570"/>
      <c r="DTE3570"/>
      <c r="DTF3570"/>
      <c r="DTG3570"/>
      <c r="DTH3570"/>
      <c r="DTI3570"/>
      <c r="DTJ3570"/>
      <c r="DTK3570"/>
      <c r="DTL3570"/>
      <c r="DTM3570"/>
      <c r="DTN3570"/>
      <c r="DTO3570"/>
      <c r="DTP3570"/>
      <c r="DTQ3570"/>
      <c r="DTR3570"/>
      <c r="DTS3570"/>
      <c r="DTT3570"/>
      <c r="DTU3570"/>
      <c r="DTV3570"/>
      <c r="DTW3570"/>
      <c r="DTX3570"/>
      <c r="DTY3570"/>
      <c r="DTZ3570"/>
      <c r="DUA3570"/>
      <c r="DUB3570"/>
      <c r="DUC3570"/>
      <c r="DUD3570"/>
      <c r="DUE3570"/>
      <c r="DUF3570"/>
      <c r="DUG3570"/>
      <c r="DUH3570"/>
      <c r="DUI3570"/>
      <c r="DUJ3570"/>
      <c r="DUK3570"/>
      <c r="DUL3570"/>
      <c r="DUM3570"/>
      <c r="DUN3570"/>
      <c r="DUO3570"/>
      <c r="DUP3570"/>
      <c r="DUQ3570"/>
      <c r="DUR3570"/>
      <c r="DUS3570"/>
      <c r="DUT3570"/>
      <c r="DUU3570"/>
      <c r="DUV3570"/>
      <c r="DUW3570"/>
      <c r="DUX3570"/>
      <c r="DUY3570"/>
      <c r="DUZ3570"/>
      <c r="DVA3570"/>
      <c r="DVB3570"/>
      <c r="DVC3570"/>
      <c r="DVD3570"/>
      <c r="DVE3570"/>
      <c r="DVF3570"/>
      <c r="DVG3570"/>
      <c r="DVH3570"/>
      <c r="DVI3570"/>
      <c r="DVJ3570"/>
      <c r="DVK3570"/>
      <c r="DVL3570"/>
      <c r="DVM3570"/>
      <c r="DVN3570"/>
      <c r="DVO3570"/>
      <c r="DVP3570"/>
      <c r="DVQ3570"/>
      <c r="DVR3570"/>
      <c r="DVS3570"/>
      <c r="DVT3570"/>
      <c r="DVU3570"/>
      <c r="DVV3570"/>
      <c r="DVW3570"/>
      <c r="DVX3570"/>
      <c r="DVY3570"/>
      <c r="DVZ3570"/>
      <c r="DWA3570"/>
      <c r="DWB3570"/>
      <c r="DWC3570"/>
      <c r="DWD3570"/>
      <c r="DWE3570"/>
      <c r="DWF3570"/>
      <c r="DWG3570"/>
      <c r="DWH3570"/>
      <c r="DWI3570"/>
      <c r="DWJ3570"/>
      <c r="DWK3570"/>
      <c r="DWL3570"/>
      <c r="DWM3570"/>
      <c r="DWN3570"/>
      <c r="DWO3570"/>
      <c r="DWP3570"/>
      <c r="DWQ3570"/>
      <c r="DWR3570"/>
      <c r="DWS3570"/>
      <c r="DWT3570"/>
      <c r="DWU3570"/>
      <c r="DWV3570"/>
      <c r="DWW3570"/>
      <c r="DWX3570"/>
      <c r="DWY3570"/>
      <c r="DWZ3570"/>
      <c r="DXA3570"/>
      <c r="DXB3570"/>
      <c r="DXC3570"/>
      <c r="DXD3570"/>
      <c r="DXE3570"/>
      <c r="DXF3570"/>
      <c r="DXG3570"/>
      <c r="DXH3570"/>
      <c r="DXI3570"/>
      <c r="DXJ3570"/>
      <c r="DXK3570"/>
      <c r="DXL3570"/>
      <c r="DXM3570"/>
      <c r="DXN3570"/>
      <c r="DXO3570"/>
      <c r="DXP3570"/>
      <c r="DXQ3570"/>
      <c r="DXR3570"/>
      <c r="DXS3570"/>
      <c r="DXT3570"/>
      <c r="DXU3570"/>
      <c r="DXV3570"/>
      <c r="DXW3570"/>
      <c r="DXX3570"/>
      <c r="DXY3570"/>
      <c r="DXZ3570"/>
      <c r="DYA3570"/>
      <c r="DYB3570"/>
      <c r="DYC3570"/>
      <c r="DYD3570"/>
      <c r="DYE3570"/>
      <c r="DYF3570"/>
      <c r="DYG3570"/>
      <c r="DYH3570"/>
      <c r="DYI3570"/>
      <c r="DYJ3570"/>
      <c r="DYK3570"/>
      <c r="DYL3570"/>
      <c r="DYM3570"/>
      <c r="DYN3570"/>
      <c r="DYO3570"/>
      <c r="DYP3570"/>
      <c r="DYQ3570"/>
      <c r="DYR3570"/>
      <c r="DYS3570"/>
      <c r="DYT3570"/>
      <c r="DYU3570"/>
      <c r="DYV3570"/>
      <c r="DYW3570"/>
      <c r="DYX3570"/>
      <c r="DYY3570"/>
      <c r="DYZ3570"/>
      <c r="DZA3570"/>
      <c r="DZB3570"/>
      <c r="DZC3570"/>
      <c r="DZD3570"/>
      <c r="DZE3570"/>
      <c r="DZF3570"/>
      <c r="DZG3570"/>
      <c r="DZH3570"/>
      <c r="DZI3570"/>
      <c r="DZJ3570"/>
      <c r="DZK3570"/>
      <c r="DZL3570"/>
      <c r="DZM3570"/>
      <c r="DZN3570"/>
      <c r="DZO3570"/>
      <c r="DZP3570"/>
      <c r="DZQ3570"/>
      <c r="DZR3570"/>
      <c r="DZS3570"/>
      <c r="DZT3570"/>
      <c r="DZU3570"/>
      <c r="DZV3570"/>
      <c r="DZW3570"/>
      <c r="DZX3570"/>
      <c r="DZY3570"/>
      <c r="DZZ3570"/>
      <c r="EAA3570"/>
      <c r="EAB3570"/>
      <c r="EAC3570"/>
      <c r="EAD3570"/>
      <c r="EAE3570"/>
      <c r="EAF3570"/>
      <c r="EAG3570"/>
      <c r="EAH3570"/>
      <c r="EAI3570"/>
      <c r="EAJ3570"/>
      <c r="EAK3570"/>
      <c r="EAL3570"/>
      <c r="EAM3570"/>
      <c r="EAN3570"/>
      <c r="EAO3570"/>
      <c r="EAP3570"/>
      <c r="EAQ3570"/>
      <c r="EAR3570"/>
      <c r="EAS3570"/>
      <c r="EAT3570"/>
      <c r="EAU3570"/>
      <c r="EAV3570"/>
      <c r="EAW3570"/>
      <c r="EAX3570"/>
      <c r="EAY3570"/>
      <c r="EAZ3570"/>
      <c r="EBA3570"/>
      <c r="EBB3570"/>
      <c r="EBC3570"/>
      <c r="EBD3570"/>
      <c r="EBE3570"/>
      <c r="EBF3570"/>
      <c r="EBG3570"/>
      <c r="EBH3570"/>
      <c r="EBI3570"/>
      <c r="EBJ3570"/>
      <c r="EBK3570"/>
      <c r="EBL3570"/>
      <c r="EBM3570"/>
      <c r="EBN3570"/>
      <c r="EBO3570"/>
      <c r="EBP3570"/>
      <c r="EBQ3570"/>
      <c r="EBR3570"/>
      <c r="EBS3570"/>
      <c r="EBT3570"/>
      <c r="EBU3570"/>
      <c r="EBV3570"/>
      <c r="EBW3570"/>
      <c r="EBX3570"/>
      <c r="EBY3570"/>
      <c r="EBZ3570"/>
      <c r="ECA3570"/>
      <c r="ECB3570"/>
      <c r="ECC3570"/>
      <c r="ECD3570"/>
      <c r="ECE3570"/>
      <c r="ECF3570"/>
      <c r="ECG3570"/>
      <c r="ECH3570"/>
      <c r="ECI3570"/>
      <c r="ECJ3570"/>
      <c r="ECK3570"/>
      <c r="ECL3570"/>
      <c r="ECM3570"/>
      <c r="ECN3570"/>
      <c r="ECO3570"/>
      <c r="ECP3570"/>
      <c r="ECQ3570"/>
      <c r="ECR3570"/>
      <c r="ECS3570"/>
      <c r="ECT3570"/>
      <c r="ECU3570"/>
      <c r="ECV3570"/>
      <c r="ECW3570"/>
      <c r="ECX3570"/>
      <c r="ECY3570"/>
      <c r="ECZ3570"/>
      <c r="EDA3570"/>
      <c r="EDB3570"/>
      <c r="EDC3570"/>
      <c r="EDD3570"/>
      <c r="EDE3570"/>
      <c r="EDF3570"/>
      <c r="EDG3570"/>
      <c r="EDH3570"/>
      <c r="EDI3570"/>
      <c r="EDJ3570"/>
      <c r="EDK3570"/>
      <c r="EDL3570"/>
      <c r="EDM3570"/>
      <c r="EDN3570"/>
      <c r="EDO3570"/>
      <c r="EDP3570"/>
      <c r="EDQ3570"/>
      <c r="EDR3570"/>
      <c r="EDS3570"/>
      <c r="EDT3570"/>
      <c r="EDU3570"/>
      <c r="EDV3570"/>
      <c r="EDW3570"/>
      <c r="EDX3570"/>
      <c r="EDY3570"/>
      <c r="EDZ3570"/>
      <c r="EEA3570"/>
      <c r="EEB3570"/>
      <c r="EEC3570"/>
      <c r="EED3570"/>
      <c r="EEE3570"/>
      <c r="EEF3570"/>
      <c r="EEG3570"/>
      <c r="EEH3570"/>
      <c r="EEI3570"/>
      <c r="EEJ3570"/>
      <c r="EEK3570"/>
      <c r="EEL3570"/>
      <c r="EEM3570"/>
      <c r="EEN3570"/>
      <c r="EEO3570"/>
      <c r="EEP3570"/>
      <c r="EEQ3570"/>
      <c r="EER3570"/>
      <c r="EES3570"/>
      <c r="EET3570"/>
      <c r="EEU3570"/>
      <c r="EEV3570"/>
      <c r="EEW3570"/>
      <c r="EEX3570"/>
      <c r="EEY3570"/>
      <c r="EEZ3570"/>
      <c r="EFA3570"/>
      <c r="EFB3570"/>
      <c r="EFC3570"/>
      <c r="EFD3570"/>
      <c r="EFE3570"/>
      <c r="EFF3570"/>
      <c r="EFG3570"/>
      <c r="EFH3570"/>
      <c r="EFI3570"/>
      <c r="EFJ3570"/>
      <c r="EFK3570"/>
      <c r="EFL3570"/>
      <c r="EFM3570"/>
      <c r="EFN3570"/>
      <c r="EFO3570"/>
      <c r="EFP3570"/>
      <c r="EFQ3570"/>
      <c r="EFR3570"/>
      <c r="EFS3570"/>
      <c r="EFT3570"/>
      <c r="EFU3570"/>
      <c r="EFV3570"/>
      <c r="EFW3570"/>
      <c r="EFX3570"/>
      <c r="EFY3570"/>
      <c r="EFZ3570"/>
      <c r="EGA3570"/>
      <c r="EGB3570"/>
      <c r="EGC3570"/>
      <c r="EGD3570"/>
      <c r="EGE3570"/>
      <c r="EGF3570"/>
      <c r="EGG3570"/>
      <c r="EGH3570"/>
      <c r="EGI3570"/>
      <c r="EGJ3570"/>
      <c r="EGK3570"/>
      <c r="EGL3570"/>
      <c r="EGM3570"/>
      <c r="EGN3570"/>
      <c r="EGO3570"/>
      <c r="EGP3570"/>
      <c r="EGQ3570"/>
      <c r="EGR3570"/>
      <c r="EGS3570"/>
      <c r="EGT3570"/>
      <c r="EGU3570"/>
      <c r="EGV3570"/>
      <c r="EGW3570"/>
      <c r="EGX3570"/>
      <c r="EGY3570"/>
      <c r="EGZ3570"/>
      <c r="EHA3570"/>
      <c r="EHB3570"/>
      <c r="EHC3570"/>
      <c r="EHD3570"/>
      <c r="EHE3570"/>
      <c r="EHF3570"/>
      <c r="EHG3570"/>
      <c r="EHH3570"/>
      <c r="EHI3570"/>
      <c r="EHJ3570"/>
      <c r="EHK3570"/>
      <c r="EHL3570"/>
      <c r="EHM3570"/>
      <c r="EHN3570"/>
      <c r="EHO3570"/>
      <c r="EHP3570"/>
      <c r="EHQ3570"/>
      <c r="EHR3570"/>
      <c r="EHS3570"/>
      <c r="EHT3570"/>
      <c r="EHU3570"/>
      <c r="EHV3570"/>
      <c r="EHW3570"/>
      <c r="EHX3570"/>
      <c r="EHY3570"/>
      <c r="EHZ3570"/>
      <c r="EIA3570"/>
      <c r="EIB3570"/>
      <c r="EIC3570"/>
      <c r="EID3570"/>
      <c r="EIE3570"/>
      <c r="EIF3570"/>
      <c r="EIG3570"/>
      <c r="EIH3570"/>
      <c r="EII3570"/>
      <c r="EIJ3570"/>
      <c r="EIK3570"/>
      <c r="EIL3570"/>
      <c r="EIM3570"/>
      <c r="EIN3570"/>
      <c r="EIO3570"/>
      <c r="EIP3570"/>
      <c r="EIQ3570"/>
      <c r="EIR3570"/>
      <c r="EIS3570"/>
      <c r="EIT3570"/>
      <c r="EIU3570"/>
      <c r="EIV3570"/>
      <c r="EIW3570"/>
      <c r="EIX3570"/>
      <c r="EIY3570"/>
      <c r="EIZ3570"/>
      <c r="EJA3570"/>
      <c r="EJB3570"/>
      <c r="EJC3570"/>
      <c r="EJD3570"/>
      <c r="EJE3570"/>
      <c r="EJF3570"/>
      <c r="EJG3570"/>
      <c r="EJH3570"/>
      <c r="EJI3570"/>
      <c r="EJJ3570"/>
      <c r="EJK3570"/>
      <c r="EJL3570"/>
      <c r="EJM3570"/>
      <c r="EJN3570"/>
      <c r="EJO3570"/>
      <c r="EJP3570"/>
      <c r="EJQ3570"/>
      <c r="EJR3570"/>
      <c r="EJS3570"/>
      <c r="EJT3570"/>
      <c r="EJU3570"/>
      <c r="EJV3570"/>
      <c r="EJW3570"/>
      <c r="EJX3570"/>
      <c r="EJY3570"/>
      <c r="EJZ3570"/>
      <c r="EKA3570"/>
      <c r="EKB3570"/>
      <c r="EKC3570"/>
      <c r="EKD3570"/>
      <c r="EKE3570"/>
      <c r="EKF3570"/>
      <c r="EKG3570"/>
      <c r="EKH3570"/>
      <c r="EKI3570"/>
      <c r="EKJ3570"/>
      <c r="EKK3570"/>
      <c r="EKL3570"/>
      <c r="EKM3570"/>
      <c r="EKN3570"/>
      <c r="EKO3570"/>
      <c r="EKP3570"/>
      <c r="EKQ3570"/>
      <c r="EKR3570"/>
      <c r="EKS3570"/>
      <c r="EKT3570"/>
      <c r="EKU3570"/>
      <c r="EKV3570"/>
      <c r="EKW3570"/>
      <c r="EKX3570"/>
      <c r="EKY3570"/>
      <c r="EKZ3570"/>
      <c r="ELA3570"/>
      <c r="ELB3570"/>
      <c r="ELC3570"/>
      <c r="ELD3570"/>
      <c r="ELE3570"/>
      <c r="ELF3570"/>
      <c r="ELG3570"/>
      <c r="ELH3570"/>
      <c r="ELI3570"/>
      <c r="ELJ3570"/>
      <c r="ELK3570"/>
      <c r="ELL3570"/>
      <c r="ELM3570"/>
      <c r="ELN3570"/>
      <c r="ELO3570"/>
      <c r="ELP3570"/>
      <c r="ELQ3570"/>
      <c r="ELR3570"/>
      <c r="ELS3570"/>
      <c r="ELT3570"/>
      <c r="ELU3570"/>
      <c r="ELV3570"/>
      <c r="ELW3570"/>
      <c r="ELX3570"/>
      <c r="ELY3570"/>
      <c r="ELZ3570"/>
      <c r="EMA3570"/>
      <c r="EMB3570"/>
      <c r="EMC3570"/>
      <c r="EMD3570"/>
      <c r="EME3570"/>
      <c r="EMF3570"/>
      <c r="EMG3570"/>
      <c r="EMH3570"/>
      <c r="EMI3570"/>
      <c r="EMJ3570"/>
      <c r="EMK3570"/>
      <c r="EML3570"/>
      <c r="EMM3570"/>
      <c r="EMN3570"/>
      <c r="EMO3570"/>
      <c r="EMP3570"/>
      <c r="EMQ3570"/>
      <c r="EMR3570"/>
      <c r="EMS3570"/>
      <c r="EMT3570"/>
      <c r="EMU3570"/>
      <c r="EMV3570"/>
      <c r="EMW3570"/>
      <c r="EMX3570"/>
      <c r="EMY3570"/>
      <c r="EMZ3570"/>
      <c r="ENA3570"/>
      <c r="ENB3570"/>
      <c r="ENC3570"/>
      <c r="END3570"/>
      <c r="ENE3570"/>
      <c r="ENF3570"/>
      <c r="ENG3570"/>
      <c r="ENH3570"/>
      <c r="ENI3570"/>
      <c r="ENJ3570"/>
      <c r="ENK3570"/>
      <c r="ENL3570"/>
      <c r="ENM3570"/>
      <c r="ENN3570"/>
      <c r="ENO3570"/>
      <c r="ENP3570"/>
      <c r="ENQ3570"/>
      <c r="ENR3570"/>
      <c r="ENS3570"/>
      <c r="ENT3570"/>
      <c r="ENU3570"/>
      <c r="ENV3570"/>
      <c r="ENW3570"/>
      <c r="ENX3570"/>
      <c r="ENY3570"/>
      <c r="ENZ3570"/>
      <c r="EOA3570"/>
      <c r="EOB3570"/>
      <c r="EOC3570"/>
      <c r="EOD3570"/>
      <c r="EOE3570"/>
      <c r="EOF3570"/>
      <c r="EOG3570"/>
      <c r="EOH3570"/>
      <c r="EOI3570"/>
      <c r="EOJ3570"/>
      <c r="EOK3570"/>
      <c r="EOL3570"/>
      <c r="EOM3570"/>
      <c r="EON3570"/>
      <c r="EOO3570"/>
      <c r="EOP3570"/>
      <c r="EOQ3570"/>
      <c r="EOR3570"/>
      <c r="EOS3570"/>
      <c r="EOT3570"/>
      <c r="EOU3570"/>
      <c r="EOV3570"/>
      <c r="EOW3570"/>
      <c r="EOX3570"/>
      <c r="EOY3570"/>
      <c r="EOZ3570"/>
      <c r="EPA3570"/>
      <c r="EPB3570"/>
      <c r="EPC3570"/>
      <c r="EPD3570"/>
      <c r="EPE3570"/>
      <c r="EPF3570"/>
      <c r="EPG3570"/>
      <c r="EPH3570"/>
      <c r="EPI3570"/>
      <c r="EPJ3570"/>
      <c r="EPK3570"/>
      <c r="EPL3570"/>
      <c r="EPM3570"/>
      <c r="EPN3570"/>
      <c r="EPO3570"/>
      <c r="EPP3570"/>
      <c r="EPQ3570"/>
      <c r="EPR3570"/>
      <c r="EPS3570"/>
      <c r="EPT3570"/>
      <c r="EPU3570"/>
      <c r="EPV3570"/>
      <c r="EPW3570"/>
      <c r="EPX3570"/>
      <c r="EPY3570"/>
      <c r="EPZ3570"/>
      <c r="EQA3570"/>
      <c r="EQB3570"/>
      <c r="EQC3570"/>
      <c r="EQD3570"/>
      <c r="EQE3570"/>
      <c r="EQF3570"/>
      <c r="EQG3570"/>
      <c r="EQH3570"/>
      <c r="EQI3570"/>
      <c r="EQJ3570"/>
      <c r="EQK3570"/>
      <c r="EQL3570"/>
      <c r="EQM3570"/>
      <c r="EQN3570"/>
      <c r="EQO3570"/>
      <c r="EQP3570"/>
      <c r="EQQ3570"/>
      <c r="EQR3570"/>
      <c r="EQS3570"/>
      <c r="EQT3570"/>
      <c r="EQU3570"/>
      <c r="EQV3570"/>
      <c r="EQW3570"/>
      <c r="EQX3570"/>
      <c r="EQY3570"/>
      <c r="EQZ3570"/>
      <c r="ERA3570"/>
      <c r="ERB3570"/>
      <c r="ERC3570"/>
      <c r="ERD3570"/>
      <c r="ERE3570"/>
      <c r="ERF3570"/>
      <c r="ERG3570"/>
      <c r="ERH3570"/>
      <c r="ERI3570"/>
      <c r="ERJ3570"/>
      <c r="ERK3570"/>
      <c r="ERL3570"/>
      <c r="ERM3570"/>
      <c r="ERN3570"/>
      <c r="ERO3570"/>
      <c r="ERP3570"/>
      <c r="ERQ3570"/>
      <c r="ERR3570"/>
      <c r="ERS3570"/>
      <c r="ERT3570"/>
      <c r="ERU3570"/>
      <c r="ERV3570"/>
      <c r="ERW3570"/>
      <c r="ERX3570"/>
      <c r="ERY3570"/>
      <c r="ERZ3570"/>
      <c r="ESA3570"/>
      <c r="ESB3570"/>
      <c r="ESC3570"/>
      <c r="ESD3570"/>
      <c r="ESE3570"/>
      <c r="ESF3570"/>
      <c r="ESG3570"/>
      <c r="ESH3570"/>
      <c r="ESI3570"/>
      <c r="ESJ3570"/>
      <c r="ESK3570"/>
      <c r="ESL3570"/>
      <c r="ESM3570"/>
      <c r="ESN3570"/>
      <c r="ESO3570"/>
      <c r="ESP3570"/>
      <c r="ESQ3570"/>
      <c r="ESR3570"/>
      <c r="ESS3570"/>
      <c r="EST3570"/>
      <c r="ESU3570"/>
      <c r="ESV3570"/>
      <c r="ESW3570"/>
      <c r="ESX3570"/>
      <c r="ESY3570"/>
      <c r="ESZ3570"/>
      <c r="ETA3570"/>
      <c r="ETB3570"/>
      <c r="ETC3570"/>
      <c r="ETD3570"/>
      <c r="ETE3570"/>
      <c r="ETF3570"/>
      <c r="ETG3570"/>
      <c r="ETH3570"/>
      <c r="ETI3570"/>
      <c r="ETJ3570"/>
      <c r="ETK3570"/>
      <c r="ETL3570"/>
      <c r="ETM3570"/>
      <c r="ETN3570"/>
      <c r="ETO3570"/>
      <c r="ETP3570"/>
      <c r="ETQ3570"/>
      <c r="ETR3570"/>
      <c r="ETS3570"/>
      <c r="ETT3570"/>
      <c r="ETU3570"/>
      <c r="ETV3570"/>
      <c r="ETW3570"/>
      <c r="ETX3570"/>
      <c r="ETY3570"/>
      <c r="ETZ3570"/>
      <c r="EUA3570"/>
      <c r="EUB3570"/>
      <c r="EUC3570"/>
      <c r="EUD3570"/>
      <c r="EUE3570"/>
      <c r="EUF3570"/>
      <c r="EUG3570"/>
      <c r="EUH3570"/>
      <c r="EUI3570"/>
      <c r="EUJ3570"/>
      <c r="EUK3570"/>
      <c r="EUL3570"/>
      <c r="EUM3570"/>
      <c r="EUN3570"/>
      <c r="EUO3570"/>
      <c r="EUP3570"/>
      <c r="EUQ3570"/>
      <c r="EUR3570"/>
      <c r="EUS3570"/>
      <c r="EUT3570"/>
      <c r="EUU3570"/>
      <c r="EUV3570"/>
      <c r="EUW3570"/>
      <c r="EUX3570"/>
      <c r="EUY3570"/>
      <c r="EUZ3570"/>
      <c r="EVA3570"/>
      <c r="EVB3570"/>
      <c r="EVC3570"/>
      <c r="EVD3570"/>
      <c r="EVE3570"/>
      <c r="EVF3570"/>
      <c r="EVG3570"/>
      <c r="EVH3570"/>
      <c r="EVI3570"/>
      <c r="EVJ3570"/>
      <c r="EVK3570"/>
      <c r="EVL3570"/>
      <c r="EVM3570"/>
      <c r="EVN3570"/>
      <c r="EVO3570"/>
      <c r="EVP3570"/>
      <c r="EVQ3570"/>
      <c r="EVR3570"/>
      <c r="EVS3570"/>
      <c r="EVT3570"/>
      <c r="EVU3570"/>
      <c r="EVV3570"/>
      <c r="EVW3570"/>
      <c r="EVX3570"/>
      <c r="EVY3570"/>
      <c r="EVZ3570"/>
      <c r="EWA3570"/>
      <c r="EWB3570"/>
      <c r="EWC3570"/>
      <c r="EWD3570"/>
      <c r="EWE3570"/>
      <c r="EWF3570"/>
      <c r="EWG3570"/>
      <c r="EWH3570"/>
      <c r="EWI3570"/>
      <c r="EWJ3570"/>
      <c r="EWK3570"/>
      <c r="EWL3570"/>
      <c r="EWM3570"/>
      <c r="EWN3570"/>
      <c r="EWO3570"/>
      <c r="EWP3570"/>
      <c r="EWQ3570"/>
      <c r="EWR3570"/>
      <c r="EWS3570"/>
      <c r="EWT3570"/>
      <c r="EWU3570"/>
      <c r="EWV3570"/>
      <c r="EWW3570"/>
      <c r="EWX3570"/>
      <c r="EWY3570"/>
      <c r="EWZ3570"/>
      <c r="EXA3570"/>
      <c r="EXB3570"/>
      <c r="EXC3570"/>
      <c r="EXD3570"/>
      <c r="EXE3570"/>
      <c r="EXF3570"/>
      <c r="EXG3570"/>
      <c r="EXH3570"/>
      <c r="EXI3570"/>
      <c r="EXJ3570"/>
      <c r="EXK3570"/>
      <c r="EXL3570"/>
      <c r="EXM3570"/>
      <c r="EXN3570"/>
      <c r="EXO3570"/>
      <c r="EXP3570"/>
      <c r="EXQ3570"/>
      <c r="EXR3570"/>
      <c r="EXS3570"/>
      <c r="EXT3570"/>
      <c r="EXU3570"/>
      <c r="EXV3570"/>
      <c r="EXW3570"/>
      <c r="EXX3570"/>
      <c r="EXY3570"/>
      <c r="EXZ3570"/>
      <c r="EYA3570"/>
      <c r="EYB3570"/>
      <c r="EYC3570"/>
      <c r="EYD3570"/>
      <c r="EYE3570"/>
      <c r="EYF3570"/>
      <c r="EYG3570"/>
      <c r="EYH3570"/>
      <c r="EYI3570"/>
      <c r="EYJ3570"/>
      <c r="EYK3570"/>
      <c r="EYL3570"/>
      <c r="EYM3570"/>
      <c r="EYN3570"/>
      <c r="EYO3570"/>
      <c r="EYP3570"/>
      <c r="EYQ3570"/>
      <c r="EYR3570"/>
      <c r="EYS3570"/>
      <c r="EYT3570"/>
      <c r="EYU3570"/>
      <c r="EYV3570"/>
      <c r="EYW3570"/>
      <c r="EYX3570"/>
      <c r="EYY3570"/>
      <c r="EYZ3570"/>
      <c r="EZA3570"/>
      <c r="EZB3570"/>
      <c r="EZC3570"/>
      <c r="EZD3570"/>
      <c r="EZE3570"/>
      <c r="EZF3570"/>
      <c r="EZG3570"/>
      <c r="EZH3570"/>
      <c r="EZI3570"/>
      <c r="EZJ3570"/>
      <c r="EZK3570"/>
      <c r="EZL3570"/>
      <c r="EZM3570"/>
      <c r="EZN3570"/>
      <c r="EZO3570"/>
      <c r="EZP3570"/>
      <c r="EZQ3570"/>
      <c r="EZR3570"/>
      <c r="EZS3570"/>
      <c r="EZT3570"/>
      <c r="EZU3570"/>
      <c r="EZV3570"/>
      <c r="EZW3570"/>
      <c r="EZX3570"/>
      <c r="EZY3570"/>
      <c r="EZZ3570"/>
      <c r="FAA3570"/>
      <c r="FAB3570"/>
      <c r="FAC3570"/>
      <c r="FAD3570"/>
      <c r="FAE3570"/>
      <c r="FAF3570"/>
      <c r="FAG3570"/>
      <c r="FAH3570"/>
      <c r="FAI3570"/>
      <c r="FAJ3570"/>
      <c r="FAK3570"/>
      <c r="FAL3570"/>
      <c r="FAM3570"/>
      <c r="FAN3570"/>
      <c r="FAO3570"/>
      <c r="FAP3570"/>
      <c r="FAQ3570"/>
      <c r="FAR3570"/>
      <c r="FAS3570"/>
      <c r="FAT3570"/>
      <c r="FAU3570"/>
      <c r="FAV3570"/>
      <c r="FAW3570"/>
      <c r="FAX3570"/>
      <c r="FAY3570"/>
      <c r="FAZ3570"/>
      <c r="FBA3570"/>
      <c r="FBB3570"/>
      <c r="FBC3570"/>
      <c r="FBD3570"/>
      <c r="FBE3570"/>
      <c r="FBF3570"/>
      <c r="FBG3570"/>
      <c r="FBH3570"/>
      <c r="FBI3570"/>
      <c r="FBJ3570"/>
      <c r="FBK3570"/>
      <c r="FBL3570"/>
      <c r="FBM3570"/>
      <c r="FBN3570"/>
      <c r="FBO3570"/>
      <c r="FBP3570"/>
      <c r="FBQ3570"/>
      <c r="FBR3570"/>
      <c r="FBS3570"/>
      <c r="FBT3570"/>
      <c r="FBU3570"/>
      <c r="FBV3570"/>
      <c r="FBW3570"/>
      <c r="FBX3570"/>
      <c r="FBY3570"/>
      <c r="FBZ3570"/>
      <c r="FCA3570"/>
      <c r="FCB3570"/>
      <c r="FCC3570"/>
      <c r="FCD3570"/>
      <c r="FCE3570"/>
      <c r="FCF3570"/>
      <c r="FCG3570"/>
      <c r="FCH3570"/>
      <c r="FCI3570"/>
      <c r="FCJ3570"/>
      <c r="FCK3570"/>
      <c r="FCL3570"/>
      <c r="FCM3570"/>
      <c r="FCN3570"/>
      <c r="FCO3570"/>
      <c r="FCP3570"/>
      <c r="FCQ3570"/>
      <c r="FCR3570"/>
      <c r="FCS3570"/>
      <c r="FCT3570"/>
      <c r="FCU3570"/>
      <c r="FCV3570"/>
      <c r="FCW3570"/>
      <c r="FCX3570"/>
      <c r="FCY3570"/>
      <c r="FCZ3570"/>
      <c r="FDA3570"/>
      <c r="FDB3570"/>
      <c r="FDC3570"/>
      <c r="FDD3570"/>
      <c r="FDE3570"/>
      <c r="FDF3570"/>
      <c r="FDG3570"/>
      <c r="FDH3570"/>
      <c r="FDI3570"/>
      <c r="FDJ3570"/>
      <c r="FDK3570"/>
      <c r="FDL3570"/>
      <c r="FDM3570"/>
      <c r="FDN3570"/>
      <c r="FDO3570"/>
      <c r="FDP3570"/>
      <c r="FDQ3570"/>
      <c r="FDR3570"/>
      <c r="FDS3570"/>
      <c r="FDT3570"/>
      <c r="FDU3570"/>
      <c r="FDV3570"/>
      <c r="FDW3570"/>
      <c r="FDX3570"/>
      <c r="FDY3570"/>
      <c r="FDZ3570"/>
      <c r="FEA3570"/>
      <c r="FEB3570"/>
      <c r="FEC3570"/>
      <c r="FED3570"/>
      <c r="FEE3570"/>
      <c r="FEF3570"/>
      <c r="FEG3570"/>
      <c r="FEH3570"/>
      <c r="FEI3570"/>
      <c r="FEJ3570"/>
      <c r="FEK3570"/>
      <c r="FEL3570"/>
      <c r="FEM3570"/>
      <c r="FEN3570"/>
      <c r="FEO3570"/>
      <c r="FEP3570"/>
      <c r="FEQ3570"/>
      <c r="FER3570"/>
      <c r="FES3570"/>
      <c r="FET3570"/>
      <c r="FEU3570"/>
      <c r="FEV3570"/>
      <c r="FEW3570"/>
      <c r="FEX3570"/>
      <c r="FEY3570"/>
      <c r="FEZ3570"/>
      <c r="FFA3570"/>
      <c r="FFB3570"/>
      <c r="FFC3570"/>
      <c r="FFD3570"/>
      <c r="FFE3570"/>
      <c r="FFF3570"/>
      <c r="FFG3570"/>
      <c r="FFH3570"/>
      <c r="FFI3570"/>
      <c r="FFJ3570"/>
      <c r="FFK3570"/>
      <c r="FFL3570"/>
      <c r="FFM3570"/>
      <c r="FFN3570"/>
      <c r="FFO3570"/>
      <c r="FFP3570"/>
      <c r="FFQ3570"/>
      <c r="FFR3570"/>
      <c r="FFS3570"/>
      <c r="FFT3570"/>
      <c r="FFU3570"/>
      <c r="FFV3570"/>
      <c r="FFW3570"/>
      <c r="FFX3570"/>
      <c r="FFY3570"/>
      <c r="FFZ3570"/>
      <c r="FGA3570"/>
      <c r="FGB3570"/>
      <c r="FGC3570"/>
      <c r="FGD3570"/>
      <c r="FGE3570"/>
      <c r="FGF3570"/>
      <c r="FGG3570"/>
      <c r="FGH3570"/>
      <c r="FGI3570"/>
      <c r="FGJ3570"/>
      <c r="FGK3570"/>
      <c r="FGL3570"/>
      <c r="FGM3570"/>
      <c r="FGN3570"/>
      <c r="FGO3570"/>
      <c r="FGP3570"/>
      <c r="FGQ3570"/>
      <c r="FGR3570"/>
      <c r="FGS3570"/>
      <c r="FGT3570"/>
      <c r="FGU3570"/>
      <c r="FGV3570"/>
      <c r="FGW3570"/>
      <c r="FGX3570"/>
      <c r="FGY3570"/>
      <c r="FGZ3570"/>
      <c r="FHA3570"/>
      <c r="FHB3570"/>
      <c r="FHC3570"/>
      <c r="FHD3570"/>
      <c r="FHE3570"/>
      <c r="FHF3570"/>
      <c r="FHG3570"/>
      <c r="FHH3570"/>
      <c r="FHI3570"/>
      <c r="FHJ3570"/>
      <c r="FHK3570"/>
      <c r="FHL3570"/>
      <c r="FHM3570"/>
      <c r="FHN3570"/>
      <c r="FHO3570"/>
      <c r="FHP3570"/>
      <c r="FHQ3570"/>
      <c r="FHR3570"/>
      <c r="FHS3570"/>
      <c r="FHT3570"/>
      <c r="FHU3570"/>
      <c r="FHV3570"/>
      <c r="FHW3570"/>
      <c r="FHX3570"/>
      <c r="FHY3570"/>
      <c r="FHZ3570"/>
      <c r="FIA3570"/>
      <c r="FIB3570"/>
      <c r="FIC3570"/>
      <c r="FID3570"/>
      <c r="FIE3570"/>
      <c r="FIF3570"/>
      <c r="FIG3570"/>
      <c r="FIH3570"/>
      <c r="FII3570"/>
      <c r="FIJ3570"/>
      <c r="FIK3570"/>
      <c r="FIL3570"/>
      <c r="FIM3570"/>
      <c r="FIN3570"/>
      <c r="FIO3570"/>
      <c r="FIP3570"/>
      <c r="FIQ3570"/>
      <c r="FIR3570"/>
      <c r="FIS3570"/>
      <c r="FIT3570"/>
      <c r="FIU3570"/>
      <c r="FIV3570"/>
      <c r="FIW3570"/>
      <c r="FIX3570"/>
      <c r="FIY3570"/>
      <c r="FIZ3570"/>
      <c r="FJA3570"/>
      <c r="FJB3570"/>
      <c r="FJC3570"/>
      <c r="FJD3570"/>
      <c r="FJE3570"/>
      <c r="FJF3570"/>
      <c r="FJG3570"/>
      <c r="FJH3570"/>
      <c r="FJI3570"/>
      <c r="FJJ3570"/>
      <c r="FJK3570"/>
      <c r="FJL3570"/>
      <c r="FJM3570"/>
      <c r="FJN3570"/>
      <c r="FJO3570"/>
      <c r="FJP3570"/>
      <c r="FJQ3570"/>
      <c r="FJR3570"/>
      <c r="FJS3570"/>
      <c r="FJT3570"/>
      <c r="FJU3570"/>
      <c r="FJV3570"/>
      <c r="FJW3570"/>
      <c r="FJX3570"/>
      <c r="FJY3570"/>
      <c r="FJZ3570"/>
      <c r="FKA3570"/>
      <c r="FKB3570"/>
      <c r="FKC3570"/>
      <c r="FKD3570"/>
      <c r="FKE3570"/>
      <c r="FKF3570"/>
      <c r="FKG3570"/>
      <c r="FKH3570"/>
      <c r="FKI3570"/>
      <c r="FKJ3570"/>
      <c r="FKK3570"/>
      <c r="FKL3570"/>
      <c r="FKM3570"/>
      <c r="FKN3570"/>
      <c r="FKO3570"/>
      <c r="FKP3570"/>
      <c r="FKQ3570"/>
      <c r="FKR3570"/>
      <c r="FKS3570"/>
      <c r="FKT3570"/>
      <c r="FKU3570"/>
      <c r="FKV3570"/>
      <c r="FKW3570"/>
      <c r="FKX3570"/>
      <c r="FKY3570"/>
      <c r="FKZ3570"/>
      <c r="FLA3570"/>
      <c r="FLB3570"/>
      <c r="FLC3570"/>
      <c r="FLD3570"/>
      <c r="FLE3570"/>
      <c r="FLF3570"/>
      <c r="FLG3570"/>
      <c r="FLH3570"/>
      <c r="FLI3570"/>
      <c r="FLJ3570"/>
      <c r="FLK3570"/>
      <c r="FLL3570"/>
      <c r="FLM3570"/>
      <c r="FLN3570"/>
      <c r="FLO3570"/>
      <c r="FLP3570"/>
      <c r="FLQ3570"/>
      <c r="FLR3570"/>
      <c r="FLS3570"/>
      <c r="FLT3570"/>
      <c r="FLU3570"/>
      <c r="FLV3570"/>
      <c r="FLW3570"/>
      <c r="FLX3570"/>
      <c r="FLY3570"/>
      <c r="FLZ3570"/>
      <c r="FMA3570"/>
      <c r="FMB3570"/>
      <c r="FMC3570"/>
      <c r="FMD3570"/>
      <c r="FME3570"/>
      <c r="FMF3570"/>
      <c r="FMG3570"/>
      <c r="FMH3570"/>
      <c r="FMI3570"/>
      <c r="FMJ3570"/>
      <c r="FMK3570"/>
      <c r="FML3570"/>
      <c r="FMM3570"/>
      <c r="FMN3570"/>
      <c r="FMO3570"/>
      <c r="FMP3570"/>
      <c r="FMQ3570"/>
      <c r="FMR3570"/>
      <c r="FMS3570"/>
      <c r="FMT3570"/>
      <c r="FMU3570"/>
      <c r="FMV3570"/>
      <c r="FMW3570"/>
      <c r="FMX3570"/>
      <c r="FMY3570"/>
      <c r="FMZ3570"/>
      <c r="FNA3570"/>
      <c r="FNB3570"/>
      <c r="FNC3570"/>
      <c r="FND3570"/>
      <c r="FNE3570"/>
      <c r="FNF3570"/>
      <c r="FNG3570"/>
      <c r="FNH3570"/>
      <c r="FNI3570"/>
      <c r="FNJ3570"/>
      <c r="FNK3570"/>
      <c r="FNL3570"/>
      <c r="FNM3570"/>
      <c r="FNN3570"/>
      <c r="FNO3570"/>
      <c r="FNP3570"/>
      <c r="FNQ3570"/>
      <c r="FNR3570"/>
      <c r="FNS3570"/>
      <c r="FNT3570"/>
      <c r="FNU3570"/>
      <c r="FNV3570"/>
      <c r="FNW3570"/>
      <c r="FNX3570"/>
      <c r="FNY3570"/>
      <c r="FNZ3570"/>
      <c r="FOA3570"/>
      <c r="FOB3570"/>
      <c r="FOC3570"/>
      <c r="FOD3570"/>
      <c r="FOE3570"/>
      <c r="FOF3570"/>
      <c r="FOG3570"/>
      <c r="FOH3570"/>
      <c r="FOI3570"/>
      <c r="FOJ3570"/>
      <c r="FOK3570"/>
      <c r="FOL3570"/>
      <c r="FOM3570"/>
      <c r="FON3570"/>
      <c r="FOO3570"/>
      <c r="FOP3570"/>
      <c r="FOQ3570"/>
      <c r="FOR3570"/>
      <c r="FOS3570"/>
      <c r="FOT3570"/>
      <c r="FOU3570"/>
      <c r="FOV3570"/>
      <c r="FOW3570"/>
      <c r="FOX3570"/>
      <c r="FOY3570"/>
      <c r="FOZ3570"/>
      <c r="FPA3570"/>
      <c r="FPB3570"/>
      <c r="FPC3570"/>
      <c r="FPD3570"/>
      <c r="FPE3570"/>
      <c r="FPF3570"/>
      <c r="FPG3570"/>
      <c r="FPH3570"/>
      <c r="FPI3570"/>
      <c r="FPJ3570"/>
      <c r="FPK3570"/>
      <c r="FPL3570"/>
      <c r="FPM3570"/>
      <c r="FPN3570"/>
      <c r="FPO3570"/>
      <c r="FPP3570"/>
      <c r="FPQ3570"/>
      <c r="FPR3570"/>
      <c r="FPS3570"/>
      <c r="FPT3570"/>
      <c r="FPU3570"/>
      <c r="FPV3570"/>
      <c r="FPW3570"/>
      <c r="FPX3570"/>
      <c r="FPY3570"/>
      <c r="FPZ3570"/>
      <c r="FQA3570"/>
      <c r="FQB3570"/>
      <c r="FQC3570"/>
      <c r="FQD3570"/>
      <c r="FQE3570"/>
      <c r="FQF3570"/>
      <c r="FQG3570"/>
      <c r="FQH3570"/>
      <c r="FQI3570"/>
      <c r="FQJ3570"/>
      <c r="FQK3570"/>
      <c r="FQL3570"/>
      <c r="FQM3570"/>
      <c r="FQN3570"/>
      <c r="FQO3570"/>
      <c r="FQP3570"/>
      <c r="FQQ3570"/>
      <c r="FQR3570"/>
      <c r="FQS3570"/>
      <c r="FQT3570"/>
      <c r="FQU3570"/>
      <c r="FQV3570"/>
      <c r="FQW3570"/>
      <c r="FQX3570"/>
      <c r="FQY3570"/>
      <c r="FQZ3570"/>
      <c r="FRA3570"/>
      <c r="FRB3570"/>
      <c r="FRC3570"/>
      <c r="FRD3570"/>
      <c r="FRE3570"/>
      <c r="FRF3570"/>
      <c r="FRG3570"/>
      <c r="FRH3570"/>
      <c r="FRI3570"/>
      <c r="FRJ3570"/>
      <c r="FRK3570"/>
      <c r="FRL3570"/>
      <c r="FRM3570"/>
      <c r="FRN3570"/>
      <c r="FRO3570"/>
      <c r="FRP3570"/>
      <c r="FRQ3570"/>
      <c r="FRR3570"/>
      <c r="FRS3570"/>
      <c r="FRT3570"/>
      <c r="FRU3570"/>
      <c r="FRV3570"/>
      <c r="FRW3570"/>
      <c r="FRX3570"/>
      <c r="FRY3570"/>
      <c r="FRZ3570"/>
      <c r="FSA3570"/>
      <c r="FSB3570"/>
      <c r="FSC3570"/>
      <c r="FSD3570"/>
      <c r="FSE3570"/>
      <c r="FSF3570"/>
      <c r="FSG3570"/>
      <c r="FSH3570"/>
      <c r="FSI3570"/>
      <c r="FSJ3570"/>
      <c r="FSK3570"/>
      <c r="FSL3570"/>
      <c r="FSM3570"/>
      <c r="FSN3570"/>
      <c r="FSO3570"/>
      <c r="FSP3570"/>
      <c r="FSQ3570"/>
      <c r="FSR3570"/>
      <c r="FSS3570"/>
      <c r="FST3570"/>
      <c r="FSU3570"/>
      <c r="FSV3570"/>
      <c r="FSW3570"/>
      <c r="FSX3570"/>
      <c r="FSY3570"/>
      <c r="FSZ3570"/>
      <c r="FTA3570"/>
      <c r="FTB3570"/>
      <c r="FTC3570"/>
      <c r="FTD3570"/>
      <c r="FTE3570"/>
      <c r="FTF3570"/>
      <c r="FTG3570"/>
      <c r="FTH3570"/>
      <c r="FTI3570"/>
      <c r="FTJ3570"/>
      <c r="FTK3570"/>
      <c r="FTL3570"/>
      <c r="FTM3570"/>
      <c r="FTN3570"/>
      <c r="FTO3570"/>
      <c r="FTP3570"/>
      <c r="FTQ3570"/>
      <c r="FTR3570"/>
      <c r="FTS3570"/>
      <c r="FTT3570"/>
      <c r="FTU3570"/>
      <c r="FTV3570"/>
      <c r="FTW3570"/>
      <c r="FTX3570"/>
      <c r="FTY3570"/>
      <c r="FTZ3570"/>
      <c r="FUA3570"/>
      <c r="FUB3570"/>
      <c r="FUC3570"/>
      <c r="FUD3570"/>
      <c r="FUE3570"/>
      <c r="FUF3570"/>
      <c r="FUG3570"/>
      <c r="FUH3570"/>
      <c r="FUI3570"/>
      <c r="FUJ3570"/>
      <c r="FUK3570"/>
      <c r="FUL3570"/>
      <c r="FUM3570"/>
      <c r="FUN3570"/>
      <c r="FUO3570"/>
      <c r="FUP3570"/>
      <c r="FUQ3570"/>
      <c r="FUR3570"/>
      <c r="FUS3570"/>
      <c r="FUT3570"/>
      <c r="FUU3570"/>
      <c r="FUV3570"/>
      <c r="FUW3570"/>
      <c r="FUX3570"/>
      <c r="FUY3570"/>
      <c r="FUZ3570"/>
      <c r="FVA3570"/>
      <c r="FVB3570"/>
      <c r="FVC3570"/>
      <c r="FVD3570"/>
      <c r="FVE3570"/>
      <c r="FVF3570"/>
      <c r="FVG3570"/>
      <c r="FVH3570"/>
      <c r="FVI3570"/>
      <c r="FVJ3570"/>
      <c r="FVK3570"/>
      <c r="FVL3570"/>
      <c r="FVM3570"/>
      <c r="FVN3570"/>
      <c r="FVO3570"/>
      <c r="FVP3570"/>
      <c r="FVQ3570"/>
      <c r="FVR3570"/>
      <c r="FVS3570"/>
      <c r="FVT3570"/>
      <c r="FVU3570"/>
      <c r="FVV3570"/>
      <c r="FVW3570"/>
      <c r="FVX3570"/>
      <c r="FVY3570"/>
      <c r="FVZ3570"/>
      <c r="FWA3570"/>
      <c r="FWB3570"/>
      <c r="FWC3570"/>
      <c r="FWD3570"/>
      <c r="FWE3570"/>
      <c r="FWF3570"/>
      <c r="FWG3570"/>
      <c r="FWH3570"/>
      <c r="FWI3570"/>
      <c r="FWJ3570"/>
      <c r="FWK3570"/>
      <c r="FWL3570"/>
      <c r="FWM3570"/>
      <c r="FWN3570"/>
      <c r="FWO3570"/>
      <c r="FWP3570"/>
      <c r="FWQ3570"/>
      <c r="FWR3570"/>
      <c r="FWS3570"/>
      <c r="FWT3570"/>
      <c r="FWU3570"/>
      <c r="FWV3570"/>
      <c r="FWW3570"/>
      <c r="FWX3570"/>
      <c r="FWY3570"/>
      <c r="FWZ3570"/>
      <c r="FXA3570"/>
      <c r="FXB3570"/>
      <c r="FXC3570"/>
      <c r="FXD3570"/>
      <c r="FXE3570"/>
      <c r="FXF3570"/>
      <c r="FXG3570"/>
      <c r="FXH3570"/>
      <c r="FXI3570"/>
      <c r="FXJ3570"/>
      <c r="FXK3570"/>
      <c r="FXL3570"/>
      <c r="FXM3570"/>
      <c r="FXN3570"/>
      <c r="FXO3570"/>
      <c r="FXP3570"/>
      <c r="FXQ3570"/>
      <c r="FXR3570"/>
      <c r="FXS3570"/>
      <c r="FXT3570"/>
      <c r="FXU3570"/>
      <c r="FXV3570"/>
      <c r="FXW3570"/>
      <c r="FXX3570"/>
      <c r="FXY3570"/>
      <c r="FXZ3570"/>
      <c r="FYA3570"/>
      <c r="FYB3570"/>
      <c r="FYC3570"/>
      <c r="FYD3570"/>
      <c r="FYE3570"/>
      <c r="FYF3570"/>
      <c r="FYG3570"/>
      <c r="FYH3570"/>
      <c r="FYI3570"/>
      <c r="FYJ3570"/>
      <c r="FYK3570"/>
      <c r="FYL3570"/>
      <c r="FYM3570"/>
      <c r="FYN3570"/>
      <c r="FYO3570"/>
      <c r="FYP3570"/>
      <c r="FYQ3570"/>
      <c r="FYR3570"/>
      <c r="FYS3570"/>
      <c r="FYT3570"/>
      <c r="FYU3570"/>
      <c r="FYV3570"/>
      <c r="FYW3570"/>
      <c r="FYX3570"/>
      <c r="FYY3570"/>
      <c r="FYZ3570"/>
      <c r="FZA3570"/>
      <c r="FZB3570"/>
      <c r="FZC3570"/>
      <c r="FZD3570"/>
      <c r="FZE3570"/>
      <c r="FZF3570"/>
      <c r="FZG3570"/>
      <c r="FZH3570"/>
      <c r="FZI3570"/>
      <c r="FZJ3570"/>
      <c r="FZK3570"/>
      <c r="FZL3570"/>
      <c r="FZM3570"/>
      <c r="FZN3570"/>
      <c r="FZO3570"/>
      <c r="FZP3570"/>
      <c r="FZQ3570"/>
      <c r="FZR3570"/>
      <c r="FZS3570"/>
      <c r="FZT3570"/>
      <c r="FZU3570"/>
      <c r="FZV3570"/>
      <c r="FZW3570"/>
      <c r="FZX3570"/>
      <c r="FZY3570"/>
      <c r="FZZ3570"/>
      <c r="GAA3570"/>
      <c r="GAB3570"/>
      <c r="GAC3570"/>
      <c r="GAD3570"/>
      <c r="GAE3570"/>
      <c r="GAF3570"/>
      <c r="GAG3570"/>
      <c r="GAH3570"/>
      <c r="GAI3570"/>
      <c r="GAJ3570"/>
      <c r="GAK3570"/>
      <c r="GAL3570"/>
      <c r="GAM3570"/>
      <c r="GAN3570"/>
      <c r="GAO3570"/>
      <c r="GAP3570"/>
      <c r="GAQ3570"/>
      <c r="GAR3570"/>
      <c r="GAS3570"/>
      <c r="GAT3570"/>
      <c r="GAU3570"/>
      <c r="GAV3570"/>
      <c r="GAW3570"/>
      <c r="GAX3570"/>
      <c r="GAY3570"/>
      <c r="GAZ3570"/>
      <c r="GBA3570"/>
      <c r="GBB3570"/>
      <c r="GBC3570"/>
      <c r="GBD3570"/>
      <c r="GBE3570"/>
      <c r="GBF3570"/>
      <c r="GBG3570"/>
      <c r="GBH3570"/>
      <c r="GBI3570"/>
      <c r="GBJ3570"/>
      <c r="GBK3570"/>
      <c r="GBL3570"/>
      <c r="GBM3570"/>
      <c r="GBN3570"/>
      <c r="GBO3570"/>
      <c r="GBP3570"/>
      <c r="GBQ3570"/>
      <c r="GBR3570"/>
      <c r="GBS3570"/>
      <c r="GBT3570"/>
      <c r="GBU3570"/>
      <c r="GBV3570"/>
      <c r="GBW3570"/>
      <c r="GBX3570"/>
      <c r="GBY3570"/>
      <c r="GBZ3570"/>
      <c r="GCA3570"/>
      <c r="GCB3570"/>
      <c r="GCC3570"/>
      <c r="GCD3570"/>
      <c r="GCE3570"/>
      <c r="GCF3570"/>
      <c r="GCG3570"/>
      <c r="GCH3570"/>
      <c r="GCI3570"/>
      <c r="GCJ3570"/>
      <c r="GCK3570"/>
      <c r="GCL3570"/>
      <c r="GCM3570"/>
      <c r="GCN3570"/>
      <c r="GCO3570"/>
      <c r="GCP3570"/>
      <c r="GCQ3570"/>
      <c r="GCR3570"/>
      <c r="GCS3570"/>
      <c r="GCT3570"/>
      <c r="GCU3570"/>
      <c r="GCV3570"/>
      <c r="GCW3570"/>
      <c r="GCX3570"/>
      <c r="GCY3570"/>
      <c r="GCZ3570"/>
      <c r="GDA3570"/>
      <c r="GDB3570"/>
      <c r="GDC3570"/>
      <c r="GDD3570"/>
      <c r="GDE3570"/>
      <c r="GDF3570"/>
      <c r="GDG3570"/>
      <c r="GDH3570"/>
      <c r="GDI3570"/>
      <c r="GDJ3570"/>
      <c r="GDK3570"/>
      <c r="GDL3570"/>
      <c r="GDM3570"/>
      <c r="GDN3570"/>
      <c r="GDO3570"/>
      <c r="GDP3570"/>
      <c r="GDQ3570"/>
      <c r="GDR3570"/>
      <c r="GDS3570"/>
      <c r="GDT3570"/>
      <c r="GDU3570"/>
      <c r="GDV3570"/>
      <c r="GDW3570"/>
      <c r="GDX3570"/>
      <c r="GDY3570"/>
      <c r="GDZ3570"/>
      <c r="GEA3570"/>
      <c r="GEB3570"/>
      <c r="GEC3570"/>
      <c r="GED3570"/>
      <c r="GEE3570"/>
      <c r="GEF3570"/>
      <c r="GEG3570"/>
      <c r="GEH3570"/>
      <c r="GEI3570"/>
      <c r="GEJ3570"/>
      <c r="GEK3570"/>
      <c r="GEL3570"/>
      <c r="GEM3570"/>
      <c r="GEN3570"/>
      <c r="GEO3570"/>
      <c r="GEP3570"/>
      <c r="GEQ3570"/>
      <c r="GER3570"/>
      <c r="GES3570"/>
      <c r="GET3570"/>
      <c r="GEU3570"/>
      <c r="GEV3570"/>
      <c r="GEW3570"/>
      <c r="GEX3570"/>
      <c r="GEY3570"/>
      <c r="GEZ3570"/>
      <c r="GFA3570"/>
      <c r="GFB3570"/>
      <c r="GFC3570"/>
      <c r="GFD3570"/>
      <c r="GFE3570"/>
      <c r="GFF3570"/>
      <c r="GFG3570"/>
      <c r="GFH3570"/>
      <c r="GFI3570"/>
      <c r="GFJ3570"/>
      <c r="GFK3570"/>
      <c r="GFL3570"/>
      <c r="GFM3570"/>
      <c r="GFN3570"/>
      <c r="GFO3570"/>
      <c r="GFP3570"/>
      <c r="GFQ3570"/>
      <c r="GFR3570"/>
      <c r="GFS3570"/>
      <c r="GFT3570"/>
      <c r="GFU3570"/>
      <c r="GFV3570"/>
      <c r="GFW3570"/>
      <c r="GFX3570"/>
      <c r="GFY3570"/>
      <c r="GFZ3570"/>
      <c r="GGA3570"/>
      <c r="GGB3570"/>
      <c r="GGC3570"/>
      <c r="GGD3570"/>
      <c r="GGE3570"/>
      <c r="GGF3570"/>
      <c r="GGG3570"/>
      <c r="GGH3570"/>
      <c r="GGI3570"/>
      <c r="GGJ3570"/>
      <c r="GGK3570"/>
      <c r="GGL3570"/>
      <c r="GGM3570"/>
      <c r="GGN3570"/>
      <c r="GGO3570"/>
      <c r="GGP3570"/>
      <c r="GGQ3570"/>
      <c r="GGR3570"/>
      <c r="GGS3570"/>
      <c r="GGT3570"/>
      <c r="GGU3570"/>
      <c r="GGV3570"/>
      <c r="GGW3570"/>
      <c r="GGX3570"/>
      <c r="GGY3570"/>
      <c r="GGZ3570"/>
      <c r="GHA3570"/>
      <c r="GHB3570"/>
      <c r="GHC3570"/>
      <c r="GHD3570"/>
      <c r="GHE3570"/>
      <c r="GHF3570"/>
      <c r="GHG3570"/>
      <c r="GHH3570"/>
      <c r="GHI3570"/>
      <c r="GHJ3570"/>
      <c r="GHK3570"/>
      <c r="GHL3570"/>
      <c r="GHM3570"/>
      <c r="GHN3570"/>
      <c r="GHO3570"/>
      <c r="GHP3570"/>
      <c r="GHQ3570"/>
      <c r="GHR3570"/>
      <c r="GHS3570"/>
      <c r="GHT3570"/>
      <c r="GHU3570"/>
      <c r="GHV3570"/>
      <c r="GHW3570"/>
      <c r="GHX3570"/>
      <c r="GHY3570"/>
      <c r="GHZ3570"/>
      <c r="GIA3570"/>
      <c r="GIB3570"/>
      <c r="GIC3570"/>
      <c r="GID3570"/>
      <c r="GIE3570"/>
      <c r="GIF3570"/>
      <c r="GIG3570"/>
      <c r="GIH3570"/>
      <c r="GII3570"/>
      <c r="GIJ3570"/>
      <c r="GIK3570"/>
      <c r="GIL3570"/>
      <c r="GIM3570"/>
      <c r="GIN3570"/>
      <c r="GIO3570"/>
      <c r="GIP3570"/>
      <c r="GIQ3570"/>
      <c r="GIR3570"/>
      <c r="GIS3570"/>
      <c r="GIT3570"/>
      <c r="GIU3570"/>
      <c r="GIV3570"/>
      <c r="GIW3570"/>
      <c r="GIX3570"/>
      <c r="GIY3570"/>
      <c r="GIZ3570"/>
      <c r="GJA3570"/>
      <c r="GJB3570"/>
      <c r="GJC3570"/>
      <c r="GJD3570"/>
      <c r="GJE3570"/>
      <c r="GJF3570"/>
      <c r="GJG3570"/>
      <c r="GJH3570"/>
      <c r="GJI3570"/>
      <c r="GJJ3570"/>
      <c r="GJK3570"/>
      <c r="GJL3570"/>
      <c r="GJM3570"/>
      <c r="GJN3570"/>
      <c r="GJO3570"/>
      <c r="GJP3570"/>
      <c r="GJQ3570"/>
      <c r="GJR3570"/>
      <c r="GJS3570"/>
      <c r="GJT3570"/>
      <c r="GJU3570"/>
      <c r="GJV3570"/>
      <c r="GJW3570"/>
      <c r="GJX3570"/>
      <c r="GJY3570"/>
      <c r="GJZ3570"/>
      <c r="GKA3570"/>
      <c r="GKB3570"/>
      <c r="GKC3570"/>
      <c r="GKD3570"/>
      <c r="GKE3570"/>
      <c r="GKF3570"/>
      <c r="GKG3570"/>
      <c r="GKH3570"/>
      <c r="GKI3570"/>
      <c r="GKJ3570"/>
      <c r="GKK3570"/>
      <c r="GKL3570"/>
      <c r="GKM3570"/>
      <c r="GKN3570"/>
      <c r="GKO3570"/>
      <c r="GKP3570"/>
      <c r="GKQ3570"/>
      <c r="GKR3570"/>
      <c r="GKS3570"/>
      <c r="GKT3570"/>
      <c r="GKU3570"/>
      <c r="GKV3570"/>
      <c r="GKW3570"/>
      <c r="GKX3570"/>
      <c r="GKY3570"/>
      <c r="GKZ3570"/>
      <c r="GLA3570"/>
      <c r="GLB3570"/>
      <c r="GLC3570"/>
      <c r="GLD3570"/>
      <c r="GLE3570"/>
      <c r="GLF3570"/>
      <c r="GLG3570"/>
      <c r="GLH3570"/>
      <c r="GLI3570"/>
      <c r="GLJ3570"/>
      <c r="GLK3570"/>
      <c r="GLL3570"/>
      <c r="GLM3570"/>
      <c r="GLN3570"/>
      <c r="GLO3570"/>
      <c r="GLP3570"/>
      <c r="GLQ3570"/>
      <c r="GLR3570"/>
      <c r="GLS3570"/>
      <c r="GLT3570"/>
      <c r="GLU3570"/>
      <c r="GLV3570"/>
      <c r="GLW3570"/>
      <c r="GLX3570"/>
      <c r="GLY3570"/>
      <c r="GLZ3570"/>
      <c r="GMA3570"/>
      <c r="GMB3570"/>
      <c r="GMC3570"/>
      <c r="GMD3570"/>
      <c r="GME3570"/>
      <c r="GMF3570"/>
      <c r="GMG3570"/>
      <c r="GMH3570"/>
      <c r="GMI3570"/>
      <c r="GMJ3570"/>
      <c r="GMK3570"/>
      <c r="GML3570"/>
      <c r="GMM3570"/>
      <c r="GMN3570"/>
      <c r="GMO3570"/>
      <c r="GMP3570"/>
      <c r="GMQ3570"/>
      <c r="GMR3570"/>
      <c r="GMS3570"/>
      <c r="GMT3570"/>
      <c r="GMU3570"/>
      <c r="GMV3570"/>
      <c r="GMW3570"/>
      <c r="GMX3570"/>
      <c r="GMY3570"/>
      <c r="GMZ3570"/>
      <c r="GNA3570"/>
      <c r="GNB3570"/>
      <c r="GNC3570"/>
      <c r="GND3570"/>
      <c r="GNE3570"/>
      <c r="GNF3570"/>
      <c r="GNG3570"/>
      <c r="GNH3570"/>
      <c r="GNI3570"/>
      <c r="GNJ3570"/>
      <c r="GNK3570"/>
      <c r="GNL3570"/>
      <c r="GNM3570"/>
      <c r="GNN3570"/>
      <c r="GNO3570"/>
      <c r="GNP3570"/>
      <c r="GNQ3570"/>
      <c r="GNR3570"/>
      <c r="GNS3570"/>
      <c r="GNT3570"/>
      <c r="GNU3570"/>
      <c r="GNV3570"/>
      <c r="GNW3570"/>
      <c r="GNX3570"/>
      <c r="GNY3570"/>
      <c r="GNZ3570"/>
      <c r="GOA3570"/>
      <c r="GOB3570"/>
      <c r="GOC3570"/>
      <c r="GOD3570"/>
      <c r="GOE3570"/>
      <c r="GOF3570"/>
      <c r="GOG3570"/>
      <c r="GOH3570"/>
      <c r="GOI3570"/>
      <c r="GOJ3570"/>
      <c r="GOK3570"/>
      <c r="GOL3570"/>
      <c r="GOM3570"/>
      <c r="GON3570"/>
      <c r="GOO3570"/>
      <c r="GOP3570"/>
      <c r="GOQ3570"/>
      <c r="GOR3570"/>
      <c r="GOS3570"/>
      <c r="GOT3570"/>
      <c r="GOU3570"/>
      <c r="GOV3570"/>
      <c r="GOW3570"/>
      <c r="GOX3570"/>
      <c r="GOY3570"/>
      <c r="GOZ3570"/>
      <c r="GPA3570"/>
      <c r="GPB3570"/>
      <c r="GPC3570"/>
      <c r="GPD3570"/>
      <c r="GPE3570"/>
      <c r="GPF3570"/>
      <c r="GPG3570"/>
      <c r="GPH3570"/>
      <c r="GPI3570"/>
      <c r="GPJ3570"/>
      <c r="GPK3570"/>
      <c r="GPL3570"/>
      <c r="GPM3570"/>
      <c r="GPN3570"/>
      <c r="GPO3570"/>
      <c r="GPP3570"/>
      <c r="GPQ3570"/>
      <c r="GPR3570"/>
      <c r="GPS3570"/>
      <c r="GPT3570"/>
      <c r="GPU3570"/>
      <c r="GPV3570"/>
      <c r="GPW3570"/>
      <c r="GPX3570"/>
      <c r="GPY3570"/>
      <c r="GPZ3570"/>
      <c r="GQA3570"/>
      <c r="GQB3570"/>
      <c r="GQC3570"/>
      <c r="GQD3570"/>
      <c r="GQE3570"/>
      <c r="GQF3570"/>
      <c r="GQG3570"/>
      <c r="GQH3570"/>
      <c r="GQI3570"/>
      <c r="GQJ3570"/>
      <c r="GQK3570"/>
      <c r="GQL3570"/>
      <c r="GQM3570"/>
      <c r="GQN3570"/>
      <c r="GQO3570"/>
      <c r="GQP3570"/>
      <c r="GQQ3570"/>
      <c r="GQR3570"/>
      <c r="GQS3570"/>
      <c r="GQT3570"/>
      <c r="GQU3570"/>
      <c r="GQV3570"/>
      <c r="GQW3570"/>
      <c r="GQX3570"/>
      <c r="GQY3570"/>
      <c r="GQZ3570"/>
      <c r="GRA3570"/>
      <c r="GRB3570"/>
      <c r="GRC3570"/>
      <c r="GRD3570"/>
      <c r="GRE3570"/>
      <c r="GRF3570"/>
      <c r="GRG3570"/>
      <c r="GRH3570"/>
      <c r="GRI3570"/>
      <c r="GRJ3570"/>
      <c r="GRK3570"/>
      <c r="GRL3570"/>
      <c r="GRM3570"/>
      <c r="GRN3570"/>
      <c r="GRO3570"/>
      <c r="GRP3570"/>
      <c r="GRQ3570"/>
      <c r="GRR3570"/>
      <c r="GRS3570"/>
      <c r="GRT3570"/>
      <c r="GRU3570"/>
      <c r="GRV3570"/>
      <c r="GRW3570"/>
      <c r="GRX3570"/>
      <c r="GRY3570"/>
      <c r="GRZ3570"/>
      <c r="GSA3570"/>
      <c r="GSB3570"/>
      <c r="GSC3570"/>
      <c r="GSD3570"/>
      <c r="GSE3570"/>
      <c r="GSF3570"/>
      <c r="GSG3570"/>
      <c r="GSH3570"/>
      <c r="GSI3570"/>
      <c r="GSJ3570"/>
      <c r="GSK3570"/>
      <c r="GSL3570"/>
      <c r="GSM3570"/>
      <c r="GSN3570"/>
      <c r="GSO3570"/>
      <c r="GSP3570"/>
      <c r="GSQ3570"/>
      <c r="GSR3570"/>
      <c r="GSS3570"/>
      <c r="GST3570"/>
      <c r="GSU3570"/>
      <c r="GSV3570"/>
      <c r="GSW3570"/>
      <c r="GSX3570"/>
      <c r="GSY3570"/>
      <c r="GSZ3570"/>
      <c r="GTA3570"/>
      <c r="GTB3570"/>
      <c r="GTC3570"/>
      <c r="GTD3570"/>
      <c r="GTE3570"/>
      <c r="GTF3570"/>
      <c r="GTG3570"/>
      <c r="GTH3570"/>
      <c r="GTI3570"/>
      <c r="GTJ3570"/>
      <c r="GTK3570"/>
      <c r="GTL3570"/>
      <c r="GTM3570"/>
      <c r="GTN3570"/>
      <c r="GTO3570"/>
      <c r="GTP3570"/>
      <c r="GTQ3570"/>
      <c r="GTR3570"/>
      <c r="GTS3570"/>
      <c r="GTT3570"/>
      <c r="GTU3570"/>
      <c r="GTV3570"/>
      <c r="GTW3570"/>
      <c r="GTX3570"/>
      <c r="GTY3570"/>
      <c r="GTZ3570"/>
      <c r="GUA3570"/>
      <c r="GUB3570"/>
      <c r="GUC3570"/>
      <c r="GUD3570"/>
      <c r="GUE3570"/>
      <c r="GUF3570"/>
      <c r="GUG3570"/>
      <c r="GUH3570"/>
      <c r="GUI3570"/>
      <c r="GUJ3570"/>
      <c r="GUK3570"/>
      <c r="GUL3570"/>
      <c r="GUM3570"/>
      <c r="GUN3570"/>
      <c r="GUO3570"/>
      <c r="GUP3570"/>
      <c r="GUQ3570"/>
      <c r="GUR3570"/>
      <c r="GUS3570"/>
      <c r="GUT3570"/>
      <c r="GUU3570"/>
      <c r="GUV3570"/>
      <c r="GUW3570"/>
      <c r="GUX3570"/>
      <c r="GUY3570"/>
      <c r="GUZ3570"/>
      <c r="GVA3570"/>
      <c r="GVB3570"/>
      <c r="GVC3570"/>
      <c r="GVD3570"/>
      <c r="GVE3570"/>
      <c r="GVF3570"/>
      <c r="GVG3570"/>
      <c r="GVH3570"/>
      <c r="GVI3570"/>
      <c r="GVJ3570"/>
      <c r="GVK3570"/>
      <c r="GVL3570"/>
      <c r="GVM3570"/>
      <c r="GVN3570"/>
      <c r="GVO3570"/>
      <c r="GVP3570"/>
      <c r="GVQ3570"/>
      <c r="GVR3570"/>
      <c r="GVS3570"/>
      <c r="GVT3570"/>
      <c r="GVU3570"/>
      <c r="GVV3570"/>
      <c r="GVW3570"/>
      <c r="GVX3570"/>
      <c r="GVY3570"/>
      <c r="GVZ3570"/>
      <c r="GWA3570"/>
      <c r="GWB3570"/>
      <c r="GWC3570"/>
      <c r="GWD3570"/>
      <c r="GWE3570"/>
      <c r="GWF3570"/>
      <c r="GWG3570"/>
      <c r="GWH3570"/>
      <c r="GWI3570"/>
      <c r="GWJ3570"/>
      <c r="GWK3570"/>
      <c r="GWL3570"/>
      <c r="GWM3570"/>
      <c r="GWN3570"/>
      <c r="GWO3570"/>
      <c r="GWP3570"/>
      <c r="GWQ3570"/>
      <c r="GWR3570"/>
      <c r="GWS3570"/>
      <c r="GWT3570"/>
      <c r="GWU3570"/>
      <c r="GWV3570"/>
      <c r="GWW3570"/>
      <c r="GWX3570"/>
      <c r="GWY3570"/>
      <c r="GWZ3570"/>
      <c r="GXA3570"/>
      <c r="GXB3570"/>
      <c r="GXC3570"/>
      <c r="GXD3570"/>
      <c r="GXE3570"/>
      <c r="GXF3570"/>
      <c r="GXG3570"/>
      <c r="GXH3570"/>
      <c r="GXI3570"/>
      <c r="GXJ3570"/>
      <c r="GXK3570"/>
      <c r="GXL3570"/>
      <c r="GXM3570"/>
      <c r="GXN3570"/>
      <c r="GXO3570"/>
      <c r="GXP3570"/>
      <c r="GXQ3570"/>
      <c r="GXR3570"/>
      <c r="GXS3570"/>
      <c r="GXT3570"/>
      <c r="GXU3570"/>
      <c r="GXV3570"/>
      <c r="GXW3570"/>
      <c r="GXX3570"/>
      <c r="GXY3570"/>
      <c r="GXZ3570"/>
      <c r="GYA3570"/>
      <c r="GYB3570"/>
      <c r="GYC3570"/>
      <c r="GYD3570"/>
      <c r="GYE3570"/>
      <c r="GYF3570"/>
      <c r="GYG3570"/>
      <c r="GYH3570"/>
      <c r="GYI3570"/>
      <c r="GYJ3570"/>
      <c r="GYK3570"/>
      <c r="GYL3570"/>
      <c r="GYM3570"/>
      <c r="GYN3570"/>
      <c r="GYO3570"/>
      <c r="GYP3570"/>
      <c r="GYQ3570"/>
      <c r="GYR3570"/>
      <c r="GYS3570"/>
      <c r="GYT3570"/>
      <c r="GYU3570"/>
      <c r="GYV3570"/>
      <c r="GYW3570"/>
      <c r="GYX3570"/>
      <c r="GYY3570"/>
      <c r="GYZ3570"/>
      <c r="GZA3570"/>
      <c r="GZB3570"/>
      <c r="GZC3570"/>
      <c r="GZD3570"/>
      <c r="GZE3570"/>
      <c r="GZF3570"/>
      <c r="GZG3570"/>
      <c r="GZH3570"/>
      <c r="GZI3570"/>
      <c r="GZJ3570"/>
      <c r="GZK3570"/>
      <c r="GZL3570"/>
      <c r="GZM3570"/>
      <c r="GZN3570"/>
      <c r="GZO3570"/>
      <c r="GZP3570"/>
      <c r="GZQ3570"/>
      <c r="GZR3570"/>
      <c r="GZS3570"/>
      <c r="GZT3570"/>
      <c r="GZU3570"/>
      <c r="GZV3570"/>
      <c r="GZW3570"/>
      <c r="GZX3570"/>
      <c r="GZY3570"/>
      <c r="GZZ3570"/>
      <c r="HAA3570"/>
      <c r="HAB3570"/>
      <c r="HAC3570"/>
      <c r="HAD3570"/>
      <c r="HAE3570"/>
      <c r="HAF3570"/>
      <c r="HAG3570"/>
      <c r="HAH3570"/>
      <c r="HAI3570"/>
      <c r="HAJ3570"/>
      <c r="HAK3570"/>
      <c r="HAL3570"/>
      <c r="HAM3570"/>
      <c r="HAN3570"/>
      <c r="HAO3570"/>
      <c r="HAP3570"/>
      <c r="HAQ3570"/>
      <c r="HAR3570"/>
      <c r="HAS3570"/>
      <c r="HAT3570"/>
      <c r="HAU3570"/>
      <c r="HAV3570"/>
      <c r="HAW3570"/>
      <c r="HAX3570"/>
      <c r="HAY3570"/>
      <c r="HAZ3570"/>
      <c r="HBA3570"/>
      <c r="HBB3570"/>
      <c r="HBC3570"/>
      <c r="HBD3570"/>
      <c r="HBE3570"/>
      <c r="HBF3570"/>
      <c r="HBG3570"/>
      <c r="HBH3570"/>
      <c r="HBI3570"/>
      <c r="HBJ3570"/>
      <c r="HBK3570"/>
      <c r="HBL3570"/>
      <c r="HBM3570"/>
      <c r="HBN3570"/>
      <c r="HBO3570"/>
      <c r="HBP3570"/>
      <c r="HBQ3570"/>
      <c r="HBR3570"/>
      <c r="HBS3570"/>
      <c r="HBT3570"/>
      <c r="HBU3570"/>
      <c r="HBV3570"/>
      <c r="HBW3570"/>
      <c r="HBX3570"/>
      <c r="HBY3570"/>
      <c r="HBZ3570"/>
      <c r="HCA3570"/>
      <c r="HCB3570"/>
      <c r="HCC3570"/>
      <c r="HCD3570"/>
      <c r="HCE3570"/>
      <c r="HCF3570"/>
      <c r="HCG3570"/>
      <c r="HCH3570"/>
      <c r="HCI3570"/>
      <c r="HCJ3570"/>
      <c r="HCK3570"/>
      <c r="HCL3570"/>
      <c r="HCM3570"/>
      <c r="HCN3570"/>
      <c r="HCO3570"/>
      <c r="HCP3570"/>
      <c r="HCQ3570"/>
      <c r="HCR3570"/>
      <c r="HCS3570"/>
      <c r="HCT3570"/>
      <c r="HCU3570"/>
      <c r="HCV3570"/>
      <c r="HCW3570"/>
      <c r="HCX3570"/>
      <c r="HCY3570"/>
      <c r="HCZ3570"/>
      <c r="HDA3570"/>
      <c r="HDB3570"/>
      <c r="HDC3570"/>
      <c r="HDD3570"/>
      <c r="HDE3570"/>
      <c r="HDF3570"/>
      <c r="HDG3570"/>
      <c r="HDH3570"/>
      <c r="HDI3570"/>
      <c r="HDJ3570"/>
      <c r="HDK3570"/>
      <c r="HDL3570"/>
      <c r="HDM3570"/>
      <c r="HDN3570"/>
      <c r="HDO3570"/>
      <c r="HDP3570"/>
      <c r="HDQ3570"/>
      <c r="HDR3570"/>
      <c r="HDS3570"/>
      <c r="HDT3570"/>
      <c r="HDU3570"/>
      <c r="HDV3570"/>
      <c r="HDW3570"/>
      <c r="HDX3570"/>
      <c r="HDY3570"/>
      <c r="HDZ3570"/>
      <c r="HEA3570"/>
      <c r="HEB3570"/>
      <c r="HEC3570"/>
      <c r="HED3570"/>
      <c r="HEE3570"/>
      <c r="HEF3570"/>
      <c r="HEG3570"/>
      <c r="HEH3570"/>
      <c r="HEI3570"/>
      <c r="HEJ3570"/>
      <c r="HEK3570"/>
      <c r="HEL3570"/>
      <c r="HEM3570"/>
      <c r="HEN3570"/>
      <c r="HEO3570"/>
      <c r="HEP3570"/>
      <c r="HEQ3570"/>
      <c r="HER3570"/>
      <c r="HES3570"/>
      <c r="HET3570"/>
      <c r="HEU3570"/>
      <c r="HEV3570"/>
      <c r="HEW3570"/>
      <c r="HEX3570"/>
      <c r="HEY3570"/>
      <c r="HEZ3570"/>
      <c r="HFA3570"/>
      <c r="HFB3570"/>
      <c r="HFC3570"/>
      <c r="HFD3570"/>
      <c r="HFE3570"/>
      <c r="HFF3570"/>
      <c r="HFG3570"/>
      <c r="HFH3570"/>
      <c r="HFI3570"/>
      <c r="HFJ3570"/>
      <c r="HFK3570"/>
      <c r="HFL3570"/>
      <c r="HFM3570"/>
      <c r="HFN3570"/>
      <c r="HFO3570"/>
      <c r="HFP3570"/>
      <c r="HFQ3570"/>
      <c r="HFR3570"/>
      <c r="HFS3570"/>
      <c r="HFT3570"/>
      <c r="HFU3570"/>
      <c r="HFV3570"/>
      <c r="HFW3570"/>
      <c r="HFX3570"/>
      <c r="HFY3570"/>
      <c r="HFZ3570"/>
      <c r="HGA3570"/>
      <c r="HGB3570"/>
      <c r="HGC3570"/>
      <c r="HGD3570"/>
      <c r="HGE3570"/>
      <c r="HGF3570"/>
      <c r="HGG3570"/>
      <c r="HGH3570"/>
      <c r="HGI3570"/>
      <c r="HGJ3570"/>
      <c r="HGK3570"/>
      <c r="HGL3570"/>
      <c r="HGM3570"/>
      <c r="HGN3570"/>
      <c r="HGO3570"/>
      <c r="HGP3570"/>
      <c r="HGQ3570"/>
      <c r="HGR3570"/>
      <c r="HGS3570"/>
      <c r="HGT3570"/>
      <c r="HGU3570"/>
      <c r="HGV3570"/>
      <c r="HGW3570"/>
      <c r="HGX3570"/>
      <c r="HGY3570"/>
      <c r="HGZ3570"/>
      <c r="HHA3570"/>
      <c r="HHB3570"/>
      <c r="HHC3570"/>
      <c r="HHD3570"/>
      <c r="HHE3570"/>
      <c r="HHF3570"/>
      <c r="HHG3570"/>
      <c r="HHH3570"/>
      <c r="HHI3570"/>
      <c r="HHJ3570"/>
      <c r="HHK3570"/>
      <c r="HHL3570"/>
      <c r="HHM3570"/>
      <c r="HHN3570"/>
      <c r="HHO3570"/>
      <c r="HHP3570"/>
      <c r="HHQ3570"/>
      <c r="HHR3570"/>
      <c r="HHS3570"/>
      <c r="HHT3570"/>
      <c r="HHU3570"/>
      <c r="HHV3570"/>
      <c r="HHW3570"/>
      <c r="HHX3570"/>
      <c r="HHY3570"/>
      <c r="HHZ3570"/>
      <c r="HIA3570"/>
      <c r="HIB3570"/>
      <c r="HIC3570"/>
      <c r="HID3570"/>
      <c r="HIE3570"/>
      <c r="HIF3570"/>
      <c r="HIG3570"/>
      <c r="HIH3570"/>
      <c r="HII3570"/>
      <c r="HIJ3570"/>
      <c r="HIK3570"/>
      <c r="HIL3570"/>
      <c r="HIM3570"/>
      <c r="HIN3570"/>
      <c r="HIO3570"/>
      <c r="HIP3570"/>
      <c r="HIQ3570"/>
      <c r="HIR3570"/>
      <c r="HIS3570"/>
      <c r="HIT3570"/>
      <c r="HIU3570"/>
      <c r="HIV3570"/>
      <c r="HIW3570"/>
      <c r="HIX3570"/>
      <c r="HIY3570"/>
      <c r="HIZ3570"/>
      <c r="HJA3570"/>
      <c r="HJB3570"/>
      <c r="HJC3570"/>
      <c r="HJD3570"/>
      <c r="HJE3570"/>
      <c r="HJF3570"/>
      <c r="HJG3570"/>
      <c r="HJH3570"/>
      <c r="HJI3570"/>
      <c r="HJJ3570"/>
      <c r="HJK3570"/>
      <c r="HJL3570"/>
      <c r="HJM3570"/>
      <c r="HJN3570"/>
      <c r="HJO3570"/>
      <c r="HJP3570"/>
      <c r="HJQ3570"/>
      <c r="HJR3570"/>
      <c r="HJS3570"/>
      <c r="HJT3570"/>
      <c r="HJU3570"/>
      <c r="HJV3570"/>
      <c r="HJW3570"/>
      <c r="HJX3570"/>
      <c r="HJY3570"/>
      <c r="HJZ3570"/>
      <c r="HKA3570"/>
      <c r="HKB3570"/>
      <c r="HKC3570"/>
      <c r="HKD3570"/>
      <c r="HKE3570"/>
      <c r="HKF3570"/>
      <c r="HKG3570"/>
      <c r="HKH3570"/>
      <c r="HKI3570"/>
      <c r="HKJ3570"/>
      <c r="HKK3570"/>
      <c r="HKL3570"/>
      <c r="HKM3570"/>
      <c r="HKN3570"/>
      <c r="HKO3570"/>
      <c r="HKP3570"/>
      <c r="HKQ3570"/>
      <c r="HKR3570"/>
      <c r="HKS3570"/>
      <c r="HKT3570"/>
      <c r="HKU3570"/>
      <c r="HKV3570"/>
      <c r="HKW3570"/>
      <c r="HKX3570"/>
      <c r="HKY3570"/>
      <c r="HKZ3570"/>
      <c r="HLA3570"/>
      <c r="HLB3570"/>
      <c r="HLC3570"/>
      <c r="HLD3570"/>
      <c r="HLE3570"/>
      <c r="HLF3570"/>
      <c r="HLG3570"/>
      <c r="HLH3570"/>
      <c r="HLI3570"/>
      <c r="HLJ3570"/>
      <c r="HLK3570"/>
      <c r="HLL3570"/>
      <c r="HLM3570"/>
      <c r="HLN3570"/>
      <c r="HLO3570"/>
      <c r="HLP3570"/>
      <c r="HLQ3570"/>
      <c r="HLR3570"/>
      <c r="HLS3570"/>
      <c r="HLT3570"/>
      <c r="HLU3570"/>
      <c r="HLV3570"/>
      <c r="HLW3570"/>
      <c r="HLX3570"/>
      <c r="HLY3570"/>
      <c r="HLZ3570"/>
      <c r="HMA3570"/>
      <c r="HMB3570"/>
      <c r="HMC3570"/>
      <c r="HMD3570"/>
      <c r="HME3570"/>
      <c r="HMF3570"/>
      <c r="HMG3570"/>
      <c r="HMH3570"/>
      <c r="HMI3570"/>
      <c r="HMJ3570"/>
      <c r="HMK3570"/>
      <c r="HML3570"/>
      <c r="HMM3570"/>
      <c r="HMN3570"/>
      <c r="HMO3570"/>
      <c r="HMP3570"/>
      <c r="HMQ3570"/>
      <c r="HMR3570"/>
      <c r="HMS3570"/>
      <c r="HMT3570"/>
      <c r="HMU3570"/>
      <c r="HMV3570"/>
      <c r="HMW3570"/>
      <c r="HMX3570"/>
      <c r="HMY3570"/>
      <c r="HMZ3570"/>
      <c r="HNA3570"/>
      <c r="HNB3570"/>
      <c r="HNC3570"/>
      <c r="HND3570"/>
      <c r="HNE3570"/>
      <c r="HNF3570"/>
      <c r="HNG3570"/>
      <c r="HNH3570"/>
      <c r="HNI3570"/>
      <c r="HNJ3570"/>
      <c r="HNK3570"/>
      <c r="HNL3570"/>
      <c r="HNM3570"/>
      <c r="HNN3570"/>
      <c r="HNO3570"/>
      <c r="HNP3570"/>
      <c r="HNQ3570"/>
      <c r="HNR3570"/>
      <c r="HNS3570"/>
      <c r="HNT3570"/>
      <c r="HNU3570"/>
      <c r="HNV3570"/>
      <c r="HNW3570"/>
      <c r="HNX3570"/>
      <c r="HNY3570"/>
      <c r="HNZ3570"/>
      <c r="HOA3570"/>
      <c r="HOB3570"/>
      <c r="HOC3570"/>
      <c r="HOD3570"/>
      <c r="HOE3570"/>
      <c r="HOF3570"/>
      <c r="HOG3570"/>
      <c r="HOH3570"/>
      <c r="HOI3570"/>
      <c r="HOJ3570"/>
      <c r="HOK3570"/>
      <c r="HOL3570"/>
      <c r="HOM3570"/>
      <c r="HON3570"/>
      <c r="HOO3570"/>
      <c r="HOP3570"/>
      <c r="HOQ3570"/>
      <c r="HOR3570"/>
      <c r="HOS3570"/>
      <c r="HOT3570"/>
      <c r="HOU3570"/>
      <c r="HOV3570"/>
      <c r="HOW3570"/>
      <c r="HOX3570"/>
      <c r="HOY3570"/>
      <c r="HOZ3570"/>
      <c r="HPA3570"/>
      <c r="HPB3570"/>
      <c r="HPC3570"/>
      <c r="HPD3570"/>
      <c r="HPE3570"/>
      <c r="HPF3570"/>
      <c r="HPG3570"/>
      <c r="HPH3570"/>
      <c r="HPI3570"/>
      <c r="HPJ3570"/>
      <c r="HPK3570"/>
      <c r="HPL3570"/>
      <c r="HPM3570"/>
      <c r="HPN3570"/>
      <c r="HPO3570"/>
      <c r="HPP3570"/>
      <c r="HPQ3570"/>
      <c r="HPR3570"/>
      <c r="HPS3570"/>
      <c r="HPT3570"/>
      <c r="HPU3570"/>
      <c r="HPV3570"/>
      <c r="HPW3570"/>
      <c r="HPX3570"/>
      <c r="HPY3570"/>
      <c r="HPZ3570"/>
      <c r="HQA3570"/>
      <c r="HQB3570"/>
      <c r="HQC3570"/>
      <c r="HQD3570"/>
      <c r="HQE3570"/>
      <c r="HQF3570"/>
      <c r="HQG3570"/>
      <c r="HQH3570"/>
      <c r="HQI3570"/>
      <c r="HQJ3570"/>
      <c r="HQK3570"/>
      <c r="HQL3570"/>
      <c r="HQM3570"/>
      <c r="HQN3570"/>
      <c r="HQO3570"/>
      <c r="HQP3570"/>
      <c r="HQQ3570"/>
      <c r="HQR3570"/>
      <c r="HQS3570"/>
      <c r="HQT3570"/>
      <c r="HQU3570"/>
      <c r="HQV3570"/>
      <c r="HQW3570"/>
      <c r="HQX3570"/>
      <c r="HQY3570"/>
      <c r="HQZ3570"/>
      <c r="HRA3570"/>
      <c r="HRB3570"/>
      <c r="HRC3570"/>
      <c r="HRD3570"/>
      <c r="HRE3570"/>
      <c r="HRF3570"/>
      <c r="HRG3570"/>
      <c r="HRH3570"/>
      <c r="HRI3570"/>
      <c r="HRJ3570"/>
      <c r="HRK3570"/>
      <c r="HRL3570"/>
      <c r="HRM3570"/>
      <c r="HRN3570"/>
      <c r="HRO3570"/>
      <c r="HRP3570"/>
      <c r="HRQ3570"/>
      <c r="HRR3570"/>
      <c r="HRS3570"/>
      <c r="HRT3570"/>
      <c r="HRU3570"/>
      <c r="HRV3570"/>
      <c r="HRW3570"/>
      <c r="HRX3570"/>
      <c r="HRY3570"/>
      <c r="HRZ3570"/>
      <c r="HSA3570"/>
      <c r="HSB3570"/>
      <c r="HSC3570"/>
      <c r="HSD3570"/>
      <c r="HSE3570"/>
      <c r="HSF3570"/>
      <c r="HSG3570"/>
      <c r="HSH3570"/>
      <c r="HSI3570"/>
      <c r="HSJ3570"/>
      <c r="HSK3570"/>
      <c r="HSL3570"/>
      <c r="HSM3570"/>
      <c r="HSN3570"/>
      <c r="HSO3570"/>
      <c r="HSP3570"/>
      <c r="HSQ3570"/>
      <c r="HSR3570"/>
      <c r="HSS3570"/>
      <c r="HST3570"/>
      <c r="HSU3570"/>
      <c r="HSV3570"/>
      <c r="HSW3570"/>
      <c r="HSX3570"/>
      <c r="HSY3570"/>
      <c r="HSZ3570"/>
      <c r="HTA3570"/>
      <c r="HTB3570"/>
      <c r="HTC3570"/>
      <c r="HTD3570"/>
      <c r="HTE3570"/>
      <c r="HTF3570"/>
      <c r="HTG3570"/>
      <c r="HTH3570"/>
      <c r="HTI3570"/>
      <c r="HTJ3570"/>
      <c r="HTK3570"/>
      <c r="HTL3570"/>
      <c r="HTM3570"/>
      <c r="HTN3570"/>
      <c r="HTO3570"/>
      <c r="HTP3570"/>
      <c r="HTQ3570"/>
      <c r="HTR3570"/>
      <c r="HTS3570"/>
      <c r="HTT3570"/>
      <c r="HTU3570"/>
      <c r="HTV3570"/>
      <c r="HTW3570"/>
      <c r="HTX3570"/>
      <c r="HTY3570"/>
      <c r="HTZ3570"/>
      <c r="HUA3570"/>
      <c r="HUB3570"/>
      <c r="HUC3570"/>
      <c r="HUD3570"/>
      <c r="HUE3570"/>
      <c r="HUF3570"/>
      <c r="HUG3570"/>
      <c r="HUH3570"/>
      <c r="HUI3570"/>
      <c r="HUJ3570"/>
      <c r="HUK3570"/>
      <c r="HUL3570"/>
      <c r="HUM3570"/>
      <c r="HUN3570"/>
      <c r="HUO3570"/>
      <c r="HUP3570"/>
      <c r="HUQ3570"/>
      <c r="HUR3570"/>
      <c r="HUS3570"/>
      <c r="HUT3570"/>
      <c r="HUU3570"/>
      <c r="HUV3570"/>
      <c r="HUW3570"/>
      <c r="HUX3570"/>
      <c r="HUY3570"/>
      <c r="HUZ3570"/>
      <c r="HVA3570"/>
      <c r="HVB3570"/>
      <c r="HVC3570"/>
      <c r="HVD3570"/>
      <c r="HVE3570"/>
      <c r="HVF3570"/>
      <c r="HVG3570"/>
      <c r="HVH3570"/>
      <c r="HVI3570"/>
      <c r="HVJ3570"/>
      <c r="HVK3570"/>
      <c r="HVL3570"/>
      <c r="HVM3570"/>
      <c r="HVN3570"/>
      <c r="HVO3570"/>
      <c r="HVP3570"/>
      <c r="HVQ3570"/>
      <c r="HVR3570"/>
      <c r="HVS3570"/>
      <c r="HVT3570"/>
      <c r="HVU3570"/>
      <c r="HVV3570"/>
      <c r="HVW3570"/>
      <c r="HVX3570"/>
      <c r="HVY3570"/>
      <c r="HVZ3570"/>
      <c r="HWA3570"/>
      <c r="HWB3570"/>
      <c r="HWC3570"/>
      <c r="HWD3570"/>
      <c r="HWE3570"/>
      <c r="HWF3570"/>
      <c r="HWG3570"/>
      <c r="HWH3570"/>
      <c r="HWI3570"/>
      <c r="HWJ3570"/>
      <c r="HWK3570"/>
      <c r="HWL3570"/>
      <c r="HWM3570"/>
      <c r="HWN3570"/>
      <c r="HWO3570"/>
      <c r="HWP3570"/>
      <c r="HWQ3570"/>
      <c r="HWR3570"/>
      <c r="HWS3570"/>
      <c r="HWT3570"/>
      <c r="HWU3570"/>
      <c r="HWV3570"/>
      <c r="HWW3570"/>
      <c r="HWX3570"/>
      <c r="HWY3570"/>
      <c r="HWZ3570"/>
      <c r="HXA3570"/>
      <c r="HXB3570"/>
      <c r="HXC3570"/>
      <c r="HXD3570"/>
      <c r="HXE3570"/>
      <c r="HXF3570"/>
      <c r="HXG3570"/>
      <c r="HXH3570"/>
      <c r="HXI3570"/>
      <c r="HXJ3570"/>
      <c r="HXK3570"/>
      <c r="HXL3570"/>
      <c r="HXM3570"/>
      <c r="HXN3570"/>
      <c r="HXO3570"/>
      <c r="HXP3570"/>
      <c r="HXQ3570"/>
      <c r="HXR3570"/>
      <c r="HXS3570"/>
      <c r="HXT3570"/>
      <c r="HXU3570"/>
      <c r="HXV3570"/>
      <c r="HXW3570"/>
      <c r="HXX3570"/>
      <c r="HXY3570"/>
      <c r="HXZ3570"/>
      <c r="HYA3570"/>
      <c r="HYB3570"/>
      <c r="HYC3570"/>
      <c r="HYD3570"/>
      <c r="HYE3570"/>
      <c r="HYF3570"/>
      <c r="HYG3570"/>
      <c r="HYH3570"/>
      <c r="HYI3570"/>
      <c r="HYJ3570"/>
      <c r="HYK3570"/>
      <c r="HYL3570"/>
      <c r="HYM3570"/>
      <c r="HYN3570"/>
      <c r="HYO3570"/>
      <c r="HYP3570"/>
      <c r="HYQ3570"/>
      <c r="HYR3570"/>
      <c r="HYS3570"/>
      <c r="HYT3570"/>
      <c r="HYU3570"/>
      <c r="HYV3570"/>
      <c r="HYW3570"/>
      <c r="HYX3570"/>
      <c r="HYY3570"/>
      <c r="HYZ3570"/>
      <c r="HZA3570"/>
      <c r="HZB3570"/>
      <c r="HZC3570"/>
      <c r="HZD3570"/>
      <c r="HZE3570"/>
      <c r="HZF3570"/>
      <c r="HZG3570"/>
      <c r="HZH3570"/>
      <c r="HZI3570"/>
      <c r="HZJ3570"/>
      <c r="HZK3570"/>
      <c r="HZL3570"/>
      <c r="HZM3570"/>
      <c r="HZN3570"/>
      <c r="HZO3570"/>
      <c r="HZP3570"/>
      <c r="HZQ3570"/>
      <c r="HZR3570"/>
      <c r="HZS3570"/>
      <c r="HZT3570"/>
      <c r="HZU3570"/>
      <c r="HZV3570"/>
      <c r="HZW3570"/>
      <c r="HZX3570"/>
      <c r="HZY3570"/>
      <c r="HZZ3570"/>
      <c r="IAA3570"/>
      <c r="IAB3570"/>
      <c r="IAC3570"/>
      <c r="IAD3570"/>
      <c r="IAE3570"/>
      <c r="IAF3570"/>
      <c r="IAG3570"/>
      <c r="IAH3570"/>
      <c r="IAI3570"/>
      <c r="IAJ3570"/>
      <c r="IAK3570"/>
      <c r="IAL3570"/>
      <c r="IAM3570"/>
      <c r="IAN3570"/>
      <c r="IAO3570"/>
      <c r="IAP3570"/>
      <c r="IAQ3570"/>
      <c r="IAR3570"/>
      <c r="IAS3570"/>
      <c r="IAT3570"/>
      <c r="IAU3570"/>
      <c r="IAV3570"/>
      <c r="IAW3570"/>
      <c r="IAX3570"/>
      <c r="IAY3570"/>
      <c r="IAZ3570"/>
      <c r="IBA3570"/>
      <c r="IBB3570"/>
      <c r="IBC3570"/>
      <c r="IBD3570"/>
      <c r="IBE3570"/>
      <c r="IBF3570"/>
      <c r="IBG3570"/>
      <c r="IBH3570"/>
      <c r="IBI3570"/>
      <c r="IBJ3570"/>
      <c r="IBK3570"/>
      <c r="IBL3570"/>
      <c r="IBM3570"/>
      <c r="IBN3570"/>
      <c r="IBO3570"/>
      <c r="IBP3570"/>
      <c r="IBQ3570"/>
      <c r="IBR3570"/>
      <c r="IBS3570"/>
      <c r="IBT3570"/>
      <c r="IBU3570"/>
      <c r="IBV3570"/>
      <c r="IBW3570"/>
      <c r="IBX3570"/>
      <c r="IBY3570"/>
      <c r="IBZ3570"/>
      <c r="ICA3570"/>
      <c r="ICB3570"/>
      <c r="ICC3570"/>
      <c r="ICD3570"/>
      <c r="ICE3570"/>
      <c r="ICF3570"/>
      <c r="ICG3570"/>
      <c r="ICH3570"/>
      <c r="ICI3570"/>
      <c r="ICJ3570"/>
      <c r="ICK3570"/>
      <c r="ICL3570"/>
      <c r="ICM3570"/>
      <c r="ICN3570"/>
      <c r="ICO3570"/>
      <c r="ICP3570"/>
      <c r="ICQ3570"/>
      <c r="ICR3570"/>
      <c r="ICS3570"/>
      <c r="ICT3570"/>
      <c r="ICU3570"/>
      <c r="ICV3570"/>
      <c r="ICW3570"/>
      <c r="ICX3570"/>
      <c r="ICY3570"/>
      <c r="ICZ3570"/>
      <c r="IDA3570"/>
      <c r="IDB3570"/>
      <c r="IDC3570"/>
      <c r="IDD3570"/>
      <c r="IDE3570"/>
      <c r="IDF3570"/>
      <c r="IDG3570"/>
      <c r="IDH3570"/>
      <c r="IDI3570"/>
      <c r="IDJ3570"/>
      <c r="IDK3570"/>
      <c r="IDL3570"/>
      <c r="IDM3570"/>
      <c r="IDN3570"/>
      <c r="IDO3570"/>
      <c r="IDP3570"/>
      <c r="IDQ3570"/>
      <c r="IDR3570"/>
      <c r="IDS3570"/>
      <c r="IDT3570"/>
      <c r="IDU3570"/>
      <c r="IDV3570"/>
      <c r="IDW3570"/>
      <c r="IDX3570"/>
      <c r="IDY3570"/>
      <c r="IDZ3570"/>
      <c r="IEA3570"/>
      <c r="IEB3570"/>
      <c r="IEC3570"/>
      <c r="IED3570"/>
      <c r="IEE3570"/>
      <c r="IEF3570"/>
      <c r="IEG3570"/>
      <c r="IEH3570"/>
      <c r="IEI3570"/>
      <c r="IEJ3570"/>
      <c r="IEK3570"/>
      <c r="IEL3570"/>
      <c r="IEM3570"/>
      <c r="IEN3570"/>
      <c r="IEO3570"/>
      <c r="IEP3570"/>
      <c r="IEQ3570"/>
      <c r="IER3570"/>
      <c r="IES3570"/>
      <c r="IET3570"/>
      <c r="IEU3570"/>
      <c r="IEV3570"/>
      <c r="IEW3570"/>
      <c r="IEX3570"/>
      <c r="IEY3570"/>
      <c r="IEZ3570"/>
      <c r="IFA3570"/>
      <c r="IFB3570"/>
      <c r="IFC3570"/>
      <c r="IFD3570"/>
      <c r="IFE3570"/>
      <c r="IFF3570"/>
      <c r="IFG3570"/>
      <c r="IFH3570"/>
      <c r="IFI3570"/>
      <c r="IFJ3570"/>
      <c r="IFK3570"/>
      <c r="IFL3570"/>
      <c r="IFM3570"/>
      <c r="IFN3570"/>
      <c r="IFO3570"/>
      <c r="IFP3570"/>
      <c r="IFQ3570"/>
      <c r="IFR3570"/>
      <c r="IFS3570"/>
      <c r="IFT3570"/>
      <c r="IFU3570"/>
      <c r="IFV3570"/>
      <c r="IFW3570"/>
      <c r="IFX3570"/>
      <c r="IFY3570"/>
      <c r="IFZ3570"/>
      <c r="IGA3570"/>
      <c r="IGB3570"/>
      <c r="IGC3570"/>
      <c r="IGD3570"/>
      <c r="IGE3570"/>
      <c r="IGF3570"/>
      <c r="IGG3570"/>
      <c r="IGH3570"/>
      <c r="IGI3570"/>
      <c r="IGJ3570"/>
      <c r="IGK3570"/>
      <c r="IGL3570"/>
      <c r="IGM3570"/>
      <c r="IGN3570"/>
      <c r="IGO3570"/>
      <c r="IGP3570"/>
      <c r="IGQ3570"/>
      <c r="IGR3570"/>
      <c r="IGS3570"/>
      <c r="IGT3570"/>
      <c r="IGU3570"/>
      <c r="IGV3570"/>
      <c r="IGW3570"/>
      <c r="IGX3570"/>
      <c r="IGY3570"/>
      <c r="IGZ3570"/>
      <c r="IHA3570"/>
      <c r="IHB3570"/>
      <c r="IHC3570"/>
      <c r="IHD3570"/>
      <c r="IHE3570"/>
      <c r="IHF3570"/>
      <c r="IHG3570"/>
      <c r="IHH3570"/>
      <c r="IHI3570"/>
      <c r="IHJ3570"/>
      <c r="IHK3570"/>
      <c r="IHL3570"/>
      <c r="IHM3570"/>
      <c r="IHN3570"/>
      <c r="IHO3570"/>
      <c r="IHP3570"/>
      <c r="IHQ3570"/>
      <c r="IHR3570"/>
      <c r="IHS3570"/>
      <c r="IHT3570"/>
      <c r="IHU3570"/>
      <c r="IHV3570"/>
      <c r="IHW3570"/>
      <c r="IHX3570"/>
      <c r="IHY3570"/>
      <c r="IHZ3570"/>
      <c r="IIA3570"/>
      <c r="IIB3570"/>
      <c r="IIC3570"/>
      <c r="IID3570"/>
      <c r="IIE3570"/>
      <c r="IIF3570"/>
      <c r="IIG3570"/>
      <c r="IIH3570"/>
      <c r="III3570"/>
      <c r="IIJ3570"/>
      <c r="IIK3570"/>
      <c r="IIL3570"/>
      <c r="IIM3570"/>
      <c r="IIN3570"/>
      <c r="IIO3570"/>
      <c r="IIP3570"/>
      <c r="IIQ3570"/>
      <c r="IIR3570"/>
      <c r="IIS3570"/>
      <c r="IIT3570"/>
      <c r="IIU3570"/>
      <c r="IIV3570"/>
      <c r="IIW3570"/>
      <c r="IIX3570"/>
      <c r="IIY3570"/>
      <c r="IIZ3570"/>
      <c r="IJA3570"/>
      <c r="IJB3570"/>
      <c r="IJC3570"/>
      <c r="IJD3570"/>
      <c r="IJE3570"/>
      <c r="IJF3570"/>
      <c r="IJG3570"/>
      <c r="IJH3570"/>
      <c r="IJI3570"/>
      <c r="IJJ3570"/>
      <c r="IJK3570"/>
      <c r="IJL3570"/>
      <c r="IJM3570"/>
      <c r="IJN3570"/>
      <c r="IJO3570"/>
      <c r="IJP3570"/>
      <c r="IJQ3570"/>
      <c r="IJR3570"/>
      <c r="IJS3570"/>
      <c r="IJT3570"/>
      <c r="IJU3570"/>
      <c r="IJV3570"/>
      <c r="IJW3570"/>
      <c r="IJX3570"/>
      <c r="IJY3570"/>
      <c r="IJZ3570"/>
      <c r="IKA3570"/>
      <c r="IKB3570"/>
      <c r="IKC3570"/>
      <c r="IKD3570"/>
      <c r="IKE3570"/>
      <c r="IKF3570"/>
      <c r="IKG3570"/>
      <c r="IKH3570"/>
      <c r="IKI3570"/>
      <c r="IKJ3570"/>
      <c r="IKK3570"/>
      <c r="IKL3570"/>
      <c r="IKM3570"/>
      <c r="IKN3570"/>
      <c r="IKO3570"/>
      <c r="IKP3570"/>
      <c r="IKQ3570"/>
      <c r="IKR3570"/>
      <c r="IKS3570"/>
      <c r="IKT3570"/>
      <c r="IKU3570"/>
      <c r="IKV3570"/>
      <c r="IKW3570"/>
      <c r="IKX3570"/>
      <c r="IKY3570"/>
      <c r="IKZ3570"/>
      <c r="ILA3570"/>
      <c r="ILB3570"/>
      <c r="ILC3570"/>
      <c r="ILD3570"/>
      <c r="ILE3570"/>
      <c r="ILF3570"/>
      <c r="ILG3570"/>
      <c r="ILH3570"/>
      <c r="ILI3570"/>
      <c r="ILJ3570"/>
      <c r="ILK3570"/>
      <c r="ILL3570"/>
      <c r="ILM3570"/>
      <c r="ILN3570"/>
      <c r="ILO3570"/>
      <c r="ILP3570"/>
      <c r="ILQ3570"/>
      <c r="ILR3570"/>
      <c r="ILS3570"/>
      <c r="ILT3570"/>
      <c r="ILU3570"/>
      <c r="ILV3570"/>
      <c r="ILW3570"/>
      <c r="ILX3570"/>
      <c r="ILY3570"/>
      <c r="ILZ3570"/>
      <c r="IMA3570"/>
      <c r="IMB3570"/>
      <c r="IMC3570"/>
      <c r="IMD3570"/>
      <c r="IME3570"/>
      <c r="IMF3570"/>
      <c r="IMG3570"/>
      <c r="IMH3570"/>
      <c r="IMI3570"/>
      <c r="IMJ3570"/>
      <c r="IMK3570"/>
      <c r="IML3570"/>
      <c r="IMM3570"/>
      <c r="IMN3570"/>
      <c r="IMO3570"/>
      <c r="IMP3570"/>
      <c r="IMQ3570"/>
      <c r="IMR3570"/>
      <c r="IMS3570"/>
      <c r="IMT3570"/>
      <c r="IMU3570"/>
      <c r="IMV3570"/>
      <c r="IMW3570"/>
      <c r="IMX3570"/>
      <c r="IMY3570"/>
      <c r="IMZ3570"/>
      <c r="INA3570"/>
      <c r="INB3570"/>
      <c r="INC3570"/>
      <c r="IND3570"/>
      <c r="INE3570"/>
      <c r="INF3570"/>
      <c r="ING3570"/>
      <c r="INH3570"/>
      <c r="INI3570"/>
      <c r="INJ3570"/>
      <c r="INK3570"/>
      <c r="INL3570"/>
      <c r="INM3570"/>
      <c r="INN3570"/>
      <c r="INO3570"/>
      <c r="INP3570"/>
      <c r="INQ3570"/>
      <c r="INR3570"/>
      <c r="INS3570"/>
      <c r="INT3570"/>
      <c r="INU3570"/>
      <c r="INV3570"/>
      <c r="INW3570"/>
      <c r="INX3570"/>
      <c r="INY3570"/>
      <c r="INZ3570"/>
      <c r="IOA3570"/>
      <c r="IOB3570"/>
      <c r="IOC3570"/>
      <c r="IOD3570"/>
      <c r="IOE3570"/>
      <c r="IOF3570"/>
      <c r="IOG3570"/>
      <c r="IOH3570"/>
      <c r="IOI3570"/>
      <c r="IOJ3570"/>
      <c r="IOK3570"/>
      <c r="IOL3570"/>
      <c r="IOM3570"/>
      <c r="ION3570"/>
      <c r="IOO3570"/>
      <c r="IOP3570"/>
      <c r="IOQ3570"/>
      <c r="IOR3570"/>
      <c r="IOS3570"/>
      <c r="IOT3570"/>
      <c r="IOU3570"/>
      <c r="IOV3570"/>
      <c r="IOW3570"/>
      <c r="IOX3570"/>
      <c r="IOY3570"/>
      <c r="IOZ3570"/>
      <c r="IPA3570"/>
      <c r="IPB3570"/>
      <c r="IPC3570"/>
      <c r="IPD3570"/>
      <c r="IPE3570"/>
      <c r="IPF3570"/>
      <c r="IPG3570"/>
      <c r="IPH3570"/>
      <c r="IPI3570"/>
      <c r="IPJ3570"/>
      <c r="IPK3570"/>
      <c r="IPL3570"/>
      <c r="IPM3570"/>
      <c r="IPN3570"/>
      <c r="IPO3570"/>
      <c r="IPP3570"/>
      <c r="IPQ3570"/>
      <c r="IPR3570"/>
      <c r="IPS3570"/>
      <c r="IPT3570"/>
      <c r="IPU3570"/>
      <c r="IPV3570"/>
      <c r="IPW3570"/>
      <c r="IPX3570"/>
      <c r="IPY3570"/>
      <c r="IPZ3570"/>
      <c r="IQA3570"/>
      <c r="IQB3570"/>
      <c r="IQC3570"/>
      <c r="IQD3570"/>
      <c r="IQE3570"/>
      <c r="IQF3570"/>
      <c r="IQG3570"/>
      <c r="IQH3570"/>
      <c r="IQI3570"/>
      <c r="IQJ3570"/>
      <c r="IQK3570"/>
      <c r="IQL3570"/>
      <c r="IQM3570"/>
      <c r="IQN3570"/>
      <c r="IQO3570"/>
      <c r="IQP3570"/>
      <c r="IQQ3570"/>
      <c r="IQR3570"/>
      <c r="IQS3570"/>
      <c r="IQT3570"/>
      <c r="IQU3570"/>
      <c r="IQV3570"/>
      <c r="IQW3570"/>
      <c r="IQX3570"/>
      <c r="IQY3570"/>
      <c r="IQZ3570"/>
      <c r="IRA3570"/>
      <c r="IRB3570"/>
      <c r="IRC3570"/>
      <c r="IRD3570"/>
      <c r="IRE3570"/>
      <c r="IRF3570"/>
      <c r="IRG3570"/>
      <c r="IRH3570"/>
      <c r="IRI3570"/>
      <c r="IRJ3570"/>
      <c r="IRK3570"/>
      <c r="IRL3570"/>
      <c r="IRM3570"/>
      <c r="IRN3570"/>
      <c r="IRO3570"/>
      <c r="IRP3570"/>
      <c r="IRQ3570"/>
      <c r="IRR3570"/>
      <c r="IRS3570"/>
      <c r="IRT3570"/>
      <c r="IRU3570"/>
      <c r="IRV3570"/>
      <c r="IRW3570"/>
      <c r="IRX3570"/>
      <c r="IRY3570"/>
      <c r="IRZ3570"/>
      <c r="ISA3570"/>
      <c r="ISB3570"/>
      <c r="ISC3570"/>
      <c r="ISD3570"/>
      <c r="ISE3570"/>
      <c r="ISF3570"/>
      <c r="ISG3570"/>
      <c r="ISH3570"/>
      <c r="ISI3570"/>
      <c r="ISJ3570"/>
      <c r="ISK3570"/>
      <c r="ISL3570"/>
      <c r="ISM3570"/>
      <c r="ISN3570"/>
      <c r="ISO3570"/>
      <c r="ISP3570"/>
      <c r="ISQ3570"/>
      <c r="ISR3570"/>
      <c r="ISS3570"/>
      <c r="IST3570"/>
      <c r="ISU3570"/>
      <c r="ISV3570"/>
      <c r="ISW3570"/>
      <c r="ISX3570"/>
      <c r="ISY3570"/>
      <c r="ISZ3570"/>
      <c r="ITA3570"/>
      <c r="ITB3570"/>
      <c r="ITC3570"/>
      <c r="ITD3570"/>
      <c r="ITE3570"/>
      <c r="ITF3570"/>
      <c r="ITG3570"/>
      <c r="ITH3570"/>
      <c r="ITI3570"/>
      <c r="ITJ3570"/>
      <c r="ITK3570"/>
      <c r="ITL3570"/>
      <c r="ITM3570"/>
      <c r="ITN3570"/>
      <c r="ITO3570"/>
      <c r="ITP3570"/>
      <c r="ITQ3570"/>
      <c r="ITR3570"/>
      <c r="ITS3570"/>
      <c r="ITT3570"/>
      <c r="ITU3570"/>
      <c r="ITV3570"/>
      <c r="ITW3570"/>
      <c r="ITX3570"/>
      <c r="ITY3570"/>
      <c r="ITZ3570"/>
      <c r="IUA3570"/>
      <c r="IUB3570"/>
      <c r="IUC3570"/>
      <c r="IUD3570"/>
      <c r="IUE3570"/>
      <c r="IUF3570"/>
      <c r="IUG3570"/>
      <c r="IUH3570"/>
      <c r="IUI3570"/>
      <c r="IUJ3570"/>
      <c r="IUK3570"/>
      <c r="IUL3570"/>
      <c r="IUM3570"/>
      <c r="IUN3570"/>
      <c r="IUO3570"/>
      <c r="IUP3570"/>
      <c r="IUQ3570"/>
      <c r="IUR3570"/>
      <c r="IUS3570"/>
      <c r="IUT3570"/>
      <c r="IUU3570"/>
      <c r="IUV3570"/>
      <c r="IUW3570"/>
      <c r="IUX3570"/>
      <c r="IUY3570"/>
      <c r="IUZ3570"/>
      <c r="IVA3570"/>
      <c r="IVB3570"/>
      <c r="IVC3570"/>
      <c r="IVD3570"/>
      <c r="IVE3570"/>
      <c r="IVF3570"/>
      <c r="IVG3570"/>
      <c r="IVH3570"/>
      <c r="IVI3570"/>
      <c r="IVJ3570"/>
      <c r="IVK3570"/>
      <c r="IVL3570"/>
      <c r="IVM3570"/>
      <c r="IVN3570"/>
      <c r="IVO3570"/>
      <c r="IVP3570"/>
      <c r="IVQ3570"/>
      <c r="IVR3570"/>
      <c r="IVS3570"/>
      <c r="IVT3570"/>
      <c r="IVU3570"/>
      <c r="IVV3570"/>
      <c r="IVW3570"/>
      <c r="IVX3570"/>
      <c r="IVY3570"/>
      <c r="IVZ3570"/>
      <c r="IWA3570"/>
      <c r="IWB3570"/>
      <c r="IWC3570"/>
      <c r="IWD3570"/>
      <c r="IWE3570"/>
      <c r="IWF3570"/>
      <c r="IWG3570"/>
      <c r="IWH3570"/>
      <c r="IWI3570"/>
      <c r="IWJ3570"/>
      <c r="IWK3570"/>
      <c r="IWL3570"/>
      <c r="IWM3570"/>
      <c r="IWN3570"/>
      <c r="IWO3570"/>
      <c r="IWP3570"/>
      <c r="IWQ3570"/>
      <c r="IWR3570"/>
      <c r="IWS3570"/>
      <c r="IWT3570"/>
      <c r="IWU3570"/>
      <c r="IWV3570"/>
      <c r="IWW3570"/>
      <c r="IWX3570"/>
      <c r="IWY3570"/>
      <c r="IWZ3570"/>
      <c r="IXA3570"/>
      <c r="IXB3570"/>
      <c r="IXC3570"/>
      <c r="IXD3570"/>
      <c r="IXE3570"/>
      <c r="IXF3570"/>
      <c r="IXG3570"/>
      <c r="IXH3570"/>
      <c r="IXI3570"/>
      <c r="IXJ3570"/>
      <c r="IXK3570"/>
      <c r="IXL3570"/>
      <c r="IXM3570"/>
      <c r="IXN3570"/>
      <c r="IXO3570"/>
      <c r="IXP3570"/>
      <c r="IXQ3570"/>
      <c r="IXR3570"/>
      <c r="IXS3570"/>
      <c r="IXT3570"/>
      <c r="IXU3570"/>
      <c r="IXV3570"/>
      <c r="IXW3570"/>
      <c r="IXX3570"/>
      <c r="IXY3570"/>
      <c r="IXZ3570"/>
      <c r="IYA3570"/>
      <c r="IYB3570"/>
      <c r="IYC3570"/>
      <c r="IYD3570"/>
      <c r="IYE3570"/>
      <c r="IYF3570"/>
      <c r="IYG3570"/>
      <c r="IYH3570"/>
      <c r="IYI3570"/>
      <c r="IYJ3570"/>
      <c r="IYK3570"/>
      <c r="IYL3570"/>
      <c r="IYM3570"/>
      <c r="IYN3570"/>
      <c r="IYO3570"/>
      <c r="IYP3570"/>
      <c r="IYQ3570"/>
      <c r="IYR3570"/>
      <c r="IYS3570"/>
      <c r="IYT3570"/>
      <c r="IYU3570"/>
      <c r="IYV3570"/>
      <c r="IYW3570"/>
      <c r="IYX3570"/>
      <c r="IYY3570"/>
      <c r="IYZ3570"/>
      <c r="IZA3570"/>
      <c r="IZB3570"/>
      <c r="IZC3570"/>
      <c r="IZD3570"/>
      <c r="IZE3570"/>
      <c r="IZF3570"/>
      <c r="IZG3570"/>
      <c r="IZH3570"/>
      <c r="IZI3570"/>
      <c r="IZJ3570"/>
      <c r="IZK3570"/>
      <c r="IZL3570"/>
      <c r="IZM3570"/>
      <c r="IZN3570"/>
      <c r="IZO3570"/>
      <c r="IZP3570"/>
      <c r="IZQ3570"/>
      <c r="IZR3570"/>
      <c r="IZS3570"/>
      <c r="IZT3570"/>
      <c r="IZU3570"/>
      <c r="IZV3570"/>
      <c r="IZW3570"/>
      <c r="IZX3570"/>
      <c r="IZY3570"/>
      <c r="IZZ3570"/>
      <c r="JAA3570"/>
      <c r="JAB3570"/>
      <c r="JAC3570"/>
      <c r="JAD3570"/>
      <c r="JAE3570"/>
      <c r="JAF3570"/>
      <c r="JAG3570"/>
      <c r="JAH3570"/>
      <c r="JAI3570"/>
      <c r="JAJ3570"/>
      <c r="JAK3570"/>
      <c r="JAL3570"/>
      <c r="JAM3570"/>
      <c r="JAN3570"/>
      <c r="JAO3570"/>
      <c r="JAP3570"/>
      <c r="JAQ3570"/>
      <c r="JAR3570"/>
      <c r="JAS3570"/>
      <c r="JAT3570"/>
      <c r="JAU3570"/>
      <c r="JAV3570"/>
      <c r="JAW3570"/>
      <c r="JAX3570"/>
      <c r="JAY3570"/>
      <c r="JAZ3570"/>
      <c r="JBA3570"/>
      <c r="JBB3570"/>
      <c r="JBC3570"/>
      <c r="JBD3570"/>
      <c r="JBE3570"/>
      <c r="JBF3570"/>
      <c r="JBG3570"/>
      <c r="JBH3570"/>
      <c r="JBI3570"/>
      <c r="JBJ3570"/>
      <c r="JBK3570"/>
      <c r="JBL3570"/>
      <c r="JBM3570"/>
      <c r="JBN3570"/>
      <c r="JBO3570"/>
      <c r="JBP3570"/>
      <c r="JBQ3570"/>
      <c r="JBR3570"/>
      <c r="JBS3570"/>
      <c r="JBT3570"/>
      <c r="JBU3570"/>
      <c r="JBV3570"/>
      <c r="JBW3570"/>
      <c r="JBX3570"/>
      <c r="JBY3570"/>
      <c r="JBZ3570"/>
      <c r="JCA3570"/>
      <c r="JCB3570"/>
      <c r="JCC3570"/>
      <c r="JCD3570"/>
      <c r="JCE3570"/>
      <c r="JCF3570"/>
      <c r="JCG3570"/>
      <c r="JCH3570"/>
      <c r="JCI3570"/>
      <c r="JCJ3570"/>
      <c r="JCK3570"/>
      <c r="JCL3570"/>
      <c r="JCM3570"/>
      <c r="JCN3570"/>
      <c r="JCO3570"/>
      <c r="JCP3570"/>
      <c r="JCQ3570"/>
      <c r="JCR3570"/>
      <c r="JCS3570"/>
      <c r="JCT3570"/>
      <c r="JCU3570"/>
      <c r="JCV3570"/>
      <c r="JCW3570"/>
      <c r="JCX3570"/>
      <c r="JCY3570"/>
      <c r="JCZ3570"/>
      <c r="JDA3570"/>
      <c r="JDB3570"/>
      <c r="JDC3570"/>
      <c r="JDD3570"/>
      <c r="JDE3570"/>
      <c r="JDF3570"/>
      <c r="JDG3570"/>
      <c r="JDH3570"/>
      <c r="JDI3570"/>
      <c r="JDJ3570"/>
      <c r="JDK3570"/>
      <c r="JDL3570"/>
      <c r="JDM3570"/>
      <c r="JDN3570"/>
      <c r="JDO3570"/>
      <c r="JDP3570"/>
      <c r="JDQ3570"/>
      <c r="JDR3570"/>
      <c r="JDS3570"/>
      <c r="JDT3570"/>
      <c r="JDU3570"/>
      <c r="JDV3570"/>
      <c r="JDW3570"/>
      <c r="JDX3570"/>
      <c r="JDY3570"/>
      <c r="JDZ3570"/>
      <c r="JEA3570"/>
      <c r="JEB3570"/>
      <c r="JEC3570"/>
      <c r="JED3570"/>
      <c r="JEE3570"/>
      <c r="JEF3570"/>
      <c r="JEG3570"/>
      <c r="JEH3570"/>
      <c r="JEI3570"/>
      <c r="JEJ3570"/>
      <c r="JEK3570"/>
      <c r="JEL3570"/>
      <c r="JEM3570"/>
      <c r="JEN3570"/>
      <c r="JEO3570"/>
      <c r="JEP3570"/>
      <c r="JEQ3570"/>
      <c r="JER3570"/>
      <c r="JES3570"/>
      <c r="JET3570"/>
      <c r="JEU3570"/>
      <c r="JEV3570"/>
      <c r="JEW3570"/>
      <c r="JEX3570"/>
      <c r="JEY3570"/>
      <c r="JEZ3570"/>
      <c r="JFA3570"/>
      <c r="JFB3570"/>
      <c r="JFC3570"/>
      <c r="JFD3570"/>
      <c r="JFE3570"/>
      <c r="JFF3570"/>
      <c r="JFG3570"/>
      <c r="JFH3570"/>
      <c r="JFI3570"/>
      <c r="JFJ3570"/>
      <c r="JFK3570"/>
      <c r="JFL3570"/>
      <c r="JFM3570"/>
      <c r="JFN3570"/>
      <c r="JFO3570"/>
      <c r="JFP3570"/>
      <c r="JFQ3570"/>
      <c r="JFR3570"/>
      <c r="JFS3570"/>
      <c r="JFT3570"/>
      <c r="JFU3570"/>
      <c r="JFV3570"/>
      <c r="JFW3570"/>
      <c r="JFX3570"/>
      <c r="JFY3570"/>
      <c r="JFZ3570"/>
      <c r="JGA3570"/>
      <c r="JGB3570"/>
      <c r="JGC3570"/>
      <c r="JGD3570"/>
      <c r="JGE3570"/>
      <c r="JGF3570"/>
      <c r="JGG3570"/>
      <c r="JGH3570"/>
      <c r="JGI3570"/>
      <c r="JGJ3570"/>
      <c r="JGK3570"/>
      <c r="JGL3570"/>
      <c r="JGM3570"/>
      <c r="JGN3570"/>
      <c r="JGO3570"/>
      <c r="JGP3570"/>
      <c r="JGQ3570"/>
      <c r="JGR3570"/>
      <c r="JGS3570"/>
      <c r="JGT3570"/>
      <c r="JGU3570"/>
      <c r="JGV3570"/>
      <c r="JGW3570"/>
      <c r="JGX3570"/>
      <c r="JGY3570"/>
      <c r="JGZ3570"/>
      <c r="JHA3570"/>
      <c r="JHB3570"/>
      <c r="JHC3570"/>
      <c r="JHD3570"/>
      <c r="JHE3570"/>
      <c r="JHF3570"/>
      <c r="JHG3570"/>
      <c r="JHH3570"/>
      <c r="JHI3570"/>
      <c r="JHJ3570"/>
      <c r="JHK3570"/>
      <c r="JHL3570"/>
      <c r="JHM3570"/>
      <c r="JHN3570"/>
      <c r="JHO3570"/>
      <c r="JHP3570"/>
      <c r="JHQ3570"/>
      <c r="JHR3570"/>
      <c r="JHS3570"/>
      <c r="JHT3570"/>
      <c r="JHU3570"/>
      <c r="JHV3570"/>
      <c r="JHW3570"/>
      <c r="JHX3570"/>
      <c r="JHY3570"/>
      <c r="JHZ3570"/>
      <c r="JIA3570"/>
      <c r="JIB3570"/>
      <c r="JIC3570"/>
      <c r="JID3570"/>
      <c r="JIE3570"/>
      <c r="JIF3570"/>
      <c r="JIG3570"/>
      <c r="JIH3570"/>
      <c r="JII3570"/>
      <c r="JIJ3570"/>
      <c r="JIK3570"/>
      <c r="JIL3570"/>
      <c r="JIM3570"/>
      <c r="JIN3570"/>
      <c r="JIO3570"/>
      <c r="JIP3570"/>
      <c r="JIQ3570"/>
      <c r="JIR3570"/>
      <c r="JIS3570"/>
      <c r="JIT3570"/>
      <c r="JIU3570"/>
      <c r="JIV3570"/>
      <c r="JIW3570"/>
      <c r="JIX3570"/>
      <c r="JIY3570"/>
      <c r="JIZ3570"/>
      <c r="JJA3570"/>
      <c r="JJB3570"/>
      <c r="JJC3570"/>
      <c r="JJD3570"/>
      <c r="JJE3570"/>
      <c r="JJF3570"/>
      <c r="JJG3570"/>
      <c r="JJH3570"/>
      <c r="JJI3570"/>
      <c r="JJJ3570"/>
      <c r="JJK3570"/>
      <c r="JJL3570"/>
      <c r="JJM3570"/>
      <c r="JJN3570"/>
      <c r="JJO3570"/>
      <c r="JJP3570"/>
      <c r="JJQ3570"/>
      <c r="JJR3570"/>
      <c r="JJS3570"/>
      <c r="JJT3570"/>
      <c r="JJU3570"/>
      <c r="JJV3570"/>
      <c r="JJW3570"/>
      <c r="JJX3570"/>
      <c r="JJY3570"/>
      <c r="JJZ3570"/>
      <c r="JKA3570"/>
      <c r="JKB3570"/>
      <c r="JKC3570"/>
      <c r="JKD3570"/>
      <c r="JKE3570"/>
      <c r="JKF3570"/>
      <c r="JKG3570"/>
      <c r="JKH3570"/>
      <c r="JKI3570"/>
      <c r="JKJ3570"/>
      <c r="JKK3570"/>
      <c r="JKL3570"/>
      <c r="JKM3570"/>
      <c r="JKN3570"/>
      <c r="JKO3570"/>
      <c r="JKP3570"/>
      <c r="JKQ3570"/>
      <c r="JKR3570"/>
      <c r="JKS3570"/>
      <c r="JKT3570"/>
      <c r="JKU3570"/>
      <c r="JKV3570"/>
      <c r="JKW3570"/>
      <c r="JKX3570"/>
      <c r="JKY3570"/>
      <c r="JKZ3570"/>
      <c r="JLA3570"/>
      <c r="JLB3570"/>
      <c r="JLC3570"/>
      <c r="JLD3570"/>
      <c r="JLE3570"/>
      <c r="JLF3570"/>
      <c r="JLG3570"/>
      <c r="JLH3570"/>
      <c r="JLI3570"/>
      <c r="JLJ3570"/>
      <c r="JLK3570"/>
      <c r="JLL3570"/>
      <c r="JLM3570"/>
      <c r="JLN3570"/>
      <c r="JLO3570"/>
      <c r="JLP3570"/>
      <c r="JLQ3570"/>
      <c r="JLR3570"/>
      <c r="JLS3570"/>
      <c r="JLT3570"/>
      <c r="JLU3570"/>
      <c r="JLV3570"/>
      <c r="JLW3570"/>
      <c r="JLX3570"/>
      <c r="JLY3570"/>
      <c r="JLZ3570"/>
      <c r="JMA3570"/>
      <c r="JMB3570"/>
      <c r="JMC3570"/>
      <c r="JMD3570"/>
      <c r="JME3570"/>
      <c r="JMF3570"/>
      <c r="JMG3570"/>
      <c r="JMH3570"/>
      <c r="JMI3570"/>
      <c r="JMJ3570"/>
      <c r="JMK3570"/>
      <c r="JML3570"/>
      <c r="JMM3570"/>
      <c r="JMN3570"/>
      <c r="JMO3570"/>
      <c r="JMP3570"/>
      <c r="JMQ3570"/>
      <c r="JMR3570"/>
      <c r="JMS3570"/>
      <c r="JMT3570"/>
      <c r="JMU3570"/>
      <c r="JMV3570"/>
      <c r="JMW3570"/>
      <c r="JMX3570"/>
      <c r="JMY3570"/>
      <c r="JMZ3570"/>
      <c r="JNA3570"/>
      <c r="JNB3570"/>
      <c r="JNC3570"/>
      <c r="JND3570"/>
      <c r="JNE3570"/>
      <c r="JNF3570"/>
      <c r="JNG3570"/>
      <c r="JNH3570"/>
      <c r="JNI3570"/>
      <c r="JNJ3570"/>
      <c r="JNK3570"/>
      <c r="JNL3570"/>
      <c r="JNM3570"/>
      <c r="JNN3570"/>
      <c r="JNO3570"/>
      <c r="JNP3570"/>
      <c r="JNQ3570"/>
      <c r="JNR3570"/>
      <c r="JNS3570"/>
      <c r="JNT3570"/>
      <c r="JNU3570"/>
      <c r="JNV3570"/>
      <c r="JNW3570"/>
      <c r="JNX3570"/>
      <c r="JNY3570"/>
      <c r="JNZ3570"/>
      <c r="JOA3570"/>
      <c r="JOB3570"/>
      <c r="JOC3570"/>
      <c r="JOD3570"/>
      <c r="JOE3570"/>
      <c r="JOF3570"/>
      <c r="JOG3570"/>
      <c r="JOH3570"/>
      <c r="JOI3570"/>
      <c r="JOJ3570"/>
      <c r="JOK3570"/>
      <c r="JOL3570"/>
      <c r="JOM3570"/>
      <c r="JON3570"/>
      <c r="JOO3570"/>
      <c r="JOP3570"/>
      <c r="JOQ3570"/>
      <c r="JOR3570"/>
      <c r="JOS3570"/>
      <c r="JOT3570"/>
      <c r="JOU3570"/>
      <c r="JOV3570"/>
      <c r="JOW3570"/>
      <c r="JOX3570"/>
      <c r="JOY3570"/>
      <c r="JOZ3570"/>
      <c r="JPA3570"/>
      <c r="JPB3570"/>
      <c r="JPC3570"/>
      <c r="JPD3570"/>
      <c r="JPE3570"/>
      <c r="JPF3570"/>
      <c r="JPG3570"/>
      <c r="JPH3570"/>
      <c r="JPI3570"/>
      <c r="JPJ3570"/>
      <c r="JPK3570"/>
      <c r="JPL3570"/>
      <c r="JPM3570"/>
      <c r="JPN3570"/>
      <c r="JPO3570"/>
      <c r="JPP3570"/>
      <c r="JPQ3570"/>
      <c r="JPR3570"/>
      <c r="JPS3570"/>
      <c r="JPT3570"/>
      <c r="JPU3570"/>
      <c r="JPV3570"/>
      <c r="JPW3570"/>
      <c r="JPX3570"/>
      <c r="JPY3570"/>
      <c r="JPZ3570"/>
      <c r="JQA3570"/>
      <c r="JQB3570"/>
      <c r="JQC3570"/>
      <c r="JQD3570"/>
      <c r="JQE3570"/>
      <c r="JQF3570"/>
      <c r="JQG3570"/>
      <c r="JQH3570"/>
      <c r="JQI3570"/>
      <c r="JQJ3570"/>
      <c r="JQK3570"/>
      <c r="JQL3570"/>
      <c r="JQM3570"/>
      <c r="JQN3570"/>
      <c r="JQO3570"/>
      <c r="JQP3570"/>
      <c r="JQQ3570"/>
      <c r="JQR3570"/>
      <c r="JQS3570"/>
      <c r="JQT3570"/>
      <c r="JQU3570"/>
      <c r="JQV3570"/>
      <c r="JQW3570"/>
      <c r="JQX3570"/>
      <c r="JQY3570"/>
      <c r="JQZ3570"/>
      <c r="JRA3570"/>
      <c r="JRB3570"/>
      <c r="JRC3570"/>
      <c r="JRD3570"/>
      <c r="JRE3570"/>
      <c r="JRF3570"/>
      <c r="JRG3570"/>
      <c r="JRH3570"/>
      <c r="JRI3570"/>
      <c r="JRJ3570"/>
      <c r="JRK3570"/>
      <c r="JRL3570"/>
      <c r="JRM3570"/>
      <c r="JRN3570"/>
      <c r="JRO3570"/>
      <c r="JRP3570"/>
      <c r="JRQ3570"/>
      <c r="JRR3570"/>
      <c r="JRS3570"/>
      <c r="JRT3570"/>
      <c r="JRU3570"/>
      <c r="JRV3570"/>
      <c r="JRW3570"/>
      <c r="JRX3570"/>
      <c r="JRY3570"/>
      <c r="JRZ3570"/>
      <c r="JSA3570"/>
      <c r="JSB3570"/>
      <c r="JSC3570"/>
      <c r="JSD3570"/>
      <c r="JSE3570"/>
      <c r="JSF3570"/>
      <c r="JSG3570"/>
      <c r="JSH3570"/>
      <c r="JSI3570"/>
      <c r="JSJ3570"/>
      <c r="JSK3570"/>
      <c r="JSL3570"/>
      <c r="JSM3570"/>
      <c r="JSN3570"/>
      <c r="JSO3570"/>
      <c r="JSP3570"/>
      <c r="JSQ3570"/>
      <c r="JSR3570"/>
      <c r="JSS3570"/>
      <c r="JST3570"/>
      <c r="JSU3570"/>
      <c r="JSV3570"/>
      <c r="JSW3570"/>
      <c r="JSX3570"/>
      <c r="JSY3570"/>
      <c r="JSZ3570"/>
      <c r="JTA3570"/>
      <c r="JTB3570"/>
      <c r="JTC3570"/>
      <c r="JTD3570"/>
      <c r="JTE3570"/>
      <c r="JTF3570"/>
      <c r="JTG3570"/>
      <c r="JTH3570"/>
      <c r="JTI3570"/>
      <c r="JTJ3570"/>
      <c r="JTK3570"/>
      <c r="JTL3570"/>
      <c r="JTM3570"/>
      <c r="JTN3570"/>
      <c r="JTO3570"/>
      <c r="JTP3570"/>
      <c r="JTQ3570"/>
      <c r="JTR3570"/>
      <c r="JTS3570"/>
      <c r="JTT3570"/>
      <c r="JTU3570"/>
      <c r="JTV3570"/>
      <c r="JTW3570"/>
      <c r="JTX3570"/>
      <c r="JTY3570"/>
      <c r="JTZ3570"/>
      <c r="JUA3570"/>
      <c r="JUB3570"/>
      <c r="JUC3570"/>
      <c r="JUD3570"/>
      <c r="JUE3570"/>
      <c r="JUF3570"/>
      <c r="JUG3570"/>
      <c r="JUH3570"/>
      <c r="JUI3570"/>
      <c r="JUJ3570"/>
      <c r="JUK3570"/>
      <c r="JUL3570"/>
      <c r="JUM3570"/>
      <c r="JUN3570"/>
      <c r="JUO3570"/>
      <c r="JUP3570"/>
      <c r="JUQ3570"/>
      <c r="JUR3570"/>
      <c r="JUS3570"/>
      <c r="JUT3570"/>
      <c r="JUU3570"/>
      <c r="JUV3570"/>
      <c r="JUW3570"/>
      <c r="JUX3570"/>
      <c r="JUY3570"/>
      <c r="JUZ3570"/>
      <c r="JVA3570"/>
      <c r="JVB3570"/>
      <c r="JVC3570"/>
      <c r="JVD3570"/>
      <c r="JVE3570"/>
      <c r="JVF3570"/>
      <c r="JVG3570"/>
      <c r="JVH3570"/>
      <c r="JVI3570"/>
      <c r="JVJ3570"/>
      <c r="JVK3570"/>
      <c r="JVL3570"/>
      <c r="JVM3570"/>
      <c r="JVN3570"/>
      <c r="JVO3570"/>
      <c r="JVP3570"/>
      <c r="JVQ3570"/>
      <c r="JVR3570"/>
      <c r="JVS3570"/>
      <c r="JVT3570"/>
      <c r="JVU3570"/>
      <c r="JVV3570"/>
      <c r="JVW3570"/>
      <c r="JVX3570"/>
      <c r="JVY3570"/>
      <c r="JVZ3570"/>
      <c r="JWA3570"/>
      <c r="JWB3570"/>
      <c r="JWC3570"/>
      <c r="JWD3570"/>
      <c r="JWE3570"/>
      <c r="JWF3570"/>
      <c r="JWG3570"/>
      <c r="JWH3570"/>
      <c r="JWI3570"/>
      <c r="JWJ3570"/>
      <c r="JWK3570"/>
      <c r="JWL3570"/>
      <c r="JWM3570"/>
      <c r="JWN3570"/>
      <c r="JWO3570"/>
      <c r="JWP3570"/>
      <c r="JWQ3570"/>
      <c r="JWR3570"/>
      <c r="JWS3570"/>
      <c r="JWT3570"/>
      <c r="JWU3570"/>
      <c r="JWV3570"/>
      <c r="JWW3570"/>
      <c r="JWX3570"/>
      <c r="JWY3570"/>
      <c r="JWZ3570"/>
      <c r="JXA3570"/>
      <c r="JXB3570"/>
      <c r="JXC3570"/>
      <c r="JXD3570"/>
      <c r="JXE3570"/>
      <c r="JXF3570"/>
      <c r="JXG3570"/>
      <c r="JXH3570"/>
      <c r="JXI3570"/>
      <c r="JXJ3570"/>
      <c r="JXK3570"/>
      <c r="JXL3570"/>
      <c r="JXM3570"/>
      <c r="JXN3570"/>
      <c r="JXO3570"/>
      <c r="JXP3570"/>
      <c r="JXQ3570"/>
      <c r="JXR3570"/>
      <c r="JXS3570"/>
      <c r="JXT3570"/>
      <c r="JXU3570"/>
      <c r="JXV3570"/>
      <c r="JXW3570"/>
      <c r="JXX3570"/>
      <c r="JXY3570"/>
      <c r="JXZ3570"/>
      <c r="JYA3570"/>
      <c r="JYB3570"/>
      <c r="JYC3570"/>
      <c r="JYD3570"/>
      <c r="JYE3570"/>
      <c r="JYF3570"/>
      <c r="JYG3570"/>
      <c r="JYH3570"/>
      <c r="JYI3570"/>
      <c r="JYJ3570"/>
      <c r="JYK3570"/>
      <c r="JYL3570"/>
      <c r="JYM3570"/>
      <c r="JYN3570"/>
      <c r="JYO3570"/>
      <c r="JYP3570"/>
      <c r="JYQ3570"/>
      <c r="JYR3570"/>
      <c r="JYS3570"/>
      <c r="JYT3570"/>
      <c r="JYU3570"/>
      <c r="JYV3570"/>
      <c r="JYW3570"/>
      <c r="JYX3570"/>
      <c r="JYY3570"/>
      <c r="JYZ3570"/>
      <c r="JZA3570"/>
      <c r="JZB3570"/>
      <c r="JZC3570"/>
      <c r="JZD3570"/>
      <c r="JZE3570"/>
      <c r="JZF3570"/>
      <c r="JZG3570"/>
      <c r="JZH3570"/>
      <c r="JZI3570"/>
      <c r="JZJ3570"/>
      <c r="JZK3570"/>
      <c r="JZL3570"/>
      <c r="JZM3570"/>
      <c r="JZN3570"/>
      <c r="JZO3570"/>
      <c r="JZP3570"/>
      <c r="JZQ3570"/>
      <c r="JZR3570"/>
      <c r="JZS3570"/>
      <c r="JZT3570"/>
      <c r="JZU3570"/>
      <c r="JZV3570"/>
      <c r="JZW3570"/>
      <c r="JZX3570"/>
      <c r="JZY3570"/>
      <c r="JZZ3570"/>
      <c r="KAA3570"/>
      <c r="KAB3570"/>
      <c r="KAC3570"/>
      <c r="KAD3570"/>
      <c r="KAE3570"/>
      <c r="KAF3570"/>
      <c r="KAG3570"/>
      <c r="KAH3570"/>
      <c r="KAI3570"/>
      <c r="KAJ3570"/>
      <c r="KAK3570"/>
      <c r="KAL3570"/>
      <c r="KAM3570"/>
      <c r="KAN3570"/>
      <c r="KAO3570"/>
      <c r="KAP3570"/>
      <c r="KAQ3570"/>
      <c r="KAR3570"/>
      <c r="KAS3570"/>
      <c r="KAT3570"/>
      <c r="KAU3570"/>
      <c r="KAV3570"/>
      <c r="KAW3570"/>
      <c r="KAX3570"/>
      <c r="KAY3570"/>
      <c r="KAZ3570"/>
      <c r="KBA3570"/>
      <c r="KBB3570"/>
      <c r="KBC3570"/>
      <c r="KBD3570"/>
      <c r="KBE3570"/>
      <c r="KBF3570"/>
      <c r="KBG3570"/>
      <c r="KBH3570"/>
      <c r="KBI3570"/>
      <c r="KBJ3570"/>
      <c r="KBK3570"/>
      <c r="KBL3570"/>
      <c r="KBM3570"/>
      <c r="KBN3570"/>
      <c r="KBO3570"/>
      <c r="KBP3570"/>
      <c r="KBQ3570"/>
      <c r="KBR3570"/>
      <c r="KBS3570"/>
      <c r="KBT3570"/>
      <c r="KBU3570"/>
      <c r="KBV3570"/>
      <c r="KBW3570"/>
      <c r="KBX3570"/>
      <c r="KBY3570"/>
      <c r="KBZ3570"/>
      <c r="KCA3570"/>
      <c r="KCB3570"/>
      <c r="KCC3570"/>
      <c r="KCD3570"/>
      <c r="KCE3570"/>
      <c r="KCF3570"/>
      <c r="KCG3570"/>
      <c r="KCH3570"/>
      <c r="KCI3570"/>
      <c r="KCJ3570"/>
      <c r="KCK3570"/>
      <c r="KCL3570"/>
      <c r="KCM3570"/>
      <c r="KCN3570"/>
      <c r="KCO3570"/>
      <c r="KCP3570"/>
      <c r="KCQ3570"/>
      <c r="KCR3570"/>
      <c r="KCS3570"/>
      <c r="KCT3570"/>
      <c r="KCU3570"/>
      <c r="KCV3570"/>
      <c r="KCW3570"/>
      <c r="KCX3570"/>
      <c r="KCY3570"/>
      <c r="KCZ3570"/>
      <c r="KDA3570"/>
      <c r="KDB3570"/>
      <c r="KDC3570"/>
      <c r="KDD3570"/>
      <c r="KDE3570"/>
      <c r="KDF3570"/>
      <c r="KDG3570"/>
      <c r="KDH3570"/>
      <c r="KDI3570"/>
      <c r="KDJ3570"/>
      <c r="KDK3570"/>
      <c r="KDL3570"/>
      <c r="KDM3570"/>
      <c r="KDN3570"/>
      <c r="KDO3570"/>
      <c r="KDP3570"/>
      <c r="KDQ3570"/>
      <c r="KDR3570"/>
      <c r="KDS3570"/>
      <c r="KDT3570"/>
      <c r="KDU3570"/>
      <c r="KDV3570"/>
      <c r="KDW3570"/>
      <c r="KDX3570"/>
      <c r="KDY3570"/>
      <c r="KDZ3570"/>
      <c r="KEA3570"/>
      <c r="KEB3570"/>
      <c r="KEC3570"/>
      <c r="KED3570"/>
      <c r="KEE3570"/>
      <c r="KEF3570"/>
      <c r="KEG3570"/>
      <c r="KEH3570"/>
      <c r="KEI3570"/>
      <c r="KEJ3570"/>
      <c r="KEK3570"/>
      <c r="KEL3570"/>
      <c r="KEM3570"/>
      <c r="KEN3570"/>
      <c r="KEO3570"/>
      <c r="KEP3570"/>
      <c r="KEQ3570"/>
      <c r="KER3570"/>
      <c r="KES3570"/>
      <c r="KET3570"/>
      <c r="KEU3570"/>
      <c r="KEV3570"/>
      <c r="KEW3570"/>
      <c r="KEX3570"/>
      <c r="KEY3570"/>
      <c r="KEZ3570"/>
      <c r="KFA3570"/>
      <c r="KFB3570"/>
      <c r="KFC3570"/>
      <c r="KFD3570"/>
      <c r="KFE3570"/>
      <c r="KFF3570"/>
      <c r="KFG3570"/>
      <c r="KFH3570"/>
      <c r="KFI3570"/>
      <c r="KFJ3570"/>
      <c r="KFK3570"/>
      <c r="KFL3570"/>
      <c r="KFM3570"/>
      <c r="KFN3570"/>
      <c r="KFO3570"/>
      <c r="KFP3570"/>
      <c r="KFQ3570"/>
      <c r="KFR3570"/>
      <c r="KFS3570"/>
      <c r="KFT3570"/>
      <c r="KFU3570"/>
      <c r="KFV3570"/>
      <c r="KFW3570"/>
      <c r="KFX3570"/>
      <c r="KFY3570"/>
      <c r="KFZ3570"/>
      <c r="KGA3570"/>
      <c r="KGB3570"/>
      <c r="KGC3570"/>
      <c r="KGD3570"/>
      <c r="KGE3570"/>
      <c r="KGF3570"/>
      <c r="KGG3570"/>
      <c r="KGH3570"/>
      <c r="KGI3570"/>
      <c r="KGJ3570"/>
      <c r="KGK3570"/>
      <c r="KGL3570"/>
      <c r="KGM3570"/>
      <c r="KGN3570"/>
      <c r="KGO3570"/>
      <c r="KGP3570"/>
      <c r="KGQ3570"/>
      <c r="KGR3570"/>
      <c r="KGS3570"/>
      <c r="KGT3570"/>
      <c r="KGU3570"/>
      <c r="KGV3570"/>
      <c r="KGW3570"/>
      <c r="KGX3570"/>
      <c r="KGY3570"/>
      <c r="KGZ3570"/>
      <c r="KHA3570"/>
      <c r="KHB3570"/>
      <c r="KHC3570"/>
      <c r="KHD3570"/>
      <c r="KHE3570"/>
      <c r="KHF3570"/>
      <c r="KHG3570"/>
      <c r="KHH3570"/>
      <c r="KHI3570"/>
      <c r="KHJ3570"/>
      <c r="KHK3570"/>
      <c r="KHL3570"/>
      <c r="KHM3570"/>
      <c r="KHN3570"/>
      <c r="KHO3570"/>
      <c r="KHP3570"/>
      <c r="KHQ3570"/>
      <c r="KHR3570"/>
      <c r="KHS3570"/>
      <c r="KHT3570"/>
      <c r="KHU3570"/>
      <c r="KHV3570"/>
      <c r="KHW3570"/>
      <c r="KHX3570"/>
      <c r="KHY3570"/>
      <c r="KHZ3570"/>
      <c r="KIA3570"/>
      <c r="KIB3570"/>
      <c r="KIC3570"/>
      <c r="KID3570"/>
      <c r="KIE3570"/>
      <c r="KIF3570"/>
      <c r="KIG3570"/>
      <c r="KIH3570"/>
      <c r="KII3570"/>
      <c r="KIJ3570"/>
      <c r="KIK3570"/>
      <c r="KIL3570"/>
      <c r="KIM3570"/>
      <c r="KIN3570"/>
      <c r="KIO3570"/>
      <c r="KIP3570"/>
      <c r="KIQ3570"/>
      <c r="KIR3570"/>
      <c r="KIS3570"/>
      <c r="KIT3570"/>
      <c r="KIU3570"/>
      <c r="KIV3570"/>
      <c r="KIW3570"/>
      <c r="KIX3570"/>
      <c r="KIY3570"/>
      <c r="KIZ3570"/>
      <c r="KJA3570"/>
      <c r="KJB3570"/>
      <c r="KJC3570"/>
      <c r="KJD3570"/>
      <c r="KJE3570"/>
      <c r="KJF3570"/>
      <c r="KJG3570"/>
      <c r="KJH3570"/>
      <c r="KJI3570"/>
      <c r="KJJ3570"/>
      <c r="KJK3570"/>
      <c r="KJL3570"/>
      <c r="KJM3570"/>
      <c r="KJN3570"/>
      <c r="KJO3570"/>
      <c r="KJP3570"/>
      <c r="KJQ3570"/>
      <c r="KJR3570"/>
      <c r="KJS3570"/>
      <c r="KJT3570"/>
      <c r="KJU3570"/>
      <c r="KJV3570"/>
      <c r="KJW3570"/>
      <c r="KJX3570"/>
      <c r="KJY3570"/>
      <c r="KJZ3570"/>
      <c r="KKA3570"/>
      <c r="KKB3570"/>
      <c r="KKC3570"/>
      <c r="KKD3570"/>
      <c r="KKE3570"/>
      <c r="KKF3570"/>
      <c r="KKG3570"/>
      <c r="KKH3570"/>
      <c r="KKI3570"/>
      <c r="KKJ3570"/>
      <c r="KKK3570"/>
      <c r="KKL3570"/>
      <c r="KKM3570"/>
      <c r="KKN3570"/>
      <c r="KKO3570"/>
      <c r="KKP3570"/>
      <c r="KKQ3570"/>
      <c r="KKR3570"/>
      <c r="KKS3570"/>
      <c r="KKT3570"/>
      <c r="KKU3570"/>
      <c r="KKV3570"/>
      <c r="KKW3570"/>
      <c r="KKX3570"/>
      <c r="KKY3570"/>
      <c r="KKZ3570"/>
      <c r="KLA3570"/>
      <c r="KLB3570"/>
      <c r="KLC3570"/>
      <c r="KLD3570"/>
      <c r="KLE3570"/>
      <c r="KLF3570"/>
      <c r="KLG3570"/>
      <c r="KLH3570"/>
      <c r="KLI3570"/>
      <c r="KLJ3570"/>
      <c r="KLK3570"/>
      <c r="KLL3570"/>
      <c r="KLM3570"/>
      <c r="KLN3570"/>
      <c r="KLO3570"/>
      <c r="KLP3570"/>
      <c r="KLQ3570"/>
      <c r="KLR3570"/>
      <c r="KLS3570"/>
      <c r="KLT3570"/>
      <c r="KLU3570"/>
      <c r="KLV3570"/>
      <c r="KLW3570"/>
      <c r="KLX3570"/>
      <c r="KLY3570"/>
      <c r="KLZ3570"/>
      <c r="KMA3570"/>
      <c r="KMB3570"/>
      <c r="KMC3570"/>
      <c r="KMD3570"/>
      <c r="KME3570"/>
      <c r="KMF3570"/>
      <c r="KMG3570"/>
      <c r="KMH3570"/>
      <c r="KMI3570"/>
      <c r="KMJ3570"/>
      <c r="KMK3570"/>
      <c r="KML3570"/>
      <c r="KMM3570"/>
      <c r="KMN3570"/>
      <c r="KMO3570"/>
      <c r="KMP3570"/>
      <c r="KMQ3570"/>
      <c r="KMR3570"/>
      <c r="KMS3570"/>
      <c r="KMT3570"/>
      <c r="KMU3570"/>
      <c r="KMV3570"/>
      <c r="KMW3570"/>
      <c r="KMX3570"/>
      <c r="KMY3570"/>
      <c r="KMZ3570"/>
      <c r="KNA3570"/>
      <c r="KNB3570"/>
      <c r="KNC3570"/>
      <c r="KND3570"/>
      <c r="KNE3570"/>
      <c r="KNF3570"/>
      <c r="KNG3570"/>
      <c r="KNH3570"/>
      <c r="KNI3570"/>
      <c r="KNJ3570"/>
      <c r="KNK3570"/>
      <c r="KNL3570"/>
      <c r="KNM3570"/>
      <c r="KNN3570"/>
      <c r="KNO3570"/>
      <c r="KNP3570"/>
      <c r="KNQ3570"/>
      <c r="KNR3570"/>
      <c r="KNS3570"/>
      <c r="KNT3570"/>
      <c r="KNU3570"/>
      <c r="KNV3570"/>
      <c r="KNW3570"/>
      <c r="KNX3570"/>
      <c r="KNY3570"/>
      <c r="KNZ3570"/>
      <c r="KOA3570"/>
      <c r="KOB3570"/>
      <c r="KOC3570"/>
      <c r="KOD3570"/>
      <c r="KOE3570"/>
      <c r="KOF3570"/>
      <c r="KOG3570"/>
      <c r="KOH3570"/>
      <c r="KOI3570"/>
      <c r="KOJ3570"/>
      <c r="KOK3570"/>
      <c r="KOL3570"/>
      <c r="KOM3570"/>
      <c r="KON3570"/>
      <c r="KOO3570"/>
      <c r="KOP3570"/>
      <c r="KOQ3570"/>
      <c r="KOR3570"/>
      <c r="KOS3570"/>
      <c r="KOT3570"/>
      <c r="KOU3570"/>
      <c r="KOV3570"/>
      <c r="KOW3570"/>
      <c r="KOX3570"/>
      <c r="KOY3570"/>
      <c r="KOZ3570"/>
      <c r="KPA3570"/>
      <c r="KPB3570"/>
      <c r="KPC3570"/>
      <c r="KPD3570"/>
      <c r="KPE3570"/>
      <c r="KPF3570"/>
      <c r="KPG3570"/>
      <c r="KPH3570"/>
      <c r="KPI3570"/>
      <c r="KPJ3570"/>
      <c r="KPK3570"/>
      <c r="KPL3570"/>
      <c r="KPM3570"/>
      <c r="KPN3570"/>
      <c r="KPO3570"/>
      <c r="KPP3570"/>
      <c r="KPQ3570"/>
      <c r="KPR3570"/>
      <c r="KPS3570"/>
      <c r="KPT3570"/>
      <c r="KPU3570"/>
      <c r="KPV3570"/>
      <c r="KPW3570"/>
      <c r="KPX3570"/>
      <c r="KPY3570"/>
      <c r="KPZ3570"/>
      <c r="KQA3570"/>
      <c r="KQB3570"/>
      <c r="KQC3570"/>
      <c r="KQD3570"/>
      <c r="KQE3570"/>
      <c r="KQF3570"/>
      <c r="KQG3570"/>
      <c r="KQH3570"/>
      <c r="KQI3570"/>
      <c r="KQJ3570"/>
      <c r="KQK3570"/>
      <c r="KQL3570"/>
      <c r="KQM3570"/>
      <c r="KQN3570"/>
      <c r="KQO3570"/>
      <c r="KQP3570"/>
      <c r="KQQ3570"/>
      <c r="KQR3570"/>
      <c r="KQS3570"/>
      <c r="KQT3570"/>
      <c r="KQU3570"/>
      <c r="KQV3570"/>
      <c r="KQW3570"/>
      <c r="KQX3570"/>
      <c r="KQY3570"/>
      <c r="KQZ3570"/>
      <c r="KRA3570"/>
      <c r="KRB3570"/>
      <c r="KRC3570"/>
      <c r="KRD3570"/>
      <c r="KRE3570"/>
      <c r="KRF3570"/>
      <c r="KRG3570"/>
      <c r="KRH3570"/>
      <c r="KRI3570"/>
      <c r="KRJ3570"/>
      <c r="KRK3570"/>
      <c r="KRL3570"/>
      <c r="KRM3570"/>
      <c r="KRN3570"/>
      <c r="KRO3570"/>
      <c r="KRP3570"/>
      <c r="KRQ3570"/>
      <c r="KRR3570"/>
      <c r="KRS3570"/>
      <c r="KRT3570"/>
      <c r="KRU3570"/>
      <c r="KRV3570"/>
      <c r="KRW3570"/>
      <c r="KRX3570"/>
      <c r="KRY3570"/>
      <c r="KRZ3570"/>
      <c r="KSA3570"/>
      <c r="KSB3570"/>
      <c r="KSC3570"/>
      <c r="KSD3570"/>
      <c r="KSE3570"/>
      <c r="KSF3570"/>
      <c r="KSG3570"/>
      <c r="KSH3570"/>
      <c r="KSI3570"/>
      <c r="KSJ3570"/>
      <c r="KSK3570"/>
      <c r="KSL3570"/>
      <c r="KSM3570"/>
      <c r="KSN3570"/>
      <c r="KSO3570"/>
      <c r="KSP3570"/>
      <c r="KSQ3570"/>
      <c r="KSR3570"/>
      <c r="KSS3570"/>
      <c r="KST3570"/>
      <c r="KSU3570"/>
      <c r="KSV3570"/>
      <c r="KSW3570"/>
      <c r="KSX3570"/>
      <c r="KSY3570"/>
      <c r="KSZ3570"/>
      <c r="KTA3570"/>
      <c r="KTB3570"/>
      <c r="KTC3570"/>
      <c r="KTD3570"/>
      <c r="KTE3570"/>
      <c r="KTF3570"/>
      <c r="KTG3570"/>
      <c r="KTH3570"/>
      <c r="KTI3570"/>
      <c r="KTJ3570"/>
      <c r="KTK3570"/>
      <c r="KTL3570"/>
      <c r="KTM3570"/>
      <c r="KTN3570"/>
      <c r="KTO3570"/>
      <c r="KTP3570"/>
      <c r="KTQ3570"/>
      <c r="KTR3570"/>
      <c r="KTS3570"/>
      <c r="KTT3570"/>
      <c r="KTU3570"/>
      <c r="KTV3570"/>
      <c r="KTW3570"/>
      <c r="KTX3570"/>
      <c r="KTY3570"/>
      <c r="KTZ3570"/>
      <c r="KUA3570"/>
      <c r="KUB3570"/>
      <c r="KUC3570"/>
      <c r="KUD3570"/>
      <c r="KUE3570"/>
      <c r="KUF3570"/>
      <c r="KUG3570"/>
      <c r="KUH3570"/>
      <c r="KUI3570"/>
      <c r="KUJ3570"/>
      <c r="KUK3570"/>
      <c r="KUL3570"/>
      <c r="KUM3570"/>
      <c r="KUN3570"/>
      <c r="KUO3570"/>
      <c r="KUP3570"/>
      <c r="KUQ3570"/>
      <c r="KUR3570"/>
      <c r="KUS3570"/>
      <c r="KUT3570"/>
      <c r="KUU3570"/>
      <c r="KUV3570"/>
      <c r="KUW3570"/>
      <c r="KUX3570"/>
      <c r="KUY3570"/>
      <c r="KUZ3570"/>
      <c r="KVA3570"/>
      <c r="KVB3570"/>
      <c r="KVC3570"/>
      <c r="KVD3570"/>
      <c r="KVE3570"/>
      <c r="KVF3570"/>
      <c r="KVG3570"/>
      <c r="KVH3570"/>
      <c r="KVI3570"/>
      <c r="KVJ3570"/>
      <c r="KVK3570"/>
      <c r="KVL3570"/>
      <c r="KVM3570"/>
      <c r="KVN3570"/>
      <c r="KVO3570"/>
      <c r="KVP3570"/>
      <c r="KVQ3570"/>
      <c r="KVR3570"/>
      <c r="KVS3570"/>
      <c r="KVT3570"/>
      <c r="KVU3570"/>
      <c r="KVV3570"/>
      <c r="KVW3570"/>
      <c r="KVX3570"/>
      <c r="KVY3570"/>
      <c r="KVZ3570"/>
      <c r="KWA3570"/>
      <c r="KWB3570"/>
      <c r="KWC3570"/>
      <c r="KWD3570"/>
      <c r="KWE3570"/>
      <c r="KWF3570"/>
      <c r="KWG3570"/>
      <c r="KWH3570"/>
      <c r="KWI3570"/>
      <c r="KWJ3570"/>
      <c r="KWK3570"/>
      <c r="KWL3570"/>
      <c r="KWM3570"/>
      <c r="KWN3570"/>
      <c r="KWO3570"/>
      <c r="KWP3570"/>
      <c r="KWQ3570"/>
      <c r="KWR3570"/>
      <c r="KWS3570"/>
      <c r="KWT3570"/>
      <c r="KWU3570"/>
      <c r="KWV3570"/>
      <c r="KWW3570"/>
      <c r="KWX3570"/>
      <c r="KWY3570"/>
      <c r="KWZ3570"/>
      <c r="KXA3570"/>
      <c r="KXB3570"/>
      <c r="KXC3570"/>
      <c r="KXD3570"/>
      <c r="KXE3570"/>
      <c r="KXF3570"/>
      <c r="KXG3570"/>
      <c r="KXH3570"/>
      <c r="KXI3570"/>
      <c r="KXJ3570"/>
      <c r="KXK3570"/>
      <c r="KXL3570"/>
      <c r="KXM3570"/>
      <c r="KXN3570"/>
      <c r="KXO3570"/>
      <c r="KXP3570"/>
      <c r="KXQ3570"/>
      <c r="KXR3570"/>
      <c r="KXS3570"/>
      <c r="KXT3570"/>
      <c r="KXU3570"/>
      <c r="KXV3570"/>
      <c r="KXW3570"/>
      <c r="KXX3570"/>
      <c r="KXY3570"/>
      <c r="KXZ3570"/>
      <c r="KYA3570"/>
      <c r="KYB3570"/>
      <c r="KYC3570"/>
      <c r="KYD3570"/>
      <c r="KYE3570"/>
      <c r="KYF3570"/>
      <c r="KYG3570"/>
      <c r="KYH3570"/>
      <c r="KYI3570"/>
      <c r="KYJ3570"/>
      <c r="KYK3570"/>
      <c r="KYL3570"/>
      <c r="KYM3570"/>
      <c r="KYN3570"/>
      <c r="KYO3570"/>
      <c r="KYP3570"/>
      <c r="KYQ3570"/>
      <c r="KYR3570"/>
      <c r="KYS3570"/>
      <c r="KYT3570"/>
      <c r="KYU3570"/>
      <c r="KYV3570"/>
      <c r="KYW3570"/>
      <c r="KYX3570"/>
      <c r="KYY3570"/>
      <c r="KYZ3570"/>
      <c r="KZA3570"/>
      <c r="KZB3570"/>
      <c r="KZC3570"/>
      <c r="KZD3570"/>
      <c r="KZE3570"/>
      <c r="KZF3570"/>
      <c r="KZG3570"/>
      <c r="KZH3570"/>
      <c r="KZI3570"/>
      <c r="KZJ3570"/>
      <c r="KZK3570"/>
      <c r="KZL3570"/>
      <c r="KZM3570"/>
      <c r="KZN3570"/>
      <c r="KZO3570"/>
      <c r="KZP3570"/>
      <c r="KZQ3570"/>
      <c r="KZR3570"/>
      <c r="KZS3570"/>
      <c r="KZT3570"/>
      <c r="KZU3570"/>
      <c r="KZV3570"/>
      <c r="KZW3570"/>
      <c r="KZX3570"/>
      <c r="KZY3570"/>
      <c r="KZZ3570"/>
      <c r="LAA3570"/>
      <c r="LAB3570"/>
      <c r="LAC3570"/>
      <c r="LAD3570"/>
      <c r="LAE3570"/>
      <c r="LAF3570"/>
      <c r="LAG3570"/>
      <c r="LAH3570"/>
      <c r="LAI3570"/>
      <c r="LAJ3570"/>
      <c r="LAK3570"/>
      <c r="LAL3570"/>
      <c r="LAM3570"/>
      <c r="LAN3570"/>
      <c r="LAO3570"/>
      <c r="LAP3570"/>
      <c r="LAQ3570"/>
      <c r="LAR3570"/>
      <c r="LAS3570"/>
      <c r="LAT3570"/>
      <c r="LAU3570"/>
      <c r="LAV3570"/>
      <c r="LAW3570"/>
      <c r="LAX3570"/>
      <c r="LAY3570"/>
      <c r="LAZ3570"/>
      <c r="LBA3570"/>
      <c r="LBB3570"/>
      <c r="LBC3570"/>
      <c r="LBD3570"/>
      <c r="LBE3570"/>
      <c r="LBF3570"/>
      <c r="LBG3570"/>
      <c r="LBH3570"/>
      <c r="LBI3570"/>
      <c r="LBJ3570"/>
      <c r="LBK3570"/>
      <c r="LBL3570"/>
      <c r="LBM3570"/>
      <c r="LBN3570"/>
      <c r="LBO3570"/>
      <c r="LBP3570"/>
      <c r="LBQ3570"/>
      <c r="LBR3570"/>
      <c r="LBS3570"/>
      <c r="LBT3570"/>
      <c r="LBU3570"/>
      <c r="LBV3570"/>
      <c r="LBW3570"/>
      <c r="LBX3570"/>
      <c r="LBY3570"/>
      <c r="LBZ3570"/>
      <c r="LCA3570"/>
      <c r="LCB3570"/>
      <c r="LCC3570"/>
      <c r="LCD3570"/>
      <c r="LCE3570"/>
      <c r="LCF3570"/>
      <c r="LCG3570"/>
      <c r="LCH3570"/>
      <c r="LCI3570"/>
      <c r="LCJ3570"/>
      <c r="LCK3570"/>
      <c r="LCL3570"/>
      <c r="LCM3570"/>
      <c r="LCN3570"/>
      <c r="LCO3570"/>
      <c r="LCP3570"/>
      <c r="LCQ3570"/>
      <c r="LCR3570"/>
      <c r="LCS3570"/>
      <c r="LCT3570"/>
      <c r="LCU3570"/>
      <c r="LCV3570"/>
      <c r="LCW3570"/>
      <c r="LCX3570"/>
      <c r="LCY3570"/>
      <c r="LCZ3570"/>
      <c r="LDA3570"/>
      <c r="LDB3570"/>
      <c r="LDC3570"/>
      <c r="LDD3570"/>
      <c r="LDE3570"/>
      <c r="LDF3570"/>
      <c r="LDG3570"/>
      <c r="LDH3570"/>
      <c r="LDI3570"/>
      <c r="LDJ3570"/>
      <c r="LDK3570"/>
      <c r="LDL3570"/>
      <c r="LDM3570"/>
      <c r="LDN3570"/>
      <c r="LDO3570"/>
      <c r="LDP3570"/>
      <c r="LDQ3570"/>
      <c r="LDR3570"/>
      <c r="LDS3570"/>
      <c r="LDT3570"/>
      <c r="LDU3570"/>
      <c r="LDV3570"/>
      <c r="LDW3570"/>
      <c r="LDX3570"/>
      <c r="LDY3570"/>
      <c r="LDZ3570"/>
      <c r="LEA3570"/>
      <c r="LEB3570"/>
      <c r="LEC3570"/>
      <c r="LED3570"/>
      <c r="LEE3570"/>
      <c r="LEF3570"/>
      <c r="LEG3570"/>
      <c r="LEH3570"/>
      <c r="LEI3570"/>
      <c r="LEJ3570"/>
      <c r="LEK3570"/>
      <c r="LEL3570"/>
      <c r="LEM3570"/>
      <c r="LEN3570"/>
      <c r="LEO3570"/>
      <c r="LEP3570"/>
      <c r="LEQ3570"/>
      <c r="LER3570"/>
      <c r="LES3570"/>
      <c r="LET3570"/>
      <c r="LEU3570"/>
      <c r="LEV3570"/>
      <c r="LEW3570"/>
      <c r="LEX3570"/>
      <c r="LEY3570"/>
      <c r="LEZ3570"/>
      <c r="LFA3570"/>
      <c r="LFB3570"/>
      <c r="LFC3570"/>
      <c r="LFD3570"/>
      <c r="LFE3570"/>
      <c r="LFF3570"/>
      <c r="LFG3570"/>
      <c r="LFH3570"/>
      <c r="LFI3570"/>
      <c r="LFJ3570"/>
      <c r="LFK3570"/>
      <c r="LFL3570"/>
      <c r="LFM3570"/>
      <c r="LFN3570"/>
      <c r="LFO3570"/>
      <c r="LFP3570"/>
      <c r="LFQ3570"/>
      <c r="LFR3570"/>
      <c r="LFS3570"/>
      <c r="LFT3570"/>
      <c r="LFU3570"/>
      <c r="LFV3570"/>
      <c r="LFW3570"/>
      <c r="LFX3570"/>
      <c r="LFY3570"/>
      <c r="LFZ3570"/>
      <c r="LGA3570"/>
      <c r="LGB3570"/>
      <c r="LGC3570"/>
      <c r="LGD3570"/>
      <c r="LGE3570"/>
      <c r="LGF3570"/>
      <c r="LGG3570"/>
      <c r="LGH3570"/>
      <c r="LGI3570"/>
      <c r="LGJ3570"/>
      <c r="LGK3570"/>
      <c r="LGL3570"/>
      <c r="LGM3570"/>
      <c r="LGN3570"/>
      <c r="LGO3570"/>
      <c r="LGP3570"/>
      <c r="LGQ3570"/>
      <c r="LGR3570"/>
      <c r="LGS3570"/>
      <c r="LGT3570"/>
      <c r="LGU3570"/>
      <c r="LGV3570"/>
      <c r="LGW3570"/>
      <c r="LGX3570"/>
      <c r="LGY3570"/>
      <c r="LGZ3570"/>
      <c r="LHA3570"/>
      <c r="LHB3570"/>
      <c r="LHC3570"/>
      <c r="LHD3570"/>
      <c r="LHE3570"/>
      <c r="LHF3570"/>
      <c r="LHG3570"/>
      <c r="LHH3570"/>
      <c r="LHI3570"/>
      <c r="LHJ3570"/>
      <c r="LHK3570"/>
      <c r="LHL3570"/>
      <c r="LHM3570"/>
      <c r="LHN3570"/>
      <c r="LHO3570"/>
      <c r="LHP3570"/>
      <c r="LHQ3570"/>
      <c r="LHR3570"/>
      <c r="LHS3570"/>
      <c r="LHT3570"/>
      <c r="LHU3570"/>
      <c r="LHV3570"/>
      <c r="LHW3570"/>
      <c r="LHX3570"/>
      <c r="LHY3570"/>
      <c r="LHZ3570"/>
      <c r="LIA3570"/>
      <c r="LIB3570"/>
      <c r="LIC3570"/>
      <c r="LID3570"/>
      <c r="LIE3570"/>
      <c r="LIF3570"/>
      <c r="LIG3570"/>
      <c r="LIH3570"/>
      <c r="LII3570"/>
      <c r="LIJ3570"/>
      <c r="LIK3570"/>
      <c r="LIL3570"/>
      <c r="LIM3570"/>
      <c r="LIN3570"/>
      <c r="LIO3570"/>
      <c r="LIP3570"/>
      <c r="LIQ3570"/>
      <c r="LIR3570"/>
      <c r="LIS3570"/>
      <c r="LIT3570"/>
      <c r="LIU3570"/>
      <c r="LIV3570"/>
      <c r="LIW3570"/>
      <c r="LIX3570"/>
      <c r="LIY3570"/>
      <c r="LIZ3570"/>
      <c r="LJA3570"/>
      <c r="LJB3570"/>
      <c r="LJC3570"/>
      <c r="LJD3570"/>
      <c r="LJE3570"/>
      <c r="LJF3570"/>
      <c r="LJG3570"/>
      <c r="LJH3570"/>
      <c r="LJI3570"/>
      <c r="LJJ3570"/>
      <c r="LJK3570"/>
      <c r="LJL3570"/>
      <c r="LJM3570"/>
      <c r="LJN3570"/>
      <c r="LJO3570"/>
      <c r="LJP3570"/>
      <c r="LJQ3570"/>
      <c r="LJR3570"/>
      <c r="LJS3570"/>
      <c r="LJT3570"/>
      <c r="LJU3570"/>
      <c r="LJV3570"/>
      <c r="LJW3570"/>
      <c r="LJX3570"/>
      <c r="LJY3570"/>
      <c r="LJZ3570"/>
      <c r="LKA3570"/>
      <c r="LKB3570"/>
      <c r="LKC3570"/>
      <c r="LKD3570"/>
      <c r="LKE3570"/>
      <c r="LKF3570"/>
      <c r="LKG3570"/>
      <c r="LKH3570"/>
      <c r="LKI3570"/>
      <c r="LKJ3570"/>
      <c r="LKK3570"/>
      <c r="LKL3570"/>
      <c r="LKM3570"/>
      <c r="LKN3570"/>
      <c r="LKO3570"/>
      <c r="LKP3570"/>
      <c r="LKQ3570"/>
      <c r="LKR3570"/>
      <c r="LKS3570"/>
      <c r="LKT3570"/>
      <c r="LKU3570"/>
      <c r="LKV3570"/>
      <c r="LKW3570"/>
      <c r="LKX3570"/>
      <c r="LKY3570"/>
      <c r="LKZ3570"/>
      <c r="LLA3570"/>
      <c r="LLB3570"/>
      <c r="LLC3570"/>
      <c r="LLD3570"/>
      <c r="LLE3570"/>
      <c r="LLF3570"/>
      <c r="LLG3570"/>
      <c r="LLH3570"/>
      <c r="LLI3570"/>
      <c r="LLJ3570"/>
      <c r="LLK3570"/>
      <c r="LLL3570"/>
      <c r="LLM3570"/>
      <c r="LLN3570"/>
      <c r="LLO3570"/>
      <c r="LLP3570"/>
      <c r="LLQ3570"/>
      <c r="LLR3570"/>
      <c r="LLS3570"/>
      <c r="LLT3570"/>
      <c r="LLU3570"/>
      <c r="LLV3570"/>
      <c r="LLW3570"/>
      <c r="LLX3570"/>
      <c r="LLY3570"/>
      <c r="LLZ3570"/>
      <c r="LMA3570"/>
      <c r="LMB3570"/>
      <c r="LMC3570"/>
      <c r="LMD3570"/>
      <c r="LME3570"/>
      <c r="LMF3570"/>
      <c r="LMG3570"/>
      <c r="LMH3570"/>
      <c r="LMI3570"/>
      <c r="LMJ3570"/>
      <c r="LMK3570"/>
      <c r="LML3570"/>
      <c r="LMM3570"/>
      <c r="LMN3570"/>
      <c r="LMO3570"/>
      <c r="LMP3570"/>
      <c r="LMQ3570"/>
      <c r="LMR3570"/>
      <c r="LMS3570"/>
      <c r="LMT3570"/>
      <c r="LMU3570"/>
      <c r="LMV3570"/>
      <c r="LMW3570"/>
      <c r="LMX3570"/>
      <c r="LMY3570"/>
      <c r="LMZ3570"/>
      <c r="LNA3570"/>
      <c r="LNB3570"/>
      <c r="LNC3570"/>
      <c r="LND3570"/>
      <c r="LNE3570"/>
      <c r="LNF3570"/>
      <c r="LNG3570"/>
      <c r="LNH3570"/>
      <c r="LNI3570"/>
      <c r="LNJ3570"/>
      <c r="LNK3570"/>
      <c r="LNL3570"/>
      <c r="LNM3570"/>
      <c r="LNN3570"/>
      <c r="LNO3570"/>
      <c r="LNP3570"/>
      <c r="LNQ3570"/>
      <c r="LNR3570"/>
      <c r="LNS3570"/>
      <c r="LNT3570"/>
      <c r="LNU3570"/>
      <c r="LNV3570"/>
      <c r="LNW3570"/>
      <c r="LNX3570"/>
      <c r="LNY3570"/>
      <c r="LNZ3570"/>
      <c r="LOA3570"/>
      <c r="LOB3570"/>
      <c r="LOC3570"/>
      <c r="LOD3570"/>
      <c r="LOE3570"/>
      <c r="LOF3570"/>
      <c r="LOG3570"/>
      <c r="LOH3570"/>
      <c r="LOI3570"/>
      <c r="LOJ3570"/>
      <c r="LOK3570"/>
      <c r="LOL3570"/>
      <c r="LOM3570"/>
      <c r="LON3570"/>
      <c r="LOO3570"/>
      <c r="LOP3570"/>
      <c r="LOQ3570"/>
      <c r="LOR3570"/>
      <c r="LOS3570"/>
      <c r="LOT3570"/>
      <c r="LOU3570"/>
      <c r="LOV3570"/>
      <c r="LOW3570"/>
      <c r="LOX3570"/>
      <c r="LOY3570"/>
      <c r="LOZ3570"/>
      <c r="LPA3570"/>
      <c r="LPB3570"/>
      <c r="LPC3570"/>
      <c r="LPD3570"/>
      <c r="LPE3570"/>
      <c r="LPF3570"/>
      <c r="LPG3570"/>
      <c r="LPH3570"/>
      <c r="LPI3570"/>
      <c r="LPJ3570"/>
      <c r="LPK3570"/>
      <c r="LPL3570"/>
      <c r="LPM3570"/>
      <c r="LPN3570"/>
      <c r="LPO3570"/>
      <c r="LPP3570"/>
      <c r="LPQ3570"/>
      <c r="LPR3570"/>
      <c r="LPS3570"/>
      <c r="LPT3570"/>
      <c r="LPU3570"/>
      <c r="LPV3570"/>
      <c r="LPW3570"/>
      <c r="LPX3570"/>
      <c r="LPY3570"/>
      <c r="LPZ3570"/>
      <c r="LQA3570"/>
      <c r="LQB3570"/>
      <c r="LQC3570"/>
      <c r="LQD3570"/>
      <c r="LQE3570"/>
      <c r="LQF3570"/>
      <c r="LQG3570"/>
      <c r="LQH3570"/>
      <c r="LQI3570"/>
      <c r="LQJ3570"/>
      <c r="LQK3570"/>
      <c r="LQL3570"/>
      <c r="LQM3570"/>
      <c r="LQN3570"/>
      <c r="LQO3570"/>
      <c r="LQP3570"/>
      <c r="LQQ3570"/>
      <c r="LQR3570"/>
      <c r="LQS3570"/>
      <c r="LQT3570"/>
      <c r="LQU3570"/>
      <c r="LQV3570"/>
      <c r="LQW3570"/>
      <c r="LQX3570"/>
      <c r="LQY3570"/>
      <c r="LQZ3570"/>
      <c r="LRA3570"/>
      <c r="LRB3570"/>
      <c r="LRC3570"/>
      <c r="LRD3570"/>
      <c r="LRE3570"/>
      <c r="LRF3570"/>
      <c r="LRG3570"/>
      <c r="LRH3570"/>
      <c r="LRI3570"/>
      <c r="LRJ3570"/>
      <c r="LRK3570"/>
      <c r="LRL3570"/>
      <c r="LRM3570"/>
      <c r="LRN3570"/>
      <c r="LRO3570"/>
      <c r="LRP3570"/>
      <c r="LRQ3570"/>
      <c r="LRR3570"/>
      <c r="LRS3570"/>
      <c r="LRT3570"/>
      <c r="LRU3570"/>
      <c r="LRV3570"/>
      <c r="LRW3570"/>
      <c r="LRX3570"/>
      <c r="LRY3570"/>
      <c r="LRZ3570"/>
      <c r="LSA3570"/>
      <c r="LSB3570"/>
      <c r="LSC3570"/>
      <c r="LSD3570"/>
      <c r="LSE3570"/>
      <c r="LSF3570"/>
      <c r="LSG3570"/>
      <c r="LSH3570"/>
      <c r="LSI3570"/>
      <c r="LSJ3570"/>
      <c r="LSK3570"/>
      <c r="LSL3570"/>
      <c r="LSM3570"/>
      <c r="LSN3570"/>
      <c r="LSO3570"/>
      <c r="LSP3570"/>
      <c r="LSQ3570"/>
      <c r="LSR3570"/>
      <c r="LSS3570"/>
      <c r="LST3570"/>
      <c r="LSU3570"/>
      <c r="LSV3570"/>
      <c r="LSW3570"/>
      <c r="LSX3570"/>
      <c r="LSY3570"/>
      <c r="LSZ3570"/>
      <c r="LTA3570"/>
      <c r="LTB3570"/>
      <c r="LTC3570"/>
      <c r="LTD3570"/>
      <c r="LTE3570"/>
      <c r="LTF3570"/>
      <c r="LTG3570"/>
      <c r="LTH3570"/>
      <c r="LTI3570"/>
      <c r="LTJ3570"/>
      <c r="LTK3570"/>
      <c r="LTL3570"/>
      <c r="LTM3570"/>
      <c r="LTN3570"/>
      <c r="LTO3570"/>
      <c r="LTP3570"/>
      <c r="LTQ3570"/>
      <c r="LTR3570"/>
      <c r="LTS3570"/>
      <c r="LTT3570"/>
      <c r="LTU3570"/>
      <c r="LTV3570"/>
      <c r="LTW3570"/>
      <c r="LTX3570"/>
      <c r="LTY3570"/>
      <c r="LTZ3570"/>
      <c r="LUA3570"/>
      <c r="LUB3570"/>
      <c r="LUC3570"/>
      <c r="LUD3570"/>
      <c r="LUE3570"/>
      <c r="LUF3570"/>
      <c r="LUG3570"/>
      <c r="LUH3570"/>
      <c r="LUI3570"/>
      <c r="LUJ3570"/>
      <c r="LUK3570"/>
      <c r="LUL3570"/>
      <c r="LUM3570"/>
      <c r="LUN3570"/>
      <c r="LUO3570"/>
      <c r="LUP3570"/>
      <c r="LUQ3570"/>
      <c r="LUR3570"/>
      <c r="LUS3570"/>
      <c r="LUT3570"/>
      <c r="LUU3570"/>
      <c r="LUV3570"/>
      <c r="LUW3570"/>
      <c r="LUX3570"/>
      <c r="LUY3570"/>
      <c r="LUZ3570"/>
      <c r="LVA3570"/>
      <c r="LVB3570"/>
      <c r="LVC3570"/>
      <c r="LVD3570"/>
      <c r="LVE3570"/>
      <c r="LVF3570"/>
      <c r="LVG3570"/>
      <c r="LVH3570"/>
      <c r="LVI3570"/>
      <c r="LVJ3570"/>
      <c r="LVK3570"/>
      <c r="LVL3570"/>
      <c r="LVM3570"/>
      <c r="LVN3570"/>
      <c r="LVO3570"/>
      <c r="LVP3570"/>
      <c r="LVQ3570"/>
      <c r="LVR3570"/>
      <c r="LVS3570"/>
      <c r="LVT3570"/>
      <c r="LVU3570"/>
      <c r="LVV3570"/>
      <c r="LVW3570"/>
      <c r="LVX3570"/>
      <c r="LVY3570"/>
      <c r="LVZ3570"/>
      <c r="LWA3570"/>
      <c r="LWB3570"/>
      <c r="LWC3570"/>
      <c r="LWD3570"/>
      <c r="LWE3570"/>
      <c r="LWF3570"/>
      <c r="LWG3570"/>
      <c r="LWH3570"/>
      <c r="LWI3570"/>
      <c r="LWJ3570"/>
      <c r="LWK3570"/>
      <c r="LWL3570"/>
      <c r="LWM3570"/>
      <c r="LWN3570"/>
      <c r="LWO3570"/>
      <c r="LWP3570"/>
      <c r="LWQ3570"/>
      <c r="LWR3570"/>
      <c r="LWS3570"/>
      <c r="LWT3570"/>
      <c r="LWU3570"/>
      <c r="LWV3570"/>
      <c r="LWW3570"/>
      <c r="LWX3570"/>
      <c r="LWY3570"/>
      <c r="LWZ3570"/>
      <c r="LXA3570"/>
      <c r="LXB3570"/>
      <c r="LXC3570"/>
      <c r="LXD3570"/>
      <c r="LXE3570"/>
      <c r="LXF3570"/>
      <c r="LXG3570"/>
      <c r="LXH3570"/>
      <c r="LXI3570"/>
      <c r="LXJ3570"/>
      <c r="LXK3570"/>
      <c r="LXL3570"/>
      <c r="LXM3570"/>
      <c r="LXN3570"/>
      <c r="LXO3570"/>
      <c r="LXP3570"/>
      <c r="LXQ3570"/>
      <c r="LXR3570"/>
      <c r="LXS3570"/>
      <c r="LXT3570"/>
      <c r="LXU3570"/>
      <c r="LXV3570"/>
      <c r="LXW3570"/>
      <c r="LXX3570"/>
      <c r="LXY3570"/>
      <c r="LXZ3570"/>
      <c r="LYA3570"/>
      <c r="LYB3570"/>
      <c r="LYC3570"/>
      <c r="LYD3570"/>
      <c r="LYE3570"/>
      <c r="LYF3570"/>
      <c r="LYG3570"/>
      <c r="LYH3570"/>
      <c r="LYI3570"/>
      <c r="LYJ3570"/>
      <c r="LYK3570"/>
      <c r="LYL3570"/>
      <c r="LYM3570"/>
      <c r="LYN3570"/>
      <c r="LYO3570"/>
      <c r="LYP3570"/>
      <c r="LYQ3570"/>
      <c r="LYR3570"/>
      <c r="LYS3570"/>
      <c r="LYT3570"/>
      <c r="LYU3570"/>
      <c r="LYV3570"/>
      <c r="LYW3570"/>
      <c r="LYX3570"/>
      <c r="LYY3570"/>
      <c r="LYZ3570"/>
      <c r="LZA3570"/>
      <c r="LZB3570"/>
      <c r="LZC3570"/>
      <c r="LZD3570"/>
      <c r="LZE3570"/>
      <c r="LZF3570"/>
      <c r="LZG3570"/>
      <c r="LZH3570"/>
      <c r="LZI3570"/>
      <c r="LZJ3570"/>
      <c r="LZK3570"/>
      <c r="LZL3570"/>
      <c r="LZM3570"/>
      <c r="LZN3570"/>
      <c r="LZO3570"/>
      <c r="LZP3570"/>
      <c r="LZQ3570"/>
      <c r="LZR3570"/>
      <c r="LZS3570"/>
      <c r="LZT3570"/>
      <c r="LZU3570"/>
      <c r="LZV3570"/>
      <c r="LZW3570"/>
      <c r="LZX3570"/>
      <c r="LZY3570"/>
      <c r="LZZ3570"/>
      <c r="MAA3570"/>
      <c r="MAB3570"/>
      <c r="MAC3570"/>
      <c r="MAD3570"/>
      <c r="MAE3570"/>
      <c r="MAF3570"/>
      <c r="MAG3570"/>
      <c r="MAH3570"/>
      <c r="MAI3570"/>
      <c r="MAJ3570"/>
      <c r="MAK3570"/>
      <c r="MAL3570"/>
      <c r="MAM3570"/>
      <c r="MAN3570"/>
      <c r="MAO3570"/>
      <c r="MAP3570"/>
      <c r="MAQ3570"/>
      <c r="MAR3570"/>
      <c r="MAS3570"/>
      <c r="MAT3570"/>
      <c r="MAU3570"/>
      <c r="MAV3570"/>
      <c r="MAW3570"/>
      <c r="MAX3570"/>
      <c r="MAY3570"/>
      <c r="MAZ3570"/>
      <c r="MBA3570"/>
      <c r="MBB3570"/>
      <c r="MBC3570"/>
      <c r="MBD3570"/>
      <c r="MBE3570"/>
      <c r="MBF3570"/>
      <c r="MBG3570"/>
      <c r="MBH3570"/>
      <c r="MBI3570"/>
      <c r="MBJ3570"/>
      <c r="MBK3570"/>
      <c r="MBL3570"/>
      <c r="MBM3570"/>
      <c r="MBN3570"/>
      <c r="MBO3570"/>
      <c r="MBP3570"/>
      <c r="MBQ3570"/>
      <c r="MBR3570"/>
      <c r="MBS3570"/>
      <c r="MBT3570"/>
      <c r="MBU3570"/>
      <c r="MBV3570"/>
      <c r="MBW3570"/>
      <c r="MBX3570"/>
      <c r="MBY3570"/>
      <c r="MBZ3570"/>
      <c r="MCA3570"/>
      <c r="MCB3570"/>
      <c r="MCC3570"/>
      <c r="MCD3570"/>
      <c r="MCE3570"/>
      <c r="MCF3570"/>
      <c r="MCG3570"/>
      <c r="MCH3570"/>
      <c r="MCI3570"/>
      <c r="MCJ3570"/>
      <c r="MCK3570"/>
      <c r="MCL3570"/>
      <c r="MCM3570"/>
      <c r="MCN3570"/>
      <c r="MCO3570"/>
      <c r="MCP3570"/>
      <c r="MCQ3570"/>
      <c r="MCR3570"/>
      <c r="MCS3570"/>
      <c r="MCT3570"/>
      <c r="MCU3570"/>
      <c r="MCV3570"/>
      <c r="MCW3570"/>
      <c r="MCX3570"/>
      <c r="MCY3570"/>
      <c r="MCZ3570"/>
      <c r="MDA3570"/>
      <c r="MDB3570"/>
      <c r="MDC3570"/>
      <c r="MDD3570"/>
      <c r="MDE3570"/>
      <c r="MDF3570"/>
      <c r="MDG3570"/>
      <c r="MDH3570"/>
      <c r="MDI3570"/>
      <c r="MDJ3570"/>
      <c r="MDK3570"/>
      <c r="MDL3570"/>
      <c r="MDM3570"/>
      <c r="MDN3570"/>
      <c r="MDO3570"/>
      <c r="MDP3570"/>
      <c r="MDQ3570"/>
      <c r="MDR3570"/>
      <c r="MDS3570"/>
      <c r="MDT3570"/>
      <c r="MDU3570"/>
      <c r="MDV3570"/>
      <c r="MDW3570"/>
      <c r="MDX3570"/>
      <c r="MDY3570"/>
      <c r="MDZ3570"/>
      <c r="MEA3570"/>
      <c r="MEB3570"/>
      <c r="MEC3570"/>
      <c r="MED3570"/>
      <c r="MEE3570"/>
      <c r="MEF3570"/>
      <c r="MEG3570"/>
      <c r="MEH3570"/>
      <c r="MEI3570"/>
      <c r="MEJ3570"/>
      <c r="MEK3570"/>
      <c r="MEL3570"/>
      <c r="MEM3570"/>
      <c r="MEN3570"/>
      <c r="MEO3570"/>
      <c r="MEP3570"/>
      <c r="MEQ3570"/>
      <c r="MER3570"/>
      <c r="MES3570"/>
      <c r="MET3570"/>
      <c r="MEU3570"/>
      <c r="MEV3570"/>
      <c r="MEW3570"/>
      <c r="MEX3570"/>
      <c r="MEY3570"/>
      <c r="MEZ3570"/>
      <c r="MFA3570"/>
      <c r="MFB3570"/>
      <c r="MFC3570"/>
      <c r="MFD3570"/>
      <c r="MFE3570"/>
      <c r="MFF3570"/>
      <c r="MFG3570"/>
      <c r="MFH3570"/>
      <c r="MFI3570"/>
      <c r="MFJ3570"/>
      <c r="MFK3570"/>
      <c r="MFL3570"/>
      <c r="MFM3570"/>
      <c r="MFN3570"/>
      <c r="MFO3570"/>
      <c r="MFP3570"/>
      <c r="MFQ3570"/>
      <c r="MFR3570"/>
      <c r="MFS3570"/>
      <c r="MFT3570"/>
      <c r="MFU3570"/>
      <c r="MFV3570"/>
      <c r="MFW3570"/>
      <c r="MFX3570"/>
      <c r="MFY3570"/>
      <c r="MFZ3570"/>
      <c r="MGA3570"/>
      <c r="MGB3570"/>
      <c r="MGC3570"/>
      <c r="MGD3570"/>
      <c r="MGE3570"/>
      <c r="MGF3570"/>
      <c r="MGG3570"/>
      <c r="MGH3570"/>
      <c r="MGI3570"/>
      <c r="MGJ3570"/>
      <c r="MGK3570"/>
      <c r="MGL3570"/>
      <c r="MGM3570"/>
      <c r="MGN3570"/>
      <c r="MGO3570"/>
      <c r="MGP3570"/>
      <c r="MGQ3570"/>
      <c r="MGR3570"/>
      <c r="MGS3570"/>
      <c r="MGT3570"/>
      <c r="MGU3570"/>
      <c r="MGV3570"/>
      <c r="MGW3570"/>
      <c r="MGX3570"/>
      <c r="MGY3570"/>
      <c r="MGZ3570"/>
      <c r="MHA3570"/>
      <c r="MHB3570"/>
      <c r="MHC3570"/>
      <c r="MHD3570"/>
      <c r="MHE3570"/>
      <c r="MHF3570"/>
      <c r="MHG3570"/>
      <c r="MHH3570"/>
      <c r="MHI3570"/>
      <c r="MHJ3570"/>
      <c r="MHK3570"/>
      <c r="MHL3570"/>
      <c r="MHM3570"/>
      <c r="MHN3570"/>
      <c r="MHO3570"/>
      <c r="MHP3570"/>
      <c r="MHQ3570"/>
      <c r="MHR3570"/>
      <c r="MHS3570"/>
      <c r="MHT3570"/>
      <c r="MHU3570"/>
      <c r="MHV3570"/>
      <c r="MHW3570"/>
      <c r="MHX3570"/>
      <c r="MHY3570"/>
      <c r="MHZ3570"/>
      <c r="MIA3570"/>
      <c r="MIB3570"/>
      <c r="MIC3570"/>
      <c r="MID3570"/>
      <c r="MIE3570"/>
      <c r="MIF3570"/>
      <c r="MIG3570"/>
      <c r="MIH3570"/>
      <c r="MII3570"/>
      <c r="MIJ3570"/>
      <c r="MIK3570"/>
      <c r="MIL3570"/>
      <c r="MIM3570"/>
      <c r="MIN3570"/>
      <c r="MIO3570"/>
      <c r="MIP3570"/>
      <c r="MIQ3570"/>
      <c r="MIR3570"/>
      <c r="MIS3570"/>
      <c r="MIT3570"/>
      <c r="MIU3570"/>
      <c r="MIV3570"/>
      <c r="MIW3570"/>
      <c r="MIX3570"/>
      <c r="MIY3570"/>
      <c r="MIZ3570"/>
      <c r="MJA3570"/>
      <c r="MJB3570"/>
      <c r="MJC3570"/>
      <c r="MJD3570"/>
      <c r="MJE3570"/>
      <c r="MJF3570"/>
      <c r="MJG3570"/>
      <c r="MJH3570"/>
      <c r="MJI3570"/>
      <c r="MJJ3570"/>
      <c r="MJK3570"/>
      <c r="MJL3570"/>
      <c r="MJM3570"/>
      <c r="MJN3570"/>
      <c r="MJO3570"/>
      <c r="MJP3570"/>
      <c r="MJQ3570"/>
      <c r="MJR3570"/>
      <c r="MJS3570"/>
      <c r="MJT3570"/>
      <c r="MJU3570"/>
      <c r="MJV3570"/>
      <c r="MJW3570"/>
      <c r="MJX3570"/>
      <c r="MJY3570"/>
      <c r="MJZ3570"/>
      <c r="MKA3570"/>
      <c r="MKB3570"/>
      <c r="MKC3570"/>
      <c r="MKD3570"/>
      <c r="MKE3570"/>
      <c r="MKF3570"/>
      <c r="MKG3570"/>
      <c r="MKH3570"/>
      <c r="MKI3570"/>
      <c r="MKJ3570"/>
      <c r="MKK3570"/>
      <c r="MKL3570"/>
      <c r="MKM3570"/>
      <c r="MKN3570"/>
      <c r="MKO3570"/>
      <c r="MKP3570"/>
      <c r="MKQ3570"/>
      <c r="MKR3570"/>
      <c r="MKS3570"/>
      <c r="MKT3570"/>
      <c r="MKU3570"/>
      <c r="MKV3570"/>
      <c r="MKW3570"/>
      <c r="MKX3570"/>
      <c r="MKY3570"/>
      <c r="MKZ3570"/>
      <c r="MLA3570"/>
      <c r="MLB3570"/>
      <c r="MLC3570"/>
      <c r="MLD3570"/>
      <c r="MLE3570"/>
      <c r="MLF3570"/>
      <c r="MLG3570"/>
      <c r="MLH3570"/>
      <c r="MLI3570"/>
      <c r="MLJ3570"/>
      <c r="MLK3570"/>
      <c r="MLL3570"/>
      <c r="MLM3570"/>
      <c r="MLN3570"/>
      <c r="MLO3570"/>
      <c r="MLP3570"/>
      <c r="MLQ3570"/>
      <c r="MLR3570"/>
      <c r="MLS3570"/>
      <c r="MLT3570"/>
      <c r="MLU3570"/>
      <c r="MLV3570"/>
      <c r="MLW3570"/>
      <c r="MLX3570"/>
      <c r="MLY3570"/>
      <c r="MLZ3570"/>
      <c r="MMA3570"/>
      <c r="MMB3570"/>
      <c r="MMC3570"/>
      <c r="MMD3570"/>
      <c r="MME3570"/>
      <c r="MMF3570"/>
      <c r="MMG3570"/>
      <c r="MMH3570"/>
      <c r="MMI3570"/>
      <c r="MMJ3570"/>
      <c r="MMK3570"/>
      <c r="MML3570"/>
      <c r="MMM3570"/>
      <c r="MMN3570"/>
      <c r="MMO3570"/>
      <c r="MMP3570"/>
      <c r="MMQ3570"/>
      <c r="MMR3570"/>
      <c r="MMS3570"/>
      <c r="MMT3570"/>
      <c r="MMU3570"/>
      <c r="MMV3570"/>
      <c r="MMW3570"/>
      <c r="MMX3570"/>
      <c r="MMY3570"/>
      <c r="MMZ3570"/>
      <c r="MNA3570"/>
      <c r="MNB3570"/>
      <c r="MNC3570"/>
      <c r="MND3570"/>
      <c r="MNE3570"/>
      <c r="MNF3570"/>
      <c r="MNG3570"/>
      <c r="MNH3570"/>
      <c r="MNI3570"/>
      <c r="MNJ3570"/>
      <c r="MNK3570"/>
      <c r="MNL3570"/>
      <c r="MNM3570"/>
      <c r="MNN3570"/>
      <c r="MNO3570"/>
      <c r="MNP3570"/>
      <c r="MNQ3570"/>
      <c r="MNR3570"/>
      <c r="MNS3570"/>
      <c r="MNT3570"/>
      <c r="MNU3570"/>
      <c r="MNV3570"/>
      <c r="MNW3570"/>
      <c r="MNX3570"/>
      <c r="MNY3570"/>
      <c r="MNZ3570"/>
      <c r="MOA3570"/>
      <c r="MOB3570"/>
      <c r="MOC3570"/>
      <c r="MOD3570"/>
      <c r="MOE3570"/>
      <c r="MOF3570"/>
      <c r="MOG3570"/>
      <c r="MOH3570"/>
      <c r="MOI3570"/>
      <c r="MOJ3570"/>
      <c r="MOK3570"/>
      <c r="MOL3570"/>
      <c r="MOM3570"/>
      <c r="MON3570"/>
      <c r="MOO3570"/>
      <c r="MOP3570"/>
      <c r="MOQ3570"/>
      <c r="MOR3570"/>
      <c r="MOS3570"/>
      <c r="MOT3570"/>
      <c r="MOU3570"/>
      <c r="MOV3570"/>
      <c r="MOW3570"/>
      <c r="MOX3570"/>
      <c r="MOY3570"/>
      <c r="MOZ3570"/>
      <c r="MPA3570"/>
      <c r="MPB3570"/>
      <c r="MPC3570"/>
      <c r="MPD3570"/>
      <c r="MPE3570"/>
      <c r="MPF3570"/>
      <c r="MPG3570"/>
      <c r="MPH3570"/>
      <c r="MPI3570"/>
      <c r="MPJ3570"/>
      <c r="MPK3570"/>
      <c r="MPL3570"/>
      <c r="MPM3570"/>
      <c r="MPN3570"/>
      <c r="MPO3570"/>
      <c r="MPP3570"/>
      <c r="MPQ3570"/>
      <c r="MPR3570"/>
      <c r="MPS3570"/>
      <c r="MPT3570"/>
      <c r="MPU3570"/>
      <c r="MPV3570"/>
      <c r="MPW3570"/>
      <c r="MPX3570"/>
      <c r="MPY3570"/>
      <c r="MPZ3570"/>
      <c r="MQA3570"/>
      <c r="MQB3570"/>
      <c r="MQC3570"/>
      <c r="MQD3570"/>
      <c r="MQE3570"/>
      <c r="MQF3570"/>
      <c r="MQG3570"/>
      <c r="MQH3570"/>
      <c r="MQI3570"/>
      <c r="MQJ3570"/>
      <c r="MQK3570"/>
      <c r="MQL3570"/>
      <c r="MQM3570"/>
      <c r="MQN3570"/>
      <c r="MQO3570"/>
      <c r="MQP3570"/>
      <c r="MQQ3570"/>
      <c r="MQR3570"/>
      <c r="MQS3570"/>
      <c r="MQT3570"/>
      <c r="MQU3570"/>
      <c r="MQV3570"/>
      <c r="MQW3570"/>
      <c r="MQX3570"/>
      <c r="MQY3570"/>
      <c r="MQZ3570"/>
      <c r="MRA3570"/>
      <c r="MRB3570"/>
      <c r="MRC3570"/>
      <c r="MRD3570"/>
      <c r="MRE3570"/>
      <c r="MRF3570"/>
      <c r="MRG3570"/>
      <c r="MRH3570"/>
      <c r="MRI3570"/>
      <c r="MRJ3570"/>
      <c r="MRK3570"/>
      <c r="MRL3570"/>
      <c r="MRM3570"/>
      <c r="MRN3570"/>
      <c r="MRO3570"/>
      <c r="MRP3570"/>
      <c r="MRQ3570"/>
      <c r="MRR3570"/>
      <c r="MRS3570"/>
      <c r="MRT3570"/>
      <c r="MRU3570"/>
      <c r="MRV3570"/>
      <c r="MRW3570"/>
      <c r="MRX3570"/>
      <c r="MRY3570"/>
      <c r="MRZ3570"/>
      <c r="MSA3570"/>
      <c r="MSB3570"/>
      <c r="MSC3570"/>
      <c r="MSD3570"/>
      <c r="MSE3570"/>
      <c r="MSF3570"/>
      <c r="MSG3570"/>
      <c r="MSH3570"/>
      <c r="MSI3570"/>
      <c r="MSJ3570"/>
      <c r="MSK3570"/>
      <c r="MSL3570"/>
      <c r="MSM3570"/>
      <c r="MSN3570"/>
      <c r="MSO3570"/>
      <c r="MSP3570"/>
      <c r="MSQ3570"/>
      <c r="MSR3570"/>
      <c r="MSS3570"/>
      <c r="MST3570"/>
      <c r="MSU3570"/>
      <c r="MSV3570"/>
      <c r="MSW3570"/>
      <c r="MSX3570"/>
      <c r="MSY3570"/>
      <c r="MSZ3570"/>
      <c r="MTA3570"/>
      <c r="MTB3570"/>
      <c r="MTC3570"/>
      <c r="MTD3570"/>
      <c r="MTE3570"/>
      <c r="MTF3570"/>
      <c r="MTG3570"/>
      <c r="MTH3570"/>
      <c r="MTI3570"/>
      <c r="MTJ3570"/>
      <c r="MTK3570"/>
      <c r="MTL3570"/>
      <c r="MTM3570"/>
      <c r="MTN3570"/>
      <c r="MTO3570"/>
      <c r="MTP3570"/>
      <c r="MTQ3570"/>
      <c r="MTR3570"/>
      <c r="MTS3570"/>
      <c r="MTT3570"/>
      <c r="MTU3570"/>
      <c r="MTV3570"/>
      <c r="MTW3570"/>
      <c r="MTX3570"/>
      <c r="MTY3570"/>
      <c r="MTZ3570"/>
      <c r="MUA3570"/>
      <c r="MUB3570"/>
      <c r="MUC3570"/>
      <c r="MUD3570"/>
      <c r="MUE3570"/>
      <c r="MUF3570"/>
      <c r="MUG3570"/>
      <c r="MUH3570"/>
      <c r="MUI3570"/>
      <c r="MUJ3570"/>
      <c r="MUK3570"/>
      <c r="MUL3570"/>
      <c r="MUM3570"/>
      <c r="MUN3570"/>
      <c r="MUO3570"/>
      <c r="MUP3570"/>
      <c r="MUQ3570"/>
      <c r="MUR3570"/>
      <c r="MUS3570"/>
      <c r="MUT3570"/>
      <c r="MUU3570"/>
      <c r="MUV3570"/>
      <c r="MUW3570"/>
      <c r="MUX3570"/>
      <c r="MUY3570"/>
      <c r="MUZ3570"/>
      <c r="MVA3570"/>
      <c r="MVB3570"/>
      <c r="MVC3570"/>
      <c r="MVD3570"/>
      <c r="MVE3570"/>
      <c r="MVF3570"/>
      <c r="MVG3570"/>
      <c r="MVH3570"/>
      <c r="MVI3570"/>
      <c r="MVJ3570"/>
      <c r="MVK3570"/>
      <c r="MVL3570"/>
      <c r="MVM3570"/>
      <c r="MVN3570"/>
      <c r="MVO3570"/>
      <c r="MVP3570"/>
      <c r="MVQ3570"/>
      <c r="MVR3570"/>
      <c r="MVS3570"/>
      <c r="MVT3570"/>
      <c r="MVU3570"/>
      <c r="MVV3570"/>
      <c r="MVW3570"/>
      <c r="MVX3570"/>
      <c r="MVY3570"/>
      <c r="MVZ3570"/>
      <c r="MWA3570"/>
      <c r="MWB3570"/>
      <c r="MWC3570"/>
      <c r="MWD3570"/>
      <c r="MWE3570"/>
      <c r="MWF3570"/>
      <c r="MWG3570"/>
      <c r="MWH3570"/>
      <c r="MWI3570"/>
      <c r="MWJ3570"/>
      <c r="MWK3570"/>
      <c r="MWL3570"/>
      <c r="MWM3570"/>
      <c r="MWN3570"/>
      <c r="MWO3570"/>
      <c r="MWP3570"/>
      <c r="MWQ3570"/>
      <c r="MWR3570"/>
      <c r="MWS3570"/>
      <c r="MWT3570"/>
      <c r="MWU3570"/>
      <c r="MWV3570"/>
      <c r="MWW3570"/>
      <c r="MWX3570"/>
      <c r="MWY3570"/>
      <c r="MWZ3570"/>
      <c r="MXA3570"/>
      <c r="MXB3570"/>
      <c r="MXC3570"/>
      <c r="MXD3570"/>
      <c r="MXE3570"/>
      <c r="MXF3570"/>
      <c r="MXG3570"/>
      <c r="MXH3570"/>
      <c r="MXI3570"/>
      <c r="MXJ3570"/>
      <c r="MXK3570"/>
      <c r="MXL3570"/>
      <c r="MXM3570"/>
      <c r="MXN3570"/>
      <c r="MXO3570"/>
      <c r="MXP3570"/>
      <c r="MXQ3570"/>
      <c r="MXR3570"/>
      <c r="MXS3570"/>
      <c r="MXT3570"/>
      <c r="MXU3570"/>
      <c r="MXV3570"/>
      <c r="MXW3570"/>
      <c r="MXX3570"/>
      <c r="MXY3570"/>
      <c r="MXZ3570"/>
      <c r="MYA3570"/>
      <c r="MYB3570"/>
      <c r="MYC3570"/>
      <c r="MYD3570"/>
      <c r="MYE3570"/>
      <c r="MYF3570"/>
      <c r="MYG3570"/>
      <c r="MYH3570"/>
      <c r="MYI3570"/>
      <c r="MYJ3570"/>
      <c r="MYK3570"/>
      <c r="MYL3570"/>
      <c r="MYM3570"/>
      <c r="MYN3570"/>
      <c r="MYO3570"/>
      <c r="MYP3570"/>
      <c r="MYQ3570"/>
      <c r="MYR3570"/>
      <c r="MYS3570"/>
      <c r="MYT3570"/>
      <c r="MYU3570"/>
      <c r="MYV3570"/>
      <c r="MYW3570"/>
      <c r="MYX3570"/>
      <c r="MYY3570"/>
      <c r="MYZ3570"/>
      <c r="MZA3570"/>
      <c r="MZB3570"/>
      <c r="MZC3570"/>
      <c r="MZD3570"/>
      <c r="MZE3570"/>
      <c r="MZF3570"/>
      <c r="MZG3570"/>
      <c r="MZH3570"/>
      <c r="MZI3570"/>
      <c r="MZJ3570"/>
      <c r="MZK3570"/>
      <c r="MZL3570"/>
      <c r="MZM3570"/>
      <c r="MZN3570"/>
      <c r="MZO3570"/>
      <c r="MZP3570"/>
      <c r="MZQ3570"/>
      <c r="MZR3570"/>
      <c r="MZS3570"/>
      <c r="MZT3570"/>
      <c r="MZU3570"/>
      <c r="MZV3570"/>
      <c r="MZW3570"/>
      <c r="MZX3570"/>
      <c r="MZY3570"/>
      <c r="MZZ3570"/>
      <c r="NAA3570"/>
      <c r="NAB3570"/>
      <c r="NAC3570"/>
      <c r="NAD3570"/>
      <c r="NAE3570"/>
      <c r="NAF3570"/>
      <c r="NAG3570"/>
      <c r="NAH3570"/>
      <c r="NAI3570"/>
      <c r="NAJ3570"/>
      <c r="NAK3570"/>
      <c r="NAL3570"/>
      <c r="NAM3570"/>
      <c r="NAN3570"/>
      <c r="NAO3570"/>
      <c r="NAP3570"/>
      <c r="NAQ3570"/>
      <c r="NAR3570"/>
      <c r="NAS3570"/>
      <c r="NAT3570"/>
      <c r="NAU3570"/>
      <c r="NAV3570"/>
      <c r="NAW3570"/>
      <c r="NAX3570"/>
      <c r="NAY3570"/>
      <c r="NAZ3570"/>
      <c r="NBA3570"/>
      <c r="NBB3570"/>
      <c r="NBC3570"/>
      <c r="NBD3570"/>
      <c r="NBE3570"/>
      <c r="NBF3570"/>
      <c r="NBG3570"/>
      <c r="NBH3570"/>
      <c r="NBI3570"/>
      <c r="NBJ3570"/>
      <c r="NBK3570"/>
      <c r="NBL3570"/>
      <c r="NBM3570"/>
      <c r="NBN3570"/>
      <c r="NBO3570"/>
      <c r="NBP3570"/>
      <c r="NBQ3570"/>
      <c r="NBR3570"/>
      <c r="NBS3570"/>
      <c r="NBT3570"/>
      <c r="NBU3570"/>
      <c r="NBV3570"/>
      <c r="NBW3570"/>
      <c r="NBX3570"/>
      <c r="NBY3570"/>
      <c r="NBZ3570"/>
      <c r="NCA3570"/>
      <c r="NCB3570"/>
      <c r="NCC3570"/>
      <c r="NCD3570"/>
      <c r="NCE3570"/>
      <c r="NCF3570"/>
      <c r="NCG3570"/>
      <c r="NCH3570"/>
      <c r="NCI3570"/>
      <c r="NCJ3570"/>
      <c r="NCK3570"/>
      <c r="NCL3570"/>
      <c r="NCM3570"/>
      <c r="NCN3570"/>
      <c r="NCO3570"/>
      <c r="NCP3570"/>
      <c r="NCQ3570"/>
      <c r="NCR3570"/>
      <c r="NCS3570"/>
      <c r="NCT3570"/>
      <c r="NCU3570"/>
      <c r="NCV3570"/>
      <c r="NCW3570"/>
      <c r="NCX3570"/>
      <c r="NCY3570"/>
      <c r="NCZ3570"/>
      <c r="NDA3570"/>
      <c r="NDB3570"/>
      <c r="NDC3570"/>
      <c r="NDD3570"/>
      <c r="NDE3570"/>
      <c r="NDF3570"/>
      <c r="NDG3570"/>
      <c r="NDH3570"/>
      <c r="NDI3570"/>
      <c r="NDJ3570"/>
      <c r="NDK3570"/>
      <c r="NDL3570"/>
      <c r="NDM3570"/>
      <c r="NDN3570"/>
      <c r="NDO3570"/>
      <c r="NDP3570"/>
      <c r="NDQ3570"/>
      <c r="NDR3570"/>
      <c r="NDS3570"/>
      <c r="NDT3570"/>
      <c r="NDU3570"/>
      <c r="NDV3570"/>
      <c r="NDW3570"/>
      <c r="NDX3570"/>
      <c r="NDY3570"/>
      <c r="NDZ3570"/>
      <c r="NEA3570"/>
      <c r="NEB3570"/>
      <c r="NEC3570"/>
      <c r="NED3570"/>
      <c r="NEE3570"/>
      <c r="NEF3570"/>
      <c r="NEG3570"/>
      <c r="NEH3570"/>
      <c r="NEI3570"/>
      <c r="NEJ3570"/>
      <c r="NEK3570"/>
      <c r="NEL3570"/>
      <c r="NEM3570"/>
      <c r="NEN3570"/>
      <c r="NEO3570"/>
      <c r="NEP3570"/>
      <c r="NEQ3570"/>
      <c r="NER3570"/>
      <c r="NES3570"/>
      <c r="NET3570"/>
      <c r="NEU3570"/>
      <c r="NEV3570"/>
      <c r="NEW3570"/>
      <c r="NEX3570"/>
      <c r="NEY3570"/>
      <c r="NEZ3570"/>
      <c r="NFA3570"/>
      <c r="NFB3570"/>
      <c r="NFC3570"/>
      <c r="NFD3570"/>
      <c r="NFE3570"/>
      <c r="NFF3570"/>
      <c r="NFG3570"/>
      <c r="NFH3570"/>
      <c r="NFI3570"/>
      <c r="NFJ3570"/>
      <c r="NFK3570"/>
      <c r="NFL3570"/>
      <c r="NFM3570"/>
      <c r="NFN3570"/>
      <c r="NFO3570"/>
      <c r="NFP3570"/>
      <c r="NFQ3570"/>
      <c r="NFR3570"/>
      <c r="NFS3570"/>
      <c r="NFT3570"/>
      <c r="NFU3570"/>
      <c r="NFV3570"/>
      <c r="NFW3570"/>
      <c r="NFX3570"/>
      <c r="NFY3570"/>
      <c r="NFZ3570"/>
      <c r="NGA3570"/>
      <c r="NGB3570"/>
      <c r="NGC3570"/>
      <c r="NGD3570"/>
      <c r="NGE3570"/>
      <c r="NGF3570"/>
      <c r="NGG3570"/>
      <c r="NGH3570"/>
      <c r="NGI3570"/>
      <c r="NGJ3570"/>
      <c r="NGK3570"/>
      <c r="NGL3570"/>
      <c r="NGM3570"/>
      <c r="NGN3570"/>
      <c r="NGO3570"/>
      <c r="NGP3570"/>
      <c r="NGQ3570"/>
      <c r="NGR3570"/>
      <c r="NGS3570"/>
      <c r="NGT3570"/>
      <c r="NGU3570"/>
      <c r="NGV3570"/>
      <c r="NGW3570"/>
      <c r="NGX3570"/>
      <c r="NGY3570"/>
      <c r="NGZ3570"/>
      <c r="NHA3570"/>
      <c r="NHB3570"/>
      <c r="NHC3570"/>
      <c r="NHD3570"/>
      <c r="NHE3570"/>
      <c r="NHF3570"/>
      <c r="NHG3570"/>
      <c r="NHH3570"/>
      <c r="NHI3570"/>
      <c r="NHJ3570"/>
      <c r="NHK3570"/>
      <c r="NHL3570"/>
      <c r="NHM3570"/>
      <c r="NHN3570"/>
      <c r="NHO3570"/>
      <c r="NHP3570"/>
      <c r="NHQ3570"/>
      <c r="NHR3570"/>
      <c r="NHS3570"/>
      <c r="NHT3570"/>
      <c r="NHU3570"/>
      <c r="NHV3570"/>
      <c r="NHW3570"/>
      <c r="NHX3570"/>
      <c r="NHY3570"/>
      <c r="NHZ3570"/>
      <c r="NIA3570"/>
      <c r="NIB3570"/>
      <c r="NIC3570"/>
      <c r="NID3570"/>
      <c r="NIE3570"/>
      <c r="NIF3570"/>
      <c r="NIG3570"/>
      <c r="NIH3570"/>
      <c r="NII3570"/>
      <c r="NIJ3570"/>
      <c r="NIK3570"/>
      <c r="NIL3570"/>
      <c r="NIM3570"/>
      <c r="NIN3570"/>
      <c r="NIO3570"/>
      <c r="NIP3570"/>
      <c r="NIQ3570"/>
      <c r="NIR3570"/>
      <c r="NIS3570"/>
      <c r="NIT3570"/>
      <c r="NIU3570"/>
      <c r="NIV3570"/>
      <c r="NIW3570"/>
      <c r="NIX3570"/>
      <c r="NIY3570"/>
      <c r="NIZ3570"/>
      <c r="NJA3570"/>
      <c r="NJB3570"/>
      <c r="NJC3570"/>
      <c r="NJD3570"/>
      <c r="NJE3570"/>
      <c r="NJF3570"/>
      <c r="NJG3570"/>
      <c r="NJH3570"/>
      <c r="NJI3570"/>
      <c r="NJJ3570"/>
      <c r="NJK3570"/>
      <c r="NJL3570"/>
      <c r="NJM3570"/>
      <c r="NJN3570"/>
      <c r="NJO3570"/>
      <c r="NJP3570"/>
      <c r="NJQ3570"/>
      <c r="NJR3570"/>
      <c r="NJS3570"/>
      <c r="NJT3570"/>
      <c r="NJU3570"/>
      <c r="NJV3570"/>
      <c r="NJW3570"/>
      <c r="NJX3570"/>
      <c r="NJY3570"/>
      <c r="NJZ3570"/>
      <c r="NKA3570"/>
      <c r="NKB3570"/>
      <c r="NKC3570"/>
      <c r="NKD3570"/>
      <c r="NKE3570"/>
      <c r="NKF3570"/>
      <c r="NKG3570"/>
      <c r="NKH3570"/>
      <c r="NKI3570"/>
      <c r="NKJ3570"/>
      <c r="NKK3570"/>
      <c r="NKL3570"/>
      <c r="NKM3570"/>
      <c r="NKN3570"/>
      <c r="NKO3570"/>
      <c r="NKP3570"/>
      <c r="NKQ3570"/>
      <c r="NKR3570"/>
      <c r="NKS3570"/>
      <c r="NKT3570"/>
      <c r="NKU3570"/>
      <c r="NKV3570"/>
      <c r="NKW3570"/>
      <c r="NKX3570"/>
      <c r="NKY3570"/>
      <c r="NKZ3570"/>
      <c r="NLA3570"/>
      <c r="NLB3570"/>
      <c r="NLC3570"/>
      <c r="NLD3570"/>
      <c r="NLE3570"/>
      <c r="NLF3570"/>
      <c r="NLG3570"/>
      <c r="NLH3570"/>
      <c r="NLI3570"/>
      <c r="NLJ3570"/>
      <c r="NLK3570"/>
      <c r="NLL3570"/>
      <c r="NLM3570"/>
      <c r="NLN3570"/>
      <c r="NLO3570"/>
      <c r="NLP3570"/>
      <c r="NLQ3570"/>
      <c r="NLR3570"/>
      <c r="NLS3570"/>
      <c r="NLT3570"/>
      <c r="NLU3570"/>
      <c r="NLV3570"/>
      <c r="NLW3570"/>
      <c r="NLX3570"/>
      <c r="NLY3570"/>
      <c r="NLZ3570"/>
      <c r="NMA3570"/>
      <c r="NMB3570"/>
      <c r="NMC3570"/>
      <c r="NMD3570"/>
      <c r="NME3570"/>
      <c r="NMF3570"/>
      <c r="NMG3570"/>
      <c r="NMH3570"/>
      <c r="NMI3570"/>
      <c r="NMJ3570"/>
      <c r="NMK3570"/>
      <c r="NML3570"/>
      <c r="NMM3570"/>
      <c r="NMN3570"/>
      <c r="NMO3570"/>
      <c r="NMP3570"/>
      <c r="NMQ3570"/>
      <c r="NMR3570"/>
      <c r="NMS3570"/>
      <c r="NMT3570"/>
      <c r="NMU3570"/>
      <c r="NMV3570"/>
      <c r="NMW3570"/>
      <c r="NMX3570"/>
      <c r="NMY3570"/>
      <c r="NMZ3570"/>
      <c r="NNA3570"/>
      <c r="NNB3570"/>
      <c r="NNC3570"/>
      <c r="NND3570"/>
      <c r="NNE3570"/>
      <c r="NNF3570"/>
      <c r="NNG3570"/>
      <c r="NNH3570"/>
      <c r="NNI3570"/>
      <c r="NNJ3570"/>
      <c r="NNK3570"/>
      <c r="NNL3570"/>
      <c r="NNM3570"/>
      <c r="NNN3570"/>
      <c r="NNO3570"/>
      <c r="NNP3570"/>
      <c r="NNQ3570"/>
      <c r="NNR3570"/>
      <c r="NNS3570"/>
      <c r="NNT3570"/>
      <c r="NNU3570"/>
      <c r="NNV3570"/>
      <c r="NNW3570"/>
      <c r="NNX3570"/>
      <c r="NNY3570"/>
      <c r="NNZ3570"/>
      <c r="NOA3570"/>
      <c r="NOB3570"/>
      <c r="NOC3570"/>
      <c r="NOD3570"/>
      <c r="NOE3570"/>
      <c r="NOF3570"/>
      <c r="NOG3570"/>
      <c r="NOH3570"/>
      <c r="NOI3570"/>
      <c r="NOJ3570"/>
      <c r="NOK3570"/>
      <c r="NOL3570"/>
      <c r="NOM3570"/>
      <c r="NON3570"/>
      <c r="NOO3570"/>
      <c r="NOP3570"/>
      <c r="NOQ3570"/>
      <c r="NOR3570"/>
      <c r="NOS3570"/>
      <c r="NOT3570"/>
      <c r="NOU3570"/>
      <c r="NOV3570"/>
      <c r="NOW3570"/>
      <c r="NOX3570"/>
      <c r="NOY3570"/>
      <c r="NOZ3570"/>
      <c r="NPA3570"/>
      <c r="NPB3570"/>
      <c r="NPC3570"/>
      <c r="NPD3570"/>
      <c r="NPE3570"/>
      <c r="NPF3570"/>
      <c r="NPG3570"/>
      <c r="NPH3570"/>
      <c r="NPI3570"/>
      <c r="NPJ3570"/>
      <c r="NPK3570"/>
      <c r="NPL3570"/>
      <c r="NPM3570"/>
      <c r="NPN3570"/>
      <c r="NPO3570"/>
      <c r="NPP3570"/>
      <c r="NPQ3570"/>
      <c r="NPR3570"/>
      <c r="NPS3570"/>
      <c r="NPT3570"/>
      <c r="NPU3570"/>
      <c r="NPV3570"/>
      <c r="NPW3570"/>
      <c r="NPX3570"/>
      <c r="NPY3570"/>
      <c r="NPZ3570"/>
      <c r="NQA3570"/>
      <c r="NQB3570"/>
      <c r="NQC3570"/>
      <c r="NQD3570"/>
      <c r="NQE3570"/>
      <c r="NQF3570"/>
      <c r="NQG3570"/>
      <c r="NQH3570"/>
      <c r="NQI3570"/>
      <c r="NQJ3570"/>
      <c r="NQK3570"/>
      <c r="NQL3570"/>
      <c r="NQM3570"/>
      <c r="NQN3570"/>
      <c r="NQO3570"/>
      <c r="NQP3570"/>
      <c r="NQQ3570"/>
      <c r="NQR3570"/>
      <c r="NQS3570"/>
      <c r="NQT3570"/>
      <c r="NQU3570"/>
      <c r="NQV3570"/>
      <c r="NQW3570"/>
      <c r="NQX3570"/>
      <c r="NQY3570"/>
      <c r="NQZ3570"/>
      <c r="NRA3570"/>
      <c r="NRB3570"/>
      <c r="NRC3570"/>
      <c r="NRD3570"/>
      <c r="NRE3570"/>
      <c r="NRF3570"/>
      <c r="NRG3570"/>
      <c r="NRH3570"/>
      <c r="NRI3570"/>
      <c r="NRJ3570"/>
      <c r="NRK3570"/>
      <c r="NRL3570"/>
      <c r="NRM3570"/>
      <c r="NRN3570"/>
      <c r="NRO3570"/>
      <c r="NRP3570"/>
      <c r="NRQ3570"/>
      <c r="NRR3570"/>
      <c r="NRS3570"/>
      <c r="NRT3570"/>
      <c r="NRU3570"/>
      <c r="NRV3570"/>
      <c r="NRW3570"/>
      <c r="NRX3570"/>
      <c r="NRY3570"/>
      <c r="NRZ3570"/>
      <c r="NSA3570"/>
      <c r="NSB3570"/>
      <c r="NSC3570"/>
      <c r="NSD3570"/>
      <c r="NSE3570"/>
      <c r="NSF3570"/>
      <c r="NSG3570"/>
      <c r="NSH3570"/>
      <c r="NSI3570"/>
      <c r="NSJ3570"/>
      <c r="NSK3570"/>
      <c r="NSL3570"/>
      <c r="NSM3570"/>
      <c r="NSN3570"/>
      <c r="NSO3570"/>
      <c r="NSP3570"/>
      <c r="NSQ3570"/>
      <c r="NSR3570"/>
      <c r="NSS3570"/>
      <c r="NST3570"/>
      <c r="NSU3570"/>
      <c r="NSV3570"/>
      <c r="NSW3570"/>
      <c r="NSX3570"/>
      <c r="NSY3570"/>
      <c r="NSZ3570"/>
      <c r="NTA3570"/>
      <c r="NTB3570"/>
      <c r="NTC3570"/>
      <c r="NTD3570"/>
      <c r="NTE3570"/>
      <c r="NTF3570"/>
      <c r="NTG3570"/>
      <c r="NTH3570"/>
      <c r="NTI3570"/>
      <c r="NTJ3570"/>
      <c r="NTK3570"/>
      <c r="NTL3570"/>
      <c r="NTM3570"/>
      <c r="NTN3570"/>
      <c r="NTO3570"/>
      <c r="NTP3570"/>
      <c r="NTQ3570"/>
      <c r="NTR3570"/>
      <c r="NTS3570"/>
      <c r="NTT3570"/>
      <c r="NTU3570"/>
      <c r="NTV3570"/>
      <c r="NTW3570"/>
      <c r="NTX3570"/>
      <c r="NTY3570"/>
      <c r="NTZ3570"/>
      <c r="NUA3570"/>
      <c r="NUB3570"/>
      <c r="NUC3570"/>
      <c r="NUD3570"/>
      <c r="NUE3570"/>
      <c r="NUF3570"/>
      <c r="NUG3570"/>
      <c r="NUH3570"/>
      <c r="NUI3570"/>
      <c r="NUJ3570"/>
      <c r="NUK3570"/>
      <c r="NUL3570"/>
      <c r="NUM3570"/>
      <c r="NUN3570"/>
      <c r="NUO3570"/>
      <c r="NUP3570"/>
      <c r="NUQ3570"/>
      <c r="NUR3570"/>
      <c r="NUS3570"/>
      <c r="NUT3570"/>
      <c r="NUU3570"/>
      <c r="NUV3570"/>
      <c r="NUW3570"/>
      <c r="NUX3570"/>
      <c r="NUY3570"/>
      <c r="NUZ3570"/>
      <c r="NVA3570"/>
      <c r="NVB3570"/>
      <c r="NVC3570"/>
      <c r="NVD3570"/>
      <c r="NVE3570"/>
      <c r="NVF3570"/>
      <c r="NVG3570"/>
      <c r="NVH3570"/>
      <c r="NVI3570"/>
      <c r="NVJ3570"/>
      <c r="NVK3570"/>
      <c r="NVL3570"/>
      <c r="NVM3570"/>
      <c r="NVN3570"/>
      <c r="NVO3570"/>
      <c r="NVP3570"/>
      <c r="NVQ3570"/>
      <c r="NVR3570"/>
      <c r="NVS3570"/>
      <c r="NVT3570"/>
      <c r="NVU3570"/>
      <c r="NVV3570"/>
      <c r="NVW3570"/>
      <c r="NVX3570"/>
      <c r="NVY3570"/>
      <c r="NVZ3570"/>
      <c r="NWA3570"/>
      <c r="NWB3570"/>
      <c r="NWC3570"/>
      <c r="NWD3570"/>
      <c r="NWE3570"/>
      <c r="NWF3570"/>
      <c r="NWG3570"/>
      <c r="NWH3570"/>
      <c r="NWI3570"/>
      <c r="NWJ3570"/>
      <c r="NWK3570"/>
      <c r="NWL3570"/>
      <c r="NWM3570"/>
      <c r="NWN3570"/>
      <c r="NWO3570"/>
      <c r="NWP3570"/>
      <c r="NWQ3570"/>
      <c r="NWR3570"/>
      <c r="NWS3570"/>
      <c r="NWT3570"/>
      <c r="NWU3570"/>
      <c r="NWV3570"/>
      <c r="NWW3570"/>
      <c r="NWX3570"/>
      <c r="NWY3570"/>
      <c r="NWZ3570"/>
      <c r="NXA3570"/>
      <c r="NXB3570"/>
      <c r="NXC3570"/>
      <c r="NXD3570"/>
      <c r="NXE3570"/>
      <c r="NXF3570"/>
      <c r="NXG3570"/>
      <c r="NXH3570"/>
      <c r="NXI3570"/>
      <c r="NXJ3570"/>
      <c r="NXK3570"/>
      <c r="NXL3570"/>
      <c r="NXM3570"/>
      <c r="NXN3570"/>
      <c r="NXO3570"/>
      <c r="NXP3570"/>
      <c r="NXQ3570"/>
      <c r="NXR3570"/>
      <c r="NXS3570"/>
      <c r="NXT3570"/>
      <c r="NXU3570"/>
      <c r="NXV3570"/>
      <c r="NXW3570"/>
      <c r="NXX3570"/>
      <c r="NXY3570"/>
      <c r="NXZ3570"/>
      <c r="NYA3570"/>
      <c r="NYB3570"/>
      <c r="NYC3570"/>
      <c r="NYD3570"/>
      <c r="NYE3570"/>
      <c r="NYF3570"/>
      <c r="NYG3570"/>
      <c r="NYH3570"/>
      <c r="NYI3570"/>
      <c r="NYJ3570"/>
      <c r="NYK3570"/>
      <c r="NYL3570"/>
      <c r="NYM3570"/>
      <c r="NYN3570"/>
      <c r="NYO3570"/>
      <c r="NYP3570"/>
      <c r="NYQ3570"/>
      <c r="NYR3570"/>
      <c r="NYS3570"/>
      <c r="NYT3570"/>
      <c r="NYU3570"/>
      <c r="NYV3570"/>
      <c r="NYW3570"/>
      <c r="NYX3570"/>
      <c r="NYY3570"/>
      <c r="NYZ3570"/>
      <c r="NZA3570"/>
      <c r="NZB3570"/>
      <c r="NZC3570"/>
      <c r="NZD3570"/>
      <c r="NZE3570"/>
      <c r="NZF3570"/>
      <c r="NZG3570"/>
      <c r="NZH3570"/>
      <c r="NZI3570"/>
      <c r="NZJ3570"/>
      <c r="NZK3570"/>
      <c r="NZL3570"/>
      <c r="NZM3570"/>
      <c r="NZN3570"/>
      <c r="NZO3570"/>
      <c r="NZP3570"/>
      <c r="NZQ3570"/>
      <c r="NZR3570"/>
      <c r="NZS3570"/>
      <c r="NZT3570"/>
      <c r="NZU3570"/>
      <c r="NZV3570"/>
      <c r="NZW3570"/>
      <c r="NZX3570"/>
      <c r="NZY3570"/>
      <c r="NZZ3570"/>
      <c r="OAA3570"/>
      <c r="OAB3570"/>
      <c r="OAC3570"/>
      <c r="OAD3570"/>
      <c r="OAE3570"/>
      <c r="OAF3570"/>
      <c r="OAG3570"/>
      <c r="OAH3570"/>
      <c r="OAI3570"/>
      <c r="OAJ3570"/>
      <c r="OAK3570"/>
      <c r="OAL3570"/>
      <c r="OAM3570"/>
      <c r="OAN3570"/>
      <c r="OAO3570"/>
      <c r="OAP3570"/>
      <c r="OAQ3570"/>
      <c r="OAR3570"/>
      <c r="OAS3570"/>
      <c r="OAT3570"/>
      <c r="OAU3570"/>
      <c r="OAV3570"/>
      <c r="OAW3570"/>
      <c r="OAX3570"/>
      <c r="OAY3570"/>
      <c r="OAZ3570"/>
      <c r="OBA3570"/>
      <c r="OBB3570"/>
      <c r="OBC3570"/>
      <c r="OBD3570"/>
      <c r="OBE3570"/>
      <c r="OBF3570"/>
      <c r="OBG3570"/>
      <c r="OBH3570"/>
      <c r="OBI3570"/>
      <c r="OBJ3570"/>
      <c r="OBK3570"/>
      <c r="OBL3570"/>
      <c r="OBM3570"/>
      <c r="OBN3570"/>
      <c r="OBO3570"/>
      <c r="OBP3570"/>
      <c r="OBQ3570"/>
      <c r="OBR3570"/>
      <c r="OBS3570"/>
      <c r="OBT3570"/>
      <c r="OBU3570"/>
      <c r="OBV3570"/>
      <c r="OBW3570"/>
      <c r="OBX3570"/>
      <c r="OBY3570"/>
      <c r="OBZ3570"/>
      <c r="OCA3570"/>
      <c r="OCB3570"/>
      <c r="OCC3570"/>
      <c r="OCD3570"/>
      <c r="OCE3570"/>
      <c r="OCF3570"/>
      <c r="OCG3570"/>
      <c r="OCH3570"/>
      <c r="OCI3570"/>
      <c r="OCJ3570"/>
      <c r="OCK3570"/>
      <c r="OCL3570"/>
      <c r="OCM3570"/>
      <c r="OCN3570"/>
      <c r="OCO3570"/>
      <c r="OCP3570"/>
      <c r="OCQ3570"/>
      <c r="OCR3570"/>
      <c r="OCS3570"/>
      <c r="OCT3570"/>
      <c r="OCU3570"/>
      <c r="OCV3570"/>
      <c r="OCW3570"/>
      <c r="OCX3570"/>
      <c r="OCY3570"/>
      <c r="OCZ3570"/>
      <c r="ODA3570"/>
      <c r="ODB3570"/>
      <c r="ODC3570"/>
      <c r="ODD3570"/>
      <c r="ODE3570"/>
      <c r="ODF3570"/>
      <c r="ODG3570"/>
      <c r="ODH3570"/>
      <c r="ODI3570"/>
      <c r="ODJ3570"/>
      <c r="ODK3570"/>
      <c r="ODL3570"/>
      <c r="ODM3570"/>
      <c r="ODN3570"/>
      <c r="ODO3570"/>
      <c r="ODP3570"/>
      <c r="ODQ3570"/>
      <c r="ODR3570"/>
      <c r="ODS3570"/>
      <c r="ODT3570"/>
      <c r="ODU3570"/>
      <c r="ODV3570"/>
      <c r="ODW3570"/>
      <c r="ODX3570"/>
      <c r="ODY3570"/>
      <c r="ODZ3570"/>
      <c r="OEA3570"/>
      <c r="OEB3570"/>
      <c r="OEC3570"/>
      <c r="OED3570"/>
      <c r="OEE3570"/>
      <c r="OEF3570"/>
      <c r="OEG3570"/>
      <c r="OEH3570"/>
      <c r="OEI3570"/>
      <c r="OEJ3570"/>
      <c r="OEK3570"/>
      <c r="OEL3570"/>
      <c r="OEM3570"/>
      <c r="OEN3570"/>
      <c r="OEO3570"/>
      <c r="OEP3570"/>
      <c r="OEQ3570"/>
      <c r="OER3570"/>
      <c r="OES3570"/>
      <c r="OET3570"/>
      <c r="OEU3570"/>
      <c r="OEV3570"/>
      <c r="OEW3570"/>
      <c r="OEX3570"/>
      <c r="OEY3570"/>
      <c r="OEZ3570"/>
      <c r="OFA3570"/>
      <c r="OFB3570"/>
      <c r="OFC3570"/>
      <c r="OFD3570"/>
      <c r="OFE3570"/>
      <c r="OFF3570"/>
      <c r="OFG3570"/>
      <c r="OFH3570"/>
      <c r="OFI3570"/>
      <c r="OFJ3570"/>
      <c r="OFK3570"/>
      <c r="OFL3570"/>
      <c r="OFM3570"/>
      <c r="OFN3570"/>
      <c r="OFO3570"/>
      <c r="OFP3570"/>
      <c r="OFQ3570"/>
      <c r="OFR3570"/>
      <c r="OFS3570"/>
      <c r="OFT3570"/>
      <c r="OFU3570"/>
      <c r="OFV3570"/>
      <c r="OFW3570"/>
      <c r="OFX3570"/>
      <c r="OFY3570"/>
      <c r="OFZ3570"/>
      <c r="OGA3570"/>
      <c r="OGB3570"/>
      <c r="OGC3570"/>
      <c r="OGD3570"/>
      <c r="OGE3570"/>
      <c r="OGF3570"/>
      <c r="OGG3570"/>
      <c r="OGH3570"/>
      <c r="OGI3570"/>
      <c r="OGJ3570"/>
      <c r="OGK3570"/>
      <c r="OGL3570"/>
      <c r="OGM3570"/>
      <c r="OGN3570"/>
      <c r="OGO3570"/>
      <c r="OGP3570"/>
      <c r="OGQ3570"/>
      <c r="OGR3570"/>
      <c r="OGS3570"/>
      <c r="OGT3570"/>
      <c r="OGU3570"/>
      <c r="OGV3570"/>
      <c r="OGW3570"/>
      <c r="OGX3570"/>
      <c r="OGY3570"/>
      <c r="OGZ3570"/>
      <c r="OHA3570"/>
      <c r="OHB3570"/>
      <c r="OHC3570"/>
      <c r="OHD3570"/>
      <c r="OHE3570"/>
      <c r="OHF3570"/>
      <c r="OHG3570"/>
      <c r="OHH3570"/>
      <c r="OHI3570"/>
      <c r="OHJ3570"/>
      <c r="OHK3570"/>
      <c r="OHL3570"/>
      <c r="OHM3570"/>
      <c r="OHN3570"/>
      <c r="OHO3570"/>
      <c r="OHP3570"/>
      <c r="OHQ3570"/>
      <c r="OHR3570"/>
      <c r="OHS3570"/>
      <c r="OHT3570"/>
      <c r="OHU3570"/>
      <c r="OHV3570"/>
      <c r="OHW3570"/>
      <c r="OHX3570"/>
      <c r="OHY3570"/>
      <c r="OHZ3570"/>
      <c r="OIA3570"/>
      <c r="OIB3570"/>
      <c r="OIC3570"/>
      <c r="OID3570"/>
      <c r="OIE3570"/>
      <c r="OIF3570"/>
      <c r="OIG3570"/>
      <c r="OIH3570"/>
      <c r="OII3570"/>
      <c r="OIJ3570"/>
      <c r="OIK3570"/>
      <c r="OIL3570"/>
      <c r="OIM3570"/>
      <c r="OIN3570"/>
      <c r="OIO3570"/>
      <c r="OIP3570"/>
      <c r="OIQ3570"/>
      <c r="OIR3570"/>
      <c r="OIS3570"/>
      <c r="OIT3570"/>
      <c r="OIU3570"/>
      <c r="OIV3570"/>
      <c r="OIW3570"/>
      <c r="OIX3570"/>
      <c r="OIY3570"/>
      <c r="OIZ3570"/>
      <c r="OJA3570"/>
      <c r="OJB3570"/>
      <c r="OJC3570"/>
      <c r="OJD3570"/>
      <c r="OJE3570"/>
      <c r="OJF3570"/>
      <c r="OJG3570"/>
      <c r="OJH3570"/>
      <c r="OJI3570"/>
      <c r="OJJ3570"/>
      <c r="OJK3570"/>
      <c r="OJL3570"/>
      <c r="OJM3570"/>
      <c r="OJN3570"/>
      <c r="OJO3570"/>
      <c r="OJP3570"/>
      <c r="OJQ3570"/>
      <c r="OJR3570"/>
      <c r="OJS3570"/>
      <c r="OJT3570"/>
      <c r="OJU3570"/>
      <c r="OJV3570"/>
      <c r="OJW3570"/>
      <c r="OJX3570"/>
      <c r="OJY3570"/>
      <c r="OJZ3570"/>
      <c r="OKA3570"/>
      <c r="OKB3570"/>
      <c r="OKC3570"/>
      <c r="OKD3570"/>
      <c r="OKE3570"/>
      <c r="OKF3570"/>
      <c r="OKG3570"/>
      <c r="OKH3570"/>
      <c r="OKI3570"/>
      <c r="OKJ3570"/>
      <c r="OKK3570"/>
      <c r="OKL3570"/>
      <c r="OKM3570"/>
      <c r="OKN3570"/>
      <c r="OKO3570"/>
      <c r="OKP3570"/>
      <c r="OKQ3570"/>
      <c r="OKR3570"/>
      <c r="OKS3570"/>
      <c r="OKT3570"/>
      <c r="OKU3570"/>
      <c r="OKV3570"/>
      <c r="OKW3570"/>
      <c r="OKX3570"/>
      <c r="OKY3570"/>
      <c r="OKZ3570"/>
      <c r="OLA3570"/>
      <c r="OLB3570"/>
      <c r="OLC3570"/>
      <c r="OLD3570"/>
      <c r="OLE3570"/>
      <c r="OLF3570"/>
      <c r="OLG3570"/>
      <c r="OLH3570"/>
      <c r="OLI3570"/>
      <c r="OLJ3570"/>
      <c r="OLK3570"/>
      <c r="OLL3570"/>
      <c r="OLM3570"/>
      <c r="OLN3570"/>
      <c r="OLO3570"/>
      <c r="OLP3570"/>
      <c r="OLQ3570"/>
      <c r="OLR3570"/>
      <c r="OLS3570"/>
      <c r="OLT3570"/>
      <c r="OLU3570"/>
      <c r="OLV3570"/>
      <c r="OLW3570"/>
      <c r="OLX3570"/>
      <c r="OLY3570"/>
      <c r="OLZ3570"/>
      <c r="OMA3570"/>
      <c r="OMB3570"/>
      <c r="OMC3570"/>
      <c r="OMD3570"/>
      <c r="OME3570"/>
      <c r="OMF3570"/>
      <c r="OMG3570"/>
      <c r="OMH3570"/>
      <c r="OMI3570"/>
      <c r="OMJ3570"/>
      <c r="OMK3570"/>
      <c r="OML3570"/>
      <c r="OMM3570"/>
      <c r="OMN3570"/>
      <c r="OMO3570"/>
      <c r="OMP3570"/>
      <c r="OMQ3570"/>
      <c r="OMR3570"/>
      <c r="OMS3570"/>
      <c r="OMT3570"/>
      <c r="OMU3570"/>
      <c r="OMV3570"/>
      <c r="OMW3570"/>
      <c r="OMX3570"/>
      <c r="OMY3570"/>
      <c r="OMZ3570"/>
      <c r="ONA3570"/>
      <c r="ONB3570"/>
      <c r="ONC3570"/>
      <c r="OND3570"/>
      <c r="ONE3570"/>
      <c r="ONF3570"/>
      <c r="ONG3570"/>
      <c r="ONH3570"/>
      <c r="ONI3570"/>
      <c r="ONJ3570"/>
      <c r="ONK3570"/>
      <c r="ONL3570"/>
      <c r="ONM3570"/>
      <c r="ONN3570"/>
      <c r="ONO3570"/>
      <c r="ONP3570"/>
      <c r="ONQ3570"/>
      <c r="ONR3570"/>
      <c r="ONS3570"/>
      <c r="ONT3570"/>
      <c r="ONU3570"/>
      <c r="ONV3570"/>
      <c r="ONW3570"/>
      <c r="ONX3570"/>
      <c r="ONY3570"/>
      <c r="ONZ3570"/>
      <c r="OOA3570"/>
      <c r="OOB3570"/>
      <c r="OOC3570"/>
      <c r="OOD3570"/>
      <c r="OOE3570"/>
      <c r="OOF3570"/>
      <c r="OOG3570"/>
      <c r="OOH3570"/>
      <c r="OOI3570"/>
      <c r="OOJ3570"/>
      <c r="OOK3570"/>
      <c r="OOL3570"/>
      <c r="OOM3570"/>
      <c r="OON3570"/>
      <c r="OOO3570"/>
      <c r="OOP3570"/>
      <c r="OOQ3570"/>
      <c r="OOR3570"/>
      <c r="OOS3570"/>
      <c r="OOT3570"/>
      <c r="OOU3570"/>
      <c r="OOV3570"/>
      <c r="OOW3570"/>
      <c r="OOX3570"/>
      <c r="OOY3570"/>
      <c r="OOZ3570"/>
      <c r="OPA3570"/>
      <c r="OPB3570"/>
      <c r="OPC3570"/>
      <c r="OPD3570"/>
      <c r="OPE3570"/>
      <c r="OPF3570"/>
      <c r="OPG3570"/>
      <c r="OPH3570"/>
      <c r="OPI3570"/>
      <c r="OPJ3570"/>
      <c r="OPK3570"/>
      <c r="OPL3570"/>
      <c r="OPM3570"/>
      <c r="OPN3570"/>
      <c r="OPO3570"/>
      <c r="OPP3570"/>
      <c r="OPQ3570"/>
      <c r="OPR3570"/>
      <c r="OPS3570"/>
      <c r="OPT3570"/>
      <c r="OPU3570"/>
      <c r="OPV3570"/>
      <c r="OPW3570"/>
      <c r="OPX3570"/>
      <c r="OPY3570"/>
      <c r="OPZ3570"/>
      <c r="OQA3570"/>
      <c r="OQB3570"/>
      <c r="OQC3570"/>
      <c r="OQD3570"/>
      <c r="OQE3570"/>
      <c r="OQF3570"/>
      <c r="OQG3570"/>
      <c r="OQH3570"/>
      <c r="OQI3570"/>
      <c r="OQJ3570"/>
      <c r="OQK3570"/>
      <c r="OQL3570"/>
      <c r="OQM3570"/>
      <c r="OQN3570"/>
      <c r="OQO3570"/>
      <c r="OQP3570"/>
      <c r="OQQ3570"/>
      <c r="OQR3570"/>
      <c r="OQS3570"/>
      <c r="OQT3570"/>
      <c r="OQU3570"/>
      <c r="OQV3570"/>
      <c r="OQW3570"/>
      <c r="OQX3570"/>
      <c r="OQY3570"/>
      <c r="OQZ3570"/>
      <c r="ORA3570"/>
      <c r="ORB3570"/>
      <c r="ORC3570"/>
      <c r="ORD3570"/>
      <c r="ORE3570"/>
      <c r="ORF3570"/>
      <c r="ORG3570"/>
      <c r="ORH3570"/>
      <c r="ORI3570"/>
      <c r="ORJ3570"/>
      <c r="ORK3570"/>
      <c r="ORL3570"/>
      <c r="ORM3570"/>
      <c r="ORN3570"/>
      <c r="ORO3570"/>
      <c r="ORP3570"/>
      <c r="ORQ3570"/>
      <c r="ORR3570"/>
      <c r="ORS3570"/>
      <c r="ORT3570"/>
      <c r="ORU3570"/>
      <c r="ORV3570"/>
      <c r="ORW3570"/>
      <c r="ORX3570"/>
      <c r="ORY3570"/>
      <c r="ORZ3570"/>
      <c r="OSA3570"/>
      <c r="OSB3570"/>
      <c r="OSC3570"/>
      <c r="OSD3570"/>
      <c r="OSE3570"/>
      <c r="OSF3570"/>
      <c r="OSG3570"/>
      <c r="OSH3570"/>
      <c r="OSI3570"/>
      <c r="OSJ3570"/>
      <c r="OSK3570"/>
      <c r="OSL3570"/>
      <c r="OSM3570"/>
      <c r="OSN3570"/>
      <c r="OSO3570"/>
      <c r="OSP3570"/>
      <c r="OSQ3570"/>
      <c r="OSR3570"/>
      <c r="OSS3570"/>
      <c r="OST3570"/>
      <c r="OSU3570"/>
      <c r="OSV3570"/>
      <c r="OSW3570"/>
      <c r="OSX3570"/>
      <c r="OSY3570"/>
      <c r="OSZ3570"/>
      <c r="OTA3570"/>
      <c r="OTB3570"/>
      <c r="OTC3570"/>
      <c r="OTD3570"/>
      <c r="OTE3570"/>
      <c r="OTF3570"/>
      <c r="OTG3570"/>
      <c r="OTH3570"/>
      <c r="OTI3570"/>
      <c r="OTJ3570"/>
      <c r="OTK3570"/>
      <c r="OTL3570"/>
      <c r="OTM3570"/>
      <c r="OTN3570"/>
      <c r="OTO3570"/>
      <c r="OTP3570"/>
      <c r="OTQ3570"/>
      <c r="OTR3570"/>
      <c r="OTS3570"/>
      <c r="OTT3570"/>
      <c r="OTU3570"/>
      <c r="OTV3570"/>
      <c r="OTW3570"/>
      <c r="OTX3570"/>
      <c r="OTY3570"/>
      <c r="OTZ3570"/>
      <c r="OUA3570"/>
      <c r="OUB3570"/>
      <c r="OUC3570"/>
      <c r="OUD3570"/>
      <c r="OUE3570"/>
      <c r="OUF3570"/>
      <c r="OUG3570"/>
      <c r="OUH3570"/>
      <c r="OUI3570"/>
      <c r="OUJ3570"/>
      <c r="OUK3570"/>
      <c r="OUL3570"/>
      <c r="OUM3570"/>
      <c r="OUN3570"/>
      <c r="OUO3570"/>
      <c r="OUP3570"/>
      <c r="OUQ3570"/>
      <c r="OUR3570"/>
      <c r="OUS3570"/>
      <c r="OUT3570"/>
      <c r="OUU3570"/>
      <c r="OUV3570"/>
      <c r="OUW3570"/>
      <c r="OUX3570"/>
      <c r="OUY3570"/>
      <c r="OUZ3570"/>
      <c r="OVA3570"/>
      <c r="OVB3570"/>
      <c r="OVC3570"/>
      <c r="OVD3570"/>
      <c r="OVE3570"/>
      <c r="OVF3570"/>
      <c r="OVG3570"/>
      <c r="OVH3570"/>
      <c r="OVI3570"/>
      <c r="OVJ3570"/>
      <c r="OVK3570"/>
      <c r="OVL3570"/>
      <c r="OVM3570"/>
      <c r="OVN3570"/>
      <c r="OVO3570"/>
      <c r="OVP3570"/>
      <c r="OVQ3570"/>
      <c r="OVR3570"/>
      <c r="OVS3570"/>
      <c r="OVT3570"/>
      <c r="OVU3570"/>
      <c r="OVV3570"/>
      <c r="OVW3570"/>
      <c r="OVX3570"/>
      <c r="OVY3570"/>
      <c r="OVZ3570"/>
      <c r="OWA3570"/>
      <c r="OWB3570"/>
      <c r="OWC3570"/>
      <c r="OWD3570"/>
      <c r="OWE3570"/>
      <c r="OWF3570"/>
      <c r="OWG3570"/>
      <c r="OWH3570"/>
      <c r="OWI3570"/>
      <c r="OWJ3570"/>
      <c r="OWK3570"/>
      <c r="OWL3570"/>
      <c r="OWM3570"/>
      <c r="OWN3570"/>
      <c r="OWO3570"/>
      <c r="OWP3570"/>
      <c r="OWQ3570"/>
      <c r="OWR3570"/>
      <c r="OWS3570"/>
      <c r="OWT3570"/>
      <c r="OWU3570"/>
      <c r="OWV3570"/>
      <c r="OWW3570"/>
      <c r="OWX3570"/>
      <c r="OWY3570"/>
      <c r="OWZ3570"/>
      <c r="OXA3570"/>
      <c r="OXB3570"/>
      <c r="OXC3570"/>
      <c r="OXD3570"/>
      <c r="OXE3570"/>
      <c r="OXF3570"/>
      <c r="OXG3570"/>
      <c r="OXH3570"/>
      <c r="OXI3570"/>
      <c r="OXJ3570"/>
      <c r="OXK3570"/>
      <c r="OXL3570"/>
      <c r="OXM3570"/>
      <c r="OXN3570"/>
      <c r="OXO3570"/>
      <c r="OXP3570"/>
      <c r="OXQ3570"/>
      <c r="OXR3570"/>
      <c r="OXS3570"/>
      <c r="OXT3570"/>
      <c r="OXU3570"/>
      <c r="OXV3570"/>
      <c r="OXW3570"/>
      <c r="OXX3570"/>
      <c r="OXY3570"/>
      <c r="OXZ3570"/>
      <c r="OYA3570"/>
      <c r="OYB3570"/>
      <c r="OYC3570"/>
      <c r="OYD3570"/>
      <c r="OYE3570"/>
      <c r="OYF3570"/>
      <c r="OYG3570"/>
      <c r="OYH3570"/>
      <c r="OYI3570"/>
      <c r="OYJ3570"/>
      <c r="OYK3570"/>
      <c r="OYL3570"/>
      <c r="OYM3570"/>
      <c r="OYN3570"/>
      <c r="OYO3570"/>
      <c r="OYP3570"/>
      <c r="OYQ3570"/>
      <c r="OYR3570"/>
      <c r="OYS3570"/>
      <c r="OYT3570"/>
      <c r="OYU3570"/>
      <c r="OYV3570"/>
      <c r="OYW3570"/>
      <c r="OYX3570"/>
      <c r="OYY3570"/>
      <c r="OYZ3570"/>
      <c r="OZA3570"/>
      <c r="OZB3570"/>
      <c r="OZC3570"/>
      <c r="OZD3570"/>
      <c r="OZE3570"/>
      <c r="OZF3570"/>
      <c r="OZG3570"/>
      <c r="OZH3570"/>
      <c r="OZI3570"/>
      <c r="OZJ3570"/>
      <c r="OZK3570"/>
      <c r="OZL3570"/>
      <c r="OZM3570"/>
      <c r="OZN3570"/>
      <c r="OZO3570"/>
      <c r="OZP3570"/>
      <c r="OZQ3570"/>
      <c r="OZR3570"/>
      <c r="OZS3570"/>
      <c r="OZT3570"/>
      <c r="OZU3570"/>
      <c r="OZV3570"/>
      <c r="OZW3570"/>
      <c r="OZX3570"/>
      <c r="OZY3570"/>
      <c r="OZZ3570"/>
      <c r="PAA3570"/>
      <c r="PAB3570"/>
      <c r="PAC3570"/>
      <c r="PAD3570"/>
      <c r="PAE3570"/>
      <c r="PAF3570"/>
      <c r="PAG3570"/>
      <c r="PAH3570"/>
      <c r="PAI3570"/>
      <c r="PAJ3570"/>
      <c r="PAK3570"/>
      <c r="PAL3570"/>
      <c r="PAM3570"/>
      <c r="PAN3570"/>
      <c r="PAO3570"/>
      <c r="PAP3570"/>
      <c r="PAQ3570"/>
      <c r="PAR3570"/>
      <c r="PAS3570"/>
      <c r="PAT3570"/>
      <c r="PAU3570"/>
      <c r="PAV3570"/>
      <c r="PAW3570"/>
      <c r="PAX3570"/>
      <c r="PAY3570"/>
      <c r="PAZ3570"/>
      <c r="PBA3570"/>
      <c r="PBB3570"/>
      <c r="PBC3570"/>
      <c r="PBD3570"/>
      <c r="PBE3570"/>
      <c r="PBF3570"/>
      <c r="PBG3570"/>
      <c r="PBH3570"/>
      <c r="PBI3570"/>
      <c r="PBJ3570"/>
      <c r="PBK3570"/>
      <c r="PBL3570"/>
      <c r="PBM3570"/>
      <c r="PBN3570"/>
      <c r="PBO3570"/>
      <c r="PBP3570"/>
      <c r="PBQ3570"/>
      <c r="PBR3570"/>
      <c r="PBS3570"/>
      <c r="PBT3570"/>
      <c r="PBU3570"/>
      <c r="PBV3570"/>
      <c r="PBW3570"/>
      <c r="PBX3570"/>
      <c r="PBY3570"/>
      <c r="PBZ3570"/>
      <c r="PCA3570"/>
      <c r="PCB3570"/>
      <c r="PCC3570"/>
      <c r="PCD3570"/>
      <c r="PCE3570"/>
      <c r="PCF3570"/>
      <c r="PCG3570"/>
      <c r="PCH3570"/>
      <c r="PCI3570"/>
      <c r="PCJ3570"/>
      <c r="PCK3570"/>
      <c r="PCL3570"/>
      <c r="PCM3570"/>
      <c r="PCN3570"/>
      <c r="PCO3570"/>
      <c r="PCP3570"/>
      <c r="PCQ3570"/>
      <c r="PCR3570"/>
      <c r="PCS3570"/>
      <c r="PCT3570"/>
      <c r="PCU3570"/>
      <c r="PCV3570"/>
      <c r="PCW3570"/>
      <c r="PCX3570"/>
      <c r="PCY3570"/>
      <c r="PCZ3570"/>
      <c r="PDA3570"/>
      <c r="PDB3570"/>
      <c r="PDC3570"/>
      <c r="PDD3570"/>
      <c r="PDE3570"/>
      <c r="PDF3570"/>
      <c r="PDG3570"/>
      <c r="PDH3570"/>
      <c r="PDI3570"/>
      <c r="PDJ3570"/>
      <c r="PDK3570"/>
      <c r="PDL3570"/>
      <c r="PDM3570"/>
      <c r="PDN3570"/>
      <c r="PDO3570"/>
      <c r="PDP3570"/>
      <c r="PDQ3570"/>
      <c r="PDR3570"/>
      <c r="PDS3570"/>
      <c r="PDT3570"/>
      <c r="PDU3570"/>
      <c r="PDV3570"/>
      <c r="PDW3570"/>
      <c r="PDX3570"/>
      <c r="PDY3570"/>
      <c r="PDZ3570"/>
      <c r="PEA3570"/>
      <c r="PEB3570"/>
      <c r="PEC3570"/>
      <c r="PED3570"/>
      <c r="PEE3570"/>
      <c r="PEF3570"/>
      <c r="PEG3570"/>
      <c r="PEH3570"/>
      <c r="PEI3570"/>
      <c r="PEJ3570"/>
      <c r="PEK3570"/>
      <c r="PEL3570"/>
      <c r="PEM3570"/>
      <c r="PEN3570"/>
      <c r="PEO3570"/>
      <c r="PEP3570"/>
      <c r="PEQ3570"/>
      <c r="PER3570"/>
      <c r="PES3570"/>
      <c r="PET3570"/>
      <c r="PEU3570"/>
      <c r="PEV3570"/>
      <c r="PEW3570"/>
      <c r="PEX3570"/>
      <c r="PEY3570"/>
      <c r="PEZ3570"/>
      <c r="PFA3570"/>
      <c r="PFB3570"/>
      <c r="PFC3570"/>
      <c r="PFD3570"/>
      <c r="PFE3570"/>
      <c r="PFF3570"/>
      <c r="PFG3570"/>
      <c r="PFH3570"/>
      <c r="PFI3570"/>
      <c r="PFJ3570"/>
      <c r="PFK3570"/>
      <c r="PFL3570"/>
      <c r="PFM3570"/>
      <c r="PFN3570"/>
      <c r="PFO3570"/>
      <c r="PFP3570"/>
      <c r="PFQ3570"/>
      <c r="PFR3570"/>
      <c r="PFS3570"/>
      <c r="PFT3570"/>
      <c r="PFU3570"/>
      <c r="PFV3570"/>
      <c r="PFW3570"/>
      <c r="PFX3570"/>
      <c r="PFY3570"/>
      <c r="PFZ3570"/>
      <c r="PGA3570"/>
      <c r="PGB3570"/>
      <c r="PGC3570"/>
      <c r="PGD3570"/>
      <c r="PGE3570"/>
      <c r="PGF3570"/>
      <c r="PGG3570"/>
      <c r="PGH3570"/>
      <c r="PGI3570"/>
      <c r="PGJ3570"/>
      <c r="PGK3570"/>
      <c r="PGL3570"/>
      <c r="PGM3570"/>
      <c r="PGN3570"/>
      <c r="PGO3570"/>
      <c r="PGP3570"/>
      <c r="PGQ3570"/>
      <c r="PGR3570"/>
      <c r="PGS3570"/>
      <c r="PGT3570"/>
      <c r="PGU3570"/>
      <c r="PGV3570"/>
      <c r="PGW3570"/>
      <c r="PGX3570"/>
      <c r="PGY3570"/>
      <c r="PGZ3570"/>
      <c r="PHA3570"/>
      <c r="PHB3570"/>
      <c r="PHC3570"/>
      <c r="PHD3570"/>
      <c r="PHE3570"/>
      <c r="PHF3570"/>
      <c r="PHG3570"/>
      <c r="PHH3570"/>
      <c r="PHI3570"/>
      <c r="PHJ3570"/>
      <c r="PHK3570"/>
      <c r="PHL3570"/>
      <c r="PHM3570"/>
      <c r="PHN3570"/>
      <c r="PHO3570"/>
      <c r="PHP3570"/>
      <c r="PHQ3570"/>
      <c r="PHR3570"/>
      <c r="PHS3570"/>
      <c r="PHT3570"/>
      <c r="PHU3570"/>
      <c r="PHV3570"/>
      <c r="PHW3570"/>
      <c r="PHX3570"/>
      <c r="PHY3570"/>
      <c r="PHZ3570"/>
      <c r="PIA3570"/>
      <c r="PIB3570"/>
      <c r="PIC3570"/>
      <c r="PID3570"/>
      <c r="PIE3570"/>
      <c r="PIF3570"/>
      <c r="PIG3570"/>
      <c r="PIH3570"/>
      <c r="PII3570"/>
      <c r="PIJ3570"/>
      <c r="PIK3570"/>
      <c r="PIL3570"/>
      <c r="PIM3570"/>
      <c r="PIN3570"/>
      <c r="PIO3570"/>
      <c r="PIP3570"/>
      <c r="PIQ3570"/>
      <c r="PIR3570"/>
      <c r="PIS3570"/>
      <c r="PIT3570"/>
      <c r="PIU3570"/>
      <c r="PIV3570"/>
      <c r="PIW3570"/>
      <c r="PIX3570"/>
      <c r="PIY3570"/>
      <c r="PIZ3570"/>
      <c r="PJA3570"/>
      <c r="PJB3570"/>
      <c r="PJC3570"/>
      <c r="PJD3570"/>
      <c r="PJE3570"/>
      <c r="PJF3570"/>
      <c r="PJG3570"/>
      <c r="PJH3570"/>
      <c r="PJI3570"/>
      <c r="PJJ3570"/>
      <c r="PJK3570"/>
      <c r="PJL3570"/>
      <c r="PJM3570"/>
      <c r="PJN3570"/>
      <c r="PJO3570"/>
      <c r="PJP3570"/>
      <c r="PJQ3570"/>
      <c r="PJR3570"/>
      <c r="PJS3570"/>
      <c r="PJT3570"/>
      <c r="PJU3570"/>
      <c r="PJV3570"/>
      <c r="PJW3570"/>
      <c r="PJX3570"/>
      <c r="PJY3570"/>
      <c r="PJZ3570"/>
      <c r="PKA3570"/>
      <c r="PKB3570"/>
      <c r="PKC3570"/>
      <c r="PKD3570"/>
      <c r="PKE3570"/>
      <c r="PKF3570"/>
      <c r="PKG3570"/>
      <c r="PKH3570"/>
      <c r="PKI3570"/>
      <c r="PKJ3570"/>
      <c r="PKK3570"/>
      <c r="PKL3570"/>
      <c r="PKM3570"/>
      <c r="PKN3570"/>
      <c r="PKO3570"/>
      <c r="PKP3570"/>
      <c r="PKQ3570"/>
      <c r="PKR3570"/>
      <c r="PKS3570"/>
      <c r="PKT3570"/>
      <c r="PKU3570"/>
      <c r="PKV3570"/>
      <c r="PKW3570"/>
      <c r="PKX3570"/>
      <c r="PKY3570"/>
      <c r="PKZ3570"/>
      <c r="PLA3570"/>
      <c r="PLB3570"/>
      <c r="PLC3570"/>
      <c r="PLD3570"/>
      <c r="PLE3570"/>
      <c r="PLF3570"/>
      <c r="PLG3570"/>
      <c r="PLH3570"/>
      <c r="PLI3570"/>
      <c r="PLJ3570"/>
      <c r="PLK3570"/>
      <c r="PLL3570"/>
      <c r="PLM3570"/>
      <c r="PLN3570"/>
      <c r="PLO3570"/>
      <c r="PLP3570"/>
      <c r="PLQ3570"/>
      <c r="PLR3570"/>
      <c r="PLS3570"/>
      <c r="PLT3570"/>
      <c r="PLU3570"/>
      <c r="PLV3570"/>
      <c r="PLW3570"/>
      <c r="PLX3570"/>
      <c r="PLY3570"/>
      <c r="PLZ3570"/>
      <c r="PMA3570"/>
      <c r="PMB3570"/>
      <c r="PMC3570"/>
      <c r="PMD3570"/>
      <c r="PME3570"/>
      <c r="PMF3570"/>
      <c r="PMG3570"/>
      <c r="PMH3570"/>
      <c r="PMI3570"/>
      <c r="PMJ3570"/>
      <c r="PMK3570"/>
      <c r="PML3570"/>
      <c r="PMM3570"/>
      <c r="PMN3570"/>
      <c r="PMO3570"/>
      <c r="PMP3570"/>
      <c r="PMQ3570"/>
      <c r="PMR3570"/>
      <c r="PMS3570"/>
      <c r="PMT3570"/>
      <c r="PMU3570"/>
      <c r="PMV3570"/>
      <c r="PMW3570"/>
      <c r="PMX3570"/>
      <c r="PMY3570"/>
      <c r="PMZ3570"/>
      <c r="PNA3570"/>
      <c r="PNB3570"/>
      <c r="PNC3570"/>
      <c r="PND3570"/>
      <c r="PNE3570"/>
      <c r="PNF3570"/>
      <c r="PNG3570"/>
      <c r="PNH3570"/>
      <c r="PNI3570"/>
      <c r="PNJ3570"/>
      <c r="PNK3570"/>
      <c r="PNL3570"/>
      <c r="PNM3570"/>
      <c r="PNN3570"/>
      <c r="PNO3570"/>
      <c r="PNP3570"/>
      <c r="PNQ3570"/>
      <c r="PNR3570"/>
      <c r="PNS3570"/>
      <c r="PNT3570"/>
      <c r="PNU3570"/>
      <c r="PNV3570"/>
      <c r="PNW3570"/>
      <c r="PNX3570"/>
      <c r="PNY3570"/>
      <c r="PNZ3570"/>
      <c r="POA3570"/>
      <c r="POB3570"/>
      <c r="POC3570"/>
      <c r="POD3570"/>
      <c r="POE3570"/>
      <c r="POF3570"/>
      <c r="POG3570"/>
      <c r="POH3570"/>
      <c r="POI3570"/>
      <c r="POJ3570"/>
      <c r="POK3570"/>
      <c r="POL3570"/>
      <c r="POM3570"/>
      <c r="PON3570"/>
      <c r="POO3570"/>
      <c r="POP3570"/>
      <c r="POQ3570"/>
      <c r="POR3570"/>
      <c r="POS3570"/>
      <c r="POT3570"/>
      <c r="POU3570"/>
      <c r="POV3570"/>
      <c r="POW3570"/>
      <c r="POX3570"/>
      <c r="POY3570"/>
      <c r="POZ3570"/>
      <c r="PPA3570"/>
      <c r="PPB3570"/>
      <c r="PPC3570"/>
      <c r="PPD3570"/>
      <c r="PPE3570"/>
      <c r="PPF3570"/>
      <c r="PPG3570"/>
      <c r="PPH3570"/>
      <c r="PPI3570"/>
      <c r="PPJ3570"/>
      <c r="PPK3570"/>
      <c r="PPL3570"/>
      <c r="PPM3570"/>
      <c r="PPN3570"/>
      <c r="PPO3570"/>
      <c r="PPP3570"/>
      <c r="PPQ3570"/>
      <c r="PPR3570"/>
      <c r="PPS3570"/>
      <c r="PPT3570"/>
      <c r="PPU3570"/>
      <c r="PPV3570"/>
      <c r="PPW3570"/>
      <c r="PPX3570"/>
      <c r="PPY3570"/>
      <c r="PPZ3570"/>
      <c r="PQA3570"/>
      <c r="PQB3570"/>
      <c r="PQC3570"/>
      <c r="PQD3570"/>
      <c r="PQE3570"/>
      <c r="PQF3570"/>
      <c r="PQG3570"/>
      <c r="PQH3570"/>
      <c r="PQI3570"/>
      <c r="PQJ3570"/>
      <c r="PQK3570"/>
      <c r="PQL3570"/>
      <c r="PQM3570"/>
      <c r="PQN3570"/>
      <c r="PQO3570"/>
      <c r="PQP3570"/>
      <c r="PQQ3570"/>
      <c r="PQR3570"/>
      <c r="PQS3570"/>
      <c r="PQT3570"/>
      <c r="PQU3570"/>
      <c r="PQV3570"/>
      <c r="PQW3570"/>
      <c r="PQX3570"/>
      <c r="PQY3570"/>
      <c r="PQZ3570"/>
      <c r="PRA3570"/>
      <c r="PRB3570"/>
      <c r="PRC3570"/>
      <c r="PRD3570"/>
      <c r="PRE3570"/>
      <c r="PRF3570"/>
      <c r="PRG3570"/>
      <c r="PRH3570"/>
      <c r="PRI3570"/>
      <c r="PRJ3570"/>
      <c r="PRK3570"/>
      <c r="PRL3570"/>
      <c r="PRM3570"/>
      <c r="PRN3570"/>
      <c r="PRO3570"/>
      <c r="PRP3570"/>
      <c r="PRQ3570"/>
      <c r="PRR3570"/>
      <c r="PRS3570"/>
      <c r="PRT3570"/>
      <c r="PRU3570"/>
      <c r="PRV3570"/>
      <c r="PRW3570"/>
      <c r="PRX3570"/>
      <c r="PRY3570"/>
      <c r="PRZ3570"/>
      <c r="PSA3570"/>
      <c r="PSB3570"/>
      <c r="PSC3570"/>
      <c r="PSD3570"/>
      <c r="PSE3570"/>
      <c r="PSF3570"/>
      <c r="PSG3570"/>
      <c r="PSH3570"/>
      <c r="PSI3570"/>
      <c r="PSJ3570"/>
      <c r="PSK3570"/>
      <c r="PSL3570"/>
      <c r="PSM3570"/>
      <c r="PSN3570"/>
      <c r="PSO3570"/>
      <c r="PSP3570"/>
      <c r="PSQ3570"/>
      <c r="PSR3570"/>
      <c r="PSS3570"/>
      <c r="PST3570"/>
      <c r="PSU3570"/>
      <c r="PSV3570"/>
      <c r="PSW3570"/>
      <c r="PSX3570"/>
      <c r="PSY3570"/>
      <c r="PSZ3570"/>
      <c r="PTA3570"/>
      <c r="PTB3570"/>
      <c r="PTC3570"/>
      <c r="PTD3570"/>
      <c r="PTE3570"/>
      <c r="PTF3570"/>
      <c r="PTG3570"/>
      <c r="PTH3570"/>
      <c r="PTI3570"/>
      <c r="PTJ3570"/>
      <c r="PTK3570"/>
      <c r="PTL3570"/>
      <c r="PTM3570"/>
      <c r="PTN3570"/>
      <c r="PTO3570"/>
      <c r="PTP3570"/>
      <c r="PTQ3570"/>
      <c r="PTR3570"/>
      <c r="PTS3570"/>
      <c r="PTT3570"/>
      <c r="PTU3570"/>
      <c r="PTV3570"/>
      <c r="PTW3570"/>
      <c r="PTX3570"/>
      <c r="PTY3570"/>
      <c r="PTZ3570"/>
      <c r="PUA3570"/>
      <c r="PUB3570"/>
      <c r="PUC3570"/>
      <c r="PUD3570"/>
      <c r="PUE3570"/>
      <c r="PUF3570"/>
      <c r="PUG3570"/>
      <c r="PUH3570"/>
      <c r="PUI3570"/>
      <c r="PUJ3570"/>
      <c r="PUK3570"/>
      <c r="PUL3570"/>
      <c r="PUM3570"/>
      <c r="PUN3570"/>
      <c r="PUO3570"/>
      <c r="PUP3570"/>
      <c r="PUQ3570"/>
      <c r="PUR3570"/>
      <c r="PUS3570"/>
      <c r="PUT3570"/>
      <c r="PUU3570"/>
      <c r="PUV3570"/>
      <c r="PUW3570"/>
      <c r="PUX3570"/>
      <c r="PUY3570"/>
      <c r="PUZ3570"/>
      <c r="PVA3570"/>
      <c r="PVB3570"/>
      <c r="PVC3570"/>
      <c r="PVD3570"/>
      <c r="PVE3570"/>
      <c r="PVF3570"/>
      <c r="PVG3570"/>
      <c r="PVH3570"/>
      <c r="PVI3570"/>
      <c r="PVJ3570"/>
      <c r="PVK3570"/>
      <c r="PVL3570"/>
      <c r="PVM3570"/>
      <c r="PVN3570"/>
      <c r="PVO3570"/>
      <c r="PVP3570"/>
      <c r="PVQ3570"/>
      <c r="PVR3570"/>
      <c r="PVS3570"/>
      <c r="PVT3570"/>
      <c r="PVU3570"/>
      <c r="PVV3570"/>
      <c r="PVW3570"/>
      <c r="PVX3570"/>
      <c r="PVY3570"/>
      <c r="PVZ3570"/>
      <c r="PWA3570"/>
      <c r="PWB3570"/>
      <c r="PWC3570"/>
      <c r="PWD3570"/>
      <c r="PWE3570"/>
      <c r="PWF3570"/>
      <c r="PWG3570"/>
      <c r="PWH3570"/>
      <c r="PWI3570"/>
      <c r="PWJ3570"/>
      <c r="PWK3570"/>
      <c r="PWL3570"/>
      <c r="PWM3570"/>
      <c r="PWN3570"/>
      <c r="PWO3570"/>
      <c r="PWP3570"/>
      <c r="PWQ3570"/>
      <c r="PWR3570"/>
      <c r="PWS3570"/>
      <c r="PWT3570"/>
      <c r="PWU3570"/>
      <c r="PWV3570"/>
      <c r="PWW3570"/>
      <c r="PWX3570"/>
      <c r="PWY3570"/>
      <c r="PWZ3570"/>
      <c r="PXA3570"/>
      <c r="PXB3570"/>
      <c r="PXC3570"/>
      <c r="PXD3570"/>
      <c r="PXE3570"/>
      <c r="PXF3570"/>
      <c r="PXG3570"/>
      <c r="PXH3570"/>
      <c r="PXI3570"/>
      <c r="PXJ3570"/>
      <c r="PXK3570"/>
      <c r="PXL3570"/>
      <c r="PXM3570"/>
      <c r="PXN3570"/>
      <c r="PXO3570"/>
      <c r="PXP3570"/>
      <c r="PXQ3570"/>
      <c r="PXR3570"/>
      <c r="PXS3570"/>
      <c r="PXT3570"/>
      <c r="PXU3570"/>
      <c r="PXV3570"/>
      <c r="PXW3570"/>
      <c r="PXX3570"/>
      <c r="PXY3570"/>
      <c r="PXZ3570"/>
      <c r="PYA3570"/>
      <c r="PYB3570"/>
      <c r="PYC3570"/>
      <c r="PYD3570"/>
      <c r="PYE3570"/>
      <c r="PYF3570"/>
      <c r="PYG3570"/>
      <c r="PYH3570"/>
      <c r="PYI3570"/>
      <c r="PYJ3570"/>
      <c r="PYK3570"/>
      <c r="PYL3570"/>
      <c r="PYM3570"/>
      <c r="PYN3570"/>
      <c r="PYO3570"/>
      <c r="PYP3570"/>
      <c r="PYQ3570"/>
      <c r="PYR3570"/>
      <c r="PYS3570"/>
      <c r="PYT3570"/>
      <c r="PYU3570"/>
      <c r="PYV3570"/>
      <c r="PYW3570"/>
      <c r="PYX3570"/>
      <c r="PYY3570"/>
      <c r="PYZ3570"/>
      <c r="PZA3570"/>
      <c r="PZB3570"/>
      <c r="PZC3570"/>
      <c r="PZD3570"/>
      <c r="PZE3570"/>
      <c r="PZF3570"/>
      <c r="PZG3570"/>
      <c r="PZH3570"/>
      <c r="PZI3570"/>
      <c r="PZJ3570"/>
      <c r="PZK3570"/>
      <c r="PZL3570"/>
      <c r="PZM3570"/>
      <c r="PZN3570"/>
      <c r="PZO3570"/>
      <c r="PZP3570"/>
      <c r="PZQ3570"/>
      <c r="PZR3570"/>
      <c r="PZS3570"/>
      <c r="PZT3570"/>
      <c r="PZU3570"/>
      <c r="PZV3570"/>
      <c r="PZW3570"/>
      <c r="PZX3570"/>
      <c r="PZY3570"/>
      <c r="PZZ3570"/>
      <c r="QAA3570"/>
      <c r="QAB3570"/>
      <c r="QAC3570"/>
      <c r="QAD3570"/>
      <c r="QAE3570"/>
      <c r="QAF3570"/>
      <c r="QAG3570"/>
      <c r="QAH3570"/>
      <c r="QAI3570"/>
      <c r="QAJ3570"/>
      <c r="QAK3570"/>
      <c r="QAL3570"/>
      <c r="QAM3570"/>
      <c r="QAN3570"/>
      <c r="QAO3570"/>
      <c r="QAP3570"/>
      <c r="QAQ3570"/>
      <c r="QAR3570"/>
      <c r="QAS3570"/>
      <c r="QAT3570"/>
      <c r="QAU3570"/>
      <c r="QAV3570"/>
      <c r="QAW3570"/>
      <c r="QAX3570"/>
      <c r="QAY3570"/>
      <c r="QAZ3570"/>
      <c r="QBA3570"/>
      <c r="QBB3570"/>
      <c r="QBC3570"/>
      <c r="QBD3570"/>
      <c r="QBE3570"/>
      <c r="QBF3570"/>
      <c r="QBG3570"/>
      <c r="QBH3570"/>
      <c r="QBI3570"/>
      <c r="QBJ3570"/>
      <c r="QBK3570"/>
      <c r="QBL3570"/>
      <c r="QBM3570"/>
      <c r="QBN3570"/>
      <c r="QBO3570"/>
      <c r="QBP3570"/>
      <c r="QBQ3570"/>
      <c r="QBR3570"/>
      <c r="QBS3570"/>
      <c r="QBT3570"/>
      <c r="QBU3570"/>
      <c r="QBV3570"/>
      <c r="QBW3570"/>
      <c r="QBX3570"/>
      <c r="QBY3570"/>
      <c r="QBZ3570"/>
      <c r="QCA3570"/>
      <c r="QCB3570"/>
      <c r="QCC3570"/>
      <c r="QCD3570"/>
      <c r="QCE3570"/>
      <c r="QCF3570"/>
      <c r="QCG3570"/>
      <c r="QCH3570"/>
      <c r="QCI3570"/>
      <c r="QCJ3570"/>
      <c r="QCK3570"/>
      <c r="QCL3570"/>
      <c r="QCM3570"/>
      <c r="QCN3570"/>
      <c r="QCO3570"/>
      <c r="QCP3570"/>
      <c r="QCQ3570"/>
      <c r="QCR3570"/>
      <c r="QCS3570"/>
      <c r="QCT3570"/>
      <c r="QCU3570"/>
      <c r="QCV3570"/>
      <c r="QCW3570"/>
      <c r="QCX3570"/>
      <c r="QCY3570"/>
      <c r="QCZ3570"/>
      <c r="QDA3570"/>
      <c r="QDB3570"/>
      <c r="QDC3570"/>
      <c r="QDD3570"/>
      <c r="QDE3570"/>
      <c r="QDF3570"/>
      <c r="QDG3570"/>
      <c r="QDH3570"/>
      <c r="QDI3570"/>
      <c r="QDJ3570"/>
      <c r="QDK3570"/>
      <c r="QDL3570"/>
      <c r="QDM3570"/>
      <c r="QDN3570"/>
      <c r="QDO3570"/>
      <c r="QDP3570"/>
      <c r="QDQ3570"/>
      <c r="QDR3570"/>
      <c r="QDS3570"/>
      <c r="QDT3570"/>
      <c r="QDU3570"/>
      <c r="QDV3570"/>
      <c r="QDW3570"/>
      <c r="QDX3570"/>
      <c r="QDY3570"/>
      <c r="QDZ3570"/>
      <c r="QEA3570"/>
      <c r="QEB3570"/>
      <c r="QEC3570"/>
      <c r="QED3570"/>
      <c r="QEE3570"/>
      <c r="QEF3570"/>
      <c r="QEG3570"/>
      <c r="QEH3570"/>
      <c r="QEI3570"/>
      <c r="QEJ3570"/>
      <c r="QEK3570"/>
      <c r="QEL3570"/>
      <c r="QEM3570"/>
      <c r="QEN3570"/>
      <c r="QEO3570"/>
      <c r="QEP3570"/>
      <c r="QEQ3570"/>
      <c r="QER3570"/>
      <c r="QES3570"/>
      <c r="QET3570"/>
      <c r="QEU3570"/>
      <c r="QEV3570"/>
      <c r="QEW3570"/>
      <c r="QEX3570"/>
      <c r="QEY3570"/>
      <c r="QEZ3570"/>
      <c r="QFA3570"/>
      <c r="QFB3570"/>
      <c r="QFC3570"/>
      <c r="QFD3570"/>
      <c r="QFE3570"/>
      <c r="QFF3570"/>
      <c r="QFG3570"/>
      <c r="QFH3570"/>
      <c r="QFI3570"/>
      <c r="QFJ3570"/>
      <c r="QFK3570"/>
      <c r="QFL3570"/>
      <c r="QFM3570"/>
      <c r="QFN3570"/>
      <c r="QFO3570"/>
      <c r="QFP3570"/>
      <c r="QFQ3570"/>
      <c r="QFR3570"/>
      <c r="QFS3570"/>
      <c r="QFT3570"/>
      <c r="QFU3570"/>
      <c r="QFV3570"/>
      <c r="QFW3570"/>
      <c r="QFX3570"/>
      <c r="QFY3570"/>
      <c r="QFZ3570"/>
      <c r="QGA3570"/>
      <c r="QGB3570"/>
      <c r="QGC3570"/>
      <c r="QGD3570"/>
      <c r="QGE3570"/>
      <c r="QGF3570"/>
      <c r="QGG3570"/>
      <c r="QGH3570"/>
      <c r="QGI3570"/>
      <c r="QGJ3570"/>
      <c r="QGK3570"/>
      <c r="QGL3570"/>
      <c r="QGM3570"/>
      <c r="QGN3570"/>
      <c r="QGO3570"/>
      <c r="QGP3570"/>
      <c r="QGQ3570"/>
      <c r="QGR3570"/>
      <c r="QGS3570"/>
      <c r="QGT3570"/>
      <c r="QGU3570"/>
      <c r="QGV3570"/>
      <c r="QGW3570"/>
      <c r="QGX3570"/>
      <c r="QGY3570"/>
      <c r="QGZ3570"/>
      <c r="QHA3570"/>
      <c r="QHB3570"/>
      <c r="QHC3570"/>
      <c r="QHD3570"/>
      <c r="QHE3570"/>
      <c r="QHF3570"/>
      <c r="QHG3570"/>
      <c r="QHH3570"/>
      <c r="QHI3570"/>
      <c r="QHJ3570"/>
      <c r="QHK3570"/>
      <c r="QHL3570"/>
      <c r="QHM3570"/>
      <c r="QHN3570"/>
      <c r="QHO3570"/>
      <c r="QHP3570"/>
      <c r="QHQ3570"/>
      <c r="QHR3570"/>
      <c r="QHS3570"/>
      <c r="QHT3570"/>
      <c r="QHU3570"/>
      <c r="QHV3570"/>
      <c r="QHW3570"/>
      <c r="QHX3570"/>
      <c r="QHY3570"/>
      <c r="QHZ3570"/>
      <c r="QIA3570"/>
      <c r="QIB3570"/>
      <c r="QIC3570"/>
      <c r="QID3570"/>
      <c r="QIE3570"/>
      <c r="QIF3570"/>
      <c r="QIG3570"/>
      <c r="QIH3570"/>
      <c r="QII3570"/>
      <c r="QIJ3570"/>
      <c r="QIK3570"/>
      <c r="QIL3570"/>
      <c r="QIM3570"/>
      <c r="QIN3570"/>
      <c r="QIO3570"/>
      <c r="QIP3570"/>
      <c r="QIQ3570"/>
      <c r="QIR3570"/>
      <c r="QIS3570"/>
      <c r="QIT3570"/>
      <c r="QIU3570"/>
      <c r="QIV3570"/>
      <c r="QIW3570"/>
      <c r="QIX3570"/>
      <c r="QIY3570"/>
      <c r="QIZ3570"/>
      <c r="QJA3570"/>
      <c r="QJB3570"/>
      <c r="QJC3570"/>
      <c r="QJD3570"/>
      <c r="QJE3570"/>
      <c r="QJF3570"/>
      <c r="QJG3570"/>
      <c r="QJH3570"/>
      <c r="QJI3570"/>
      <c r="QJJ3570"/>
      <c r="QJK3570"/>
      <c r="QJL3570"/>
      <c r="QJM3570"/>
      <c r="QJN3570"/>
      <c r="QJO3570"/>
      <c r="QJP3570"/>
      <c r="QJQ3570"/>
      <c r="QJR3570"/>
      <c r="QJS3570"/>
      <c r="QJT3570"/>
      <c r="QJU3570"/>
      <c r="QJV3570"/>
      <c r="QJW3570"/>
      <c r="QJX3570"/>
      <c r="QJY3570"/>
      <c r="QJZ3570"/>
      <c r="QKA3570"/>
      <c r="QKB3570"/>
      <c r="QKC3570"/>
      <c r="QKD3570"/>
      <c r="QKE3570"/>
      <c r="QKF3570"/>
      <c r="QKG3570"/>
      <c r="QKH3570"/>
      <c r="QKI3570"/>
      <c r="QKJ3570"/>
      <c r="QKK3570"/>
      <c r="QKL3570"/>
      <c r="QKM3570"/>
      <c r="QKN3570"/>
      <c r="QKO3570"/>
      <c r="QKP3570"/>
      <c r="QKQ3570"/>
      <c r="QKR3570"/>
      <c r="QKS3570"/>
      <c r="QKT3570"/>
      <c r="QKU3570"/>
      <c r="QKV3570"/>
      <c r="QKW3570"/>
      <c r="QKX3570"/>
      <c r="QKY3570"/>
      <c r="QKZ3570"/>
      <c r="QLA3570"/>
      <c r="QLB3570"/>
      <c r="QLC3570"/>
      <c r="QLD3570"/>
      <c r="QLE3570"/>
      <c r="QLF3570"/>
      <c r="QLG3570"/>
      <c r="QLH3570"/>
      <c r="QLI3570"/>
      <c r="QLJ3570"/>
      <c r="QLK3570"/>
      <c r="QLL3570"/>
      <c r="QLM3570"/>
      <c r="QLN3570"/>
      <c r="QLO3570"/>
      <c r="QLP3570"/>
      <c r="QLQ3570"/>
      <c r="QLR3570"/>
      <c r="QLS3570"/>
      <c r="QLT3570"/>
      <c r="QLU3570"/>
      <c r="QLV3570"/>
      <c r="QLW3570"/>
      <c r="QLX3570"/>
      <c r="QLY3570"/>
      <c r="QLZ3570"/>
      <c r="QMA3570"/>
      <c r="QMB3570"/>
      <c r="QMC3570"/>
      <c r="QMD3570"/>
      <c r="QME3570"/>
      <c r="QMF3570"/>
      <c r="QMG3570"/>
      <c r="QMH3570"/>
      <c r="QMI3570"/>
      <c r="QMJ3570"/>
      <c r="QMK3570"/>
      <c r="QML3570"/>
      <c r="QMM3570"/>
      <c r="QMN3570"/>
      <c r="QMO3570"/>
      <c r="QMP3570"/>
      <c r="QMQ3570"/>
      <c r="QMR3570"/>
      <c r="QMS3570"/>
      <c r="QMT3570"/>
      <c r="QMU3570"/>
      <c r="QMV3570"/>
      <c r="QMW3570"/>
      <c r="QMX3570"/>
      <c r="QMY3570"/>
      <c r="QMZ3570"/>
      <c r="QNA3570"/>
      <c r="QNB3570"/>
      <c r="QNC3570"/>
      <c r="QND3570"/>
      <c r="QNE3570"/>
      <c r="QNF3570"/>
      <c r="QNG3570"/>
      <c r="QNH3570"/>
      <c r="QNI3570"/>
      <c r="QNJ3570"/>
      <c r="QNK3570"/>
      <c r="QNL3570"/>
      <c r="QNM3570"/>
      <c r="QNN3570"/>
      <c r="QNO3570"/>
      <c r="QNP3570"/>
      <c r="QNQ3570"/>
      <c r="QNR3570"/>
      <c r="QNS3570"/>
      <c r="QNT3570"/>
      <c r="QNU3570"/>
      <c r="QNV3570"/>
      <c r="QNW3570"/>
      <c r="QNX3570"/>
      <c r="QNY3570"/>
      <c r="QNZ3570"/>
      <c r="QOA3570"/>
      <c r="QOB3570"/>
      <c r="QOC3570"/>
      <c r="QOD3570"/>
      <c r="QOE3570"/>
      <c r="QOF3570"/>
      <c r="QOG3570"/>
      <c r="QOH3570"/>
      <c r="QOI3570"/>
      <c r="QOJ3570"/>
      <c r="QOK3570"/>
      <c r="QOL3570"/>
      <c r="QOM3570"/>
      <c r="QON3570"/>
      <c r="QOO3570"/>
      <c r="QOP3570"/>
      <c r="QOQ3570"/>
      <c r="QOR3570"/>
      <c r="QOS3570"/>
      <c r="QOT3570"/>
      <c r="QOU3570"/>
      <c r="QOV3570"/>
      <c r="QOW3570"/>
      <c r="QOX3570"/>
      <c r="QOY3570"/>
      <c r="QOZ3570"/>
      <c r="QPA3570"/>
      <c r="QPB3570"/>
      <c r="QPC3570"/>
      <c r="QPD3570"/>
      <c r="QPE3570"/>
      <c r="QPF3570"/>
      <c r="QPG3570"/>
      <c r="QPH3570"/>
      <c r="QPI3570"/>
      <c r="QPJ3570"/>
      <c r="QPK3570"/>
      <c r="QPL3570"/>
      <c r="QPM3570"/>
      <c r="QPN3570"/>
      <c r="QPO3570"/>
      <c r="QPP3570"/>
      <c r="QPQ3570"/>
      <c r="QPR3570"/>
      <c r="QPS3570"/>
      <c r="QPT3570"/>
      <c r="QPU3570"/>
      <c r="QPV3570"/>
      <c r="QPW3570"/>
      <c r="QPX3570"/>
      <c r="QPY3570"/>
      <c r="QPZ3570"/>
      <c r="QQA3570"/>
      <c r="QQB3570"/>
      <c r="QQC3570"/>
      <c r="QQD3570"/>
      <c r="QQE3570"/>
      <c r="QQF3570"/>
      <c r="QQG3570"/>
      <c r="QQH3570"/>
      <c r="QQI3570"/>
      <c r="QQJ3570"/>
      <c r="QQK3570"/>
      <c r="QQL3570"/>
      <c r="QQM3570"/>
      <c r="QQN3570"/>
      <c r="QQO3570"/>
      <c r="QQP3570"/>
      <c r="QQQ3570"/>
      <c r="QQR3570"/>
      <c r="QQS3570"/>
      <c r="QQT3570"/>
      <c r="QQU3570"/>
      <c r="QQV3570"/>
      <c r="QQW3570"/>
      <c r="QQX3570"/>
      <c r="QQY3570"/>
      <c r="QQZ3570"/>
      <c r="QRA3570"/>
      <c r="QRB3570"/>
      <c r="QRC3570"/>
      <c r="QRD3570"/>
      <c r="QRE3570"/>
      <c r="QRF3570"/>
      <c r="QRG3570"/>
      <c r="QRH3570"/>
      <c r="QRI3570"/>
      <c r="QRJ3570"/>
      <c r="QRK3570"/>
      <c r="QRL3570"/>
      <c r="QRM3570"/>
      <c r="QRN3570"/>
      <c r="QRO3570"/>
      <c r="QRP3570"/>
      <c r="QRQ3570"/>
      <c r="QRR3570"/>
      <c r="QRS3570"/>
      <c r="QRT3570"/>
      <c r="QRU3570"/>
      <c r="QRV3570"/>
      <c r="QRW3570"/>
      <c r="QRX3570"/>
      <c r="QRY3570"/>
      <c r="QRZ3570"/>
      <c r="QSA3570"/>
      <c r="QSB3570"/>
      <c r="QSC3570"/>
      <c r="QSD3570"/>
      <c r="QSE3570"/>
      <c r="QSF3570"/>
      <c r="QSG3570"/>
      <c r="QSH3570"/>
      <c r="QSI3570"/>
      <c r="QSJ3570"/>
      <c r="QSK3570"/>
      <c r="QSL3570"/>
      <c r="QSM3570"/>
      <c r="QSN3570"/>
      <c r="QSO3570"/>
      <c r="QSP3570"/>
      <c r="QSQ3570"/>
      <c r="QSR3570"/>
      <c r="QSS3570"/>
      <c r="QST3570"/>
      <c r="QSU3570"/>
      <c r="QSV3570"/>
      <c r="QSW3570"/>
      <c r="QSX3570"/>
      <c r="QSY3570"/>
      <c r="QSZ3570"/>
      <c r="QTA3570"/>
      <c r="QTB3570"/>
      <c r="QTC3570"/>
      <c r="QTD3570"/>
      <c r="QTE3570"/>
      <c r="QTF3570"/>
      <c r="QTG3570"/>
      <c r="QTH3570"/>
      <c r="QTI3570"/>
      <c r="QTJ3570"/>
      <c r="QTK3570"/>
      <c r="QTL3570"/>
      <c r="QTM3570"/>
      <c r="QTN3570"/>
      <c r="QTO3570"/>
      <c r="QTP3570"/>
      <c r="QTQ3570"/>
      <c r="QTR3570"/>
      <c r="QTS3570"/>
      <c r="QTT3570"/>
      <c r="QTU3570"/>
      <c r="QTV3570"/>
      <c r="QTW3570"/>
      <c r="QTX3570"/>
      <c r="QTY3570"/>
      <c r="QTZ3570"/>
      <c r="QUA3570"/>
      <c r="QUB3570"/>
      <c r="QUC3570"/>
      <c r="QUD3570"/>
      <c r="QUE3570"/>
      <c r="QUF3570"/>
      <c r="QUG3570"/>
      <c r="QUH3570"/>
      <c r="QUI3570"/>
      <c r="QUJ3570"/>
      <c r="QUK3570"/>
      <c r="QUL3570"/>
      <c r="QUM3570"/>
      <c r="QUN3570"/>
      <c r="QUO3570"/>
      <c r="QUP3570"/>
      <c r="QUQ3570"/>
      <c r="QUR3570"/>
      <c r="QUS3570"/>
      <c r="QUT3570"/>
      <c r="QUU3570"/>
      <c r="QUV3570"/>
      <c r="QUW3570"/>
      <c r="QUX3570"/>
      <c r="QUY3570"/>
      <c r="QUZ3570"/>
      <c r="QVA3570"/>
      <c r="QVB3570"/>
      <c r="QVC3570"/>
      <c r="QVD3570"/>
      <c r="QVE3570"/>
      <c r="QVF3570"/>
      <c r="QVG3570"/>
      <c r="QVH3570"/>
      <c r="QVI3570"/>
      <c r="QVJ3570"/>
      <c r="QVK3570"/>
      <c r="QVL3570"/>
      <c r="QVM3570"/>
      <c r="QVN3570"/>
      <c r="QVO3570"/>
      <c r="QVP3570"/>
      <c r="QVQ3570"/>
      <c r="QVR3570"/>
      <c r="QVS3570"/>
      <c r="QVT3570"/>
      <c r="QVU3570"/>
      <c r="QVV3570"/>
      <c r="QVW3570"/>
      <c r="QVX3570"/>
      <c r="QVY3570"/>
      <c r="QVZ3570"/>
      <c r="QWA3570"/>
      <c r="QWB3570"/>
      <c r="QWC3570"/>
      <c r="QWD3570"/>
      <c r="QWE3570"/>
      <c r="QWF3570"/>
      <c r="QWG3570"/>
      <c r="QWH3570"/>
      <c r="QWI3570"/>
      <c r="QWJ3570"/>
      <c r="QWK3570"/>
      <c r="QWL3570"/>
      <c r="QWM3570"/>
      <c r="QWN3570"/>
      <c r="QWO3570"/>
      <c r="QWP3570"/>
      <c r="QWQ3570"/>
      <c r="QWR3570"/>
      <c r="QWS3570"/>
      <c r="QWT3570"/>
      <c r="QWU3570"/>
      <c r="QWV3570"/>
      <c r="QWW3570"/>
      <c r="QWX3570"/>
      <c r="QWY3570"/>
      <c r="QWZ3570"/>
      <c r="QXA3570"/>
      <c r="QXB3570"/>
      <c r="QXC3570"/>
      <c r="QXD3570"/>
      <c r="QXE3570"/>
      <c r="QXF3570"/>
      <c r="QXG3570"/>
      <c r="QXH3570"/>
      <c r="QXI3570"/>
      <c r="QXJ3570"/>
      <c r="QXK3570"/>
      <c r="QXL3570"/>
      <c r="QXM3570"/>
      <c r="QXN3570"/>
      <c r="QXO3570"/>
      <c r="QXP3570"/>
      <c r="QXQ3570"/>
      <c r="QXR3570"/>
      <c r="QXS3570"/>
      <c r="QXT3570"/>
      <c r="QXU3570"/>
      <c r="QXV3570"/>
      <c r="QXW3570"/>
      <c r="QXX3570"/>
      <c r="QXY3570"/>
      <c r="QXZ3570"/>
      <c r="QYA3570"/>
      <c r="QYB3570"/>
      <c r="QYC3570"/>
      <c r="QYD3570"/>
      <c r="QYE3570"/>
      <c r="QYF3570"/>
      <c r="QYG3570"/>
      <c r="QYH3570"/>
      <c r="QYI3570"/>
      <c r="QYJ3570"/>
      <c r="QYK3570"/>
      <c r="QYL3570"/>
      <c r="QYM3570"/>
      <c r="QYN3570"/>
      <c r="QYO3570"/>
      <c r="QYP3570"/>
      <c r="QYQ3570"/>
      <c r="QYR3570"/>
      <c r="QYS3570"/>
      <c r="QYT3570"/>
      <c r="QYU3570"/>
      <c r="QYV3570"/>
      <c r="QYW3570"/>
      <c r="QYX3570"/>
      <c r="QYY3570"/>
      <c r="QYZ3570"/>
      <c r="QZA3570"/>
      <c r="QZB3570"/>
      <c r="QZC3570"/>
      <c r="QZD3570"/>
      <c r="QZE3570"/>
      <c r="QZF3570"/>
      <c r="QZG3570"/>
      <c r="QZH3570"/>
      <c r="QZI3570"/>
      <c r="QZJ3570"/>
      <c r="QZK3570"/>
      <c r="QZL3570"/>
      <c r="QZM3570"/>
      <c r="QZN3570"/>
      <c r="QZO3570"/>
      <c r="QZP3570"/>
      <c r="QZQ3570"/>
      <c r="QZR3570"/>
      <c r="QZS3570"/>
      <c r="QZT3570"/>
      <c r="QZU3570"/>
      <c r="QZV3570"/>
      <c r="QZW3570"/>
      <c r="QZX3570"/>
      <c r="QZY3570"/>
      <c r="QZZ3570"/>
      <c r="RAA3570"/>
      <c r="RAB3570"/>
      <c r="RAC3570"/>
      <c r="RAD3570"/>
      <c r="RAE3570"/>
      <c r="RAF3570"/>
      <c r="RAG3570"/>
      <c r="RAH3570"/>
      <c r="RAI3570"/>
      <c r="RAJ3570"/>
      <c r="RAK3570"/>
      <c r="RAL3570"/>
      <c r="RAM3570"/>
      <c r="RAN3570"/>
      <c r="RAO3570"/>
      <c r="RAP3570"/>
      <c r="RAQ3570"/>
      <c r="RAR3570"/>
      <c r="RAS3570"/>
      <c r="RAT3570"/>
      <c r="RAU3570"/>
      <c r="RAV3570"/>
      <c r="RAW3570"/>
      <c r="RAX3570"/>
      <c r="RAY3570"/>
      <c r="RAZ3570"/>
      <c r="RBA3570"/>
      <c r="RBB3570"/>
      <c r="RBC3570"/>
      <c r="RBD3570"/>
      <c r="RBE3570"/>
      <c r="RBF3570"/>
      <c r="RBG3570"/>
      <c r="RBH3570"/>
      <c r="RBI3570"/>
      <c r="RBJ3570"/>
      <c r="RBK3570"/>
      <c r="RBL3570"/>
      <c r="RBM3570"/>
      <c r="RBN3570"/>
      <c r="RBO3570"/>
      <c r="RBP3570"/>
      <c r="RBQ3570"/>
      <c r="RBR3570"/>
      <c r="RBS3570"/>
      <c r="RBT3570"/>
      <c r="RBU3570"/>
      <c r="RBV3570"/>
      <c r="RBW3570"/>
      <c r="RBX3570"/>
      <c r="RBY3570"/>
      <c r="RBZ3570"/>
      <c r="RCA3570"/>
      <c r="RCB3570"/>
      <c r="RCC3570"/>
      <c r="RCD3570"/>
      <c r="RCE3570"/>
      <c r="RCF3570"/>
      <c r="RCG3570"/>
      <c r="RCH3570"/>
      <c r="RCI3570"/>
      <c r="RCJ3570"/>
      <c r="RCK3570"/>
      <c r="RCL3570"/>
      <c r="RCM3570"/>
      <c r="RCN3570"/>
      <c r="RCO3570"/>
      <c r="RCP3570"/>
      <c r="RCQ3570"/>
      <c r="RCR3570"/>
      <c r="RCS3570"/>
      <c r="RCT3570"/>
      <c r="RCU3570"/>
      <c r="RCV3570"/>
      <c r="RCW3570"/>
      <c r="RCX3570"/>
      <c r="RCY3570"/>
      <c r="RCZ3570"/>
      <c r="RDA3570"/>
      <c r="RDB3570"/>
      <c r="RDC3570"/>
      <c r="RDD3570"/>
      <c r="RDE3570"/>
      <c r="RDF3570"/>
      <c r="RDG3570"/>
      <c r="RDH3570"/>
      <c r="RDI3570"/>
      <c r="RDJ3570"/>
      <c r="RDK3570"/>
      <c r="RDL3570"/>
      <c r="RDM3570"/>
      <c r="RDN3570"/>
      <c r="RDO3570"/>
      <c r="RDP3570"/>
      <c r="RDQ3570"/>
      <c r="RDR3570"/>
      <c r="RDS3570"/>
      <c r="RDT3570"/>
      <c r="RDU3570"/>
      <c r="RDV3570"/>
      <c r="RDW3570"/>
      <c r="RDX3570"/>
      <c r="RDY3570"/>
      <c r="RDZ3570"/>
      <c r="REA3570"/>
      <c r="REB3570"/>
      <c r="REC3570"/>
      <c r="RED3570"/>
      <c r="REE3570"/>
      <c r="REF3570"/>
      <c r="REG3570"/>
      <c r="REH3570"/>
      <c r="REI3570"/>
      <c r="REJ3570"/>
      <c r="REK3570"/>
      <c r="REL3570"/>
      <c r="REM3570"/>
      <c r="REN3570"/>
      <c r="REO3570"/>
      <c r="REP3570"/>
      <c r="REQ3570"/>
      <c r="RER3570"/>
      <c r="RES3570"/>
      <c r="RET3570"/>
      <c r="REU3570"/>
      <c r="REV3570"/>
      <c r="REW3570"/>
      <c r="REX3570"/>
      <c r="REY3570"/>
      <c r="REZ3570"/>
      <c r="RFA3570"/>
      <c r="RFB3570"/>
      <c r="RFC3570"/>
      <c r="RFD3570"/>
      <c r="RFE3570"/>
      <c r="RFF3570"/>
      <c r="RFG3570"/>
      <c r="RFH3570"/>
      <c r="RFI3570"/>
      <c r="RFJ3570"/>
      <c r="RFK3570"/>
      <c r="RFL3570"/>
      <c r="RFM3570"/>
      <c r="RFN3570"/>
      <c r="RFO3570"/>
      <c r="RFP3570"/>
      <c r="RFQ3570"/>
      <c r="RFR3570"/>
      <c r="RFS3570"/>
      <c r="RFT3570"/>
      <c r="RFU3570"/>
      <c r="RFV3570"/>
      <c r="RFW3570"/>
      <c r="RFX3570"/>
      <c r="RFY3570"/>
      <c r="RFZ3570"/>
      <c r="RGA3570"/>
      <c r="RGB3570"/>
      <c r="RGC3570"/>
      <c r="RGD3570"/>
      <c r="RGE3570"/>
      <c r="RGF3570"/>
      <c r="RGG3570"/>
      <c r="RGH3570"/>
      <c r="RGI3570"/>
      <c r="RGJ3570"/>
      <c r="RGK3570"/>
      <c r="RGL3570"/>
      <c r="RGM3570"/>
      <c r="RGN3570"/>
      <c r="RGO3570"/>
      <c r="RGP3570"/>
      <c r="RGQ3570"/>
      <c r="RGR3570"/>
      <c r="RGS3570"/>
      <c r="RGT3570"/>
      <c r="RGU3570"/>
      <c r="RGV3570"/>
      <c r="RGW3570"/>
      <c r="RGX3570"/>
      <c r="RGY3570"/>
      <c r="RGZ3570"/>
      <c r="RHA3570"/>
      <c r="RHB3570"/>
      <c r="RHC3570"/>
      <c r="RHD3570"/>
      <c r="RHE3570"/>
      <c r="RHF3570"/>
      <c r="RHG3570"/>
      <c r="RHH3570"/>
      <c r="RHI3570"/>
      <c r="RHJ3570"/>
      <c r="RHK3570"/>
      <c r="RHL3570"/>
      <c r="RHM3570"/>
      <c r="RHN3570"/>
      <c r="RHO3570"/>
      <c r="RHP3570"/>
      <c r="RHQ3570"/>
      <c r="RHR3570"/>
      <c r="RHS3570"/>
      <c r="RHT3570"/>
      <c r="RHU3570"/>
      <c r="RHV3570"/>
      <c r="RHW3570"/>
      <c r="RHX3570"/>
      <c r="RHY3570"/>
      <c r="RHZ3570"/>
      <c r="RIA3570"/>
      <c r="RIB3570"/>
      <c r="RIC3570"/>
      <c r="RID3570"/>
      <c r="RIE3570"/>
      <c r="RIF3570"/>
      <c r="RIG3570"/>
      <c r="RIH3570"/>
      <c r="RII3570"/>
      <c r="RIJ3570"/>
      <c r="RIK3570"/>
      <c r="RIL3570"/>
      <c r="RIM3570"/>
      <c r="RIN3570"/>
      <c r="RIO3570"/>
      <c r="RIP3570"/>
      <c r="RIQ3570"/>
      <c r="RIR3570"/>
      <c r="RIS3570"/>
      <c r="RIT3570"/>
      <c r="RIU3570"/>
      <c r="RIV3570"/>
      <c r="RIW3570"/>
      <c r="RIX3570"/>
      <c r="RIY3570"/>
      <c r="RIZ3570"/>
      <c r="RJA3570"/>
      <c r="RJB3570"/>
      <c r="RJC3570"/>
      <c r="RJD3570"/>
      <c r="RJE3570"/>
      <c r="RJF3570"/>
      <c r="RJG3570"/>
      <c r="RJH3570"/>
      <c r="RJI3570"/>
      <c r="RJJ3570"/>
      <c r="RJK3570"/>
      <c r="RJL3570"/>
      <c r="RJM3570"/>
      <c r="RJN3570"/>
      <c r="RJO3570"/>
      <c r="RJP3570"/>
      <c r="RJQ3570"/>
      <c r="RJR3570"/>
      <c r="RJS3570"/>
      <c r="RJT3570"/>
      <c r="RJU3570"/>
      <c r="RJV3570"/>
      <c r="RJW3570"/>
      <c r="RJX3570"/>
      <c r="RJY3570"/>
      <c r="RJZ3570"/>
      <c r="RKA3570"/>
      <c r="RKB3570"/>
      <c r="RKC3570"/>
      <c r="RKD3570"/>
      <c r="RKE3570"/>
      <c r="RKF3570"/>
      <c r="RKG3570"/>
      <c r="RKH3570"/>
      <c r="RKI3570"/>
      <c r="RKJ3570"/>
      <c r="RKK3570"/>
      <c r="RKL3570"/>
      <c r="RKM3570"/>
      <c r="RKN3570"/>
      <c r="RKO3570"/>
      <c r="RKP3570"/>
      <c r="RKQ3570"/>
      <c r="RKR3570"/>
      <c r="RKS3570"/>
      <c r="RKT3570"/>
      <c r="RKU3570"/>
      <c r="RKV3570"/>
      <c r="RKW3570"/>
      <c r="RKX3570"/>
      <c r="RKY3570"/>
      <c r="RKZ3570"/>
      <c r="RLA3570"/>
      <c r="RLB3570"/>
      <c r="RLC3570"/>
      <c r="RLD3570"/>
      <c r="RLE3570"/>
      <c r="RLF3570"/>
      <c r="RLG3570"/>
      <c r="RLH3570"/>
      <c r="RLI3570"/>
      <c r="RLJ3570"/>
      <c r="RLK3570"/>
      <c r="RLL3570"/>
      <c r="RLM3570"/>
      <c r="RLN3570"/>
      <c r="RLO3570"/>
      <c r="RLP3570"/>
      <c r="RLQ3570"/>
      <c r="RLR3570"/>
      <c r="RLS3570"/>
      <c r="RLT3570"/>
      <c r="RLU3570"/>
      <c r="RLV3570"/>
      <c r="RLW3570"/>
      <c r="RLX3570"/>
      <c r="RLY3570"/>
      <c r="RLZ3570"/>
      <c r="RMA3570"/>
      <c r="RMB3570"/>
      <c r="RMC3570"/>
      <c r="RMD3570"/>
      <c r="RME3570"/>
      <c r="RMF3570"/>
      <c r="RMG3570"/>
      <c r="RMH3570"/>
      <c r="RMI3570"/>
      <c r="RMJ3570"/>
      <c r="RMK3570"/>
      <c r="RML3570"/>
      <c r="RMM3570"/>
      <c r="RMN3570"/>
      <c r="RMO3570"/>
      <c r="RMP3570"/>
      <c r="RMQ3570"/>
      <c r="RMR3570"/>
      <c r="RMS3570"/>
      <c r="RMT3570"/>
      <c r="RMU3570"/>
      <c r="RMV3570"/>
      <c r="RMW3570"/>
      <c r="RMX3570"/>
      <c r="RMY3570"/>
      <c r="RMZ3570"/>
      <c r="RNA3570"/>
      <c r="RNB3570"/>
      <c r="RNC3570"/>
      <c r="RND3570"/>
      <c r="RNE3570"/>
      <c r="RNF3570"/>
      <c r="RNG3570"/>
      <c r="RNH3570"/>
      <c r="RNI3570"/>
      <c r="RNJ3570"/>
      <c r="RNK3570"/>
      <c r="RNL3570"/>
      <c r="RNM3570"/>
      <c r="RNN3570"/>
      <c r="RNO3570"/>
      <c r="RNP3570"/>
      <c r="RNQ3570"/>
      <c r="RNR3570"/>
      <c r="RNS3570"/>
      <c r="RNT3570"/>
      <c r="RNU3570"/>
      <c r="RNV3570"/>
      <c r="RNW3570"/>
      <c r="RNX3570"/>
      <c r="RNY3570"/>
      <c r="RNZ3570"/>
      <c r="ROA3570"/>
      <c r="ROB3570"/>
      <c r="ROC3570"/>
      <c r="ROD3570"/>
      <c r="ROE3570"/>
      <c r="ROF3570"/>
      <c r="ROG3570"/>
      <c r="ROH3570"/>
      <c r="ROI3570"/>
      <c r="ROJ3570"/>
      <c r="ROK3570"/>
      <c r="ROL3570"/>
      <c r="ROM3570"/>
      <c r="RON3570"/>
      <c r="ROO3570"/>
      <c r="ROP3570"/>
      <c r="ROQ3570"/>
      <c r="ROR3570"/>
      <c r="ROS3570"/>
      <c r="ROT3570"/>
      <c r="ROU3570"/>
      <c r="ROV3570"/>
      <c r="ROW3570"/>
      <c r="ROX3570"/>
      <c r="ROY3570"/>
      <c r="ROZ3570"/>
      <c r="RPA3570"/>
      <c r="RPB3570"/>
      <c r="RPC3570"/>
      <c r="RPD3570"/>
      <c r="RPE3570"/>
      <c r="RPF3570"/>
      <c r="RPG3570"/>
      <c r="RPH3570"/>
      <c r="RPI3570"/>
      <c r="RPJ3570"/>
      <c r="RPK3570"/>
      <c r="RPL3570"/>
      <c r="RPM3570"/>
      <c r="RPN3570"/>
      <c r="RPO3570"/>
      <c r="RPP3570"/>
      <c r="RPQ3570"/>
      <c r="RPR3570"/>
      <c r="RPS3570"/>
      <c r="RPT3570"/>
      <c r="RPU3570"/>
      <c r="RPV3570"/>
      <c r="RPW3570"/>
      <c r="RPX3570"/>
      <c r="RPY3570"/>
      <c r="RPZ3570"/>
      <c r="RQA3570"/>
      <c r="RQB3570"/>
      <c r="RQC3570"/>
      <c r="RQD3570"/>
      <c r="RQE3570"/>
      <c r="RQF3570"/>
      <c r="RQG3570"/>
      <c r="RQH3570"/>
      <c r="RQI3570"/>
      <c r="RQJ3570"/>
      <c r="RQK3570"/>
      <c r="RQL3570"/>
      <c r="RQM3570"/>
      <c r="RQN3570"/>
      <c r="RQO3570"/>
      <c r="RQP3570"/>
      <c r="RQQ3570"/>
      <c r="RQR3570"/>
      <c r="RQS3570"/>
      <c r="RQT3570"/>
      <c r="RQU3570"/>
      <c r="RQV3570"/>
      <c r="RQW3570"/>
      <c r="RQX3570"/>
      <c r="RQY3570"/>
      <c r="RQZ3570"/>
      <c r="RRA3570"/>
      <c r="RRB3570"/>
      <c r="RRC3570"/>
      <c r="RRD3570"/>
      <c r="RRE3570"/>
      <c r="RRF3570"/>
      <c r="RRG3570"/>
      <c r="RRH3570"/>
      <c r="RRI3570"/>
      <c r="RRJ3570"/>
      <c r="RRK3570"/>
      <c r="RRL3570"/>
      <c r="RRM3570"/>
      <c r="RRN3570"/>
      <c r="RRO3570"/>
      <c r="RRP3570"/>
      <c r="RRQ3570"/>
      <c r="RRR3570"/>
      <c r="RRS3570"/>
      <c r="RRT3570"/>
      <c r="RRU3570"/>
      <c r="RRV3570"/>
      <c r="RRW3570"/>
      <c r="RRX3570"/>
      <c r="RRY3570"/>
      <c r="RRZ3570"/>
      <c r="RSA3570"/>
      <c r="RSB3570"/>
      <c r="RSC3570"/>
      <c r="RSD3570"/>
      <c r="RSE3570"/>
      <c r="RSF3570"/>
      <c r="RSG3570"/>
      <c r="RSH3570"/>
      <c r="RSI3570"/>
      <c r="RSJ3570"/>
      <c r="RSK3570"/>
      <c r="RSL3570"/>
      <c r="RSM3570"/>
      <c r="RSN3570"/>
      <c r="RSO3570"/>
      <c r="RSP3570"/>
      <c r="RSQ3570"/>
      <c r="RSR3570"/>
      <c r="RSS3570"/>
      <c r="RST3570"/>
      <c r="RSU3570"/>
      <c r="RSV3570"/>
      <c r="RSW3570"/>
      <c r="RSX3570"/>
      <c r="RSY3570"/>
      <c r="RSZ3570"/>
      <c r="RTA3570"/>
      <c r="RTB3570"/>
      <c r="RTC3570"/>
      <c r="RTD3570"/>
      <c r="RTE3570"/>
      <c r="RTF3570"/>
      <c r="RTG3570"/>
      <c r="RTH3570"/>
      <c r="RTI3570"/>
      <c r="RTJ3570"/>
      <c r="RTK3570"/>
      <c r="RTL3570"/>
      <c r="RTM3570"/>
      <c r="RTN3570"/>
      <c r="RTO3570"/>
      <c r="RTP3570"/>
      <c r="RTQ3570"/>
      <c r="RTR3570"/>
      <c r="RTS3570"/>
      <c r="RTT3570"/>
      <c r="RTU3570"/>
      <c r="RTV3570"/>
      <c r="RTW3570"/>
      <c r="RTX3570"/>
      <c r="RTY3570"/>
      <c r="RTZ3570"/>
      <c r="RUA3570"/>
      <c r="RUB3570"/>
      <c r="RUC3570"/>
      <c r="RUD3570"/>
      <c r="RUE3570"/>
      <c r="RUF3570"/>
      <c r="RUG3570"/>
      <c r="RUH3570"/>
      <c r="RUI3570"/>
      <c r="RUJ3570"/>
      <c r="RUK3570"/>
      <c r="RUL3570"/>
      <c r="RUM3570"/>
      <c r="RUN3570"/>
      <c r="RUO3570"/>
      <c r="RUP3570"/>
      <c r="RUQ3570"/>
      <c r="RUR3570"/>
      <c r="RUS3570"/>
      <c r="RUT3570"/>
      <c r="RUU3570"/>
      <c r="RUV3570"/>
      <c r="RUW3570"/>
      <c r="RUX3570"/>
      <c r="RUY3570"/>
      <c r="RUZ3570"/>
      <c r="RVA3570"/>
      <c r="RVB3570"/>
      <c r="RVC3570"/>
      <c r="RVD3570"/>
      <c r="RVE3570"/>
      <c r="RVF3570"/>
      <c r="RVG3570"/>
      <c r="RVH3570"/>
      <c r="RVI3570"/>
      <c r="RVJ3570"/>
      <c r="RVK3570"/>
      <c r="RVL3570"/>
      <c r="RVM3570"/>
      <c r="RVN3570"/>
      <c r="RVO3570"/>
      <c r="RVP3570"/>
      <c r="RVQ3570"/>
      <c r="RVR3570"/>
      <c r="RVS3570"/>
      <c r="RVT3570"/>
      <c r="RVU3570"/>
      <c r="RVV3570"/>
      <c r="RVW3570"/>
      <c r="RVX3570"/>
      <c r="RVY3570"/>
      <c r="RVZ3570"/>
      <c r="RWA3570"/>
      <c r="RWB3570"/>
      <c r="RWC3570"/>
      <c r="RWD3570"/>
      <c r="RWE3570"/>
      <c r="RWF3570"/>
      <c r="RWG3570"/>
      <c r="RWH3570"/>
      <c r="RWI3570"/>
      <c r="RWJ3570"/>
      <c r="RWK3570"/>
      <c r="RWL3570"/>
      <c r="RWM3570"/>
      <c r="RWN3570"/>
      <c r="RWO3570"/>
      <c r="RWP3570"/>
      <c r="RWQ3570"/>
      <c r="RWR3570"/>
      <c r="RWS3570"/>
      <c r="RWT3570"/>
      <c r="RWU3570"/>
      <c r="RWV3570"/>
      <c r="RWW3570"/>
      <c r="RWX3570"/>
      <c r="RWY3570"/>
      <c r="RWZ3570"/>
      <c r="RXA3570"/>
      <c r="RXB3570"/>
      <c r="RXC3570"/>
      <c r="RXD3570"/>
      <c r="RXE3570"/>
      <c r="RXF3570"/>
      <c r="RXG3570"/>
      <c r="RXH3570"/>
      <c r="RXI3570"/>
      <c r="RXJ3570"/>
      <c r="RXK3570"/>
      <c r="RXL3570"/>
      <c r="RXM3570"/>
      <c r="RXN3570"/>
      <c r="RXO3570"/>
      <c r="RXP3570"/>
      <c r="RXQ3570"/>
      <c r="RXR3570"/>
      <c r="RXS3570"/>
      <c r="RXT3570"/>
      <c r="RXU3570"/>
      <c r="RXV3570"/>
      <c r="RXW3570"/>
      <c r="RXX3570"/>
      <c r="RXY3570"/>
      <c r="RXZ3570"/>
      <c r="RYA3570"/>
      <c r="RYB3570"/>
      <c r="RYC3570"/>
      <c r="RYD3570"/>
      <c r="RYE3570"/>
      <c r="RYF3570"/>
      <c r="RYG3570"/>
      <c r="RYH3570"/>
      <c r="RYI3570"/>
      <c r="RYJ3570"/>
      <c r="RYK3570"/>
      <c r="RYL3570"/>
      <c r="RYM3570"/>
      <c r="RYN3570"/>
      <c r="RYO3570"/>
      <c r="RYP3570"/>
      <c r="RYQ3570"/>
      <c r="RYR3570"/>
      <c r="RYS3570"/>
      <c r="RYT3570"/>
      <c r="RYU3570"/>
      <c r="RYV3570"/>
      <c r="RYW3570"/>
      <c r="RYX3570"/>
      <c r="RYY3570"/>
      <c r="RYZ3570"/>
      <c r="RZA3570"/>
      <c r="RZB3570"/>
      <c r="RZC3570"/>
      <c r="RZD3570"/>
      <c r="RZE3570"/>
      <c r="RZF3570"/>
      <c r="RZG3570"/>
      <c r="RZH3570"/>
      <c r="RZI3570"/>
      <c r="RZJ3570"/>
      <c r="RZK3570"/>
      <c r="RZL3570"/>
      <c r="RZM3570"/>
      <c r="RZN3570"/>
      <c r="RZO3570"/>
      <c r="RZP3570"/>
      <c r="RZQ3570"/>
      <c r="RZR3570"/>
      <c r="RZS3570"/>
      <c r="RZT3570"/>
      <c r="RZU3570"/>
      <c r="RZV3570"/>
      <c r="RZW3570"/>
      <c r="RZX3570"/>
      <c r="RZY3570"/>
      <c r="RZZ3570"/>
      <c r="SAA3570"/>
      <c r="SAB3570"/>
      <c r="SAC3570"/>
      <c r="SAD3570"/>
      <c r="SAE3570"/>
      <c r="SAF3570"/>
      <c r="SAG3570"/>
      <c r="SAH3570"/>
      <c r="SAI3570"/>
      <c r="SAJ3570"/>
      <c r="SAK3570"/>
      <c r="SAL3570"/>
      <c r="SAM3570"/>
      <c r="SAN3570"/>
      <c r="SAO3570"/>
      <c r="SAP3570"/>
      <c r="SAQ3570"/>
      <c r="SAR3570"/>
      <c r="SAS3570"/>
      <c r="SAT3570"/>
      <c r="SAU3570"/>
      <c r="SAV3570"/>
      <c r="SAW3570"/>
      <c r="SAX3570"/>
      <c r="SAY3570"/>
      <c r="SAZ3570"/>
      <c r="SBA3570"/>
      <c r="SBB3570"/>
      <c r="SBC3570"/>
      <c r="SBD3570"/>
      <c r="SBE3570"/>
      <c r="SBF3570"/>
      <c r="SBG3570"/>
      <c r="SBH3570"/>
      <c r="SBI3570"/>
      <c r="SBJ3570"/>
      <c r="SBK3570"/>
      <c r="SBL3570"/>
      <c r="SBM3570"/>
      <c r="SBN3570"/>
      <c r="SBO3570"/>
      <c r="SBP3570"/>
      <c r="SBQ3570"/>
      <c r="SBR3570"/>
      <c r="SBS3570"/>
      <c r="SBT3570"/>
      <c r="SBU3570"/>
      <c r="SBV3570"/>
      <c r="SBW3570"/>
      <c r="SBX3570"/>
      <c r="SBY3570"/>
      <c r="SBZ3570"/>
      <c r="SCA3570"/>
      <c r="SCB3570"/>
      <c r="SCC3570"/>
      <c r="SCD3570"/>
      <c r="SCE3570"/>
      <c r="SCF3570"/>
      <c r="SCG3570"/>
      <c r="SCH3570"/>
      <c r="SCI3570"/>
      <c r="SCJ3570"/>
      <c r="SCK3570"/>
      <c r="SCL3570"/>
      <c r="SCM3570"/>
      <c r="SCN3570"/>
      <c r="SCO3570"/>
      <c r="SCP3570"/>
      <c r="SCQ3570"/>
      <c r="SCR3570"/>
      <c r="SCS3570"/>
      <c r="SCT3570"/>
      <c r="SCU3570"/>
      <c r="SCV3570"/>
      <c r="SCW3570"/>
      <c r="SCX3570"/>
      <c r="SCY3570"/>
      <c r="SCZ3570"/>
      <c r="SDA3570"/>
      <c r="SDB3570"/>
      <c r="SDC3570"/>
      <c r="SDD3570"/>
      <c r="SDE3570"/>
      <c r="SDF3570"/>
      <c r="SDG3570"/>
      <c r="SDH3570"/>
      <c r="SDI3570"/>
      <c r="SDJ3570"/>
      <c r="SDK3570"/>
      <c r="SDL3570"/>
      <c r="SDM3570"/>
      <c r="SDN3570"/>
      <c r="SDO3570"/>
      <c r="SDP3570"/>
      <c r="SDQ3570"/>
      <c r="SDR3570"/>
      <c r="SDS3570"/>
      <c r="SDT3570"/>
      <c r="SDU3570"/>
      <c r="SDV3570"/>
      <c r="SDW3570"/>
      <c r="SDX3570"/>
      <c r="SDY3570"/>
      <c r="SDZ3570"/>
      <c r="SEA3570"/>
      <c r="SEB3570"/>
      <c r="SEC3570"/>
      <c r="SED3570"/>
      <c r="SEE3570"/>
      <c r="SEF3570"/>
      <c r="SEG3570"/>
      <c r="SEH3570"/>
      <c r="SEI3570"/>
      <c r="SEJ3570"/>
      <c r="SEK3570"/>
      <c r="SEL3570"/>
      <c r="SEM3570"/>
      <c r="SEN3570"/>
      <c r="SEO3570"/>
      <c r="SEP3570"/>
      <c r="SEQ3570"/>
      <c r="SER3570"/>
      <c r="SES3570"/>
      <c r="SET3570"/>
      <c r="SEU3570"/>
      <c r="SEV3570"/>
      <c r="SEW3570"/>
      <c r="SEX3570"/>
      <c r="SEY3570"/>
      <c r="SEZ3570"/>
      <c r="SFA3570"/>
      <c r="SFB3570"/>
      <c r="SFC3570"/>
      <c r="SFD3570"/>
      <c r="SFE3570"/>
      <c r="SFF3570"/>
      <c r="SFG3570"/>
      <c r="SFH3570"/>
      <c r="SFI3570"/>
      <c r="SFJ3570"/>
      <c r="SFK3570"/>
      <c r="SFL3570"/>
      <c r="SFM3570"/>
      <c r="SFN3570"/>
      <c r="SFO3570"/>
      <c r="SFP3570"/>
      <c r="SFQ3570"/>
      <c r="SFR3570"/>
      <c r="SFS3570"/>
      <c r="SFT3570"/>
      <c r="SFU3570"/>
      <c r="SFV3570"/>
      <c r="SFW3570"/>
      <c r="SFX3570"/>
      <c r="SFY3570"/>
      <c r="SFZ3570"/>
      <c r="SGA3570"/>
      <c r="SGB3570"/>
      <c r="SGC3570"/>
      <c r="SGD3570"/>
      <c r="SGE3570"/>
      <c r="SGF3570"/>
      <c r="SGG3570"/>
      <c r="SGH3570"/>
      <c r="SGI3570"/>
      <c r="SGJ3570"/>
      <c r="SGK3570"/>
      <c r="SGL3570"/>
      <c r="SGM3570"/>
      <c r="SGN3570"/>
      <c r="SGO3570"/>
      <c r="SGP3570"/>
      <c r="SGQ3570"/>
      <c r="SGR3570"/>
      <c r="SGS3570"/>
      <c r="SGT3570"/>
      <c r="SGU3570"/>
      <c r="SGV3570"/>
      <c r="SGW3570"/>
      <c r="SGX3570"/>
      <c r="SGY3570"/>
      <c r="SGZ3570"/>
      <c r="SHA3570"/>
      <c r="SHB3570"/>
      <c r="SHC3570"/>
      <c r="SHD3570"/>
      <c r="SHE3570"/>
      <c r="SHF3570"/>
      <c r="SHG3570"/>
      <c r="SHH3570"/>
      <c r="SHI3570"/>
      <c r="SHJ3570"/>
      <c r="SHK3570"/>
      <c r="SHL3570"/>
      <c r="SHM3570"/>
      <c r="SHN3570"/>
      <c r="SHO3570"/>
      <c r="SHP3570"/>
      <c r="SHQ3570"/>
      <c r="SHR3570"/>
      <c r="SHS3570"/>
      <c r="SHT3570"/>
      <c r="SHU3570"/>
      <c r="SHV3570"/>
      <c r="SHW3570"/>
      <c r="SHX3570"/>
      <c r="SHY3570"/>
      <c r="SHZ3570"/>
      <c r="SIA3570"/>
      <c r="SIB3570"/>
      <c r="SIC3570"/>
      <c r="SID3570"/>
      <c r="SIE3570"/>
      <c r="SIF3570"/>
      <c r="SIG3570"/>
      <c r="SIH3570"/>
      <c r="SII3570"/>
      <c r="SIJ3570"/>
      <c r="SIK3570"/>
      <c r="SIL3570"/>
      <c r="SIM3570"/>
      <c r="SIN3570"/>
      <c r="SIO3570"/>
      <c r="SIP3570"/>
      <c r="SIQ3570"/>
      <c r="SIR3570"/>
      <c r="SIS3570"/>
      <c r="SIT3570"/>
      <c r="SIU3570"/>
      <c r="SIV3570"/>
      <c r="SIW3570"/>
      <c r="SIX3570"/>
      <c r="SIY3570"/>
      <c r="SIZ3570"/>
      <c r="SJA3570"/>
      <c r="SJB3570"/>
      <c r="SJC3570"/>
      <c r="SJD3570"/>
      <c r="SJE3570"/>
      <c r="SJF3570"/>
      <c r="SJG3570"/>
      <c r="SJH3570"/>
      <c r="SJI3570"/>
      <c r="SJJ3570"/>
      <c r="SJK3570"/>
      <c r="SJL3570"/>
      <c r="SJM3570"/>
      <c r="SJN3570"/>
      <c r="SJO3570"/>
      <c r="SJP3570"/>
      <c r="SJQ3570"/>
      <c r="SJR3570"/>
      <c r="SJS3570"/>
      <c r="SJT3570"/>
      <c r="SJU3570"/>
      <c r="SJV3570"/>
      <c r="SJW3570"/>
      <c r="SJX3570"/>
      <c r="SJY3570"/>
      <c r="SJZ3570"/>
      <c r="SKA3570"/>
      <c r="SKB3570"/>
      <c r="SKC3570"/>
      <c r="SKD3570"/>
      <c r="SKE3570"/>
      <c r="SKF3570"/>
      <c r="SKG3570"/>
      <c r="SKH3570"/>
      <c r="SKI3570"/>
      <c r="SKJ3570"/>
      <c r="SKK3570"/>
      <c r="SKL3570"/>
      <c r="SKM3570"/>
      <c r="SKN3570"/>
      <c r="SKO3570"/>
      <c r="SKP3570"/>
      <c r="SKQ3570"/>
      <c r="SKR3570"/>
      <c r="SKS3570"/>
      <c r="SKT3570"/>
      <c r="SKU3570"/>
      <c r="SKV3570"/>
      <c r="SKW3570"/>
      <c r="SKX3570"/>
      <c r="SKY3570"/>
      <c r="SKZ3570"/>
      <c r="SLA3570"/>
      <c r="SLB3570"/>
      <c r="SLC3570"/>
      <c r="SLD3570"/>
      <c r="SLE3570"/>
      <c r="SLF3570"/>
      <c r="SLG3570"/>
      <c r="SLH3570"/>
      <c r="SLI3570"/>
      <c r="SLJ3570"/>
      <c r="SLK3570"/>
      <c r="SLL3570"/>
      <c r="SLM3570"/>
      <c r="SLN3570"/>
      <c r="SLO3570"/>
      <c r="SLP3570"/>
      <c r="SLQ3570"/>
      <c r="SLR3570"/>
      <c r="SLS3570"/>
      <c r="SLT3570"/>
      <c r="SLU3570"/>
      <c r="SLV3570"/>
      <c r="SLW3570"/>
      <c r="SLX3570"/>
      <c r="SLY3570"/>
      <c r="SLZ3570"/>
      <c r="SMA3570"/>
      <c r="SMB3570"/>
      <c r="SMC3570"/>
      <c r="SMD3570"/>
      <c r="SME3570"/>
      <c r="SMF3570"/>
      <c r="SMG3570"/>
      <c r="SMH3570"/>
      <c r="SMI3570"/>
      <c r="SMJ3570"/>
      <c r="SMK3570"/>
      <c r="SML3570"/>
      <c r="SMM3570"/>
      <c r="SMN3570"/>
      <c r="SMO3570"/>
      <c r="SMP3570"/>
      <c r="SMQ3570"/>
      <c r="SMR3570"/>
      <c r="SMS3570"/>
      <c r="SMT3570"/>
      <c r="SMU3570"/>
      <c r="SMV3570"/>
      <c r="SMW3570"/>
      <c r="SMX3570"/>
      <c r="SMY3570"/>
      <c r="SMZ3570"/>
      <c r="SNA3570"/>
      <c r="SNB3570"/>
      <c r="SNC3570"/>
      <c r="SND3570"/>
      <c r="SNE3570"/>
      <c r="SNF3570"/>
      <c r="SNG3570"/>
      <c r="SNH3570"/>
      <c r="SNI3570"/>
      <c r="SNJ3570"/>
      <c r="SNK3570"/>
      <c r="SNL3570"/>
      <c r="SNM3570"/>
      <c r="SNN3570"/>
      <c r="SNO3570"/>
      <c r="SNP3570"/>
      <c r="SNQ3570"/>
      <c r="SNR3570"/>
      <c r="SNS3570"/>
      <c r="SNT3570"/>
      <c r="SNU3570"/>
      <c r="SNV3570"/>
      <c r="SNW3570"/>
      <c r="SNX3570"/>
      <c r="SNY3570"/>
      <c r="SNZ3570"/>
      <c r="SOA3570"/>
      <c r="SOB3570"/>
      <c r="SOC3570"/>
      <c r="SOD3570"/>
      <c r="SOE3570"/>
      <c r="SOF3570"/>
      <c r="SOG3570"/>
      <c r="SOH3570"/>
      <c r="SOI3570"/>
      <c r="SOJ3570"/>
      <c r="SOK3570"/>
      <c r="SOL3570"/>
      <c r="SOM3570"/>
      <c r="SON3570"/>
      <c r="SOO3570"/>
      <c r="SOP3570"/>
      <c r="SOQ3570"/>
      <c r="SOR3570"/>
      <c r="SOS3570"/>
      <c r="SOT3570"/>
      <c r="SOU3570"/>
      <c r="SOV3570"/>
      <c r="SOW3570"/>
      <c r="SOX3570"/>
      <c r="SOY3570"/>
      <c r="SOZ3570"/>
      <c r="SPA3570"/>
      <c r="SPB3570"/>
      <c r="SPC3570"/>
      <c r="SPD3570"/>
      <c r="SPE3570"/>
      <c r="SPF3570"/>
      <c r="SPG3570"/>
      <c r="SPH3570"/>
      <c r="SPI3570"/>
      <c r="SPJ3570"/>
      <c r="SPK3570"/>
      <c r="SPL3570"/>
      <c r="SPM3570"/>
      <c r="SPN3570"/>
      <c r="SPO3570"/>
      <c r="SPP3570"/>
      <c r="SPQ3570"/>
      <c r="SPR3570"/>
      <c r="SPS3570"/>
      <c r="SPT3570"/>
      <c r="SPU3570"/>
      <c r="SPV3570"/>
      <c r="SPW3570"/>
      <c r="SPX3570"/>
      <c r="SPY3570"/>
      <c r="SPZ3570"/>
      <c r="SQA3570"/>
      <c r="SQB3570"/>
      <c r="SQC3570"/>
      <c r="SQD3570"/>
      <c r="SQE3570"/>
      <c r="SQF3570"/>
      <c r="SQG3570"/>
      <c r="SQH3570"/>
      <c r="SQI3570"/>
      <c r="SQJ3570"/>
      <c r="SQK3570"/>
      <c r="SQL3570"/>
      <c r="SQM3570"/>
      <c r="SQN3570"/>
      <c r="SQO3570"/>
      <c r="SQP3570"/>
      <c r="SQQ3570"/>
      <c r="SQR3570"/>
      <c r="SQS3570"/>
      <c r="SQT3570"/>
      <c r="SQU3570"/>
      <c r="SQV3570"/>
      <c r="SQW3570"/>
      <c r="SQX3570"/>
      <c r="SQY3570"/>
      <c r="SQZ3570"/>
      <c r="SRA3570"/>
      <c r="SRB3570"/>
      <c r="SRC3570"/>
      <c r="SRD3570"/>
      <c r="SRE3570"/>
      <c r="SRF3570"/>
      <c r="SRG3570"/>
      <c r="SRH3570"/>
      <c r="SRI3570"/>
      <c r="SRJ3570"/>
      <c r="SRK3570"/>
      <c r="SRL3570"/>
      <c r="SRM3570"/>
      <c r="SRN3570"/>
      <c r="SRO3570"/>
      <c r="SRP3570"/>
      <c r="SRQ3570"/>
      <c r="SRR3570"/>
      <c r="SRS3570"/>
      <c r="SRT3570"/>
      <c r="SRU3570"/>
      <c r="SRV3570"/>
      <c r="SRW3570"/>
      <c r="SRX3570"/>
      <c r="SRY3570"/>
      <c r="SRZ3570"/>
      <c r="SSA3570"/>
      <c r="SSB3570"/>
      <c r="SSC3570"/>
      <c r="SSD3570"/>
      <c r="SSE3570"/>
      <c r="SSF3570"/>
      <c r="SSG3570"/>
      <c r="SSH3570"/>
      <c r="SSI3570"/>
      <c r="SSJ3570"/>
      <c r="SSK3570"/>
      <c r="SSL3570"/>
      <c r="SSM3570"/>
      <c r="SSN3570"/>
      <c r="SSO3570"/>
      <c r="SSP3570"/>
      <c r="SSQ3570"/>
      <c r="SSR3570"/>
      <c r="SSS3570"/>
      <c r="SST3570"/>
      <c r="SSU3570"/>
      <c r="SSV3570"/>
      <c r="SSW3570"/>
      <c r="SSX3570"/>
      <c r="SSY3570"/>
      <c r="SSZ3570"/>
      <c r="STA3570"/>
      <c r="STB3570"/>
      <c r="STC3570"/>
      <c r="STD3570"/>
      <c r="STE3570"/>
      <c r="STF3570"/>
      <c r="STG3570"/>
      <c r="STH3570"/>
      <c r="STI3570"/>
      <c r="STJ3570"/>
      <c r="STK3570"/>
      <c r="STL3570"/>
      <c r="STM3570"/>
      <c r="STN3570"/>
      <c r="STO3570"/>
      <c r="STP3570"/>
      <c r="STQ3570"/>
      <c r="STR3570"/>
      <c r="STS3570"/>
      <c r="STT3570"/>
      <c r="STU3570"/>
      <c r="STV3570"/>
      <c r="STW3570"/>
      <c r="STX3570"/>
      <c r="STY3570"/>
      <c r="STZ3570"/>
      <c r="SUA3570"/>
      <c r="SUB3570"/>
      <c r="SUC3570"/>
      <c r="SUD3570"/>
      <c r="SUE3570"/>
      <c r="SUF3570"/>
      <c r="SUG3570"/>
      <c r="SUH3570"/>
      <c r="SUI3570"/>
      <c r="SUJ3570"/>
      <c r="SUK3570"/>
      <c r="SUL3570"/>
      <c r="SUM3570"/>
      <c r="SUN3570"/>
      <c r="SUO3570"/>
      <c r="SUP3570"/>
      <c r="SUQ3570"/>
      <c r="SUR3570"/>
      <c r="SUS3570"/>
      <c r="SUT3570"/>
      <c r="SUU3570"/>
      <c r="SUV3570"/>
      <c r="SUW3570"/>
      <c r="SUX3570"/>
      <c r="SUY3570"/>
      <c r="SUZ3570"/>
      <c r="SVA3570"/>
      <c r="SVB3570"/>
      <c r="SVC3570"/>
      <c r="SVD3570"/>
      <c r="SVE3570"/>
      <c r="SVF3570"/>
      <c r="SVG3570"/>
      <c r="SVH3570"/>
      <c r="SVI3570"/>
      <c r="SVJ3570"/>
      <c r="SVK3570"/>
      <c r="SVL3570"/>
      <c r="SVM3570"/>
      <c r="SVN3570"/>
      <c r="SVO3570"/>
      <c r="SVP3570"/>
      <c r="SVQ3570"/>
      <c r="SVR3570"/>
      <c r="SVS3570"/>
      <c r="SVT3570"/>
      <c r="SVU3570"/>
      <c r="SVV3570"/>
      <c r="SVW3570"/>
      <c r="SVX3570"/>
      <c r="SVY3570"/>
      <c r="SVZ3570"/>
      <c r="SWA3570"/>
      <c r="SWB3570"/>
      <c r="SWC3570"/>
      <c r="SWD3570"/>
      <c r="SWE3570"/>
      <c r="SWF3570"/>
      <c r="SWG3570"/>
      <c r="SWH3570"/>
      <c r="SWI3570"/>
      <c r="SWJ3570"/>
      <c r="SWK3570"/>
      <c r="SWL3570"/>
      <c r="SWM3570"/>
      <c r="SWN3570"/>
      <c r="SWO3570"/>
      <c r="SWP3570"/>
      <c r="SWQ3570"/>
      <c r="SWR3570"/>
      <c r="SWS3570"/>
      <c r="SWT3570"/>
      <c r="SWU3570"/>
      <c r="SWV3570"/>
      <c r="SWW3570"/>
      <c r="SWX3570"/>
      <c r="SWY3570"/>
      <c r="SWZ3570"/>
      <c r="SXA3570"/>
      <c r="SXB3570"/>
      <c r="SXC3570"/>
      <c r="SXD3570"/>
      <c r="SXE3570"/>
      <c r="SXF3570"/>
      <c r="SXG3570"/>
      <c r="SXH3570"/>
      <c r="SXI3570"/>
      <c r="SXJ3570"/>
      <c r="SXK3570"/>
      <c r="SXL3570"/>
      <c r="SXM3570"/>
      <c r="SXN3570"/>
      <c r="SXO3570"/>
      <c r="SXP3570"/>
      <c r="SXQ3570"/>
      <c r="SXR3570"/>
      <c r="SXS3570"/>
      <c r="SXT3570"/>
      <c r="SXU3570"/>
      <c r="SXV3570"/>
      <c r="SXW3570"/>
      <c r="SXX3570"/>
      <c r="SXY3570"/>
      <c r="SXZ3570"/>
      <c r="SYA3570"/>
      <c r="SYB3570"/>
      <c r="SYC3570"/>
      <c r="SYD3570"/>
      <c r="SYE3570"/>
      <c r="SYF3570"/>
      <c r="SYG3570"/>
      <c r="SYH3570"/>
      <c r="SYI3570"/>
      <c r="SYJ3570"/>
      <c r="SYK3570"/>
      <c r="SYL3570"/>
      <c r="SYM3570"/>
      <c r="SYN3570"/>
      <c r="SYO3570"/>
      <c r="SYP3570"/>
      <c r="SYQ3570"/>
      <c r="SYR3570"/>
      <c r="SYS3570"/>
      <c r="SYT3570"/>
      <c r="SYU3570"/>
      <c r="SYV3570"/>
      <c r="SYW3570"/>
      <c r="SYX3570"/>
      <c r="SYY3570"/>
      <c r="SYZ3570"/>
      <c r="SZA3570"/>
      <c r="SZB3570"/>
      <c r="SZC3570"/>
      <c r="SZD3570"/>
      <c r="SZE3570"/>
      <c r="SZF3570"/>
      <c r="SZG3570"/>
      <c r="SZH3570"/>
      <c r="SZI3570"/>
      <c r="SZJ3570"/>
      <c r="SZK3570"/>
      <c r="SZL3570"/>
      <c r="SZM3570"/>
      <c r="SZN3570"/>
      <c r="SZO3570"/>
      <c r="SZP3570"/>
      <c r="SZQ3570"/>
      <c r="SZR3570"/>
      <c r="SZS3570"/>
      <c r="SZT3570"/>
      <c r="SZU3570"/>
      <c r="SZV3570"/>
      <c r="SZW3570"/>
      <c r="SZX3570"/>
      <c r="SZY3570"/>
      <c r="SZZ3570"/>
      <c r="TAA3570"/>
      <c r="TAB3570"/>
      <c r="TAC3570"/>
      <c r="TAD3570"/>
      <c r="TAE3570"/>
      <c r="TAF3570"/>
      <c r="TAG3570"/>
      <c r="TAH3570"/>
      <c r="TAI3570"/>
      <c r="TAJ3570"/>
      <c r="TAK3570"/>
      <c r="TAL3570"/>
      <c r="TAM3570"/>
      <c r="TAN3570"/>
      <c r="TAO3570"/>
      <c r="TAP3570"/>
      <c r="TAQ3570"/>
      <c r="TAR3570"/>
      <c r="TAS3570"/>
      <c r="TAT3570"/>
      <c r="TAU3570"/>
      <c r="TAV3570"/>
      <c r="TAW3570"/>
      <c r="TAX3570"/>
      <c r="TAY3570"/>
      <c r="TAZ3570"/>
      <c r="TBA3570"/>
      <c r="TBB3570"/>
      <c r="TBC3570"/>
      <c r="TBD3570"/>
      <c r="TBE3570"/>
      <c r="TBF3570"/>
      <c r="TBG3570"/>
      <c r="TBH3570"/>
      <c r="TBI3570"/>
      <c r="TBJ3570"/>
      <c r="TBK3570"/>
      <c r="TBL3570"/>
      <c r="TBM3570"/>
      <c r="TBN3570"/>
      <c r="TBO3570"/>
      <c r="TBP3570"/>
      <c r="TBQ3570"/>
      <c r="TBR3570"/>
      <c r="TBS3570"/>
      <c r="TBT3570"/>
      <c r="TBU3570"/>
      <c r="TBV3570"/>
      <c r="TBW3570"/>
      <c r="TBX3570"/>
      <c r="TBY3570"/>
      <c r="TBZ3570"/>
      <c r="TCA3570"/>
      <c r="TCB3570"/>
      <c r="TCC3570"/>
      <c r="TCD3570"/>
      <c r="TCE3570"/>
      <c r="TCF3570"/>
      <c r="TCG3570"/>
      <c r="TCH3570"/>
      <c r="TCI3570"/>
      <c r="TCJ3570"/>
      <c r="TCK3570"/>
      <c r="TCL3570"/>
      <c r="TCM3570"/>
      <c r="TCN3570"/>
      <c r="TCO3570"/>
      <c r="TCP3570"/>
      <c r="TCQ3570"/>
      <c r="TCR3570"/>
      <c r="TCS3570"/>
      <c r="TCT3570"/>
      <c r="TCU3570"/>
      <c r="TCV3570"/>
      <c r="TCW3570"/>
      <c r="TCX3570"/>
      <c r="TCY3570"/>
      <c r="TCZ3570"/>
      <c r="TDA3570"/>
      <c r="TDB3570"/>
      <c r="TDC3570"/>
      <c r="TDD3570"/>
      <c r="TDE3570"/>
      <c r="TDF3570"/>
      <c r="TDG3570"/>
      <c r="TDH3570"/>
      <c r="TDI3570"/>
      <c r="TDJ3570"/>
      <c r="TDK3570"/>
      <c r="TDL3570"/>
      <c r="TDM3570"/>
      <c r="TDN3570"/>
      <c r="TDO3570"/>
      <c r="TDP3570"/>
      <c r="TDQ3570"/>
      <c r="TDR3570"/>
      <c r="TDS3570"/>
      <c r="TDT3570"/>
      <c r="TDU3570"/>
      <c r="TDV3570"/>
      <c r="TDW3570"/>
      <c r="TDX3570"/>
      <c r="TDY3570"/>
      <c r="TDZ3570"/>
      <c r="TEA3570"/>
      <c r="TEB3570"/>
      <c r="TEC3570"/>
      <c r="TED3570"/>
      <c r="TEE3570"/>
      <c r="TEF3570"/>
      <c r="TEG3570"/>
      <c r="TEH3570"/>
      <c r="TEI3570"/>
      <c r="TEJ3570"/>
      <c r="TEK3570"/>
      <c r="TEL3570"/>
      <c r="TEM3570"/>
      <c r="TEN3570"/>
      <c r="TEO3570"/>
      <c r="TEP3570"/>
      <c r="TEQ3570"/>
      <c r="TER3570"/>
      <c r="TES3570"/>
      <c r="TET3570"/>
      <c r="TEU3570"/>
      <c r="TEV3570"/>
      <c r="TEW3570"/>
      <c r="TEX3570"/>
      <c r="TEY3570"/>
      <c r="TEZ3570"/>
      <c r="TFA3570"/>
      <c r="TFB3570"/>
      <c r="TFC3570"/>
      <c r="TFD3570"/>
      <c r="TFE3570"/>
      <c r="TFF3570"/>
      <c r="TFG3570"/>
      <c r="TFH3570"/>
      <c r="TFI3570"/>
      <c r="TFJ3570"/>
      <c r="TFK3570"/>
      <c r="TFL3570"/>
      <c r="TFM3570"/>
      <c r="TFN3570"/>
      <c r="TFO3570"/>
      <c r="TFP3570"/>
      <c r="TFQ3570"/>
      <c r="TFR3570"/>
      <c r="TFS3570"/>
      <c r="TFT3570"/>
      <c r="TFU3570"/>
      <c r="TFV3570"/>
      <c r="TFW3570"/>
      <c r="TFX3570"/>
      <c r="TFY3570"/>
      <c r="TFZ3570"/>
      <c r="TGA3570"/>
      <c r="TGB3570"/>
      <c r="TGC3570"/>
      <c r="TGD3570"/>
      <c r="TGE3570"/>
      <c r="TGF3570"/>
      <c r="TGG3570"/>
      <c r="TGH3570"/>
      <c r="TGI3570"/>
      <c r="TGJ3570"/>
      <c r="TGK3570"/>
      <c r="TGL3570"/>
      <c r="TGM3570"/>
      <c r="TGN3570"/>
      <c r="TGO3570"/>
      <c r="TGP3570"/>
      <c r="TGQ3570"/>
      <c r="TGR3570"/>
      <c r="TGS3570"/>
      <c r="TGT3570"/>
      <c r="TGU3570"/>
      <c r="TGV3570"/>
      <c r="TGW3570"/>
      <c r="TGX3570"/>
      <c r="TGY3570"/>
      <c r="TGZ3570"/>
      <c r="THA3570"/>
      <c r="THB3570"/>
      <c r="THC3570"/>
      <c r="THD3570"/>
      <c r="THE3570"/>
      <c r="THF3570"/>
      <c r="THG3570"/>
      <c r="THH3570"/>
      <c r="THI3570"/>
      <c r="THJ3570"/>
      <c r="THK3570"/>
      <c r="THL3570"/>
      <c r="THM3570"/>
      <c r="THN3570"/>
      <c r="THO3570"/>
      <c r="THP3570"/>
      <c r="THQ3570"/>
      <c r="THR3570"/>
      <c r="THS3570"/>
      <c r="THT3570"/>
      <c r="THU3570"/>
      <c r="THV3570"/>
      <c r="THW3570"/>
      <c r="THX3570"/>
      <c r="THY3570"/>
      <c r="THZ3570"/>
      <c r="TIA3570"/>
      <c r="TIB3570"/>
      <c r="TIC3570"/>
      <c r="TID3570"/>
      <c r="TIE3570"/>
      <c r="TIF3570"/>
      <c r="TIG3570"/>
      <c r="TIH3570"/>
      <c r="TII3570"/>
      <c r="TIJ3570"/>
      <c r="TIK3570"/>
      <c r="TIL3570"/>
      <c r="TIM3570"/>
      <c r="TIN3570"/>
      <c r="TIO3570"/>
      <c r="TIP3570"/>
      <c r="TIQ3570"/>
      <c r="TIR3570"/>
      <c r="TIS3570"/>
      <c r="TIT3570"/>
      <c r="TIU3570"/>
      <c r="TIV3570"/>
      <c r="TIW3570"/>
      <c r="TIX3570"/>
      <c r="TIY3570"/>
      <c r="TIZ3570"/>
      <c r="TJA3570"/>
      <c r="TJB3570"/>
      <c r="TJC3570"/>
      <c r="TJD3570"/>
      <c r="TJE3570"/>
      <c r="TJF3570"/>
      <c r="TJG3570"/>
      <c r="TJH3570"/>
      <c r="TJI3570"/>
      <c r="TJJ3570"/>
      <c r="TJK3570"/>
      <c r="TJL3570"/>
      <c r="TJM3570"/>
      <c r="TJN3570"/>
      <c r="TJO3570"/>
      <c r="TJP3570"/>
      <c r="TJQ3570"/>
      <c r="TJR3570"/>
      <c r="TJS3570"/>
      <c r="TJT3570"/>
      <c r="TJU3570"/>
      <c r="TJV3570"/>
      <c r="TJW3570"/>
      <c r="TJX3570"/>
      <c r="TJY3570"/>
      <c r="TJZ3570"/>
      <c r="TKA3570"/>
      <c r="TKB3570"/>
      <c r="TKC3570"/>
      <c r="TKD3570"/>
      <c r="TKE3570"/>
      <c r="TKF3570"/>
      <c r="TKG3570"/>
      <c r="TKH3570"/>
      <c r="TKI3570"/>
      <c r="TKJ3570"/>
      <c r="TKK3570"/>
      <c r="TKL3570"/>
      <c r="TKM3570"/>
      <c r="TKN3570"/>
      <c r="TKO3570"/>
      <c r="TKP3570"/>
      <c r="TKQ3570"/>
      <c r="TKR3570"/>
      <c r="TKS3570"/>
      <c r="TKT3570"/>
      <c r="TKU3570"/>
      <c r="TKV3570"/>
      <c r="TKW3570"/>
      <c r="TKX3570"/>
      <c r="TKY3570"/>
      <c r="TKZ3570"/>
      <c r="TLA3570"/>
      <c r="TLB3570"/>
      <c r="TLC3570"/>
      <c r="TLD3570"/>
      <c r="TLE3570"/>
      <c r="TLF3570"/>
      <c r="TLG3570"/>
      <c r="TLH3570"/>
      <c r="TLI3570"/>
      <c r="TLJ3570"/>
      <c r="TLK3570"/>
      <c r="TLL3570"/>
      <c r="TLM3570"/>
      <c r="TLN3570"/>
      <c r="TLO3570"/>
      <c r="TLP3570"/>
      <c r="TLQ3570"/>
      <c r="TLR3570"/>
      <c r="TLS3570"/>
      <c r="TLT3570"/>
      <c r="TLU3570"/>
      <c r="TLV3570"/>
      <c r="TLW3570"/>
      <c r="TLX3570"/>
      <c r="TLY3570"/>
      <c r="TLZ3570"/>
      <c r="TMA3570"/>
      <c r="TMB3570"/>
      <c r="TMC3570"/>
      <c r="TMD3570"/>
      <c r="TME3570"/>
      <c r="TMF3570"/>
      <c r="TMG3570"/>
      <c r="TMH3570"/>
      <c r="TMI3570"/>
      <c r="TMJ3570"/>
      <c r="TMK3570"/>
      <c r="TML3570"/>
      <c r="TMM3570"/>
      <c r="TMN3570"/>
      <c r="TMO3570"/>
      <c r="TMP3570"/>
      <c r="TMQ3570"/>
      <c r="TMR3570"/>
      <c r="TMS3570"/>
      <c r="TMT3570"/>
      <c r="TMU3570"/>
      <c r="TMV3570"/>
      <c r="TMW3570"/>
      <c r="TMX3570"/>
      <c r="TMY3570"/>
      <c r="TMZ3570"/>
      <c r="TNA3570"/>
      <c r="TNB3570"/>
      <c r="TNC3570"/>
      <c r="TND3570"/>
      <c r="TNE3570"/>
      <c r="TNF3570"/>
      <c r="TNG3570"/>
      <c r="TNH3570"/>
      <c r="TNI3570"/>
      <c r="TNJ3570"/>
      <c r="TNK3570"/>
      <c r="TNL3570"/>
      <c r="TNM3570"/>
      <c r="TNN3570"/>
      <c r="TNO3570"/>
      <c r="TNP3570"/>
      <c r="TNQ3570"/>
      <c r="TNR3570"/>
      <c r="TNS3570"/>
      <c r="TNT3570"/>
      <c r="TNU3570"/>
      <c r="TNV3570"/>
      <c r="TNW3570"/>
      <c r="TNX3570"/>
      <c r="TNY3570"/>
      <c r="TNZ3570"/>
      <c r="TOA3570"/>
      <c r="TOB3570"/>
      <c r="TOC3570"/>
      <c r="TOD3570"/>
      <c r="TOE3570"/>
      <c r="TOF3570"/>
      <c r="TOG3570"/>
      <c r="TOH3570"/>
      <c r="TOI3570"/>
      <c r="TOJ3570"/>
      <c r="TOK3570"/>
      <c r="TOL3570"/>
      <c r="TOM3570"/>
      <c r="TON3570"/>
      <c r="TOO3570"/>
      <c r="TOP3570"/>
      <c r="TOQ3570"/>
      <c r="TOR3570"/>
      <c r="TOS3570"/>
      <c r="TOT3570"/>
      <c r="TOU3570"/>
      <c r="TOV3570"/>
      <c r="TOW3570"/>
      <c r="TOX3570"/>
      <c r="TOY3570"/>
      <c r="TOZ3570"/>
      <c r="TPA3570"/>
      <c r="TPB3570"/>
      <c r="TPC3570"/>
      <c r="TPD3570"/>
      <c r="TPE3570"/>
      <c r="TPF3570"/>
      <c r="TPG3570"/>
      <c r="TPH3570"/>
      <c r="TPI3570"/>
      <c r="TPJ3570"/>
      <c r="TPK3570"/>
      <c r="TPL3570"/>
      <c r="TPM3570"/>
      <c r="TPN3570"/>
      <c r="TPO3570"/>
      <c r="TPP3570"/>
      <c r="TPQ3570"/>
      <c r="TPR3570"/>
      <c r="TPS3570"/>
      <c r="TPT3570"/>
      <c r="TPU3570"/>
      <c r="TPV3570"/>
      <c r="TPW3570"/>
      <c r="TPX3570"/>
      <c r="TPY3570"/>
      <c r="TPZ3570"/>
      <c r="TQA3570"/>
      <c r="TQB3570"/>
      <c r="TQC3570"/>
      <c r="TQD3570"/>
      <c r="TQE3570"/>
      <c r="TQF3570"/>
      <c r="TQG3570"/>
      <c r="TQH3570"/>
      <c r="TQI3570"/>
      <c r="TQJ3570"/>
      <c r="TQK3570"/>
      <c r="TQL3570"/>
      <c r="TQM3570"/>
      <c r="TQN3570"/>
      <c r="TQO3570"/>
      <c r="TQP3570"/>
      <c r="TQQ3570"/>
      <c r="TQR3570"/>
      <c r="TQS3570"/>
      <c r="TQT3570"/>
      <c r="TQU3570"/>
      <c r="TQV3570"/>
      <c r="TQW3570"/>
      <c r="TQX3570"/>
      <c r="TQY3570"/>
      <c r="TQZ3570"/>
      <c r="TRA3570"/>
      <c r="TRB3570"/>
      <c r="TRC3570"/>
      <c r="TRD3570"/>
      <c r="TRE3570"/>
      <c r="TRF3570"/>
      <c r="TRG3570"/>
      <c r="TRH3570"/>
      <c r="TRI3570"/>
      <c r="TRJ3570"/>
      <c r="TRK3570"/>
      <c r="TRL3570"/>
      <c r="TRM3570"/>
      <c r="TRN3570"/>
      <c r="TRO3570"/>
      <c r="TRP3570"/>
      <c r="TRQ3570"/>
      <c r="TRR3570"/>
      <c r="TRS3570"/>
      <c r="TRT3570"/>
      <c r="TRU3570"/>
      <c r="TRV3570"/>
      <c r="TRW3570"/>
      <c r="TRX3570"/>
      <c r="TRY3570"/>
      <c r="TRZ3570"/>
      <c r="TSA3570"/>
      <c r="TSB3570"/>
      <c r="TSC3570"/>
      <c r="TSD3570"/>
      <c r="TSE3570"/>
      <c r="TSF3570"/>
      <c r="TSG3570"/>
      <c r="TSH3570"/>
      <c r="TSI3570"/>
      <c r="TSJ3570"/>
      <c r="TSK3570"/>
      <c r="TSL3570"/>
      <c r="TSM3570"/>
      <c r="TSN3570"/>
      <c r="TSO3570"/>
      <c r="TSP3570"/>
      <c r="TSQ3570"/>
      <c r="TSR3570"/>
      <c r="TSS3570"/>
      <c r="TST3570"/>
      <c r="TSU3570"/>
      <c r="TSV3570"/>
      <c r="TSW3570"/>
      <c r="TSX3570"/>
      <c r="TSY3570"/>
      <c r="TSZ3570"/>
      <c r="TTA3570"/>
      <c r="TTB3570"/>
      <c r="TTC3570"/>
      <c r="TTD3570"/>
      <c r="TTE3570"/>
      <c r="TTF3570"/>
      <c r="TTG3570"/>
      <c r="TTH3570"/>
      <c r="TTI3570"/>
      <c r="TTJ3570"/>
      <c r="TTK3570"/>
      <c r="TTL3570"/>
      <c r="TTM3570"/>
      <c r="TTN3570"/>
      <c r="TTO3570"/>
      <c r="TTP3570"/>
      <c r="TTQ3570"/>
      <c r="TTR3570"/>
      <c r="TTS3570"/>
      <c r="TTT3570"/>
      <c r="TTU3570"/>
      <c r="TTV3570"/>
      <c r="TTW3570"/>
      <c r="TTX3570"/>
      <c r="TTY3570"/>
      <c r="TTZ3570"/>
      <c r="TUA3570"/>
      <c r="TUB3570"/>
      <c r="TUC3570"/>
      <c r="TUD3570"/>
      <c r="TUE3570"/>
      <c r="TUF3570"/>
      <c r="TUG3570"/>
      <c r="TUH3570"/>
      <c r="TUI3570"/>
      <c r="TUJ3570"/>
      <c r="TUK3570"/>
      <c r="TUL3570"/>
      <c r="TUM3570"/>
      <c r="TUN3570"/>
      <c r="TUO3570"/>
      <c r="TUP3570"/>
      <c r="TUQ3570"/>
      <c r="TUR3570"/>
      <c r="TUS3570"/>
      <c r="TUT3570"/>
      <c r="TUU3570"/>
      <c r="TUV3570"/>
      <c r="TUW3570"/>
      <c r="TUX3570"/>
      <c r="TUY3570"/>
      <c r="TUZ3570"/>
      <c r="TVA3570"/>
      <c r="TVB3570"/>
      <c r="TVC3570"/>
      <c r="TVD3570"/>
      <c r="TVE3570"/>
      <c r="TVF3570"/>
      <c r="TVG3570"/>
      <c r="TVH3570"/>
      <c r="TVI3570"/>
      <c r="TVJ3570"/>
      <c r="TVK3570"/>
      <c r="TVL3570"/>
      <c r="TVM3570"/>
      <c r="TVN3570"/>
      <c r="TVO3570"/>
      <c r="TVP3570"/>
      <c r="TVQ3570"/>
      <c r="TVR3570"/>
      <c r="TVS3570"/>
      <c r="TVT3570"/>
      <c r="TVU3570"/>
      <c r="TVV3570"/>
      <c r="TVW3570"/>
      <c r="TVX3570"/>
      <c r="TVY3570"/>
      <c r="TVZ3570"/>
      <c r="TWA3570"/>
      <c r="TWB3570"/>
      <c r="TWC3570"/>
      <c r="TWD3570"/>
      <c r="TWE3570"/>
      <c r="TWF3570"/>
      <c r="TWG3570"/>
      <c r="TWH3570"/>
      <c r="TWI3570"/>
      <c r="TWJ3570"/>
      <c r="TWK3570"/>
      <c r="TWL3570"/>
      <c r="TWM3570"/>
      <c r="TWN3570"/>
      <c r="TWO3570"/>
      <c r="TWP3570"/>
      <c r="TWQ3570"/>
      <c r="TWR3570"/>
      <c r="TWS3570"/>
      <c r="TWT3570"/>
      <c r="TWU3570"/>
      <c r="TWV3570"/>
      <c r="TWW3570"/>
      <c r="TWX3570"/>
      <c r="TWY3570"/>
      <c r="TWZ3570"/>
      <c r="TXA3570"/>
      <c r="TXB3570"/>
      <c r="TXC3570"/>
      <c r="TXD3570"/>
      <c r="TXE3570"/>
      <c r="TXF3570"/>
      <c r="TXG3570"/>
      <c r="TXH3570"/>
      <c r="TXI3570"/>
      <c r="TXJ3570"/>
      <c r="TXK3570"/>
      <c r="TXL3570"/>
      <c r="TXM3570"/>
      <c r="TXN3570"/>
      <c r="TXO3570"/>
      <c r="TXP3570"/>
      <c r="TXQ3570"/>
      <c r="TXR3570"/>
      <c r="TXS3570"/>
      <c r="TXT3570"/>
      <c r="TXU3570"/>
      <c r="TXV3570"/>
      <c r="TXW3570"/>
      <c r="TXX3570"/>
      <c r="TXY3570"/>
      <c r="TXZ3570"/>
      <c r="TYA3570"/>
      <c r="TYB3570"/>
      <c r="TYC3570"/>
      <c r="TYD3570"/>
      <c r="TYE3570"/>
      <c r="TYF3570"/>
      <c r="TYG3570"/>
      <c r="TYH3570"/>
      <c r="TYI3570"/>
      <c r="TYJ3570"/>
      <c r="TYK3570"/>
      <c r="TYL3570"/>
      <c r="TYM3570"/>
      <c r="TYN3570"/>
      <c r="TYO3570"/>
      <c r="TYP3570"/>
      <c r="TYQ3570"/>
      <c r="TYR3570"/>
      <c r="TYS3570"/>
      <c r="TYT3570"/>
      <c r="TYU3570"/>
      <c r="TYV3570"/>
      <c r="TYW3570"/>
      <c r="TYX3570"/>
      <c r="TYY3570"/>
      <c r="TYZ3570"/>
      <c r="TZA3570"/>
      <c r="TZB3570"/>
      <c r="TZC3570"/>
      <c r="TZD3570"/>
      <c r="TZE3570"/>
      <c r="TZF3570"/>
      <c r="TZG3570"/>
      <c r="TZH3570"/>
      <c r="TZI3570"/>
      <c r="TZJ3570"/>
      <c r="TZK3570"/>
      <c r="TZL3570"/>
      <c r="TZM3570"/>
      <c r="TZN3570"/>
      <c r="TZO3570"/>
      <c r="TZP3570"/>
      <c r="TZQ3570"/>
      <c r="TZR3570"/>
      <c r="TZS3570"/>
      <c r="TZT3570"/>
      <c r="TZU3570"/>
      <c r="TZV3570"/>
      <c r="TZW3570"/>
      <c r="TZX3570"/>
      <c r="TZY3570"/>
      <c r="TZZ3570"/>
      <c r="UAA3570"/>
      <c r="UAB3570"/>
      <c r="UAC3570"/>
      <c r="UAD3570"/>
      <c r="UAE3570"/>
      <c r="UAF3570"/>
      <c r="UAG3570"/>
      <c r="UAH3570"/>
      <c r="UAI3570"/>
      <c r="UAJ3570"/>
      <c r="UAK3570"/>
      <c r="UAL3570"/>
      <c r="UAM3570"/>
      <c r="UAN3570"/>
      <c r="UAO3570"/>
      <c r="UAP3570"/>
      <c r="UAQ3570"/>
      <c r="UAR3570"/>
      <c r="UAS3570"/>
      <c r="UAT3570"/>
      <c r="UAU3570"/>
      <c r="UAV3570"/>
      <c r="UAW3570"/>
      <c r="UAX3570"/>
      <c r="UAY3570"/>
      <c r="UAZ3570"/>
      <c r="UBA3570"/>
      <c r="UBB3570"/>
      <c r="UBC3570"/>
      <c r="UBD3570"/>
      <c r="UBE3570"/>
      <c r="UBF3570"/>
      <c r="UBG3570"/>
      <c r="UBH3570"/>
      <c r="UBI3570"/>
      <c r="UBJ3570"/>
      <c r="UBK3570"/>
      <c r="UBL3570"/>
      <c r="UBM3570"/>
      <c r="UBN3570"/>
      <c r="UBO3570"/>
      <c r="UBP3570"/>
      <c r="UBQ3570"/>
      <c r="UBR3570"/>
      <c r="UBS3570"/>
      <c r="UBT3570"/>
      <c r="UBU3570"/>
      <c r="UBV3570"/>
      <c r="UBW3570"/>
      <c r="UBX3570"/>
      <c r="UBY3570"/>
      <c r="UBZ3570"/>
      <c r="UCA3570"/>
      <c r="UCB3570"/>
      <c r="UCC3570"/>
      <c r="UCD3570"/>
      <c r="UCE3570"/>
      <c r="UCF3570"/>
      <c r="UCG3570"/>
      <c r="UCH3570"/>
      <c r="UCI3570"/>
      <c r="UCJ3570"/>
      <c r="UCK3570"/>
      <c r="UCL3570"/>
      <c r="UCM3570"/>
      <c r="UCN3570"/>
      <c r="UCO3570"/>
      <c r="UCP3570"/>
      <c r="UCQ3570"/>
      <c r="UCR3570"/>
      <c r="UCS3570"/>
      <c r="UCT3570"/>
      <c r="UCU3570"/>
      <c r="UCV3570"/>
      <c r="UCW3570"/>
      <c r="UCX3570"/>
      <c r="UCY3570"/>
      <c r="UCZ3570"/>
      <c r="UDA3570"/>
      <c r="UDB3570"/>
      <c r="UDC3570"/>
      <c r="UDD3570"/>
      <c r="UDE3570"/>
      <c r="UDF3570"/>
      <c r="UDG3570"/>
      <c r="UDH3570"/>
      <c r="UDI3570"/>
      <c r="UDJ3570"/>
      <c r="UDK3570"/>
      <c r="UDL3570"/>
      <c r="UDM3570"/>
      <c r="UDN3570"/>
      <c r="UDO3570"/>
      <c r="UDP3570"/>
      <c r="UDQ3570"/>
      <c r="UDR3570"/>
      <c r="UDS3570"/>
      <c r="UDT3570"/>
      <c r="UDU3570"/>
      <c r="UDV3570"/>
      <c r="UDW3570"/>
      <c r="UDX3570"/>
      <c r="UDY3570"/>
      <c r="UDZ3570"/>
      <c r="UEA3570"/>
      <c r="UEB3570"/>
      <c r="UEC3570"/>
      <c r="UED3570"/>
      <c r="UEE3570"/>
      <c r="UEF3570"/>
      <c r="UEG3570"/>
      <c r="UEH3570"/>
      <c r="UEI3570"/>
      <c r="UEJ3570"/>
      <c r="UEK3570"/>
      <c r="UEL3570"/>
      <c r="UEM3570"/>
      <c r="UEN3570"/>
      <c r="UEO3570"/>
      <c r="UEP3570"/>
      <c r="UEQ3570"/>
      <c r="UER3570"/>
      <c r="UES3570"/>
      <c r="UET3570"/>
      <c r="UEU3570"/>
      <c r="UEV3570"/>
      <c r="UEW3570"/>
      <c r="UEX3570"/>
      <c r="UEY3570"/>
      <c r="UEZ3570"/>
      <c r="UFA3570"/>
      <c r="UFB3570"/>
      <c r="UFC3570"/>
      <c r="UFD3570"/>
      <c r="UFE3570"/>
      <c r="UFF3570"/>
      <c r="UFG3570"/>
      <c r="UFH3570"/>
      <c r="UFI3570"/>
      <c r="UFJ3570"/>
      <c r="UFK3570"/>
      <c r="UFL3570"/>
      <c r="UFM3570"/>
      <c r="UFN3570"/>
      <c r="UFO3570"/>
      <c r="UFP3570"/>
      <c r="UFQ3570"/>
      <c r="UFR3570"/>
      <c r="UFS3570"/>
      <c r="UFT3570"/>
      <c r="UFU3570"/>
      <c r="UFV3570"/>
      <c r="UFW3570"/>
      <c r="UFX3570"/>
      <c r="UFY3570"/>
      <c r="UFZ3570"/>
      <c r="UGA3570"/>
      <c r="UGB3570"/>
      <c r="UGC3570"/>
      <c r="UGD3570"/>
      <c r="UGE3570"/>
      <c r="UGF3570"/>
      <c r="UGG3570"/>
      <c r="UGH3570"/>
      <c r="UGI3570"/>
      <c r="UGJ3570"/>
      <c r="UGK3570"/>
      <c r="UGL3570"/>
      <c r="UGM3570"/>
      <c r="UGN3570"/>
      <c r="UGO3570"/>
      <c r="UGP3570"/>
      <c r="UGQ3570"/>
      <c r="UGR3570"/>
      <c r="UGS3570"/>
      <c r="UGT3570"/>
      <c r="UGU3570"/>
      <c r="UGV3570"/>
      <c r="UGW3570"/>
      <c r="UGX3570"/>
      <c r="UGY3570"/>
      <c r="UGZ3570"/>
      <c r="UHA3570"/>
      <c r="UHB3570"/>
      <c r="UHC3570"/>
      <c r="UHD3570"/>
      <c r="UHE3570"/>
      <c r="UHF3570"/>
      <c r="UHG3570"/>
      <c r="UHH3570"/>
      <c r="UHI3570"/>
      <c r="UHJ3570"/>
      <c r="UHK3570"/>
      <c r="UHL3570"/>
      <c r="UHM3570"/>
      <c r="UHN3570"/>
      <c r="UHO3570"/>
      <c r="UHP3570"/>
      <c r="UHQ3570"/>
      <c r="UHR3570"/>
      <c r="UHS3570"/>
      <c r="UHT3570"/>
      <c r="UHU3570"/>
      <c r="UHV3570"/>
      <c r="UHW3570"/>
      <c r="UHX3570"/>
      <c r="UHY3570"/>
      <c r="UHZ3570"/>
      <c r="UIA3570"/>
      <c r="UIB3570"/>
      <c r="UIC3570"/>
      <c r="UID3570"/>
      <c r="UIE3570"/>
      <c r="UIF3570"/>
      <c r="UIG3570"/>
      <c r="UIH3570"/>
      <c r="UII3570"/>
      <c r="UIJ3570"/>
      <c r="UIK3570"/>
      <c r="UIL3570"/>
      <c r="UIM3570"/>
      <c r="UIN3570"/>
      <c r="UIO3570"/>
      <c r="UIP3570"/>
      <c r="UIQ3570"/>
      <c r="UIR3570"/>
      <c r="UIS3570"/>
      <c r="UIT3570"/>
      <c r="UIU3570"/>
      <c r="UIV3570"/>
      <c r="UIW3570"/>
      <c r="UIX3570"/>
      <c r="UIY3570"/>
      <c r="UIZ3570"/>
      <c r="UJA3570"/>
      <c r="UJB3570"/>
      <c r="UJC3570"/>
      <c r="UJD3570"/>
      <c r="UJE3570"/>
      <c r="UJF3570"/>
      <c r="UJG3570"/>
      <c r="UJH3570"/>
      <c r="UJI3570"/>
      <c r="UJJ3570"/>
      <c r="UJK3570"/>
      <c r="UJL3570"/>
      <c r="UJM3570"/>
      <c r="UJN3570"/>
      <c r="UJO3570"/>
      <c r="UJP3570"/>
      <c r="UJQ3570"/>
      <c r="UJR3570"/>
      <c r="UJS3570"/>
      <c r="UJT3570"/>
      <c r="UJU3570"/>
      <c r="UJV3570"/>
      <c r="UJW3570"/>
      <c r="UJX3570"/>
      <c r="UJY3570"/>
      <c r="UJZ3570"/>
      <c r="UKA3570"/>
      <c r="UKB3570"/>
      <c r="UKC3570"/>
      <c r="UKD3570"/>
      <c r="UKE3570"/>
      <c r="UKF3570"/>
      <c r="UKG3570"/>
      <c r="UKH3570"/>
      <c r="UKI3570"/>
      <c r="UKJ3570"/>
      <c r="UKK3570"/>
      <c r="UKL3570"/>
      <c r="UKM3570"/>
      <c r="UKN3570"/>
      <c r="UKO3570"/>
      <c r="UKP3570"/>
      <c r="UKQ3570"/>
      <c r="UKR3570"/>
      <c r="UKS3570"/>
      <c r="UKT3570"/>
      <c r="UKU3570"/>
      <c r="UKV3570"/>
      <c r="UKW3570"/>
      <c r="UKX3570"/>
      <c r="UKY3570"/>
      <c r="UKZ3570"/>
      <c r="ULA3570"/>
      <c r="ULB3570"/>
      <c r="ULC3570"/>
      <c r="ULD3570"/>
      <c r="ULE3570"/>
      <c r="ULF3570"/>
      <c r="ULG3570"/>
      <c r="ULH3570"/>
      <c r="ULI3570"/>
      <c r="ULJ3570"/>
      <c r="ULK3570"/>
      <c r="ULL3570"/>
      <c r="ULM3570"/>
      <c r="ULN3570"/>
      <c r="ULO3570"/>
      <c r="ULP3570"/>
      <c r="ULQ3570"/>
      <c r="ULR3570"/>
      <c r="ULS3570"/>
      <c r="ULT3570"/>
      <c r="ULU3570"/>
      <c r="ULV3570"/>
      <c r="ULW3570"/>
      <c r="ULX3570"/>
      <c r="ULY3570"/>
      <c r="ULZ3570"/>
      <c r="UMA3570"/>
      <c r="UMB3570"/>
      <c r="UMC3570"/>
      <c r="UMD3570"/>
      <c r="UME3570"/>
      <c r="UMF3570"/>
      <c r="UMG3570"/>
      <c r="UMH3570"/>
      <c r="UMI3570"/>
      <c r="UMJ3570"/>
      <c r="UMK3570"/>
      <c r="UML3570"/>
      <c r="UMM3570"/>
      <c r="UMN3570"/>
      <c r="UMO3570"/>
      <c r="UMP3570"/>
      <c r="UMQ3570"/>
      <c r="UMR3570"/>
      <c r="UMS3570"/>
      <c r="UMT3570"/>
      <c r="UMU3570"/>
      <c r="UMV3570"/>
      <c r="UMW3570"/>
      <c r="UMX3570"/>
      <c r="UMY3570"/>
      <c r="UMZ3570"/>
      <c r="UNA3570"/>
      <c r="UNB3570"/>
      <c r="UNC3570"/>
      <c r="UND3570"/>
      <c r="UNE3570"/>
      <c r="UNF3570"/>
      <c r="UNG3570"/>
      <c r="UNH3570"/>
      <c r="UNI3570"/>
      <c r="UNJ3570"/>
      <c r="UNK3570"/>
      <c r="UNL3570"/>
      <c r="UNM3570"/>
      <c r="UNN3570"/>
      <c r="UNO3570"/>
      <c r="UNP3570"/>
      <c r="UNQ3570"/>
      <c r="UNR3570"/>
      <c r="UNS3570"/>
      <c r="UNT3570"/>
      <c r="UNU3570"/>
      <c r="UNV3570"/>
      <c r="UNW3570"/>
      <c r="UNX3570"/>
      <c r="UNY3570"/>
      <c r="UNZ3570"/>
      <c r="UOA3570"/>
      <c r="UOB3570"/>
      <c r="UOC3570"/>
      <c r="UOD3570"/>
      <c r="UOE3570"/>
      <c r="UOF3570"/>
      <c r="UOG3570"/>
      <c r="UOH3570"/>
      <c r="UOI3570"/>
      <c r="UOJ3570"/>
      <c r="UOK3570"/>
      <c r="UOL3570"/>
      <c r="UOM3570"/>
      <c r="UON3570"/>
      <c r="UOO3570"/>
      <c r="UOP3570"/>
      <c r="UOQ3570"/>
      <c r="UOR3570"/>
      <c r="UOS3570"/>
      <c r="UOT3570"/>
      <c r="UOU3570"/>
      <c r="UOV3570"/>
      <c r="UOW3570"/>
      <c r="UOX3570"/>
      <c r="UOY3570"/>
      <c r="UOZ3570"/>
      <c r="UPA3570"/>
      <c r="UPB3570"/>
      <c r="UPC3570"/>
      <c r="UPD3570"/>
      <c r="UPE3570"/>
      <c r="UPF3570"/>
      <c r="UPG3570"/>
      <c r="UPH3570"/>
      <c r="UPI3570"/>
      <c r="UPJ3570"/>
      <c r="UPK3570"/>
      <c r="UPL3570"/>
      <c r="UPM3570"/>
      <c r="UPN3570"/>
      <c r="UPO3570"/>
      <c r="UPP3570"/>
      <c r="UPQ3570"/>
      <c r="UPR3570"/>
      <c r="UPS3570"/>
      <c r="UPT3570"/>
      <c r="UPU3570"/>
      <c r="UPV3570"/>
      <c r="UPW3570"/>
      <c r="UPX3570"/>
      <c r="UPY3570"/>
      <c r="UPZ3570"/>
      <c r="UQA3570"/>
      <c r="UQB3570"/>
      <c r="UQC3570"/>
      <c r="UQD3570"/>
      <c r="UQE3570"/>
      <c r="UQF3570"/>
      <c r="UQG3570"/>
      <c r="UQH3570"/>
      <c r="UQI3570"/>
      <c r="UQJ3570"/>
      <c r="UQK3570"/>
      <c r="UQL3570"/>
      <c r="UQM3570"/>
      <c r="UQN3570"/>
      <c r="UQO3570"/>
      <c r="UQP3570"/>
      <c r="UQQ3570"/>
      <c r="UQR3570"/>
      <c r="UQS3570"/>
      <c r="UQT3570"/>
      <c r="UQU3570"/>
      <c r="UQV3570"/>
      <c r="UQW3570"/>
      <c r="UQX3570"/>
      <c r="UQY3570"/>
      <c r="UQZ3570"/>
      <c r="URA3570"/>
      <c r="URB3570"/>
      <c r="URC3570"/>
      <c r="URD3570"/>
      <c r="URE3570"/>
      <c r="URF3570"/>
      <c r="URG3570"/>
      <c r="URH3570"/>
      <c r="URI3570"/>
      <c r="URJ3570"/>
      <c r="URK3570"/>
      <c r="URL3570"/>
      <c r="URM3570"/>
      <c r="URN3570"/>
      <c r="URO3570"/>
      <c r="URP3570"/>
      <c r="URQ3570"/>
      <c r="URR3570"/>
      <c r="URS3570"/>
      <c r="URT3570"/>
      <c r="URU3570"/>
      <c r="URV3570"/>
      <c r="URW3570"/>
      <c r="URX3570"/>
      <c r="URY3570"/>
      <c r="URZ3570"/>
      <c r="USA3570"/>
      <c r="USB3570"/>
      <c r="USC3570"/>
      <c r="USD3570"/>
      <c r="USE3570"/>
      <c r="USF3570"/>
      <c r="USG3570"/>
      <c r="USH3570"/>
      <c r="USI3570"/>
      <c r="USJ3570"/>
      <c r="USK3570"/>
      <c r="USL3570"/>
      <c r="USM3570"/>
      <c r="USN3570"/>
      <c r="USO3570"/>
      <c r="USP3570"/>
      <c r="USQ3570"/>
      <c r="USR3570"/>
      <c r="USS3570"/>
      <c r="UST3570"/>
      <c r="USU3570"/>
      <c r="USV3570"/>
      <c r="USW3570"/>
      <c r="USX3570"/>
      <c r="USY3570"/>
      <c r="USZ3570"/>
      <c r="UTA3570"/>
      <c r="UTB3570"/>
      <c r="UTC3570"/>
      <c r="UTD3570"/>
      <c r="UTE3570"/>
      <c r="UTF3570"/>
      <c r="UTG3570"/>
      <c r="UTH3570"/>
      <c r="UTI3570"/>
      <c r="UTJ3570"/>
      <c r="UTK3570"/>
      <c r="UTL3570"/>
      <c r="UTM3570"/>
      <c r="UTN3570"/>
      <c r="UTO3570"/>
      <c r="UTP3570"/>
      <c r="UTQ3570"/>
      <c r="UTR3570"/>
      <c r="UTS3570"/>
      <c r="UTT3570"/>
      <c r="UTU3570"/>
      <c r="UTV3570"/>
      <c r="UTW3570"/>
      <c r="UTX3570"/>
      <c r="UTY3570"/>
      <c r="UTZ3570"/>
      <c r="UUA3570"/>
      <c r="UUB3570"/>
      <c r="UUC3570"/>
      <c r="UUD3570"/>
      <c r="UUE3570"/>
      <c r="UUF3570"/>
      <c r="UUG3570"/>
      <c r="UUH3570"/>
      <c r="UUI3570"/>
      <c r="UUJ3570"/>
      <c r="UUK3570"/>
      <c r="UUL3570"/>
      <c r="UUM3570"/>
      <c r="UUN3570"/>
      <c r="UUO3570"/>
      <c r="UUP3570"/>
      <c r="UUQ3570"/>
      <c r="UUR3570"/>
      <c r="UUS3570"/>
      <c r="UUT3570"/>
      <c r="UUU3570"/>
      <c r="UUV3570"/>
      <c r="UUW3570"/>
      <c r="UUX3570"/>
      <c r="UUY3570"/>
      <c r="UUZ3570"/>
      <c r="UVA3570"/>
      <c r="UVB3570"/>
      <c r="UVC3570"/>
      <c r="UVD3570"/>
      <c r="UVE3570"/>
      <c r="UVF3570"/>
      <c r="UVG3570"/>
      <c r="UVH3570"/>
      <c r="UVI3570"/>
      <c r="UVJ3570"/>
      <c r="UVK3570"/>
      <c r="UVL3570"/>
      <c r="UVM3570"/>
      <c r="UVN3570"/>
      <c r="UVO3570"/>
      <c r="UVP3570"/>
      <c r="UVQ3570"/>
      <c r="UVR3570"/>
      <c r="UVS3570"/>
      <c r="UVT3570"/>
      <c r="UVU3570"/>
      <c r="UVV3570"/>
      <c r="UVW3570"/>
      <c r="UVX3570"/>
      <c r="UVY3570"/>
      <c r="UVZ3570"/>
      <c r="UWA3570"/>
      <c r="UWB3570"/>
      <c r="UWC3570"/>
      <c r="UWD3570"/>
      <c r="UWE3570"/>
      <c r="UWF3570"/>
      <c r="UWG3570"/>
      <c r="UWH3570"/>
      <c r="UWI3570"/>
      <c r="UWJ3570"/>
      <c r="UWK3570"/>
      <c r="UWL3570"/>
      <c r="UWM3570"/>
      <c r="UWN3570"/>
      <c r="UWO3570"/>
      <c r="UWP3570"/>
      <c r="UWQ3570"/>
      <c r="UWR3570"/>
      <c r="UWS3570"/>
      <c r="UWT3570"/>
      <c r="UWU3570"/>
      <c r="UWV3570"/>
      <c r="UWW3570"/>
      <c r="UWX3570"/>
      <c r="UWY3570"/>
      <c r="UWZ3570"/>
      <c r="UXA3570"/>
      <c r="UXB3570"/>
      <c r="UXC3570"/>
      <c r="UXD3570"/>
      <c r="UXE3570"/>
      <c r="UXF3570"/>
      <c r="UXG3570"/>
      <c r="UXH3570"/>
      <c r="UXI3570"/>
      <c r="UXJ3570"/>
      <c r="UXK3570"/>
      <c r="UXL3570"/>
      <c r="UXM3570"/>
      <c r="UXN3570"/>
      <c r="UXO3570"/>
      <c r="UXP3570"/>
      <c r="UXQ3570"/>
      <c r="UXR3570"/>
      <c r="UXS3570"/>
      <c r="UXT3570"/>
      <c r="UXU3570"/>
      <c r="UXV3570"/>
      <c r="UXW3570"/>
      <c r="UXX3570"/>
      <c r="UXY3570"/>
      <c r="UXZ3570"/>
      <c r="UYA3570"/>
      <c r="UYB3570"/>
      <c r="UYC3570"/>
      <c r="UYD3570"/>
      <c r="UYE3570"/>
      <c r="UYF3570"/>
      <c r="UYG3570"/>
      <c r="UYH3570"/>
      <c r="UYI3570"/>
      <c r="UYJ3570"/>
      <c r="UYK3570"/>
      <c r="UYL3570"/>
      <c r="UYM3570"/>
      <c r="UYN3570"/>
      <c r="UYO3570"/>
      <c r="UYP3570"/>
      <c r="UYQ3570"/>
      <c r="UYR3570"/>
      <c r="UYS3570"/>
      <c r="UYT3570"/>
      <c r="UYU3570"/>
      <c r="UYV3570"/>
      <c r="UYW3570"/>
      <c r="UYX3570"/>
      <c r="UYY3570"/>
      <c r="UYZ3570"/>
      <c r="UZA3570"/>
      <c r="UZB3570"/>
      <c r="UZC3570"/>
      <c r="UZD3570"/>
      <c r="UZE3570"/>
      <c r="UZF3570"/>
      <c r="UZG3570"/>
      <c r="UZH3570"/>
      <c r="UZI3570"/>
      <c r="UZJ3570"/>
      <c r="UZK3570"/>
      <c r="UZL3570"/>
      <c r="UZM3570"/>
      <c r="UZN3570"/>
      <c r="UZO3570"/>
      <c r="UZP3570"/>
      <c r="UZQ3570"/>
      <c r="UZR3570"/>
      <c r="UZS3570"/>
      <c r="UZT3570"/>
      <c r="UZU3570"/>
      <c r="UZV3570"/>
      <c r="UZW3570"/>
      <c r="UZX3570"/>
      <c r="UZY3570"/>
      <c r="UZZ3570"/>
      <c r="VAA3570"/>
      <c r="VAB3570"/>
      <c r="VAC3570"/>
      <c r="VAD3570"/>
      <c r="VAE3570"/>
      <c r="VAF3570"/>
      <c r="VAG3570"/>
      <c r="VAH3570"/>
      <c r="VAI3570"/>
      <c r="VAJ3570"/>
      <c r="VAK3570"/>
      <c r="VAL3570"/>
      <c r="VAM3570"/>
      <c r="VAN3570"/>
      <c r="VAO3570"/>
      <c r="VAP3570"/>
      <c r="VAQ3570"/>
      <c r="VAR3570"/>
      <c r="VAS3570"/>
      <c r="VAT3570"/>
      <c r="VAU3570"/>
      <c r="VAV3570"/>
      <c r="VAW3570"/>
      <c r="VAX3570"/>
      <c r="VAY3570"/>
      <c r="VAZ3570"/>
      <c r="VBA3570"/>
      <c r="VBB3570"/>
      <c r="VBC3570"/>
      <c r="VBD3570"/>
      <c r="VBE3570"/>
      <c r="VBF3570"/>
      <c r="VBG3570"/>
      <c r="VBH3570"/>
      <c r="VBI3570"/>
      <c r="VBJ3570"/>
      <c r="VBK3570"/>
      <c r="VBL3570"/>
      <c r="VBM3570"/>
      <c r="VBN3570"/>
      <c r="VBO3570"/>
      <c r="VBP3570"/>
      <c r="VBQ3570"/>
      <c r="VBR3570"/>
      <c r="VBS3570"/>
      <c r="VBT3570"/>
      <c r="VBU3570"/>
      <c r="VBV3570"/>
      <c r="VBW3570"/>
      <c r="VBX3570"/>
      <c r="VBY3570"/>
      <c r="VBZ3570"/>
      <c r="VCA3570"/>
      <c r="VCB3570"/>
      <c r="VCC3570"/>
      <c r="VCD3570"/>
      <c r="VCE3570"/>
      <c r="VCF3570"/>
      <c r="VCG3570"/>
      <c r="VCH3570"/>
      <c r="VCI3570"/>
      <c r="VCJ3570"/>
      <c r="VCK3570"/>
      <c r="VCL3570"/>
      <c r="VCM3570"/>
      <c r="VCN3570"/>
      <c r="VCO3570"/>
      <c r="VCP3570"/>
      <c r="VCQ3570"/>
      <c r="VCR3570"/>
      <c r="VCS3570"/>
      <c r="VCT3570"/>
      <c r="VCU3570"/>
      <c r="VCV3570"/>
      <c r="VCW3570"/>
      <c r="VCX3570"/>
      <c r="VCY3570"/>
      <c r="VCZ3570"/>
      <c r="VDA3570"/>
      <c r="VDB3570"/>
      <c r="VDC3570"/>
      <c r="VDD3570"/>
      <c r="VDE3570"/>
      <c r="VDF3570"/>
      <c r="VDG3570"/>
      <c r="VDH3570"/>
      <c r="VDI3570"/>
      <c r="VDJ3570"/>
      <c r="VDK3570"/>
      <c r="VDL3570"/>
      <c r="VDM3570"/>
      <c r="VDN3570"/>
      <c r="VDO3570"/>
      <c r="VDP3570"/>
      <c r="VDQ3570"/>
      <c r="VDR3570"/>
      <c r="VDS3570"/>
      <c r="VDT3570"/>
      <c r="VDU3570"/>
      <c r="VDV3570"/>
      <c r="VDW3570"/>
      <c r="VDX3570"/>
      <c r="VDY3570"/>
      <c r="VDZ3570"/>
      <c r="VEA3570"/>
      <c r="VEB3570"/>
      <c r="VEC3570"/>
      <c r="VED3570"/>
      <c r="VEE3570"/>
      <c r="VEF3570"/>
      <c r="VEG3570"/>
      <c r="VEH3570"/>
      <c r="VEI3570"/>
      <c r="VEJ3570"/>
      <c r="VEK3570"/>
      <c r="VEL3570"/>
      <c r="VEM3570"/>
      <c r="VEN3570"/>
      <c r="VEO3570"/>
      <c r="VEP3570"/>
      <c r="VEQ3570"/>
      <c r="VER3570"/>
      <c r="VES3570"/>
      <c r="VET3570"/>
      <c r="VEU3570"/>
      <c r="VEV3570"/>
      <c r="VEW3570"/>
      <c r="VEX3570"/>
      <c r="VEY3570"/>
      <c r="VEZ3570"/>
      <c r="VFA3570"/>
      <c r="VFB3570"/>
      <c r="VFC3570"/>
      <c r="VFD3570"/>
      <c r="VFE3570"/>
      <c r="VFF3570"/>
      <c r="VFG3570"/>
      <c r="VFH3570"/>
      <c r="VFI3570"/>
      <c r="VFJ3570"/>
      <c r="VFK3570"/>
      <c r="VFL3570"/>
      <c r="VFM3570"/>
      <c r="VFN3570"/>
      <c r="VFO3570"/>
      <c r="VFP3570"/>
      <c r="VFQ3570"/>
      <c r="VFR3570"/>
      <c r="VFS3570"/>
      <c r="VFT3570"/>
      <c r="VFU3570"/>
      <c r="VFV3570"/>
      <c r="VFW3570"/>
      <c r="VFX3570"/>
      <c r="VFY3570"/>
      <c r="VFZ3570"/>
      <c r="VGA3570"/>
      <c r="VGB3570"/>
      <c r="VGC3570"/>
      <c r="VGD3570"/>
      <c r="VGE3570"/>
      <c r="VGF3570"/>
      <c r="VGG3570"/>
      <c r="VGH3570"/>
      <c r="VGI3570"/>
      <c r="VGJ3570"/>
      <c r="VGK3570"/>
      <c r="VGL3570"/>
      <c r="VGM3570"/>
      <c r="VGN3570"/>
      <c r="VGO3570"/>
      <c r="VGP3570"/>
      <c r="VGQ3570"/>
      <c r="VGR3570"/>
      <c r="VGS3570"/>
      <c r="VGT3570"/>
      <c r="VGU3570"/>
      <c r="VGV3570"/>
      <c r="VGW3570"/>
      <c r="VGX3570"/>
      <c r="VGY3570"/>
      <c r="VGZ3570"/>
      <c r="VHA3570"/>
      <c r="VHB3570"/>
      <c r="VHC3570"/>
      <c r="VHD3570"/>
      <c r="VHE3570"/>
      <c r="VHF3570"/>
      <c r="VHG3570"/>
      <c r="VHH3570"/>
      <c r="VHI3570"/>
      <c r="VHJ3570"/>
      <c r="VHK3570"/>
      <c r="VHL3570"/>
      <c r="VHM3570"/>
      <c r="VHN3570"/>
      <c r="VHO3570"/>
      <c r="VHP3570"/>
      <c r="VHQ3570"/>
      <c r="VHR3570"/>
      <c r="VHS3570"/>
      <c r="VHT3570"/>
      <c r="VHU3570"/>
      <c r="VHV3570"/>
      <c r="VHW3570"/>
      <c r="VHX3570"/>
      <c r="VHY3570"/>
      <c r="VHZ3570"/>
      <c r="VIA3570"/>
      <c r="VIB3570"/>
      <c r="VIC3570"/>
      <c r="VID3570"/>
      <c r="VIE3570"/>
      <c r="VIF3570"/>
      <c r="VIG3570"/>
      <c r="VIH3570"/>
      <c r="VII3570"/>
      <c r="VIJ3570"/>
      <c r="VIK3570"/>
      <c r="VIL3570"/>
      <c r="VIM3570"/>
      <c r="VIN3570"/>
      <c r="VIO3570"/>
      <c r="VIP3570"/>
      <c r="VIQ3570"/>
      <c r="VIR3570"/>
      <c r="VIS3570"/>
      <c r="VIT3570"/>
      <c r="VIU3570"/>
      <c r="VIV3570"/>
      <c r="VIW3570"/>
      <c r="VIX3570"/>
      <c r="VIY3570"/>
      <c r="VIZ3570"/>
      <c r="VJA3570"/>
      <c r="VJB3570"/>
      <c r="VJC3570"/>
      <c r="VJD3570"/>
      <c r="VJE3570"/>
      <c r="VJF3570"/>
      <c r="VJG3570"/>
      <c r="VJH3570"/>
      <c r="VJI3570"/>
      <c r="VJJ3570"/>
      <c r="VJK3570"/>
      <c r="VJL3570"/>
      <c r="VJM3570"/>
      <c r="VJN3570"/>
      <c r="VJO3570"/>
      <c r="VJP3570"/>
      <c r="VJQ3570"/>
      <c r="VJR3570"/>
      <c r="VJS3570"/>
      <c r="VJT3570"/>
      <c r="VJU3570"/>
      <c r="VJV3570"/>
      <c r="VJW3570"/>
      <c r="VJX3570"/>
      <c r="VJY3570"/>
      <c r="VJZ3570"/>
      <c r="VKA3570"/>
      <c r="VKB3570"/>
      <c r="VKC3570"/>
      <c r="VKD3570"/>
      <c r="VKE3570"/>
      <c r="VKF3570"/>
      <c r="VKG3570"/>
      <c r="VKH3570"/>
      <c r="VKI3570"/>
      <c r="VKJ3570"/>
      <c r="VKK3570"/>
      <c r="VKL3570"/>
      <c r="VKM3570"/>
      <c r="VKN3570"/>
      <c r="VKO3570"/>
      <c r="VKP3570"/>
      <c r="VKQ3570"/>
      <c r="VKR3570"/>
      <c r="VKS3570"/>
      <c r="VKT3570"/>
      <c r="VKU3570"/>
      <c r="VKV3570"/>
      <c r="VKW3570"/>
      <c r="VKX3570"/>
      <c r="VKY3570"/>
      <c r="VKZ3570"/>
      <c r="VLA3570"/>
      <c r="VLB3570"/>
      <c r="VLC3570"/>
      <c r="VLD3570"/>
      <c r="VLE3570"/>
      <c r="VLF3570"/>
      <c r="VLG3570"/>
      <c r="VLH3570"/>
      <c r="VLI3570"/>
      <c r="VLJ3570"/>
      <c r="VLK3570"/>
      <c r="VLL3570"/>
      <c r="VLM3570"/>
      <c r="VLN3570"/>
      <c r="VLO3570"/>
      <c r="VLP3570"/>
      <c r="VLQ3570"/>
      <c r="VLR3570"/>
      <c r="VLS3570"/>
      <c r="VLT3570"/>
      <c r="VLU3570"/>
      <c r="VLV3570"/>
      <c r="VLW3570"/>
      <c r="VLX3570"/>
      <c r="VLY3570"/>
      <c r="VLZ3570"/>
      <c r="VMA3570"/>
      <c r="VMB3570"/>
      <c r="VMC3570"/>
      <c r="VMD3570"/>
      <c r="VME3570"/>
      <c r="VMF3570"/>
      <c r="VMG3570"/>
      <c r="VMH3570"/>
      <c r="VMI3570"/>
      <c r="VMJ3570"/>
      <c r="VMK3570"/>
      <c r="VML3570"/>
      <c r="VMM3570"/>
      <c r="VMN3570"/>
      <c r="VMO3570"/>
      <c r="VMP3570"/>
      <c r="VMQ3570"/>
      <c r="VMR3570"/>
      <c r="VMS3570"/>
      <c r="VMT3570"/>
      <c r="VMU3570"/>
      <c r="VMV3570"/>
      <c r="VMW3570"/>
      <c r="VMX3570"/>
      <c r="VMY3570"/>
      <c r="VMZ3570"/>
      <c r="VNA3570"/>
      <c r="VNB3570"/>
      <c r="VNC3570"/>
      <c r="VND3570"/>
      <c r="VNE3570"/>
      <c r="VNF3570"/>
      <c r="VNG3570"/>
      <c r="VNH3570"/>
      <c r="VNI3570"/>
      <c r="VNJ3570"/>
      <c r="VNK3570"/>
      <c r="VNL3570"/>
      <c r="VNM3570"/>
      <c r="VNN3570"/>
      <c r="VNO3570"/>
      <c r="VNP3570"/>
      <c r="VNQ3570"/>
      <c r="VNR3570"/>
      <c r="VNS3570"/>
      <c r="VNT3570"/>
      <c r="VNU3570"/>
      <c r="VNV3570"/>
      <c r="VNW3570"/>
      <c r="VNX3570"/>
      <c r="VNY3570"/>
      <c r="VNZ3570"/>
      <c r="VOA3570"/>
      <c r="VOB3570"/>
      <c r="VOC3570"/>
      <c r="VOD3570"/>
      <c r="VOE3570"/>
      <c r="VOF3570"/>
      <c r="VOG3570"/>
      <c r="VOH3570"/>
      <c r="VOI3570"/>
      <c r="VOJ3570"/>
      <c r="VOK3570"/>
      <c r="VOL3570"/>
      <c r="VOM3570"/>
      <c r="VON3570"/>
      <c r="VOO3570"/>
      <c r="VOP3570"/>
      <c r="VOQ3570"/>
      <c r="VOR3570"/>
      <c r="VOS3570"/>
      <c r="VOT3570"/>
      <c r="VOU3570"/>
      <c r="VOV3570"/>
      <c r="VOW3570"/>
      <c r="VOX3570"/>
      <c r="VOY3570"/>
      <c r="VOZ3570"/>
      <c r="VPA3570"/>
      <c r="VPB3570"/>
      <c r="VPC3570"/>
      <c r="VPD3570"/>
      <c r="VPE3570"/>
      <c r="VPF3570"/>
      <c r="VPG3570"/>
      <c r="VPH3570"/>
      <c r="VPI3570"/>
      <c r="VPJ3570"/>
      <c r="VPK3570"/>
      <c r="VPL3570"/>
      <c r="VPM3570"/>
      <c r="VPN3570"/>
      <c r="VPO3570"/>
      <c r="VPP3570"/>
      <c r="VPQ3570"/>
      <c r="VPR3570"/>
      <c r="VPS3570"/>
      <c r="VPT3570"/>
      <c r="VPU3570"/>
      <c r="VPV3570"/>
      <c r="VPW3570"/>
      <c r="VPX3570"/>
      <c r="VPY3570"/>
      <c r="VPZ3570"/>
      <c r="VQA3570"/>
      <c r="VQB3570"/>
      <c r="VQC3570"/>
      <c r="VQD3570"/>
      <c r="VQE3570"/>
      <c r="VQF3570"/>
      <c r="VQG3570"/>
      <c r="VQH3570"/>
      <c r="VQI3570"/>
      <c r="VQJ3570"/>
      <c r="VQK3570"/>
      <c r="VQL3570"/>
      <c r="VQM3570"/>
      <c r="VQN3570"/>
      <c r="VQO3570"/>
      <c r="VQP3570"/>
      <c r="VQQ3570"/>
      <c r="VQR3570"/>
      <c r="VQS3570"/>
      <c r="VQT3570"/>
      <c r="VQU3570"/>
      <c r="VQV3570"/>
      <c r="VQW3570"/>
      <c r="VQX3570"/>
      <c r="VQY3570"/>
      <c r="VQZ3570"/>
      <c r="VRA3570"/>
      <c r="VRB3570"/>
      <c r="VRC3570"/>
      <c r="VRD3570"/>
      <c r="VRE3570"/>
      <c r="VRF3570"/>
      <c r="VRG3570"/>
      <c r="VRH3570"/>
      <c r="VRI3570"/>
      <c r="VRJ3570"/>
      <c r="VRK3570"/>
      <c r="VRL3570"/>
      <c r="VRM3570"/>
      <c r="VRN3570"/>
      <c r="VRO3570"/>
      <c r="VRP3570"/>
      <c r="VRQ3570"/>
      <c r="VRR3570"/>
      <c r="VRS3570"/>
      <c r="VRT3570"/>
      <c r="VRU3570"/>
      <c r="VRV3570"/>
      <c r="VRW3570"/>
      <c r="VRX3570"/>
      <c r="VRY3570"/>
      <c r="VRZ3570"/>
      <c r="VSA3570"/>
      <c r="VSB3570"/>
      <c r="VSC3570"/>
      <c r="VSD3570"/>
      <c r="VSE3570"/>
      <c r="VSF3570"/>
      <c r="VSG3570"/>
      <c r="VSH3570"/>
      <c r="VSI3570"/>
      <c r="VSJ3570"/>
      <c r="VSK3570"/>
      <c r="VSL3570"/>
      <c r="VSM3570"/>
      <c r="VSN3570"/>
      <c r="VSO3570"/>
      <c r="VSP3570"/>
      <c r="VSQ3570"/>
      <c r="VSR3570"/>
      <c r="VSS3570"/>
      <c r="VST3570"/>
      <c r="VSU3570"/>
      <c r="VSV3570"/>
      <c r="VSW3570"/>
      <c r="VSX3570"/>
      <c r="VSY3570"/>
      <c r="VSZ3570"/>
      <c r="VTA3570"/>
      <c r="VTB3570"/>
      <c r="VTC3570"/>
      <c r="VTD3570"/>
      <c r="VTE3570"/>
      <c r="VTF3570"/>
      <c r="VTG3570"/>
      <c r="VTH3570"/>
      <c r="VTI3570"/>
      <c r="VTJ3570"/>
      <c r="VTK3570"/>
      <c r="VTL3570"/>
      <c r="VTM3570"/>
      <c r="VTN3570"/>
      <c r="VTO3570"/>
      <c r="VTP3570"/>
      <c r="VTQ3570"/>
      <c r="VTR3570"/>
      <c r="VTS3570"/>
      <c r="VTT3570"/>
      <c r="VTU3570"/>
      <c r="VTV3570"/>
      <c r="VTW3570"/>
      <c r="VTX3570"/>
      <c r="VTY3570"/>
      <c r="VTZ3570"/>
      <c r="VUA3570"/>
      <c r="VUB3570"/>
      <c r="VUC3570"/>
      <c r="VUD3570"/>
      <c r="VUE3570"/>
      <c r="VUF3570"/>
      <c r="VUG3570"/>
      <c r="VUH3570"/>
      <c r="VUI3570"/>
      <c r="VUJ3570"/>
      <c r="VUK3570"/>
      <c r="VUL3570"/>
      <c r="VUM3570"/>
      <c r="VUN3570"/>
      <c r="VUO3570"/>
      <c r="VUP3570"/>
      <c r="VUQ3570"/>
      <c r="VUR3570"/>
      <c r="VUS3570"/>
      <c r="VUT3570"/>
      <c r="VUU3570"/>
      <c r="VUV3570"/>
      <c r="VUW3570"/>
      <c r="VUX3570"/>
      <c r="VUY3570"/>
      <c r="VUZ3570"/>
      <c r="VVA3570"/>
      <c r="VVB3570"/>
      <c r="VVC3570"/>
      <c r="VVD3570"/>
      <c r="VVE3570"/>
      <c r="VVF3570"/>
      <c r="VVG3570"/>
      <c r="VVH3570"/>
      <c r="VVI3570"/>
      <c r="VVJ3570"/>
      <c r="VVK3570"/>
      <c r="VVL3570"/>
      <c r="VVM3570"/>
      <c r="VVN3570"/>
      <c r="VVO3570"/>
      <c r="VVP3570"/>
      <c r="VVQ3570"/>
      <c r="VVR3570"/>
      <c r="VVS3570"/>
      <c r="VVT3570"/>
      <c r="VVU3570"/>
      <c r="VVV3570"/>
      <c r="VVW3570"/>
      <c r="VVX3570"/>
      <c r="VVY3570"/>
      <c r="VVZ3570"/>
      <c r="VWA3570"/>
      <c r="VWB3570"/>
      <c r="VWC3570"/>
      <c r="VWD3570"/>
      <c r="VWE3570"/>
      <c r="VWF3570"/>
      <c r="VWG3570"/>
      <c r="VWH3570"/>
      <c r="VWI3570"/>
      <c r="VWJ3570"/>
      <c r="VWK3570"/>
      <c r="VWL3570"/>
      <c r="VWM3570"/>
      <c r="VWN3570"/>
      <c r="VWO3570"/>
      <c r="VWP3570"/>
      <c r="VWQ3570"/>
      <c r="VWR3570"/>
      <c r="VWS3570"/>
      <c r="VWT3570"/>
      <c r="VWU3570"/>
      <c r="VWV3570"/>
      <c r="VWW3570"/>
      <c r="VWX3570"/>
      <c r="VWY3570"/>
      <c r="VWZ3570"/>
      <c r="VXA3570"/>
      <c r="VXB3570"/>
      <c r="VXC3570"/>
      <c r="VXD3570"/>
      <c r="VXE3570"/>
      <c r="VXF3570"/>
      <c r="VXG3570"/>
      <c r="VXH3570"/>
      <c r="VXI3570"/>
      <c r="VXJ3570"/>
      <c r="VXK3570"/>
      <c r="VXL3570"/>
      <c r="VXM3570"/>
      <c r="VXN3570"/>
      <c r="VXO3570"/>
      <c r="VXP3570"/>
      <c r="VXQ3570"/>
      <c r="VXR3570"/>
      <c r="VXS3570"/>
      <c r="VXT3570"/>
      <c r="VXU3570"/>
      <c r="VXV3570"/>
      <c r="VXW3570"/>
      <c r="VXX3570"/>
      <c r="VXY3570"/>
      <c r="VXZ3570"/>
      <c r="VYA3570"/>
      <c r="VYB3570"/>
      <c r="VYC3570"/>
      <c r="VYD3570"/>
      <c r="VYE3570"/>
      <c r="VYF3570"/>
      <c r="VYG3570"/>
      <c r="VYH3570"/>
      <c r="VYI3570"/>
      <c r="VYJ3570"/>
      <c r="VYK3570"/>
      <c r="VYL3570"/>
      <c r="VYM3570"/>
      <c r="VYN3570"/>
      <c r="VYO3570"/>
      <c r="VYP3570"/>
      <c r="VYQ3570"/>
      <c r="VYR3570"/>
      <c r="VYS3570"/>
      <c r="VYT3570"/>
      <c r="VYU3570"/>
      <c r="VYV3570"/>
      <c r="VYW3570"/>
      <c r="VYX3570"/>
      <c r="VYY3570"/>
      <c r="VYZ3570"/>
      <c r="VZA3570"/>
      <c r="VZB3570"/>
      <c r="VZC3570"/>
      <c r="VZD3570"/>
      <c r="VZE3570"/>
      <c r="VZF3570"/>
      <c r="VZG3570"/>
      <c r="VZH3570"/>
      <c r="VZI3570"/>
      <c r="VZJ3570"/>
      <c r="VZK3570"/>
      <c r="VZL3570"/>
      <c r="VZM3570"/>
      <c r="VZN3570"/>
      <c r="VZO3570"/>
      <c r="VZP3570"/>
      <c r="VZQ3570"/>
      <c r="VZR3570"/>
      <c r="VZS3570"/>
      <c r="VZT3570"/>
      <c r="VZU3570"/>
      <c r="VZV3570"/>
      <c r="VZW3570"/>
      <c r="VZX3570"/>
      <c r="VZY3570"/>
      <c r="VZZ3570"/>
      <c r="WAA3570"/>
      <c r="WAB3570"/>
      <c r="WAC3570"/>
      <c r="WAD3570"/>
      <c r="WAE3570"/>
      <c r="WAF3570"/>
      <c r="WAG3570"/>
      <c r="WAH3570"/>
      <c r="WAI3570"/>
      <c r="WAJ3570"/>
      <c r="WAK3570"/>
      <c r="WAL3570"/>
      <c r="WAM3570"/>
      <c r="WAN3570"/>
      <c r="WAO3570"/>
      <c r="WAP3570"/>
      <c r="WAQ3570"/>
      <c r="WAR3570"/>
      <c r="WAS3570"/>
      <c r="WAT3570"/>
      <c r="WAU3570"/>
      <c r="WAV3570"/>
      <c r="WAW3570"/>
      <c r="WAX3570"/>
      <c r="WAY3570"/>
      <c r="WAZ3570"/>
      <c r="WBA3570"/>
      <c r="WBB3570"/>
      <c r="WBC3570"/>
      <c r="WBD3570"/>
      <c r="WBE3570"/>
      <c r="WBF3570"/>
      <c r="WBG3570"/>
      <c r="WBH3570"/>
      <c r="WBI3570"/>
      <c r="WBJ3570"/>
      <c r="WBK3570"/>
      <c r="WBL3570"/>
      <c r="WBM3570"/>
      <c r="WBN3570"/>
      <c r="WBO3570"/>
      <c r="WBP3570"/>
      <c r="WBQ3570"/>
      <c r="WBR3570"/>
      <c r="WBS3570"/>
      <c r="WBT3570"/>
      <c r="WBU3570"/>
      <c r="WBV3570"/>
      <c r="WBW3570"/>
      <c r="WBX3570"/>
      <c r="WBY3570"/>
      <c r="WBZ3570"/>
      <c r="WCA3570"/>
      <c r="WCB3570"/>
      <c r="WCC3570"/>
      <c r="WCD3570"/>
      <c r="WCE3570"/>
      <c r="WCF3570"/>
      <c r="WCG3570"/>
      <c r="WCH3570"/>
      <c r="WCI3570"/>
      <c r="WCJ3570"/>
      <c r="WCK3570"/>
      <c r="WCL3570"/>
      <c r="WCM3570"/>
      <c r="WCN3570"/>
      <c r="WCO3570"/>
      <c r="WCP3570"/>
      <c r="WCQ3570"/>
      <c r="WCR3570"/>
      <c r="WCS3570"/>
      <c r="WCT3570"/>
      <c r="WCU3570"/>
      <c r="WCV3570"/>
      <c r="WCW3570"/>
      <c r="WCX3570"/>
      <c r="WCY3570"/>
      <c r="WCZ3570"/>
      <c r="WDA3570"/>
      <c r="WDB3570"/>
      <c r="WDC3570"/>
      <c r="WDD3570"/>
      <c r="WDE3570"/>
      <c r="WDF3570"/>
      <c r="WDG3570"/>
      <c r="WDH3570"/>
      <c r="WDI3570"/>
      <c r="WDJ3570"/>
      <c r="WDK3570"/>
      <c r="WDL3570"/>
      <c r="WDM3570"/>
      <c r="WDN3570"/>
      <c r="WDO3570"/>
      <c r="WDP3570"/>
      <c r="WDQ3570"/>
      <c r="WDR3570"/>
      <c r="WDS3570"/>
      <c r="WDT3570"/>
      <c r="WDU3570"/>
      <c r="WDV3570"/>
      <c r="WDW3570"/>
      <c r="WDX3570"/>
      <c r="WDY3570"/>
      <c r="WDZ3570"/>
      <c r="WEA3570"/>
      <c r="WEB3570"/>
      <c r="WEC3570"/>
      <c r="WED3570"/>
      <c r="WEE3570"/>
      <c r="WEF3570"/>
      <c r="WEG3570"/>
      <c r="WEH3570"/>
      <c r="WEI3570"/>
      <c r="WEJ3570"/>
      <c r="WEK3570"/>
      <c r="WEL3570"/>
      <c r="WEM3570"/>
      <c r="WEN3570"/>
      <c r="WEO3570"/>
      <c r="WEP3570"/>
      <c r="WEQ3570"/>
      <c r="WER3570"/>
      <c r="WES3570"/>
      <c r="WET3570"/>
      <c r="WEU3570"/>
      <c r="WEV3570"/>
      <c r="WEW3570"/>
      <c r="WEX3570"/>
      <c r="WEY3570"/>
      <c r="WEZ3570"/>
      <c r="WFA3570"/>
      <c r="WFB3570"/>
      <c r="WFC3570"/>
      <c r="WFD3570"/>
      <c r="WFE3570"/>
      <c r="WFF3570"/>
      <c r="WFG3570"/>
      <c r="WFH3570"/>
      <c r="WFI3570"/>
      <c r="WFJ3570"/>
      <c r="WFK3570"/>
      <c r="WFL3570"/>
      <c r="WFM3570"/>
      <c r="WFN3570"/>
      <c r="WFO3570"/>
      <c r="WFP3570"/>
      <c r="WFQ3570"/>
      <c r="WFR3570"/>
      <c r="WFS3570"/>
      <c r="WFT3570"/>
      <c r="WFU3570"/>
      <c r="WFV3570"/>
      <c r="WFW3570"/>
      <c r="WFX3570"/>
      <c r="WFY3570"/>
      <c r="WFZ3570"/>
      <c r="WGA3570"/>
      <c r="WGB3570"/>
      <c r="WGC3570"/>
      <c r="WGD3570"/>
      <c r="WGE3570"/>
      <c r="WGF3570"/>
      <c r="WGG3570"/>
      <c r="WGH3570"/>
      <c r="WGI3570"/>
      <c r="WGJ3570"/>
      <c r="WGK3570"/>
      <c r="WGL3570"/>
      <c r="WGM3570"/>
      <c r="WGN3570"/>
      <c r="WGO3570"/>
      <c r="WGP3570"/>
      <c r="WGQ3570"/>
      <c r="WGR3570"/>
      <c r="WGS3570"/>
      <c r="WGT3570"/>
      <c r="WGU3570"/>
      <c r="WGV3570"/>
      <c r="WGW3570"/>
      <c r="WGX3570"/>
      <c r="WGY3570"/>
      <c r="WGZ3570"/>
      <c r="WHA3570"/>
      <c r="WHB3570"/>
      <c r="WHC3570"/>
      <c r="WHD3570"/>
      <c r="WHE3570"/>
      <c r="WHF3570"/>
      <c r="WHG3570"/>
      <c r="WHH3570"/>
      <c r="WHI3570"/>
      <c r="WHJ3570"/>
      <c r="WHK3570"/>
      <c r="WHL3570"/>
      <c r="WHM3570"/>
      <c r="WHN3570"/>
      <c r="WHO3570"/>
      <c r="WHP3570"/>
      <c r="WHQ3570"/>
      <c r="WHR3570"/>
      <c r="WHS3570"/>
      <c r="WHT3570"/>
      <c r="WHU3570"/>
      <c r="WHV3570"/>
      <c r="WHW3570"/>
      <c r="WHX3570"/>
      <c r="WHY3570"/>
      <c r="WHZ3570"/>
      <c r="WIA3570"/>
      <c r="WIB3570"/>
      <c r="WIC3570"/>
      <c r="WID3570"/>
      <c r="WIE3570"/>
      <c r="WIF3570"/>
      <c r="WIG3570"/>
      <c r="WIH3570"/>
      <c r="WII3570"/>
      <c r="WIJ3570"/>
      <c r="WIK3570"/>
      <c r="WIL3570"/>
      <c r="WIM3570"/>
      <c r="WIN3570"/>
      <c r="WIO3570"/>
      <c r="WIP3570"/>
      <c r="WIQ3570"/>
      <c r="WIR3570"/>
      <c r="WIS3570"/>
      <c r="WIT3570"/>
      <c r="WIU3570"/>
      <c r="WIV3570"/>
      <c r="WIW3570"/>
      <c r="WIX3570"/>
      <c r="WIY3570"/>
      <c r="WIZ3570"/>
      <c r="WJA3570"/>
      <c r="WJB3570"/>
      <c r="WJC3570"/>
      <c r="WJD3570"/>
      <c r="WJE3570"/>
      <c r="WJF3570"/>
      <c r="WJG3570"/>
      <c r="WJH3570"/>
      <c r="WJI3570"/>
      <c r="WJJ3570"/>
      <c r="WJK3570"/>
      <c r="WJL3570"/>
      <c r="WJM3570"/>
      <c r="WJN3570"/>
      <c r="WJO3570"/>
      <c r="WJP3570"/>
      <c r="WJQ3570"/>
      <c r="WJR3570"/>
      <c r="WJS3570"/>
      <c r="WJT3570"/>
      <c r="WJU3570"/>
      <c r="WJV3570"/>
      <c r="WJW3570"/>
      <c r="WJX3570"/>
      <c r="WJY3570"/>
      <c r="WJZ3570"/>
      <c r="WKA3570"/>
      <c r="WKB3570"/>
      <c r="WKC3570"/>
      <c r="WKD3570"/>
      <c r="WKE3570"/>
      <c r="WKF3570"/>
      <c r="WKG3570"/>
      <c r="WKH3570"/>
      <c r="WKI3570"/>
      <c r="WKJ3570"/>
      <c r="WKK3570"/>
      <c r="WKL3570"/>
      <c r="WKM3570"/>
      <c r="WKN3570"/>
      <c r="WKO3570"/>
      <c r="WKP3570"/>
      <c r="WKQ3570"/>
      <c r="WKR3570"/>
      <c r="WKS3570"/>
      <c r="WKT3570"/>
      <c r="WKU3570"/>
      <c r="WKV3570"/>
      <c r="WKW3570"/>
      <c r="WKX3570"/>
      <c r="WKY3570"/>
      <c r="WKZ3570"/>
      <c r="WLA3570"/>
      <c r="WLB3570"/>
      <c r="WLC3570"/>
      <c r="WLD3570"/>
      <c r="WLE3570"/>
      <c r="WLF3570"/>
      <c r="WLG3570"/>
      <c r="WLH3570"/>
      <c r="WLI3570"/>
      <c r="WLJ3570"/>
      <c r="WLK3570"/>
      <c r="WLL3570"/>
      <c r="WLM3570"/>
      <c r="WLN3570"/>
      <c r="WLO3570"/>
      <c r="WLP3570"/>
      <c r="WLQ3570"/>
      <c r="WLR3570"/>
      <c r="WLS3570"/>
      <c r="WLT3570"/>
      <c r="WLU3570"/>
      <c r="WLV3570"/>
      <c r="WLW3570"/>
      <c r="WLX3570"/>
      <c r="WLY3570"/>
      <c r="WLZ3570"/>
      <c r="WMA3570"/>
      <c r="WMB3570"/>
      <c r="WMC3570"/>
      <c r="WMD3570"/>
      <c r="WME3570"/>
      <c r="WMF3570"/>
      <c r="WMG3570"/>
      <c r="WMH3570"/>
      <c r="WMI3570"/>
      <c r="WMJ3570"/>
      <c r="WMK3570"/>
      <c r="WML3570"/>
      <c r="WMM3570"/>
      <c r="WMN3570"/>
      <c r="WMO3570"/>
      <c r="WMP3570"/>
      <c r="WMQ3570"/>
      <c r="WMR3570"/>
      <c r="WMS3570"/>
      <c r="WMT3570"/>
      <c r="WMU3570"/>
      <c r="WMV3570"/>
      <c r="WMW3570"/>
      <c r="WMX3570"/>
      <c r="WMY3570"/>
      <c r="WMZ3570"/>
      <c r="WNA3570"/>
      <c r="WNB3570"/>
      <c r="WNC3570"/>
      <c r="WND3570"/>
      <c r="WNE3570"/>
      <c r="WNF3570"/>
      <c r="WNG3570"/>
      <c r="WNH3570"/>
      <c r="WNI3570"/>
      <c r="WNJ3570"/>
      <c r="WNK3570"/>
      <c r="WNL3570"/>
      <c r="WNM3570"/>
      <c r="WNN3570"/>
      <c r="WNO3570"/>
      <c r="WNP3570"/>
      <c r="WNQ3570"/>
      <c r="WNR3570"/>
      <c r="WNS3570"/>
      <c r="WNT3570"/>
      <c r="WNU3570"/>
      <c r="WNV3570"/>
      <c r="WNW3570"/>
      <c r="WNX3570"/>
      <c r="WNY3570"/>
      <c r="WNZ3570"/>
      <c r="WOA3570"/>
      <c r="WOB3570"/>
      <c r="WOC3570"/>
      <c r="WOD3570"/>
      <c r="WOE3570"/>
      <c r="WOF3570"/>
      <c r="WOG3570"/>
      <c r="WOH3570"/>
      <c r="WOI3570"/>
      <c r="WOJ3570"/>
      <c r="WOK3570"/>
      <c r="WOL3570"/>
      <c r="WOM3570"/>
      <c r="WON3570"/>
      <c r="WOO3570"/>
      <c r="WOP3570"/>
      <c r="WOQ3570"/>
      <c r="WOR3570"/>
      <c r="WOS3570"/>
      <c r="WOT3570"/>
      <c r="WOU3570"/>
      <c r="WOV3570"/>
      <c r="WOW3570"/>
      <c r="WOX3570"/>
      <c r="WOY3570"/>
      <c r="WOZ3570"/>
      <c r="WPA3570"/>
      <c r="WPB3570"/>
      <c r="WPC3570"/>
      <c r="WPD3570"/>
      <c r="WPE3570"/>
      <c r="WPF3570"/>
      <c r="WPG3570"/>
      <c r="WPH3570"/>
      <c r="WPI3570"/>
      <c r="WPJ3570"/>
      <c r="WPK3570"/>
      <c r="WPL3570"/>
      <c r="WPM3570"/>
      <c r="WPN3570"/>
      <c r="WPO3570"/>
      <c r="WPP3570"/>
      <c r="WPQ3570"/>
      <c r="WPR3570"/>
      <c r="WPS3570"/>
      <c r="WPT3570"/>
      <c r="WPU3570"/>
      <c r="WPV3570"/>
      <c r="WPW3570"/>
      <c r="WPX3570"/>
      <c r="WPY3570"/>
      <c r="WPZ3570"/>
      <c r="WQA3570"/>
      <c r="WQB3570"/>
      <c r="WQC3570"/>
      <c r="WQD3570"/>
      <c r="WQE3570"/>
      <c r="WQF3570"/>
      <c r="WQG3570"/>
      <c r="WQH3570"/>
      <c r="WQI3570"/>
      <c r="WQJ3570"/>
      <c r="WQK3570"/>
      <c r="WQL3570"/>
      <c r="WQM3570"/>
      <c r="WQN3570"/>
      <c r="WQO3570"/>
      <c r="WQP3570"/>
      <c r="WQQ3570"/>
      <c r="WQR3570"/>
      <c r="WQS3570"/>
      <c r="WQT3570"/>
      <c r="WQU3570"/>
      <c r="WQV3570"/>
      <c r="WQW3570"/>
      <c r="WQX3570"/>
      <c r="WQY3570"/>
      <c r="WQZ3570"/>
      <c r="WRA3570"/>
      <c r="WRB3570"/>
      <c r="WRC3570"/>
      <c r="WRD3570"/>
      <c r="WRE3570"/>
      <c r="WRF3570"/>
      <c r="WRG3570"/>
      <c r="WRH3570"/>
      <c r="WRI3570"/>
      <c r="WRJ3570"/>
      <c r="WRK3570"/>
      <c r="WRL3570"/>
      <c r="WRM3570"/>
      <c r="WRN3570"/>
      <c r="WRO3570"/>
      <c r="WRP3570"/>
      <c r="WRQ3570"/>
      <c r="WRR3570"/>
      <c r="WRS3570"/>
      <c r="WRT3570"/>
      <c r="WRU3570"/>
      <c r="WRV3570"/>
      <c r="WRW3570"/>
      <c r="WRX3570"/>
      <c r="WRY3570"/>
      <c r="WRZ3570"/>
      <c r="WSA3570"/>
      <c r="WSB3570"/>
      <c r="WSC3570"/>
      <c r="WSD3570"/>
      <c r="WSE3570"/>
      <c r="WSF3570"/>
      <c r="WSG3570"/>
      <c r="WSH3570"/>
      <c r="WSI3570"/>
      <c r="WSJ3570"/>
      <c r="WSK3570"/>
      <c r="WSL3570"/>
      <c r="WSM3570"/>
      <c r="WSN3570"/>
      <c r="WSO3570"/>
      <c r="WSP3570"/>
      <c r="WSQ3570"/>
      <c r="WSR3570"/>
      <c r="WSS3570"/>
      <c r="WST3570"/>
      <c r="WSU3570"/>
      <c r="WSV3570"/>
      <c r="WSW3570"/>
      <c r="WSX3570"/>
      <c r="WSY3570"/>
      <c r="WSZ3570"/>
      <c r="WTA3570"/>
      <c r="WTB3570"/>
      <c r="WTC3570"/>
      <c r="WTD3570"/>
      <c r="WTE3570"/>
      <c r="WTF3570"/>
      <c r="WTG3570"/>
      <c r="WTH3570"/>
      <c r="WTI3570"/>
      <c r="WTJ3570"/>
      <c r="WTK3570"/>
      <c r="WTL3570"/>
      <c r="WTM3570"/>
      <c r="WTN3570"/>
      <c r="WTO3570"/>
      <c r="WTP3570"/>
      <c r="WTQ3570"/>
      <c r="WTR3570"/>
      <c r="WTS3570"/>
      <c r="WTT3570"/>
      <c r="WTU3570"/>
      <c r="WTV3570"/>
      <c r="WTW3570"/>
      <c r="WTX3570"/>
      <c r="WTY3570"/>
      <c r="WTZ3570"/>
      <c r="WUA3570"/>
      <c r="WUB3570"/>
      <c r="WUC3570"/>
      <c r="WUD3570"/>
      <c r="WUE3570"/>
      <c r="WUF3570"/>
      <c r="WUG3570"/>
      <c r="WUH3570"/>
      <c r="WUI3570"/>
      <c r="WUJ3570"/>
      <c r="WUK3570"/>
      <c r="WUL3570"/>
      <c r="WUM3570"/>
      <c r="WUN3570"/>
      <c r="WUO3570"/>
      <c r="WUP3570"/>
      <c r="WUQ3570"/>
      <c r="WUR3570"/>
      <c r="WUS3570"/>
      <c r="WUT3570"/>
      <c r="WUU3570"/>
      <c r="WUV3570"/>
      <c r="WUW3570"/>
      <c r="WUX3570"/>
      <c r="WUY3570"/>
      <c r="WUZ3570"/>
      <c r="WVA3570"/>
      <c r="WVB3570"/>
      <c r="WVC3570"/>
      <c r="WVD3570"/>
      <c r="WVE3570"/>
      <c r="WVF3570"/>
      <c r="WVG3570"/>
      <c r="WVH3570"/>
      <c r="WVI3570"/>
      <c r="WVJ3570"/>
      <c r="WVK3570"/>
      <c r="WVL3570"/>
      <c r="WVM3570"/>
      <c r="WVN3570"/>
      <c r="WVO3570"/>
      <c r="WVP3570"/>
      <c r="WVQ3570"/>
      <c r="WVR3570"/>
      <c r="WVS3570"/>
      <c r="WVT3570"/>
      <c r="WVU3570"/>
      <c r="WVV3570"/>
      <c r="WVW3570"/>
      <c r="WVX3570"/>
      <c r="WVY3570"/>
      <c r="WVZ3570"/>
      <c r="WWA3570"/>
      <c r="WWB3570"/>
      <c r="WWC3570"/>
      <c r="WWD3570"/>
      <c r="WWE3570"/>
      <c r="WWF3570"/>
      <c r="WWG3570"/>
      <c r="WWH3570"/>
      <c r="WWI3570"/>
      <c r="WWJ3570"/>
      <c r="WWK3570"/>
      <c r="WWL3570"/>
      <c r="WWM3570"/>
      <c r="WWN3570"/>
      <c r="WWO3570"/>
      <c r="WWP3570"/>
      <c r="WWQ3570"/>
      <c r="WWR3570"/>
      <c r="WWS3570"/>
      <c r="WWT3570"/>
      <c r="WWU3570"/>
      <c r="WWV3570"/>
      <c r="WWW3570"/>
      <c r="WWX3570"/>
      <c r="WWY3570"/>
      <c r="WWZ3570"/>
      <c r="WXA3570"/>
      <c r="WXB3570"/>
      <c r="WXC3570"/>
      <c r="WXD3570"/>
      <c r="WXE3570"/>
      <c r="WXF3570"/>
      <c r="WXG3570"/>
      <c r="WXH3570"/>
      <c r="WXI3570"/>
      <c r="WXJ3570"/>
      <c r="WXK3570"/>
      <c r="WXL3570"/>
      <c r="WXM3570"/>
      <c r="WXN3570"/>
      <c r="WXO3570"/>
      <c r="WXP3570"/>
      <c r="WXQ3570"/>
      <c r="WXR3570"/>
      <c r="WXS3570"/>
      <c r="WXT3570"/>
      <c r="WXU3570"/>
      <c r="WXV3570"/>
      <c r="WXW3570"/>
      <c r="WXX3570"/>
      <c r="WXY3570"/>
      <c r="WXZ3570"/>
      <c r="WYA3570"/>
      <c r="WYB3570"/>
      <c r="WYC3570"/>
      <c r="WYD3570"/>
      <c r="WYE3570"/>
      <c r="WYF3570"/>
      <c r="WYG3570"/>
      <c r="WYH3570"/>
      <c r="WYI3570"/>
      <c r="WYJ3570"/>
      <c r="WYK3570"/>
      <c r="WYL3570"/>
      <c r="WYM3570"/>
      <c r="WYN3570"/>
      <c r="WYO3570"/>
      <c r="WYP3570"/>
      <c r="WYQ3570"/>
      <c r="WYR3570"/>
      <c r="WYS3570"/>
      <c r="WYT3570"/>
      <c r="WYU3570"/>
      <c r="WYV3570"/>
      <c r="WYW3570"/>
      <c r="WYX3570"/>
      <c r="WYY3570"/>
      <c r="WYZ3570"/>
      <c r="WZA3570"/>
      <c r="WZB3570"/>
      <c r="WZC3570"/>
      <c r="WZD3570"/>
      <c r="WZE3570"/>
      <c r="WZF3570"/>
      <c r="WZG3570"/>
      <c r="WZH3570"/>
      <c r="WZI3570"/>
      <c r="WZJ3570"/>
      <c r="WZK3570"/>
      <c r="WZL3570"/>
      <c r="WZM3570"/>
      <c r="WZN3570"/>
      <c r="WZO3570"/>
      <c r="WZP3570"/>
      <c r="WZQ3570"/>
      <c r="WZR3570"/>
      <c r="WZS3570"/>
      <c r="WZT3570"/>
      <c r="WZU3570"/>
      <c r="WZV3570"/>
      <c r="WZW3570"/>
      <c r="WZX3570"/>
      <c r="WZY3570"/>
      <c r="WZZ3570"/>
      <c r="XAA3570"/>
      <c r="XAB3570"/>
      <c r="XAC3570"/>
      <c r="XAD3570"/>
      <c r="XAE3570"/>
      <c r="XAF3570"/>
      <c r="XAG3570"/>
      <c r="XAH3570"/>
      <c r="XAI3570"/>
      <c r="XAJ3570"/>
      <c r="XAK3570"/>
      <c r="XAL3570"/>
      <c r="XAM3570"/>
      <c r="XAN3570"/>
      <c r="XAO3570"/>
      <c r="XAP3570"/>
      <c r="XAQ3570"/>
      <c r="XAR3570"/>
      <c r="XAS3570"/>
      <c r="XAT3570"/>
      <c r="XAU3570"/>
      <c r="XAV3570"/>
      <c r="XAW3570"/>
      <c r="XAX3570"/>
      <c r="XAY3570"/>
      <c r="XAZ3570"/>
      <c r="XBA3570"/>
      <c r="XBB3570"/>
      <c r="XBC3570"/>
      <c r="XBD3570"/>
      <c r="XBE3570"/>
      <c r="XBF3570"/>
      <c r="XBG3570"/>
      <c r="XBH3570"/>
      <c r="XBI3570"/>
      <c r="XBJ3570"/>
      <c r="XBK3570"/>
      <c r="XBL3570"/>
      <c r="XBM3570"/>
      <c r="XBN3570"/>
      <c r="XBO3570"/>
      <c r="XBP3570"/>
      <c r="XBQ3570"/>
      <c r="XBR3570"/>
      <c r="XBS3570"/>
      <c r="XBT3570"/>
      <c r="XBU3570"/>
      <c r="XBV3570"/>
      <c r="XBW3570"/>
      <c r="XBX3570"/>
      <c r="XBY3570"/>
      <c r="XBZ3570"/>
      <c r="XCA3570"/>
      <c r="XCB3570"/>
      <c r="XCC3570"/>
      <c r="XCD3570"/>
      <c r="XCE3570"/>
      <c r="XCF3570"/>
      <c r="XCG3570"/>
      <c r="XCH3570"/>
      <c r="XCI3570"/>
      <c r="XCJ3570"/>
      <c r="XCK3570"/>
      <c r="XCL3570"/>
      <c r="XCM3570"/>
      <c r="XCN3570"/>
      <c r="XCO3570"/>
      <c r="XCP3570"/>
      <c r="XCQ3570"/>
      <c r="XCR3570"/>
      <c r="XCS3570"/>
      <c r="XCT3570"/>
      <c r="XCU3570"/>
      <c r="XCV3570"/>
      <c r="XCW3570"/>
      <c r="XCX3570"/>
      <c r="XCY3570"/>
      <c r="XCZ3570"/>
      <c r="XDA3570"/>
      <c r="XDB3570"/>
      <c r="XDC3570"/>
      <c r="XDD3570"/>
      <c r="XDE3570"/>
      <c r="XDF3570"/>
      <c r="XDG3570"/>
      <c r="XDH3570"/>
      <c r="XDI3570"/>
      <c r="XDJ3570"/>
      <c r="XDK3570"/>
      <c r="XDL3570"/>
      <c r="XDM3570"/>
      <c r="XDN3570"/>
      <c r="XDO3570"/>
      <c r="XDP3570"/>
      <c r="XDQ3570"/>
      <c r="XDR3570"/>
      <c r="XDS3570"/>
      <c r="XDT3570"/>
      <c r="XDU3570"/>
      <c r="XDV3570"/>
      <c r="XDW3570"/>
      <c r="XDX3570"/>
      <c r="XDY3570"/>
      <c r="XDZ3570"/>
      <c r="XEA3570"/>
      <c r="XEB3570"/>
      <c r="XEC3570"/>
      <c r="XED3570"/>
      <c r="XEE3570"/>
      <c r="XEF3570"/>
      <c r="XEG3570"/>
      <c r="XEH3570"/>
      <c r="XEI3570"/>
      <c r="XEJ3570"/>
      <c r="XEK3570"/>
      <c r="XEL3570"/>
      <c r="XEM3570"/>
    </row>
    <row r="3571" spans="1:16367" s="195" customFormat="1" ht="10.199999999999999">
      <c r="A3571" s="622"/>
      <c r="B3571" s="3032" t="s">
        <v>324</v>
      </c>
      <c r="C3571" s="622" t="s">
        <v>322</v>
      </c>
      <c r="D3571" s="658" t="s">
        <v>1852</v>
      </c>
      <c r="E3571" s="659" t="s">
        <v>416</v>
      </c>
      <c r="F3571" s="763">
        <v>6324</v>
      </c>
      <c r="G3571" s="739" t="s">
        <v>486</v>
      </c>
      <c r="H3571" s="645">
        <v>15000</v>
      </c>
      <c r="I3571" s="645"/>
      <c r="J3571" s="1537">
        <v>4747</v>
      </c>
      <c r="K3571" s="741"/>
      <c r="L3571" s="652">
        <v>10000</v>
      </c>
      <c r="M3571" s="645"/>
      <c r="N3571" s="296"/>
      <c r="O3571" s="197"/>
      <c r="P3571" s="197"/>
      <c r="Q3571" s="197"/>
      <c r="R3571" s="197"/>
      <c r="S3571" s="197"/>
      <c r="T3571" s="197"/>
      <c r="U3571" s="197"/>
      <c r="V3571" s="197"/>
      <c r="W3571" s="197"/>
      <c r="X3571" s="197"/>
      <c r="Y3571" s="197"/>
      <c r="Z3571" s="197"/>
      <c r="AA3571" s="197"/>
      <c r="AB3571" s="197"/>
      <c r="AC3571" s="197"/>
      <c r="AD3571" s="197"/>
      <c r="AE3571" s="197"/>
      <c r="AF3571" s="197"/>
    </row>
    <row r="3572" spans="1:16367" s="195" customFormat="1" ht="10.199999999999999">
      <c r="A3572" s="713"/>
      <c r="B3572" s="3041" t="s">
        <v>324</v>
      </c>
      <c r="C3572" s="713" t="s">
        <v>322</v>
      </c>
      <c r="D3572" s="812" t="s">
        <v>1852</v>
      </c>
      <c r="E3572" s="780" t="s">
        <v>416</v>
      </c>
      <c r="F3572" s="2176">
        <v>6324</v>
      </c>
      <c r="G3572" s="751" t="s">
        <v>889</v>
      </c>
      <c r="H3572" s="1228"/>
      <c r="I3572" s="1228">
        <v>15000</v>
      </c>
      <c r="J3572" s="1537" t="s">
        <v>1126</v>
      </c>
      <c r="K3572" s="741"/>
      <c r="L3572" s="2177"/>
      <c r="M3572" s="2100">
        <v>10000</v>
      </c>
      <c r="N3572" s="296"/>
      <c r="O3572" s="197"/>
      <c r="P3572" s="197"/>
      <c r="Q3572" s="197"/>
      <c r="R3572" s="197"/>
      <c r="S3572" s="197"/>
      <c r="T3572" s="197"/>
      <c r="U3572" s="197"/>
      <c r="V3572" s="197"/>
      <c r="W3572" s="197"/>
      <c r="X3572" s="197"/>
      <c r="Y3572" s="197"/>
      <c r="Z3572" s="197"/>
      <c r="AA3572" s="197"/>
      <c r="AB3572" s="197"/>
      <c r="AC3572" s="197"/>
      <c r="AD3572" s="197"/>
      <c r="AE3572" s="197"/>
      <c r="AF3572" s="197"/>
    </row>
    <row r="3573" spans="1:16367" ht="20.399999999999999">
      <c r="A3573" s="622"/>
      <c r="B3573" s="3032" t="s">
        <v>324</v>
      </c>
      <c r="C3573" s="622" t="s">
        <v>322</v>
      </c>
      <c r="D3573" s="658" t="s">
        <v>1852</v>
      </c>
      <c r="E3573" s="659" t="s">
        <v>416</v>
      </c>
      <c r="F3573" s="763">
        <v>6329</v>
      </c>
      <c r="G3573" s="739" t="s">
        <v>280</v>
      </c>
      <c r="H3573" s="645">
        <v>20000</v>
      </c>
      <c r="I3573" s="645"/>
      <c r="J3573" s="1537">
        <v>3744</v>
      </c>
      <c r="K3573" s="741"/>
      <c r="L3573" s="652">
        <v>20000</v>
      </c>
      <c r="M3573" s="645"/>
      <c r="N3573" s="296"/>
      <c r="O3573" s="178"/>
      <c r="P3573" s="178"/>
      <c r="Q3573" s="178"/>
      <c r="R3573" s="178"/>
      <c r="S3573" s="178"/>
      <c r="T3573" s="178"/>
      <c r="U3573" s="178"/>
      <c r="V3573" s="178"/>
      <c r="W3573" s="178"/>
      <c r="X3573" s="178"/>
      <c r="Y3573" s="178"/>
      <c r="Z3573" s="178"/>
      <c r="AA3573" s="178"/>
      <c r="AB3573" s="178"/>
      <c r="AC3573" s="178"/>
      <c r="AD3573" s="178"/>
      <c r="AE3573" s="178"/>
      <c r="AF3573" s="178"/>
    </row>
    <row r="3574" spans="1:16367" ht="40.799999999999997">
      <c r="A3574" s="602"/>
      <c r="B3574" s="3033" t="s">
        <v>324</v>
      </c>
      <c r="C3574" s="602" t="s">
        <v>322</v>
      </c>
      <c r="D3574" s="617" t="s">
        <v>1852</v>
      </c>
      <c r="E3574" s="639" t="s">
        <v>416</v>
      </c>
      <c r="F3574" s="734">
        <v>6329</v>
      </c>
      <c r="G3574" s="2107" t="s">
        <v>4207</v>
      </c>
      <c r="H3574" s="640"/>
      <c r="I3574" s="640">
        <v>20000</v>
      </c>
      <c r="J3574" s="1537" t="s">
        <v>1126</v>
      </c>
      <c r="K3574" s="731"/>
      <c r="L3574" s="653"/>
      <c r="M3574" s="2100">
        <v>20000</v>
      </c>
      <c r="N3574" s="6"/>
      <c r="O3574" s="3"/>
      <c r="P3574" s="3"/>
    </row>
    <row r="3575" spans="1:16367" ht="20.399999999999999">
      <c r="A3575" s="622"/>
      <c r="B3575" s="3032" t="s">
        <v>324</v>
      </c>
      <c r="C3575" s="622" t="s">
        <v>322</v>
      </c>
      <c r="D3575" s="658" t="s">
        <v>1852</v>
      </c>
      <c r="E3575" s="659" t="s">
        <v>416</v>
      </c>
      <c r="F3575" s="763">
        <v>6330</v>
      </c>
      <c r="G3575" s="739" t="s">
        <v>281</v>
      </c>
      <c r="H3575" s="645">
        <v>5500</v>
      </c>
      <c r="I3575" s="645"/>
      <c r="J3575" s="1537">
        <v>562</v>
      </c>
      <c r="K3575" s="741"/>
      <c r="L3575" s="652">
        <v>10720</v>
      </c>
      <c r="M3575" s="645"/>
      <c r="N3575" s="6"/>
      <c r="O3575" s="178"/>
      <c r="P3575" s="178"/>
      <c r="Q3575" s="178"/>
      <c r="R3575" s="178"/>
      <c r="S3575" s="178"/>
      <c r="T3575" s="178"/>
      <c r="U3575" s="178"/>
      <c r="V3575" s="178"/>
      <c r="W3575" s="178"/>
      <c r="X3575" s="178"/>
      <c r="Y3575" s="178"/>
      <c r="Z3575" s="178"/>
      <c r="AA3575" s="178"/>
      <c r="AB3575" s="178"/>
      <c r="AC3575" s="178"/>
      <c r="AD3575" s="178"/>
      <c r="AE3575" s="178"/>
      <c r="AF3575" s="178"/>
    </row>
    <row r="3576" spans="1:16367" s="195" customFormat="1" ht="40.799999999999997" customHeight="1">
      <c r="A3576" s="602"/>
      <c r="B3576" s="3033" t="s">
        <v>324</v>
      </c>
      <c r="C3576" s="602" t="s">
        <v>322</v>
      </c>
      <c r="D3576" s="617" t="s">
        <v>1852</v>
      </c>
      <c r="E3576" s="639" t="s">
        <v>416</v>
      </c>
      <c r="F3576" s="734">
        <v>6330</v>
      </c>
      <c r="G3576" s="2107" t="s">
        <v>282</v>
      </c>
      <c r="H3576" s="2100"/>
      <c r="I3576" s="2100">
        <v>500</v>
      </c>
      <c r="J3576" s="2103" t="s">
        <v>1126</v>
      </c>
      <c r="K3576" s="2117"/>
      <c r="L3576" s="2111"/>
      <c r="M3576" s="2100">
        <v>720</v>
      </c>
      <c r="N3576" s="6"/>
      <c r="O3576" s="197"/>
      <c r="P3576" s="197"/>
      <c r="Q3576" s="197"/>
      <c r="R3576" s="197"/>
      <c r="S3576" s="197"/>
      <c r="T3576" s="197"/>
      <c r="U3576" s="197"/>
      <c r="V3576" s="197"/>
      <c r="W3576" s="197"/>
      <c r="X3576" s="197"/>
      <c r="Y3576" s="197"/>
      <c r="Z3576" s="197"/>
      <c r="AA3576" s="197"/>
      <c r="AB3576" s="197"/>
      <c r="AC3576" s="197"/>
      <c r="AD3576" s="197"/>
      <c r="AE3576" s="197"/>
      <c r="AF3576" s="197"/>
    </row>
    <row r="3577" spans="1:16367" s="195" customFormat="1" ht="30.6">
      <c r="A3577" s="602"/>
      <c r="B3577" s="3033" t="s">
        <v>324</v>
      </c>
      <c r="C3577" s="602" t="s">
        <v>322</v>
      </c>
      <c r="D3577" s="617" t="s">
        <v>1852</v>
      </c>
      <c r="E3577" s="639" t="s">
        <v>416</v>
      </c>
      <c r="F3577" s="734">
        <v>6330</v>
      </c>
      <c r="G3577" s="2107" t="s">
        <v>4210</v>
      </c>
      <c r="H3577" s="2100"/>
      <c r="I3577" s="2100">
        <v>5000</v>
      </c>
      <c r="J3577" s="2103" t="s">
        <v>1126</v>
      </c>
      <c r="K3577" s="2117"/>
      <c r="L3577" s="2111"/>
      <c r="M3577" s="2100">
        <v>10000</v>
      </c>
      <c r="N3577" s="6"/>
      <c r="O3577" s="197"/>
      <c r="P3577" s="197"/>
      <c r="Q3577" s="197"/>
      <c r="R3577" s="197"/>
      <c r="S3577" s="197"/>
      <c r="T3577" s="197"/>
      <c r="U3577" s="197"/>
      <c r="V3577" s="197"/>
      <c r="W3577" s="197"/>
      <c r="X3577" s="197"/>
      <c r="Y3577" s="197"/>
      <c r="Z3577" s="197"/>
      <c r="AA3577" s="197"/>
      <c r="AB3577" s="197"/>
      <c r="AC3577" s="197"/>
      <c r="AD3577" s="197"/>
      <c r="AE3577" s="197"/>
      <c r="AF3577" s="197"/>
    </row>
    <row r="3578" spans="1:16367" s="195" customFormat="1" ht="10.199999999999999">
      <c r="A3578" s="622"/>
      <c r="B3578" s="3032" t="s">
        <v>324</v>
      </c>
      <c r="C3578" s="622" t="s">
        <v>322</v>
      </c>
      <c r="D3578" s="658" t="s">
        <v>1852</v>
      </c>
      <c r="E3578" s="659" t="s">
        <v>416</v>
      </c>
      <c r="F3578" s="763">
        <v>6360</v>
      </c>
      <c r="G3578" s="739" t="s">
        <v>283</v>
      </c>
      <c r="H3578" s="645">
        <v>100000</v>
      </c>
      <c r="I3578" s="645"/>
      <c r="J3578" s="1537">
        <v>70353</v>
      </c>
      <c r="K3578" s="741"/>
      <c r="L3578" s="652">
        <v>100000</v>
      </c>
      <c r="M3578" s="645"/>
      <c r="N3578" s="6"/>
      <c r="O3578" s="197"/>
      <c r="P3578" s="197"/>
      <c r="Q3578" s="197"/>
      <c r="R3578" s="197"/>
      <c r="S3578" s="197"/>
      <c r="T3578" s="197"/>
      <c r="U3578" s="197"/>
      <c r="V3578" s="197"/>
      <c r="W3578" s="197"/>
      <c r="X3578" s="197"/>
      <c r="Y3578" s="197"/>
      <c r="Z3578" s="197"/>
      <c r="AA3578" s="197"/>
      <c r="AB3578" s="197"/>
      <c r="AC3578" s="197"/>
      <c r="AD3578" s="197"/>
      <c r="AE3578" s="197"/>
      <c r="AF3578" s="197"/>
    </row>
    <row r="3579" spans="1:16367" s="195" customFormat="1" ht="40.799999999999997" customHeight="1">
      <c r="A3579" s="602"/>
      <c r="B3579" s="3033" t="s">
        <v>324</v>
      </c>
      <c r="C3579" s="602" t="s">
        <v>322</v>
      </c>
      <c r="D3579" s="617" t="s">
        <v>1852</v>
      </c>
      <c r="E3579" s="639" t="s">
        <v>416</v>
      </c>
      <c r="F3579" s="734">
        <v>6360</v>
      </c>
      <c r="G3579" s="2107" t="s">
        <v>1614</v>
      </c>
      <c r="H3579" s="2100"/>
      <c r="I3579" s="2100">
        <v>70000</v>
      </c>
      <c r="J3579" s="2103" t="s">
        <v>1126</v>
      </c>
      <c r="K3579" s="2117"/>
      <c r="L3579" s="2111"/>
      <c r="M3579" s="2100">
        <v>70000</v>
      </c>
      <c r="N3579" s="350" t="s">
        <v>4772</v>
      </c>
      <c r="O3579" s="197"/>
      <c r="P3579" s="197"/>
      <c r="Q3579" s="197"/>
      <c r="R3579" s="197"/>
      <c r="S3579" s="197"/>
      <c r="T3579" s="197"/>
      <c r="U3579" s="197"/>
      <c r="V3579" s="197"/>
      <c r="W3579" s="197"/>
      <c r="X3579" s="197"/>
      <c r="Y3579" s="197"/>
      <c r="Z3579" s="197"/>
      <c r="AA3579" s="197"/>
      <c r="AB3579" s="197"/>
      <c r="AC3579" s="197"/>
      <c r="AD3579" s="197"/>
      <c r="AE3579" s="197"/>
      <c r="AF3579" s="197"/>
    </row>
    <row r="3580" spans="1:16367">
      <c r="A3580" s="602"/>
      <c r="B3580" s="3033" t="s">
        <v>324</v>
      </c>
      <c r="C3580" s="602" t="s">
        <v>322</v>
      </c>
      <c r="D3580" s="617" t="s">
        <v>1852</v>
      </c>
      <c r="E3580" s="639" t="s">
        <v>416</v>
      </c>
      <c r="F3580" s="734">
        <v>6360</v>
      </c>
      <c r="G3580" s="2107" t="s">
        <v>2151</v>
      </c>
      <c r="H3580" s="2100"/>
      <c r="I3580" s="2100">
        <v>30000</v>
      </c>
      <c r="J3580" s="2103" t="s">
        <v>1126</v>
      </c>
      <c r="K3580" s="2117"/>
      <c r="L3580" s="2111"/>
      <c r="M3580" s="2895">
        <v>30000</v>
      </c>
      <c r="N3580" s="2187"/>
      <c r="O3580" s="178"/>
      <c r="P3580" s="178"/>
      <c r="Q3580" s="178"/>
      <c r="R3580" s="178"/>
      <c r="S3580" s="178"/>
      <c r="T3580" s="178"/>
      <c r="U3580" s="178"/>
      <c r="V3580" s="178"/>
      <c r="W3580" s="178"/>
      <c r="X3580" s="178"/>
      <c r="Y3580" s="178"/>
      <c r="Z3580" s="178"/>
      <c r="AA3580" s="178"/>
      <c r="AB3580" s="178"/>
      <c r="AC3580" s="178"/>
      <c r="AD3580" s="178"/>
      <c r="AE3580" s="178"/>
      <c r="AF3580" s="178"/>
    </row>
    <row r="3581" spans="1:16367" s="195" customFormat="1" ht="10.199999999999999">
      <c r="A3581" s="622"/>
      <c r="B3581" s="3032" t="s">
        <v>324</v>
      </c>
      <c r="C3581" s="622" t="s">
        <v>322</v>
      </c>
      <c r="D3581" s="658" t="s">
        <v>1852</v>
      </c>
      <c r="E3581" s="659" t="s">
        <v>416</v>
      </c>
      <c r="F3581" s="763">
        <v>6411</v>
      </c>
      <c r="G3581" s="739" t="s">
        <v>487</v>
      </c>
      <c r="H3581" s="645">
        <v>80000</v>
      </c>
      <c r="I3581" s="645"/>
      <c r="J3581" s="1537">
        <v>60058</v>
      </c>
      <c r="K3581" s="741"/>
      <c r="L3581" s="652">
        <v>90000</v>
      </c>
      <c r="M3581" s="645"/>
      <c r="N3581" s="296"/>
      <c r="O3581" s="197"/>
      <c r="P3581" s="197"/>
      <c r="Q3581" s="197"/>
      <c r="R3581" s="197"/>
      <c r="S3581" s="197"/>
      <c r="T3581" s="197"/>
      <c r="U3581" s="197"/>
      <c r="V3581" s="197"/>
      <c r="W3581" s="197"/>
      <c r="X3581" s="197"/>
      <c r="Y3581" s="197"/>
      <c r="Z3581" s="197"/>
      <c r="AA3581" s="197"/>
      <c r="AB3581" s="197"/>
      <c r="AC3581" s="197"/>
      <c r="AD3581" s="197"/>
      <c r="AE3581" s="197"/>
      <c r="AF3581" s="197"/>
    </row>
    <row r="3582" spans="1:16367" s="195" customFormat="1" ht="20.399999999999999">
      <c r="A3582" s="713"/>
      <c r="B3582" s="3041" t="s">
        <v>324</v>
      </c>
      <c r="C3582" s="713" t="s">
        <v>322</v>
      </c>
      <c r="D3582" s="812" t="s">
        <v>1852</v>
      </c>
      <c r="E3582" s="780" t="s">
        <v>416</v>
      </c>
      <c r="F3582" s="734">
        <v>6411</v>
      </c>
      <c r="G3582" s="2107" t="s">
        <v>2152</v>
      </c>
      <c r="H3582" s="2178"/>
      <c r="I3582" s="2178">
        <v>42000</v>
      </c>
      <c r="J3582" s="2103" t="s">
        <v>1126</v>
      </c>
      <c r="K3582" s="2181"/>
      <c r="L3582" s="2182"/>
      <c r="M3582" s="2178"/>
      <c r="N3582" s="350" t="s">
        <v>4772</v>
      </c>
      <c r="O3582" s="197"/>
      <c r="P3582" s="197"/>
      <c r="Q3582" s="197"/>
      <c r="R3582" s="197"/>
      <c r="S3582" s="197"/>
      <c r="T3582" s="197"/>
      <c r="U3582" s="197"/>
      <c r="V3582" s="197"/>
      <c r="W3582" s="197"/>
      <c r="X3582" s="197"/>
      <c r="Y3582" s="197"/>
      <c r="Z3582" s="197"/>
      <c r="AA3582" s="197"/>
      <c r="AB3582" s="197"/>
      <c r="AC3582" s="197"/>
      <c r="AD3582" s="197"/>
      <c r="AE3582" s="197"/>
      <c r="AF3582" s="197"/>
    </row>
    <row r="3583" spans="1:16367">
      <c r="A3583" s="713"/>
      <c r="B3583" s="3041" t="s">
        <v>324</v>
      </c>
      <c r="C3583" s="713" t="s">
        <v>322</v>
      </c>
      <c r="D3583" s="812" t="s">
        <v>1852</v>
      </c>
      <c r="E3583" s="780" t="s">
        <v>416</v>
      </c>
      <c r="F3583" s="734">
        <v>6411</v>
      </c>
      <c r="G3583" s="2107" t="s">
        <v>2147</v>
      </c>
      <c r="H3583" s="2178"/>
      <c r="I3583" s="2178">
        <v>18000</v>
      </c>
      <c r="J3583" s="2103" t="s">
        <v>1126</v>
      </c>
      <c r="K3583" s="2181"/>
      <c r="L3583" s="2182"/>
      <c r="M3583" s="2178"/>
      <c r="N3583" s="2187"/>
      <c r="O3583" s="178"/>
      <c r="P3583" s="178"/>
      <c r="Q3583" s="178"/>
      <c r="R3583" s="178"/>
      <c r="S3583" s="178"/>
      <c r="T3583" s="178"/>
      <c r="U3583" s="178"/>
      <c r="V3583" s="178"/>
      <c r="W3583" s="178"/>
      <c r="X3583" s="178"/>
      <c r="Y3583" s="178"/>
      <c r="Z3583" s="178"/>
      <c r="AA3583" s="178"/>
      <c r="AB3583" s="178"/>
      <c r="AC3583" s="178"/>
      <c r="AD3583" s="178"/>
      <c r="AE3583" s="178"/>
      <c r="AF3583" s="178"/>
    </row>
    <row r="3584" spans="1:16367" s="195" customFormat="1" ht="40.799999999999997">
      <c r="A3584" s="713"/>
      <c r="B3584" s="3041" t="s">
        <v>324</v>
      </c>
      <c r="C3584" s="713" t="s">
        <v>322</v>
      </c>
      <c r="D3584" s="812" t="s">
        <v>1852</v>
      </c>
      <c r="E3584" s="780" t="s">
        <v>416</v>
      </c>
      <c r="F3584" s="734">
        <v>6411</v>
      </c>
      <c r="G3584" s="2514" t="s">
        <v>4764</v>
      </c>
      <c r="H3584" s="2178"/>
      <c r="I3584" s="2178">
        <v>60000</v>
      </c>
      <c r="J3584" s="2103" t="s">
        <v>1126</v>
      </c>
      <c r="K3584" s="2181"/>
      <c r="L3584" s="2182"/>
      <c r="M3584" s="2178">
        <v>90000</v>
      </c>
      <c r="N3584" s="296"/>
      <c r="O3584" s="197"/>
      <c r="P3584" s="197"/>
      <c r="Q3584" s="197"/>
      <c r="R3584" s="197"/>
      <c r="S3584" s="197"/>
      <c r="T3584" s="197"/>
      <c r="U3584" s="197"/>
      <c r="V3584" s="197"/>
      <c r="W3584" s="197"/>
      <c r="X3584" s="197"/>
      <c r="Y3584" s="197"/>
      <c r="Z3584" s="197"/>
      <c r="AA3584" s="197"/>
      <c r="AB3584" s="197"/>
      <c r="AC3584" s="197"/>
      <c r="AD3584" s="197"/>
      <c r="AE3584" s="197"/>
      <c r="AF3584" s="197"/>
    </row>
    <row r="3585" spans="1:16367" ht="20.399999999999999">
      <c r="A3585" s="1259"/>
      <c r="B3585" s="3041" t="s">
        <v>324</v>
      </c>
      <c r="C3585" s="713" t="s">
        <v>322</v>
      </c>
      <c r="D3585" s="812" t="s">
        <v>1852</v>
      </c>
      <c r="E3585" s="780" t="s">
        <v>416</v>
      </c>
      <c r="F3585" s="734">
        <v>6411</v>
      </c>
      <c r="G3585" s="1236" t="s">
        <v>2791</v>
      </c>
      <c r="H3585" s="2183"/>
      <c r="I3585" s="2183">
        <v>-40000</v>
      </c>
      <c r="J3585" s="1537" t="s">
        <v>1126</v>
      </c>
      <c r="K3585" s="1166"/>
      <c r="L3585" s="2184"/>
      <c r="M3585" s="2183"/>
      <c r="N3585" s="296"/>
      <c r="O3585" s="6"/>
      <c r="P3585" s="6"/>
      <c r="Q3585" s="6"/>
      <c r="R3585" s="6"/>
      <c r="S3585" s="6"/>
      <c r="T3585" s="6"/>
      <c r="U3585" s="6"/>
      <c r="V3585" s="6"/>
      <c r="W3585" s="6"/>
      <c r="X3585" s="6"/>
      <c r="Y3585" s="6"/>
      <c r="Z3585" s="6"/>
      <c r="AA3585" s="6"/>
      <c r="AB3585" s="6"/>
      <c r="AC3585" s="6"/>
      <c r="AD3585" s="6"/>
      <c r="AE3585" s="6"/>
      <c r="AF3585" s="6"/>
    </row>
    <row r="3586" spans="1:16367" ht="40.799999999999997">
      <c r="A3586" s="622"/>
      <c r="B3586" s="3032" t="s">
        <v>324</v>
      </c>
      <c r="C3586" s="622" t="s">
        <v>322</v>
      </c>
      <c r="D3586" s="658" t="s">
        <v>1852</v>
      </c>
      <c r="E3586" s="659" t="s">
        <v>416</v>
      </c>
      <c r="F3586" s="763">
        <v>6412</v>
      </c>
      <c r="G3586" s="739" t="s">
        <v>488</v>
      </c>
      <c r="H3586" s="645">
        <v>274660</v>
      </c>
      <c r="I3586" s="645"/>
      <c r="J3586" s="1537">
        <v>233610</v>
      </c>
      <c r="K3586" s="741"/>
      <c r="L3586" s="652">
        <v>344736</v>
      </c>
      <c r="M3586" s="645"/>
      <c r="N3586" s="296"/>
      <c r="O3586" s="6"/>
      <c r="P3586" s="6"/>
      <c r="Q3586" s="6"/>
      <c r="R3586" s="6"/>
      <c r="S3586" s="6"/>
      <c r="T3586" s="6"/>
      <c r="U3586" s="6"/>
      <c r="V3586" s="6"/>
      <c r="W3586" s="6"/>
      <c r="X3586" s="6"/>
      <c r="Y3586" s="6"/>
      <c r="Z3586" s="6"/>
      <c r="AA3586" s="6"/>
      <c r="AB3586" s="6"/>
      <c r="AC3586" s="6"/>
      <c r="AD3586" s="6"/>
      <c r="AE3586" s="6"/>
      <c r="AF3586" s="6"/>
    </row>
    <row r="3587" spans="1:16367" ht="40.799999999999997">
      <c r="A3587" s="602"/>
      <c r="B3587" s="3033" t="s">
        <v>324</v>
      </c>
      <c r="C3587" s="602" t="s">
        <v>322</v>
      </c>
      <c r="D3587" s="617" t="s">
        <v>1852</v>
      </c>
      <c r="E3587" s="639" t="s">
        <v>416</v>
      </c>
      <c r="F3587" s="734">
        <v>6412</v>
      </c>
      <c r="G3587" s="2107" t="s">
        <v>4215</v>
      </c>
      <c r="H3587" s="2100"/>
      <c r="I3587" s="2100">
        <v>40000</v>
      </c>
      <c r="J3587" s="2103" t="s">
        <v>1126</v>
      </c>
      <c r="K3587" s="2117"/>
      <c r="L3587" s="2111"/>
      <c r="M3587" s="2100">
        <v>38400</v>
      </c>
      <c r="N3587" s="296"/>
      <c r="O3587" s="6"/>
      <c r="P3587" s="6"/>
      <c r="Q3587" s="6"/>
      <c r="R3587" s="6"/>
      <c r="S3587" s="6"/>
      <c r="T3587" s="6"/>
      <c r="U3587" s="6"/>
      <c r="V3587" s="6"/>
      <c r="W3587" s="6"/>
      <c r="X3587" s="6"/>
      <c r="Y3587" s="6"/>
      <c r="Z3587" s="6"/>
      <c r="AA3587" s="6"/>
      <c r="AB3587" s="6"/>
      <c r="AC3587" s="6"/>
      <c r="AD3587" s="6"/>
      <c r="AE3587" s="6"/>
    </row>
    <row r="3588" spans="1:16367">
      <c r="A3588" s="602"/>
      <c r="B3588" s="3033" t="s">
        <v>324</v>
      </c>
      <c r="C3588" s="602" t="s">
        <v>322</v>
      </c>
      <c r="D3588" s="617" t="s">
        <v>1852</v>
      </c>
      <c r="E3588" s="639" t="s">
        <v>416</v>
      </c>
      <c r="F3588" s="734">
        <v>6412</v>
      </c>
      <c r="G3588" s="2107" t="s">
        <v>890</v>
      </c>
      <c r="H3588" s="2100"/>
      <c r="I3588" s="2100">
        <v>234660</v>
      </c>
      <c r="J3588" s="2103" t="s">
        <v>1126</v>
      </c>
      <c r="K3588" s="2117"/>
      <c r="L3588" s="2111"/>
      <c r="M3588" s="2100">
        <v>266336</v>
      </c>
      <c r="N3588" s="296"/>
      <c r="O3588" s="6"/>
      <c r="P3588" s="6"/>
      <c r="Q3588" s="6"/>
      <c r="R3588" s="6"/>
      <c r="S3588" s="6"/>
      <c r="T3588" s="6"/>
      <c r="U3588" s="6"/>
      <c r="V3588" s="6"/>
      <c r="W3588" s="6"/>
      <c r="X3588" s="6"/>
      <c r="Y3588" s="6"/>
      <c r="Z3588" s="6"/>
      <c r="AA3588" s="6"/>
      <c r="AB3588" s="6"/>
      <c r="AC3588" s="6"/>
      <c r="AD3588" s="6"/>
      <c r="AE3588" s="6"/>
    </row>
    <row r="3589" spans="1:16367" ht="30.6">
      <c r="A3589" s="602"/>
      <c r="B3589" s="3033" t="s">
        <v>324</v>
      </c>
      <c r="C3589" s="602" t="s">
        <v>322</v>
      </c>
      <c r="D3589" s="617" t="s">
        <v>1852</v>
      </c>
      <c r="E3589" s="639" t="s">
        <v>416</v>
      </c>
      <c r="F3589" s="734">
        <v>6412</v>
      </c>
      <c r="G3589" s="2107" t="s">
        <v>4217</v>
      </c>
      <c r="H3589" s="2100"/>
      <c r="I3589" s="2100">
        <v>30000</v>
      </c>
      <c r="J3589" s="2103" t="s">
        <v>1126</v>
      </c>
      <c r="K3589" s="2117"/>
      <c r="L3589" s="2111"/>
      <c r="M3589" s="2100">
        <v>40000</v>
      </c>
      <c r="N3589" s="296"/>
      <c r="O3589" s="6"/>
      <c r="P3589" s="6"/>
      <c r="Q3589" s="6"/>
      <c r="R3589" s="6"/>
      <c r="S3589" s="6"/>
      <c r="T3589" s="6"/>
      <c r="U3589" s="6"/>
      <c r="V3589" s="6"/>
      <c r="W3589" s="6"/>
      <c r="X3589" s="6"/>
      <c r="Y3589" s="6"/>
      <c r="Z3589" s="6"/>
      <c r="AA3589" s="6"/>
      <c r="AB3589" s="6"/>
      <c r="AC3589" s="6"/>
      <c r="AD3589" s="6"/>
      <c r="AE3589" s="6"/>
    </row>
    <row r="3590" spans="1:16367" s="195" customFormat="1" ht="20.399999999999999">
      <c r="A3590" s="1170"/>
      <c r="B3590" s="3033" t="s">
        <v>324</v>
      </c>
      <c r="C3590" s="602" t="s">
        <v>322</v>
      </c>
      <c r="D3590" s="617" t="s">
        <v>1852</v>
      </c>
      <c r="E3590" s="639" t="s">
        <v>416</v>
      </c>
      <c r="F3590" s="734">
        <v>6412</v>
      </c>
      <c r="G3590" s="1236" t="s">
        <v>2792</v>
      </c>
      <c r="H3590" s="1172"/>
      <c r="I3590" s="1172">
        <v>-30000</v>
      </c>
      <c r="J3590" s="1537" t="s">
        <v>1126</v>
      </c>
      <c r="K3590" s="1235"/>
      <c r="L3590" s="1285"/>
      <c r="M3590" s="1172"/>
      <c r="N3590" s="296"/>
      <c r="O3590" s="197"/>
      <c r="P3590" s="197"/>
      <c r="Q3590" s="197"/>
      <c r="R3590" s="197"/>
      <c r="S3590" s="197"/>
      <c r="T3590" s="197"/>
      <c r="U3590" s="197"/>
      <c r="V3590" s="197"/>
      <c r="W3590" s="197"/>
      <c r="X3590" s="197"/>
      <c r="Y3590" s="197"/>
      <c r="Z3590" s="197"/>
      <c r="AA3590" s="197"/>
      <c r="AB3590" s="197"/>
      <c r="AC3590" s="197"/>
      <c r="AD3590" s="197"/>
      <c r="AE3590" s="197"/>
      <c r="AF3590" s="197"/>
    </row>
    <row r="3591" spans="1:16367" ht="20.399999999999999">
      <c r="A3591" s="667"/>
      <c r="B3591" s="3032" t="s">
        <v>324</v>
      </c>
      <c r="C3591" s="622" t="s">
        <v>322</v>
      </c>
      <c r="D3591" s="658" t="s">
        <v>1852</v>
      </c>
      <c r="E3591" s="659" t="s">
        <v>416</v>
      </c>
      <c r="F3591" s="763">
        <v>6419</v>
      </c>
      <c r="G3591" s="739" t="s">
        <v>489</v>
      </c>
      <c r="H3591" s="645">
        <v>169813</v>
      </c>
      <c r="I3591" s="645"/>
      <c r="J3591" s="1537">
        <v>151430</v>
      </c>
      <c r="K3591" s="741"/>
      <c r="L3591" s="652">
        <v>219078</v>
      </c>
      <c r="M3591" s="645"/>
      <c r="N3591" s="296"/>
      <c r="O3591" s="178"/>
      <c r="P3591" s="178"/>
      <c r="Q3591" s="178"/>
      <c r="R3591" s="178"/>
      <c r="S3591" s="178"/>
      <c r="T3591" s="178"/>
      <c r="U3591" s="178"/>
      <c r="V3591" s="178"/>
      <c r="W3591" s="178"/>
      <c r="X3591" s="178"/>
      <c r="Y3591" s="178"/>
      <c r="Z3591" s="178"/>
      <c r="AA3591" s="178"/>
      <c r="AB3591" s="178"/>
      <c r="AC3591" s="178"/>
      <c r="AD3591" s="178"/>
      <c r="AE3591" s="178"/>
      <c r="AF3591" s="178"/>
    </row>
    <row r="3592" spans="1:16367" ht="20.399999999999999">
      <c r="A3592" s="602"/>
      <c r="B3592" s="3033" t="s">
        <v>324</v>
      </c>
      <c r="C3592" s="602" t="s">
        <v>322</v>
      </c>
      <c r="D3592" s="617" t="s">
        <v>1852</v>
      </c>
      <c r="E3592" s="639" t="s">
        <v>416</v>
      </c>
      <c r="F3592" s="734">
        <v>6419</v>
      </c>
      <c r="G3592" s="2107" t="s">
        <v>4218</v>
      </c>
      <c r="H3592" s="2100"/>
      <c r="I3592" s="2100">
        <v>23761</v>
      </c>
      <c r="J3592" s="2103" t="s">
        <v>1126</v>
      </c>
      <c r="K3592" s="2117"/>
      <c r="L3592" s="2111"/>
      <c r="M3592" s="2100">
        <v>22412</v>
      </c>
      <c r="N3592" s="296"/>
      <c r="O3592" s="6"/>
      <c r="P3592" s="6"/>
      <c r="Q3592" s="6"/>
      <c r="R3592" s="6"/>
      <c r="S3592" s="6"/>
      <c r="T3592" s="6"/>
      <c r="U3592" s="6"/>
      <c r="V3592" s="6"/>
      <c r="W3592" s="6"/>
      <c r="X3592" s="6"/>
      <c r="Y3592" s="6"/>
      <c r="Z3592" s="6"/>
      <c r="AA3592" s="6"/>
      <c r="AB3592" s="6"/>
      <c r="AC3592" s="6"/>
      <c r="AD3592" s="6"/>
      <c r="AE3592" s="6"/>
      <c r="AF3592" s="6"/>
    </row>
    <row r="3593" spans="1:16367" ht="51">
      <c r="A3593" s="602"/>
      <c r="B3593" s="3033" t="s">
        <v>324</v>
      </c>
      <c r="C3593" s="602" t="s">
        <v>322</v>
      </c>
      <c r="D3593" s="617" t="s">
        <v>1852</v>
      </c>
      <c r="E3593" s="639" t="s">
        <v>416</v>
      </c>
      <c r="F3593" s="734">
        <v>6419</v>
      </c>
      <c r="G3593" s="2107" t="s">
        <v>4220</v>
      </c>
      <c r="H3593" s="2100"/>
      <c r="I3593" s="2100">
        <v>8184</v>
      </c>
      <c r="J3593" s="2103" t="s">
        <v>1126</v>
      </c>
      <c r="K3593" s="2117"/>
      <c r="L3593" s="2111"/>
      <c r="M3593" s="2100">
        <v>16740</v>
      </c>
      <c r="N3593" s="296"/>
      <c r="O3593" s="6"/>
      <c r="P3593" s="6"/>
      <c r="Q3593" s="6"/>
      <c r="R3593" s="6"/>
      <c r="S3593" s="6"/>
      <c r="T3593" s="6"/>
      <c r="U3593" s="6"/>
      <c r="V3593" s="6"/>
      <c r="W3593" s="6"/>
      <c r="X3593" s="6"/>
      <c r="Y3593" s="6"/>
      <c r="Z3593" s="6"/>
      <c r="AA3593" s="6"/>
      <c r="AB3593" s="6"/>
      <c r="AC3593" s="6"/>
      <c r="AD3593" s="6"/>
      <c r="AE3593" s="6"/>
      <c r="AF3593" s="6"/>
    </row>
    <row r="3594" spans="1:16367" ht="30.6">
      <c r="A3594" s="602"/>
      <c r="B3594" s="3033" t="s">
        <v>324</v>
      </c>
      <c r="C3594" s="602" t="s">
        <v>322</v>
      </c>
      <c r="D3594" s="617" t="s">
        <v>1852</v>
      </c>
      <c r="E3594" s="639" t="s">
        <v>416</v>
      </c>
      <c r="F3594" s="734">
        <v>6419</v>
      </c>
      <c r="G3594" s="2107" t="s">
        <v>4221</v>
      </c>
      <c r="H3594" s="2100"/>
      <c r="I3594" s="2100">
        <v>16518</v>
      </c>
      <c r="J3594" s="2103" t="s">
        <v>1126</v>
      </c>
      <c r="K3594" s="2117"/>
      <c r="L3594" s="2111"/>
      <c r="M3594" s="2100">
        <v>25226</v>
      </c>
      <c r="N3594" s="296"/>
      <c r="O3594" s="197"/>
      <c r="P3594" s="197"/>
      <c r="Q3594" s="197"/>
      <c r="R3594" s="197"/>
      <c r="S3594" s="197"/>
      <c r="T3594" s="197"/>
      <c r="U3594" s="197"/>
      <c r="V3594" s="197"/>
      <c r="W3594" s="197"/>
      <c r="X3594" s="197"/>
      <c r="Y3594" s="197"/>
      <c r="Z3594" s="197"/>
      <c r="AA3594" s="197"/>
      <c r="AB3594" s="197"/>
      <c r="AC3594" s="197"/>
      <c r="AD3594" s="197"/>
      <c r="AE3594" s="197"/>
      <c r="AF3594" s="195"/>
      <c r="AG3594" s="195"/>
      <c r="AH3594" s="195"/>
      <c r="AI3594" s="195"/>
      <c r="AJ3594" s="195"/>
      <c r="AK3594" s="195"/>
      <c r="AL3594" s="195"/>
      <c r="AM3594" s="195"/>
      <c r="AN3594" s="195"/>
      <c r="AO3594" s="195"/>
      <c r="AP3594" s="195"/>
      <c r="AQ3594" s="195"/>
      <c r="AR3594" s="195"/>
      <c r="AS3594" s="195"/>
      <c r="AT3594" s="195"/>
      <c r="AU3594" s="195"/>
      <c r="AV3594" s="195"/>
      <c r="AW3594" s="195"/>
      <c r="AX3594" s="195"/>
      <c r="AY3594" s="195"/>
      <c r="AZ3594" s="195"/>
      <c r="BA3594" s="195"/>
      <c r="BB3594" s="195"/>
      <c r="BC3594" s="195"/>
      <c r="BD3594" s="195"/>
      <c r="BE3594" s="195"/>
      <c r="BF3594" s="195"/>
      <c r="BG3594" s="195"/>
      <c r="BH3594" s="195"/>
      <c r="BI3594" s="195"/>
      <c r="BJ3594" s="195"/>
      <c r="BK3594" s="195"/>
      <c r="BL3594" s="195"/>
      <c r="BM3594" s="195"/>
      <c r="BN3594" s="195"/>
      <c r="BO3594" s="195"/>
      <c r="BP3594" s="195"/>
      <c r="BQ3594" s="195"/>
      <c r="BR3594" s="195"/>
      <c r="BS3594" s="195"/>
      <c r="BT3594" s="195"/>
      <c r="BU3594" s="195"/>
      <c r="BV3594" s="195"/>
      <c r="BW3594" s="195"/>
      <c r="BX3594" s="195"/>
      <c r="BY3594" s="195"/>
      <c r="BZ3594" s="195"/>
      <c r="CA3594" s="195"/>
      <c r="CB3594" s="195"/>
      <c r="CC3594" s="195"/>
      <c r="CD3594" s="195"/>
      <c r="CE3594" s="195"/>
      <c r="CF3594" s="195"/>
      <c r="CG3594" s="195"/>
      <c r="CH3594" s="195"/>
      <c r="CI3594" s="195"/>
      <c r="CJ3594" s="195"/>
      <c r="CK3594" s="195"/>
      <c r="CL3594" s="195"/>
      <c r="CM3594" s="195"/>
      <c r="CN3594" s="195"/>
      <c r="CO3594" s="195"/>
      <c r="CP3594" s="195"/>
      <c r="CQ3594" s="195"/>
      <c r="CR3594" s="195"/>
      <c r="CS3594" s="195"/>
      <c r="CT3594" s="195"/>
      <c r="CU3594" s="195"/>
      <c r="CV3594" s="195"/>
      <c r="CW3594" s="195"/>
      <c r="CX3594" s="195"/>
      <c r="CY3594" s="195"/>
      <c r="CZ3594" s="195"/>
      <c r="DA3594" s="195"/>
      <c r="DB3594" s="195"/>
      <c r="DC3594" s="195"/>
      <c r="DD3594" s="195"/>
      <c r="DE3594" s="195"/>
      <c r="DF3594" s="195"/>
      <c r="DG3594" s="195"/>
      <c r="DH3594" s="195"/>
      <c r="DI3594" s="195"/>
      <c r="DJ3594" s="195"/>
      <c r="DK3594" s="195"/>
      <c r="DL3594" s="195"/>
      <c r="DM3594" s="195"/>
      <c r="DN3594" s="195"/>
      <c r="DO3594" s="195"/>
      <c r="DP3594" s="195"/>
      <c r="DQ3594" s="195"/>
      <c r="DR3594" s="195"/>
      <c r="DS3594" s="195"/>
      <c r="DT3594" s="195"/>
      <c r="DU3594" s="195"/>
      <c r="DV3594" s="195"/>
      <c r="DW3594" s="195"/>
      <c r="DX3594" s="195"/>
      <c r="DY3594" s="195"/>
      <c r="DZ3594" s="195"/>
      <c r="EA3594" s="195"/>
      <c r="EB3594" s="195"/>
      <c r="EC3594" s="195"/>
      <c r="ED3594" s="195"/>
      <c r="EE3594" s="195"/>
      <c r="EF3594" s="195"/>
      <c r="EG3594" s="195"/>
      <c r="EH3594" s="195"/>
      <c r="EI3594" s="195"/>
      <c r="EJ3594" s="195"/>
      <c r="EK3594" s="195"/>
      <c r="EL3594" s="195"/>
      <c r="EM3594" s="195"/>
      <c r="EN3594" s="195"/>
      <c r="EO3594" s="195"/>
      <c r="EP3594" s="195"/>
      <c r="EQ3594" s="195"/>
      <c r="ER3594" s="195"/>
      <c r="ES3594" s="195"/>
      <c r="ET3594" s="195"/>
      <c r="EU3594" s="195"/>
      <c r="EV3594" s="195"/>
      <c r="EW3594" s="195"/>
      <c r="EX3594" s="195"/>
      <c r="EY3594" s="195"/>
      <c r="EZ3594" s="195"/>
      <c r="FA3594" s="195"/>
      <c r="FB3594" s="195"/>
      <c r="FC3594" s="195"/>
      <c r="FD3594" s="195"/>
      <c r="FE3594" s="195"/>
      <c r="FF3594" s="195"/>
      <c r="FG3594" s="195"/>
      <c r="FH3594" s="195"/>
      <c r="FI3594" s="195"/>
      <c r="FJ3594" s="195"/>
      <c r="FK3594" s="195"/>
      <c r="FL3594" s="195"/>
      <c r="FM3594" s="195"/>
      <c r="FN3594" s="195"/>
      <c r="FO3594" s="195"/>
      <c r="FP3594" s="195"/>
      <c r="FQ3594" s="195"/>
      <c r="FR3594" s="195"/>
      <c r="FS3594" s="195"/>
      <c r="FT3594" s="195"/>
      <c r="FU3594" s="195"/>
      <c r="FV3594" s="195"/>
      <c r="FW3594" s="195"/>
      <c r="FX3594" s="195"/>
      <c r="FY3594" s="195"/>
      <c r="FZ3594" s="195"/>
      <c r="GA3594" s="195"/>
      <c r="GB3594" s="195"/>
      <c r="GC3594" s="195"/>
      <c r="GD3594" s="195"/>
      <c r="GE3594" s="195"/>
      <c r="GF3594" s="195"/>
      <c r="GG3594" s="195"/>
      <c r="GH3594" s="195"/>
      <c r="GI3594" s="195"/>
      <c r="GJ3594" s="195"/>
      <c r="GK3594" s="195"/>
      <c r="GL3594" s="195"/>
      <c r="GM3594" s="195"/>
      <c r="GN3594" s="195"/>
      <c r="GO3594" s="195"/>
      <c r="GP3594" s="195"/>
      <c r="GQ3594" s="195"/>
      <c r="GR3594" s="195"/>
      <c r="GS3594" s="195"/>
      <c r="GT3594" s="195"/>
      <c r="GU3594" s="195"/>
      <c r="GV3594" s="195"/>
      <c r="GW3594" s="195"/>
      <c r="GX3594" s="195"/>
      <c r="GY3594" s="195"/>
      <c r="GZ3594" s="195"/>
      <c r="HA3594" s="195"/>
      <c r="HB3594" s="195"/>
      <c r="HC3594" s="195"/>
      <c r="HD3594" s="195"/>
      <c r="HE3594" s="195"/>
      <c r="HF3594" s="195"/>
      <c r="HG3594" s="195"/>
      <c r="HH3594" s="195"/>
      <c r="HI3594" s="195"/>
      <c r="HJ3594" s="195"/>
      <c r="HK3594" s="195"/>
      <c r="HL3594" s="195"/>
      <c r="HM3594" s="195"/>
      <c r="HN3594" s="195"/>
      <c r="HO3594" s="195"/>
      <c r="HP3594" s="195"/>
      <c r="HQ3594" s="195"/>
      <c r="HR3594" s="195"/>
      <c r="HS3594" s="195"/>
      <c r="HT3594" s="195"/>
      <c r="HU3594" s="195"/>
      <c r="HV3594" s="195"/>
      <c r="HW3594" s="195"/>
      <c r="HX3594" s="195"/>
      <c r="HY3594" s="195"/>
      <c r="HZ3594" s="195"/>
      <c r="IA3594" s="195"/>
      <c r="IB3594" s="195"/>
      <c r="IC3594" s="195"/>
      <c r="ID3594" s="195"/>
      <c r="IE3594" s="195"/>
      <c r="IF3594" s="195"/>
      <c r="IG3594" s="195"/>
      <c r="IH3594" s="195"/>
      <c r="II3594" s="195"/>
      <c r="IJ3594" s="195"/>
      <c r="IK3594" s="195"/>
      <c r="IL3594" s="195"/>
      <c r="IM3594" s="195"/>
      <c r="IN3594" s="195"/>
      <c r="IO3594" s="195"/>
      <c r="IP3594" s="195"/>
      <c r="IQ3594" s="195"/>
      <c r="IR3594" s="195"/>
      <c r="IS3594" s="195"/>
      <c r="IT3594" s="195"/>
      <c r="IU3594" s="195"/>
      <c r="IV3594" s="195"/>
      <c r="IW3594" s="195"/>
      <c r="IX3594" s="195"/>
      <c r="IY3594" s="195"/>
      <c r="IZ3594" s="195"/>
      <c r="JA3594" s="195"/>
      <c r="JB3594" s="195"/>
      <c r="JC3594" s="195"/>
      <c r="JD3594" s="195"/>
      <c r="JE3594" s="195"/>
      <c r="JF3594" s="195"/>
      <c r="JG3594" s="195"/>
      <c r="JH3594" s="195"/>
      <c r="JI3594" s="195"/>
      <c r="JJ3594" s="195"/>
      <c r="JK3594" s="195"/>
      <c r="JL3594" s="195"/>
      <c r="JM3594" s="195"/>
      <c r="JN3594" s="195"/>
      <c r="JO3594" s="195"/>
      <c r="JP3594" s="195"/>
      <c r="JQ3594" s="195"/>
      <c r="JR3594" s="195"/>
      <c r="JS3594" s="195"/>
      <c r="JT3594" s="195"/>
      <c r="JU3594" s="195"/>
      <c r="JV3594" s="195"/>
      <c r="JW3594" s="195"/>
      <c r="JX3594" s="195"/>
      <c r="JY3594" s="195"/>
      <c r="JZ3594" s="195"/>
      <c r="KA3594" s="195"/>
      <c r="KB3594" s="195"/>
      <c r="KC3594" s="195"/>
      <c r="KD3594" s="195"/>
      <c r="KE3594" s="195"/>
      <c r="KF3594" s="195"/>
      <c r="KG3594" s="195"/>
      <c r="KH3594" s="195"/>
      <c r="KI3594" s="195"/>
      <c r="KJ3594" s="195"/>
      <c r="KK3594" s="195"/>
      <c r="KL3594" s="195"/>
      <c r="KM3594" s="195"/>
      <c r="KN3594" s="195"/>
      <c r="KO3594" s="195"/>
      <c r="KP3594" s="195"/>
      <c r="KQ3594" s="195"/>
      <c r="KR3594" s="195"/>
      <c r="KS3594" s="195"/>
      <c r="KT3594" s="195"/>
      <c r="KU3594" s="195"/>
      <c r="KV3594" s="195"/>
      <c r="KW3594" s="195"/>
      <c r="KX3594" s="195"/>
      <c r="KY3594" s="195"/>
      <c r="KZ3594" s="195"/>
      <c r="LA3594" s="195"/>
      <c r="LB3594" s="195"/>
      <c r="LC3594" s="195"/>
      <c r="LD3594" s="195"/>
      <c r="LE3594" s="195"/>
      <c r="LF3594" s="195"/>
      <c r="LG3594" s="195"/>
      <c r="LH3594" s="195"/>
      <c r="LI3594" s="195"/>
      <c r="LJ3594" s="195"/>
      <c r="LK3594" s="195"/>
      <c r="LL3594" s="195"/>
      <c r="LM3594" s="195"/>
      <c r="LN3594" s="195"/>
      <c r="LO3594" s="195"/>
      <c r="LP3594" s="195"/>
      <c r="LQ3594" s="195"/>
      <c r="LR3594" s="195"/>
      <c r="LS3594" s="195"/>
      <c r="LT3594" s="195"/>
      <c r="LU3594" s="195"/>
      <c r="LV3594" s="195"/>
      <c r="LW3594" s="195"/>
      <c r="LX3594" s="195"/>
      <c r="LY3594" s="195"/>
      <c r="LZ3594" s="195"/>
      <c r="MA3594" s="195"/>
      <c r="MB3594" s="195"/>
      <c r="MC3594" s="195"/>
      <c r="MD3594" s="195"/>
      <c r="ME3594" s="195"/>
      <c r="MF3594" s="195"/>
      <c r="MG3594" s="195"/>
      <c r="MH3594" s="195"/>
      <c r="MI3594" s="195"/>
      <c r="MJ3594" s="195"/>
      <c r="MK3594" s="195"/>
      <c r="ML3594" s="195"/>
      <c r="MM3594" s="195"/>
      <c r="MN3594" s="195"/>
      <c r="MO3594" s="195"/>
      <c r="MP3594" s="195"/>
      <c r="MQ3594" s="195"/>
      <c r="MR3594" s="195"/>
      <c r="MS3594" s="195"/>
      <c r="MT3594" s="195"/>
      <c r="MU3594" s="195"/>
      <c r="MV3594" s="195"/>
      <c r="MW3594" s="195"/>
      <c r="MX3594" s="195"/>
      <c r="MY3594" s="195"/>
      <c r="MZ3594" s="195"/>
      <c r="NA3594" s="195"/>
      <c r="NB3594" s="195"/>
      <c r="NC3594" s="195"/>
      <c r="ND3594" s="195"/>
      <c r="NE3594" s="195"/>
      <c r="NF3594" s="195"/>
      <c r="NG3594" s="195"/>
      <c r="NH3594" s="195"/>
      <c r="NI3594" s="195"/>
      <c r="NJ3594" s="195"/>
      <c r="NK3594" s="195"/>
      <c r="NL3594" s="195"/>
      <c r="NM3594" s="195"/>
      <c r="NN3594" s="195"/>
      <c r="NO3594" s="195"/>
      <c r="NP3594" s="195"/>
      <c r="NQ3594" s="195"/>
      <c r="NR3594" s="195"/>
      <c r="NS3594" s="195"/>
      <c r="NT3594" s="195"/>
      <c r="NU3594" s="195"/>
      <c r="NV3594" s="195"/>
      <c r="NW3594" s="195"/>
      <c r="NX3594" s="195"/>
      <c r="NY3594" s="195"/>
      <c r="NZ3594" s="195"/>
      <c r="OA3594" s="195"/>
      <c r="OB3594" s="195"/>
      <c r="OC3594" s="195"/>
      <c r="OD3594" s="195"/>
      <c r="OE3594" s="195"/>
      <c r="OF3594" s="195"/>
      <c r="OG3594" s="195"/>
      <c r="OH3594" s="195"/>
      <c r="OI3594" s="195"/>
      <c r="OJ3594" s="195"/>
      <c r="OK3594" s="195"/>
      <c r="OL3594" s="195"/>
      <c r="OM3594" s="195"/>
      <c r="ON3594" s="195"/>
      <c r="OO3594" s="195"/>
      <c r="OP3594" s="195"/>
      <c r="OQ3594" s="195"/>
      <c r="OR3594" s="195"/>
      <c r="OS3594" s="195"/>
      <c r="OT3594" s="195"/>
      <c r="OU3594" s="195"/>
      <c r="OV3594" s="195"/>
      <c r="OW3594" s="195"/>
      <c r="OX3594" s="195"/>
      <c r="OY3594" s="195"/>
      <c r="OZ3594" s="195"/>
      <c r="PA3594" s="195"/>
      <c r="PB3594" s="195"/>
      <c r="PC3594" s="195"/>
      <c r="PD3594" s="195"/>
      <c r="PE3594" s="195"/>
      <c r="PF3594" s="195"/>
      <c r="PG3594" s="195"/>
      <c r="PH3594" s="195"/>
      <c r="PI3594" s="195"/>
      <c r="PJ3594" s="195"/>
      <c r="PK3594" s="195"/>
      <c r="PL3594" s="195"/>
      <c r="PM3594" s="195"/>
      <c r="PN3594" s="195"/>
      <c r="PO3594" s="195"/>
      <c r="PP3594" s="195"/>
      <c r="PQ3594" s="195"/>
      <c r="PR3594" s="195"/>
      <c r="PS3594" s="195"/>
      <c r="PT3594" s="195"/>
      <c r="PU3594" s="195"/>
      <c r="PV3594" s="195"/>
      <c r="PW3594" s="195"/>
      <c r="PX3594" s="195"/>
      <c r="PY3594" s="195"/>
      <c r="PZ3594" s="195"/>
      <c r="QA3594" s="195"/>
      <c r="QB3594" s="195"/>
      <c r="QC3594" s="195"/>
      <c r="QD3594" s="195"/>
      <c r="QE3594" s="195"/>
      <c r="QF3594" s="195"/>
      <c r="QG3594" s="195"/>
      <c r="QH3594" s="195"/>
      <c r="QI3594" s="195"/>
      <c r="QJ3594" s="195"/>
      <c r="QK3594" s="195"/>
      <c r="QL3594" s="195"/>
      <c r="QM3594" s="195"/>
      <c r="QN3594" s="195"/>
      <c r="QO3594" s="195"/>
      <c r="QP3594" s="195"/>
      <c r="QQ3594" s="195"/>
      <c r="QR3594" s="195"/>
      <c r="QS3594" s="195"/>
      <c r="QT3594" s="195"/>
      <c r="QU3594" s="195"/>
      <c r="QV3594" s="195"/>
      <c r="QW3594" s="195"/>
      <c r="QX3594" s="195"/>
      <c r="QY3594" s="195"/>
      <c r="QZ3594" s="195"/>
      <c r="RA3594" s="195"/>
      <c r="RB3594" s="195"/>
      <c r="RC3594" s="195"/>
      <c r="RD3594" s="195"/>
      <c r="RE3594" s="195"/>
      <c r="RF3594" s="195"/>
      <c r="RG3594" s="195"/>
      <c r="RH3594" s="195"/>
      <c r="RI3594" s="195"/>
      <c r="RJ3594" s="195"/>
      <c r="RK3594" s="195"/>
      <c r="RL3594" s="195"/>
      <c r="RM3594" s="195"/>
      <c r="RN3594" s="195"/>
      <c r="RO3594" s="195"/>
      <c r="RP3594" s="195"/>
      <c r="RQ3594" s="195"/>
      <c r="RR3594" s="195"/>
      <c r="RS3594" s="195"/>
      <c r="RT3594" s="195"/>
      <c r="RU3594" s="195"/>
      <c r="RV3594" s="195"/>
      <c r="RW3594" s="195"/>
      <c r="RX3594" s="195"/>
      <c r="RY3594" s="195"/>
      <c r="RZ3594" s="195"/>
      <c r="SA3594" s="195"/>
      <c r="SB3594" s="195"/>
      <c r="SC3594" s="195"/>
      <c r="SD3594" s="195"/>
      <c r="SE3594" s="195"/>
      <c r="SF3594" s="195"/>
      <c r="SG3594" s="195"/>
      <c r="SH3594" s="195"/>
      <c r="SI3594" s="195"/>
      <c r="SJ3594" s="195"/>
      <c r="SK3594" s="195"/>
      <c r="SL3594" s="195"/>
      <c r="SM3594" s="195"/>
      <c r="SN3594" s="195"/>
      <c r="SO3594" s="195"/>
      <c r="SP3594" s="195"/>
      <c r="SQ3594" s="195"/>
      <c r="SR3594" s="195"/>
      <c r="SS3594" s="195"/>
      <c r="ST3594" s="195"/>
      <c r="SU3594" s="195"/>
      <c r="SV3594" s="195"/>
      <c r="SW3594" s="195"/>
      <c r="SX3594" s="195"/>
      <c r="SY3594" s="195"/>
      <c r="SZ3594" s="195"/>
      <c r="TA3594" s="195"/>
      <c r="TB3594" s="195"/>
      <c r="TC3594" s="195"/>
      <c r="TD3594" s="195"/>
      <c r="TE3594" s="195"/>
      <c r="TF3594" s="195"/>
      <c r="TG3594" s="195"/>
      <c r="TH3594" s="195"/>
      <c r="TI3594" s="195"/>
      <c r="TJ3594" s="195"/>
      <c r="TK3594" s="195"/>
      <c r="TL3594" s="195"/>
      <c r="TM3594" s="195"/>
      <c r="TN3594" s="195"/>
      <c r="TO3594" s="195"/>
      <c r="TP3594" s="195"/>
      <c r="TQ3594" s="195"/>
      <c r="TR3594" s="195"/>
      <c r="TS3594" s="195"/>
      <c r="TT3594" s="195"/>
      <c r="TU3594" s="195"/>
      <c r="TV3594" s="195"/>
      <c r="TW3594" s="195"/>
      <c r="TX3594" s="195"/>
      <c r="TY3594" s="195"/>
      <c r="TZ3594" s="195"/>
      <c r="UA3594" s="195"/>
      <c r="UB3594" s="195"/>
      <c r="UC3594" s="195"/>
      <c r="UD3594" s="195"/>
      <c r="UE3594" s="195"/>
      <c r="UF3594" s="195"/>
      <c r="UG3594" s="195"/>
      <c r="UH3594" s="195"/>
      <c r="UI3594" s="195"/>
      <c r="UJ3594" s="195"/>
      <c r="UK3594" s="195"/>
      <c r="UL3594" s="195"/>
      <c r="UM3594" s="195"/>
      <c r="UN3594" s="195"/>
      <c r="UO3594" s="195"/>
      <c r="UP3594" s="195"/>
      <c r="UQ3594" s="195"/>
      <c r="UR3594" s="195"/>
      <c r="US3594" s="195"/>
      <c r="UT3594" s="195"/>
      <c r="UU3594" s="195"/>
      <c r="UV3594" s="195"/>
      <c r="UW3594" s="195"/>
      <c r="UX3594" s="195"/>
      <c r="UY3594" s="195"/>
      <c r="UZ3594" s="195"/>
      <c r="VA3594" s="195"/>
      <c r="VB3594" s="195"/>
      <c r="VC3594" s="195"/>
      <c r="VD3594" s="195"/>
      <c r="VE3594" s="195"/>
      <c r="VF3594" s="195"/>
      <c r="VG3594" s="195"/>
      <c r="VH3594" s="195"/>
      <c r="VI3594" s="195"/>
      <c r="VJ3594" s="195"/>
      <c r="VK3594" s="195"/>
      <c r="VL3594" s="195"/>
      <c r="VM3594" s="195"/>
      <c r="VN3594" s="195"/>
      <c r="VO3594" s="195"/>
      <c r="VP3594" s="195"/>
      <c r="VQ3594" s="195"/>
      <c r="VR3594" s="195"/>
      <c r="VS3594" s="195"/>
      <c r="VT3594" s="195"/>
      <c r="VU3594" s="195"/>
      <c r="VV3594" s="195"/>
      <c r="VW3594" s="195"/>
      <c r="VX3594" s="195"/>
      <c r="VY3594" s="195"/>
      <c r="VZ3594" s="195"/>
      <c r="WA3594" s="195"/>
      <c r="WB3594" s="195"/>
      <c r="WC3594" s="195"/>
      <c r="WD3594" s="195"/>
      <c r="WE3594" s="195"/>
      <c r="WF3594" s="195"/>
      <c r="WG3594" s="195"/>
      <c r="WH3594" s="195"/>
      <c r="WI3594" s="195"/>
      <c r="WJ3594" s="195"/>
      <c r="WK3594" s="195"/>
      <c r="WL3594" s="195"/>
      <c r="WM3594" s="195"/>
      <c r="WN3594" s="195"/>
      <c r="WO3594" s="195"/>
      <c r="WP3594" s="195"/>
      <c r="WQ3594" s="195"/>
      <c r="WR3594" s="195"/>
      <c r="WS3594" s="195"/>
      <c r="WT3594" s="195"/>
      <c r="WU3594" s="195"/>
      <c r="WV3594" s="195"/>
      <c r="WW3594" s="195"/>
      <c r="WX3594" s="195"/>
      <c r="WY3594" s="195"/>
      <c r="WZ3594" s="195"/>
      <c r="XA3594" s="195"/>
      <c r="XB3594" s="195"/>
      <c r="XC3594" s="195"/>
      <c r="XD3594" s="195"/>
      <c r="XE3594" s="195"/>
      <c r="XF3594" s="195"/>
      <c r="XG3594" s="195"/>
      <c r="XH3594" s="195"/>
      <c r="XI3594" s="195"/>
      <c r="XJ3594" s="195"/>
      <c r="XK3594" s="195"/>
      <c r="XL3594" s="195"/>
      <c r="XM3594" s="195"/>
      <c r="XN3594" s="195"/>
      <c r="XO3594" s="195"/>
      <c r="XP3594" s="195"/>
      <c r="XQ3594" s="195"/>
      <c r="XR3594" s="195"/>
      <c r="XS3594" s="195"/>
      <c r="XT3594" s="195"/>
      <c r="XU3594" s="195"/>
      <c r="XV3594" s="195"/>
      <c r="XW3594" s="195"/>
      <c r="XX3594" s="195"/>
      <c r="XY3594" s="195"/>
      <c r="XZ3594" s="195"/>
      <c r="YA3594" s="195"/>
      <c r="YB3594" s="195"/>
      <c r="YC3594" s="195"/>
      <c r="YD3594" s="195"/>
      <c r="YE3594" s="195"/>
      <c r="YF3594" s="195"/>
      <c r="YG3594" s="195"/>
      <c r="YH3594" s="195"/>
      <c r="YI3594" s="195"/>
      <c r="YJ3594" s="195"/>
      <c r="YK3594" s="195"/>
      <c r="YL3594" s="195"/>
      <c r="YM3594" s="195"/>
      <c r="YN3594" s="195"/>
      <c r="YO3594" s="195"/>
      <c r="YP3594" s="195"/>
      <c r="YQ3594" s="195"/>
      <c r="YR3594" s="195"/>
      <c r="YS3594" s="195"/>
      <c r="YT3594" s="195"/>
      <c r="YU3594" s="195"/>
      <c r="YV3594" s="195"/>
      <c r="YW3594" s="195"/>
      <c r="YX3594" s="195"/>
      <c r="YY3594" s="195"/>
      <c r="YZ3594" s="195"/>
      <c r="ZA3594" s="195"/>
      <c r="ZB3594" s="195"/>
      <c r="ZC3594" s="195"/>
      <c r="ZD3594" s="195"/>
      <c r="ZE3594" s="195"/>
      <c r="ZF3594" s="195"/>
      <c r="ZG3594" s="195"/>
      <c r="ZH3594" s="195"/>
      <c r="ZI3594" s="195"/>
      <c r="ZJ3594" s="195"/>
      <c r="ZK3594" s="195"/>
      <c r="ZL3594" s="195"/>
      <c r="ZM3594" s="195"/>
      <c r="ZN3594" s="195"/>
      <c r="ZO3594" s="195"/>
      <c r="ZP3594" s="195"/>
      <c r="ZQ3594" s="195"/>
      <c r="ZR3594" s="195"/>
      <c r="ZS3594" s="195"/>
      <c r="ZT3594" s="195"/>
      <c r="ZU3594" s="195"/>
      <c r="ZV3594" s="195"/>
      <c r="ZW3594" s="195"/>
      <c r="ZX3594" s="195"/>
      <c r="ZY3594" s="195"/>
      <c r="ZZ3594" s="195"/>
      <c r="AAA3594" s="195"/>
      <c r="AAB3594" s="195"/>
      <c r="AAC3594" s="195"/>
      <c r="AAD3594" s="195"/>
      <c r="AAE3594" s="195"/>
      <c r="AAF3594" s="195"/>
      <c r="AAG3594" s="195"/>
      <c r="AAH3594" s="195"/>
      <c r="AAI3594" s="195"/>
      <c r="AAJ3594" s="195"/>
      <c r="AAK3594" s="195"/>
      <c r="AAL3594" s="195"/>
      <c r="AAM3594" s="195"/>
      <c r="AAN3594" s="195"/>
      <c r="AAO3594" s="195"/>
      <c r="AAP3594" s="195"/>
      <c r="AAQ3594" s="195"/>
      <c r="AAR3594" s="195"/>
      <c r="AAS3594" s="195"/>
      <c r="AAT3594" s="195"/>
      <c r="AAU3594" s="195"/>
      <c r="AAV3594" s="195"/>
      <c r="AAW3594" s="195"/>
      <c r="AAX3594" s="195"/>
      <c r="AAY3594" s="195"/>
      <c r="AAZ3594" s="195"/>
      <c r="ABA3594" s="195"/>
      <c r="ABB3594" s="195"/>
      <c r="ABC3594" s="195"/>
      <c r="ABD3594" s="195"/>
      <c r="ABE3594" s="195"/>
      <c r="ABF3594" s="195"/>
      <c r="ABG3594" s="195"/>
      <c r="ABH3594" s="195"/>
      <c r="ABI3594" s="195"/>
      <c r="ABJ3594" s="195"/>
      <c r="ABK3594" s="195"/>
      <c r="ABL3594" s="195"/>
      <c r="ABM3594" s="195"/>
      <c r="ABN3594" s="195"/>
      <c r="ABO3594" s="195"/>
      <c r="ABP3594" s="195"/>
      <c r="ABQ3594" s="195"/>
      <c r="ABR3594" s="195"/>
      <c r="ABS3594" s="195"/>
      <c r="ABT3594" s="195"/>
      <c r="ABU3594" s="195"/>
      <c r="ABV3594" s="195"/>
      <c r="ABW3594" s="195"/>
      <c r="ABX3594" s="195"/>
      <c r="ABY3594" s="195"/>
      <c r="ABZ3594" s="195"/>
      <c r="ACA3594" s="195"/>
      <c r="ACB3594" s="195"/>
      <c r="ACC3594" s="195"/>
      <c r="ACD3594" s="195"/>
      <c r="ACE3594" s="195"/>
      <c r="ACF3594" s="195"/>
      <c r="ACG3594" s="195"/>
      <c r="ACH3594" s="195"/>
      <c r="ACI3594" s="195"/>
      <c r="ACJ3594" s="195"/>
      <c r="ACK3594" s="195"/>
      <c r="ACL3594" s="195"/>
      <c r="ACM3594" s="195"/>
      <c r="ACN3594" s="195"/>
      <c r="ACO3594" s="195"/>
      <c r="ACP3594" s="195"/>
      <c r="ACQ3594" s="195"/>
      <c r="ACR3594" s="195"/>
      <c r="ACS3594" s="195"/>
      <c r="ACT3594" s="195"/>
      <c r="ACU3594" s="195"/>
      <c r="ACV3594" s="195"/>
      <c r="ACW3594" s="195"/>
      <c r="ACX3594" s="195"/>
      <c r="ACY3594" s="195"/>
      <c r="ACZ3594" s="195"/>
      <c r="ADA3594" s="195"/>
      <c r="ADB3594" s="195"/>
      <c r="ADC3594" s="195"/>
      <c r="ADD3594" s="195"/>
      <c r="ADE3594" s="195"/>
      <c r="ADF3594" s="195"/>
      <c r="ADG3594" s="195"/>
      <c r="ADH3594" s="195"/>
      <c r="ADI3594" s="195"/>
      <c r="ADJ3594" s="195"/>
      <c r="ADK3594" s="195"/>
      <c r="ADL3594" s="195"/>
      <c r="ADM3594" s="195"/>
      <c r="ADN3594" s="195"/>
      <c r="ADO3594" s="195"/>
      <c r="ADP3594" s="195"/>
      <c r="ADQ3594" s="195"/>
      <c r="ADR3594" s="195"/>
      <c r="ADS3594" s="195"/>
      <c r="ADT3594" s="195"/>
      <c r="ADU3594" s="195"/>
      <c r="ADV3594" s="195"/>
      <c r="ADW3594" s="195"/>
      <c r="ADX3594" s="195"/>
      <c r="ADY3594" s="195"/>
      <c r="ADZ3594" s="195"/>
      <c r="AEA3594" s="195"/>
      <c r="AEB3594" s="195"/>
      <c r="AEC3594" s="195"/>
      <c r="AED3594" s="195"/>
      <c r="AEE3594" s="195"/>
      <c r="AEF3594" s="195"/>
      <c r="AEG3594" s="195"/>
      <c r="AEH3594" s="195"/>
      <c r="AEI3594" s="195"/>
      <c r="AEJ3594" s="195"/>
      <c r="AEK3594" s="195"/>
      <c r="AEL3594" s="195"/>
      <c r="AEM3594" s="195"/>
      <c r="AEN3594" s="195"/>
      <c r="AEO3594" s="195"/>
      <c r="AEP3594" s="195"/>
      <c r="AEQ3594" s="195"/>
      <c r="AER3594" s="195"/>
      <c r="AES3594" s="195"/>
      <c r="AET3594" s="195"/>
      <c r="AEU3594" s="195"/>
      <c r="AEV3594" s="195"/>
      <c r="AEW3594" s="195"/>
      <c r="AEX3594" s="195"/>
      <c r="AEY3594" s="195"/>
      <c r="AEZ3594" s="195"/>
      <c r="AFA3594" s="195"/>
      <c r="AFB3594" s="195"/>
      <c r="AFC3594" s="195"/>
      <c r="AFD3594" s="195"/>
      <c r="AFE3594" s="195"/>
      <c r="AFF3594" s="195"/>
      <c r="AFG3594" s="195"/>
      <c r="AFH3594" s="195"/>
      <c r="AFI3594" s="195"/>
      <c r="AFJ3594" s="195"/>
      <c r="AFK3594" s="195"/>
      <c r="AFL3594" s="195"/>
      <c r="AFM3594" s="195"/>
      <c r="AFN3594" s="195"/>
      <c r="AFO3594" s="195"/>
      <c r="AFP3594" s="195"/>
      <c r="AFQ3594" s="195"/>
      <c r="AFR3594" s="195"/>
      <c r="AFS3594" s="195"/>
      <c r="AFT3594" s="195"/>
      <c r="AFU3594" s="195"/>
      <c r="AFV3594" s="195"/>
      <c r="AFW3594" s="195"/>
      <c r="AFX3594" s="195"/>
      <c r="AFY3594" s="195"/>
      <c r="AFZ3594" s="195"/>
      <c r="AGA3594" s="195"/>
      <c r="AGB3594" s="195"/>
      <c r="AGC3594" s="195"/>
      <c r="AGD3594" s="195"/>
      <c r="AGE3594" s="195"/>
      <c r="AGF3594" s="195"/>
      <c r="AGG3594" s="195"/>
      <c r="AGH3594" s="195"/>
      <c r="AGI3594" s="195"/>
      <c r="AGJ3594" s="195"/>
      <c r="AGK3594" s="195"/>
      <c r="AGL3594" s="195"/>
      <c r="AGM3594" s="195"/>
      <c r="AGN3594" s="195"/>
      <c r="AGO3594" s="195"/>
      <c r="AGP3594" s="195"/>
      <c r="AGQ3594" s="195"/>
      <c r="AGR3594" s="195"/>
      <c r="AGS3594" s="195"/>
      <c r="AGT3594" s="195"/>
      <c r="AGU3594" s="195"/>
      <c r="AGV3594" s="195"/>
      <c r="AGW3594" s="195"/>
      <c r="AGX3594" s="195"/>
      <c r="AGY3594" s="195"/>
      <c r="AGZ3594" s="195"/>
      <c r="AHA3594" s="195"/>
      <c r="AHB3594" s="195"/>
      <c r="AHC3594" s="195"/>
      <c r="AHD3594" s="195"/>
      <c r="AHE3594" s="195"/>
      <c r="AHF3594" s="195"/>
      <c r="AHG3594" s="195"/>
      <c r="AHH3594" s="195"/>
      <c r="AHI3594" s="195"/>
      <c r="AHJ3594" s="195"/>
      <c r="AHK3594" s="195"/>
      <c r="AHL3594" s="195"/>
      <c r="AHM3594" s="195"/>
      <c r="AHN3594" s="195"/>
      <c r="AHO3594" s="195"/>
      <c r="AHP3594" s="195"/>
      <c r="AHQ3594" s="195"/>
      <c r="AHR3594" s="195"/>
      <c r="AHS3594" s="195"/>
      <c r="AHT3594" s="195"/>
      <c r="AHU3594" s="195"/>
      <c r="AHV3594" s="195"/>
      <c r="AHW3594" s="195"/>
      <c r="AHX3594" s="195"/>
      <c r="AHY3594" s="195"/>
      <c r="AHZ3594" s="195"/>
      <c r="AIA3594" s="195"/>
      <c r="AIB3594" s="195"/>
      <c r="AIC3594" s="195"/>
      <c r="AID3594" s="195"/>
      <c r="AIE3594" s="195"/>
      <c r="AIF3594" s="195"/>
      <c r="AIG3594" s="195"/>
      <c r="AIH3594" s="195"/>
      <c r="AII3594" s="195"/>
      <c r="AIJ3594" s="195"/>
      <c r="AIK3594" s="195"/>
      <c r="AIL3594" s="195"/>
      <c r="AIM3594" s="195"/>
      <c r="AIN3594" s="195"/>
      <c r="AIO3594" s="195"/>
      <c r="AIP3594" s="195"/>
      <c r="AIQ3594" s="195"/>
      <c r="AIR3594" s="195"/>
      <c r="AIS3594" s="195"/>
      <c r="AIT3594" s="195"/>
      <c r="AIU3594" s="195"/>
      <c r="AIV3594" s="195"/>
      <c r="AIW3594" s="195"/>
      <c r="AIX3594" s="195"/>
      <c r="AIY3594" s="195"/>
      <c r="AIZ3594" s="195"/>
      <c r="AJA3594" s="195"/>
      <c r="AJB3594" s="195"/>
      <c r="AJC3594" s="195"/>
      <c r="AJD3594" s="195"/>
      <c r="AJE3594" s="195"/>
      <c r="AJF3594" s="195"/>
      <c r="AJG3594" s="195"/>
      <c r="AJH3594" s="195"/>
      <c r="AJI3594" s="195"/>
      <c r="AJJ3594" s="195"/>
      <c r="AJK3594" s="195"/>
      <c r="AJL3594" s="195"/>
      <c r="AJM3594" s="195"/>
      <c r="AJN3594" s="195"/>
      <c r="AJO3594" s="195"/>
      <c r="AJP3594" s="195"/>
      <c r="AJQ3594" s="195"/>
      <c r="AJR3594" s="195"/>
      <c r="AJS3594" s="195"/>
      <c r="AJT3594" s="195"/>
      <c r="AJU3594" s="195"/>
      <c r="AJV3594" s="195"/>
      <c r="AJW3594" s="195"/>
      <c r="AJX3594" s="195"/>
      <c r="AJY3594" s="195"/>
      <c r="AJZ3594" s="195"/>
      <c r="AKA3594" s="195"/>
      <c r="AKB3594" s="195"/>
      <c r="AKC3594" s="195"/>
      <c r="AKD3594" s="195"/>
      <c r="AKE3594" s="195"/>
      <c r="AKF3594" s="195"/>
      <c r="AKG3594" s="195"/>
      <c r="AKH3594" s="195"/>
      <c r="AKI3594" s="195"/>
      <c r="AKJ3594" s="195"/>
      <c r="AKK3594" s="195"/>
      <c r="AKL3594" s="195"/>
      <c r="AKM3594" s="195"/>
      <c r="AKN3594" s="195"/>
      <c r="AKO3594" s="195"/>
      <c r="AKP3594" s="195"/>
      <c r="AKQ3594" s="195"/>
      <c r="AKR3594" s="195"/>
      <c r="AKS3594" s="195"/>
      <c r="AKT3594" s="195"/>
      <c r="AKU3594" s="195"/>
      <c r="AKV3594" s="195"/>
      <c r="AKW3594" s="195"/>
      <c r="AKX3594" s="195"/>
      <c r="AKY3594" s="195"/>
      <c r="AKZ3594" s="195"/>
      <c r="ALA3594" s="195"/>
      <c r="ALB3594" s="195"/>
      <c r="ALC3594" s="195"/>
      <c r="ALD3594" s="195"/>
      <c r="ALE3594" s="195"/>
      <c r="ALF3594" s="195"/>
      <c r="ALG3594" s="195"/>
      <c r="ALH3594" s="195"/>
      <c r="ALI3594" s="195"/>
      <c r="ALJ3594" s="195"/>
      <c r="ALK3594" s="195"/>
      <c r="ALL3594" s="195"/>
      <c r="ALM3594" s="195"/>
      <c r="ALN3594" s="195"/>
      <c r="ALO3594" s="195"/>
      <c r="ALP3594" s="195"/>
      <c r="ALQ3594" s="195"/>
      <c r="ALR3594" s="195"/>
      <c r="ALS3594" s="195"/>
      <c r="ALT3594" s="195"/>
      <c r="ALU3594" s="195"/>
      <c r="ALV3594" s="195"/>
      <c r="ALW3594" s="195"/>
      <c r="ALX3594" s="195"/>
      <c r="ALY3594" s="195"/>
      <c r="ALZ3594" s="195"/>
      <c r="AMA3594" s="195"/>
      <c r="AMB3594" s="195"/>
      <c r="AMC3594" s="195"/>
      <c r="AMD3594" s="195"/>
      <c r="AME3594" s="195"/>
      <c r="AMF3594" s="195"/>
      <c r="AMG3594" s="195"/>
      <c r="AMH3594" s="195"/>
      <c r="AMI3594" s="195"/>
      <c r="AMJ3594" s="195"/>
      <c r="AMK3594" s="195"/>
      <c r="AML3594" s="195"/>
      <c r="AMM3594" s="195"/>
      <c r="AMN3594" s="195"/>
      <c r="AMO3594" s="195"/>
      <c r="AMP3594" s="195"/>
      <c r="AMQ3594" s="195"/>
      <c r="AMR3594" s="195"/>
      <c r="AMS3594" s="195"/>
      <c r="AMT3594" s="195"/>
      <c r="AMU3594" s="195"/>
      <c r="AMV3594" s="195"/>
      <c r="AMW3594" s="195"/>
      <c r="AMX3594" s="195"/>
      <c r="AMY3594" s="195"/>
      <c r="AMZ3594" s="195"/>
      <c r="ANA3594" s="195"/>
      <c r="ANB3594" s="195"/>
      <c r="ANC3594" s="195"/>
      <c r="AND3594" s="195"/>
      <c r="ANE3594" s="195"/>
      <c r="ANF3594" s="195"/>
      <c r="ANG3594" s="195"/>
      <c r="ANH3594" s="195"/>
      <c r="ANI3594" s="195"/>
      <c r="ANJ3594" s="195"/>
      <c r="ANK3594" s="195"/>
      <c r="ANL3594" s="195"/>
      <c r="ANM3594" s="195"/>
      <c r="ANN3594" s="195"/>
      <c r="ANO3594" s="195"/>
      <c r="ANP3594" s="195"/>
      <c r="ANQ3594" s="195"/>
      <c r="ANR3594" s="195"/>
      <c r="ANS3594" s="195"/>
      <c r="ANT3594" s="195"/>
      <c r="ANU3594" s="195"/>
      <c r="ANV3594" s="195"/>
      <c r="ANW3594" s="195"/>
      <c r="ANX3594" s="195"/>
      <c r="ANY3594" s="195"/>
      <c r="ANZ3594" s="195"/>
      <c r="AOA3594" s="195"/>
      <c r="AOB3594" s="195"/>
      <c r="AOC3594" s="195"/>
      <c r="AOD3594" s="195"/>
      <c r="AOE3594" s="195"/>
      <c r="AOF3594" s="195"/>
      <c r="AOG3594" s="195"/>
      <c r="AOH3594" s="195"/>
      <c r="AOI3594" s="195"/>
      <c r="AOJ3594" s="195"/>
      <c r="AOK3594" s="195"/>
      <c r="AOL3594" s="195"/>
      <c r="AOM3594" s="195"/>
      <c r="AON3594" s="195"/>
      <c r="AOO3594" s="195"/>
      <c r="AOP3594" s="195"/>
      <c r="AOQ3594" s="195"/>
      <c r="AOR3594" s="195"/>
      <c r="AOS3594" s="195"/>
      <c r="AOT3594" s="195"/>
      <c r="AOU3594" s="195"/>
      <c r="AOV3594" s="195"/>
      <c r="AOW3594" s="195"/>
      <c r="AOX3594" s="195"/>
      <c r="AOY3594" s="195"/>
      <c r="AOZ3594" s="195"/>
      <c r="APA3594" s="195"/>
      <c r="APB3594" s="195"/>
      <c r="APC3594" s="195"/>
      <c r="APD3594" s="195"/>
      <c r="APE3594" s="195"/>
      <c r="APF3594" s="195"/>
      <c r="APG3594" s="195"/>
      <c r="APH3594" s="195"/>
      <c r="API3594" s="195"/>
      <c r="APJ3594" s="195"/>
      <c r="APK3594" s="195"/>
      <c r="APL3594" s="195"/>
      <c r="APM3594" s="195"/>
      <c r="APN3594" s="195"/>
      <c r="APO3594" s="195"/>
      <c r="APP3594" s="195"/>
      <c r="APQ3594" s="195"/>
      <c r="APR3594" s="195"/>
      <c r="APS3594" s="195"/>
      <c r="APT3594" s="195"/>
      <c r="APU3594" s="195"/>
      <c r="APV3594" s="195"/>
      <c r="APW3594" s="195"/>
      <c r="APX3594" s="195"/>
      <c r="APY3594" s="195"/>
      <c r="APZ3594" s="195"/>
      <c r="AQA3594" s="195"/>
      <c r="AQB3594" s="195"/>
      <c r="AQC3594" s="195"/>
      <c r="AQD3594" s="195"/>
      <c r="AQE3594" s="195"/>
      <c r="AQF3594" s="195"/>
      <c r="AQG3594" s="195"/>
      <c r="AQH3594" s="195"/>
      <c r="AQI3594" s="195"/>
      <c r="AQJ3594" s="195"/>
      <c r="AQK3594" s="195"/>
      <c r="AQL3594" s="195"/>
      <c r="AQM3594" s="195"/>
      <c r="AQN3594" s="195"/>
      <c r="AQO3594" s="195"/>
      <c r="AQP3594" s="195"/>
      <c r="AQQ3594" s="195"/>
      <c r="AQR3594" s="195"/>
      <c r="AQS3594" s="195"/>
      <c r="AQT3594" s="195"/>
      <c r="AQU3594" s="195"/>
      <c r="AQV3594" s="195"/>
      <c r="AQW3594" s="195"/>
      <c r="AQX3594" s="195"/>
      <c r="AQY3594" s="195"/>
      <c r="AQZ3594" s="195"/>
      <c r="ARA3594" s="195"/>
      <c r="ARB3594" s="195"/>
      <c r="ARC3594" s="195"/>
      <c r="ARD3594" s="195"/>
      <c r="ARE3594" s="195"/>
      <c r="ARF3594" s="195"/>
      <c r="ARG3594" s="195"/>
      <c r="ARH3594" s="195"/>
      <c r="ARI3594" s="195"/>
      <c r="ARJ3594" s="195"/>
      <c r="ARK3594" s="195"/>
      <c r="ARL3594" s="195"/>
      <c r="ARM3594" s="195"/>
      <c r="ARN3594" s="195"/>
      <c r="ARO3594" s="195"/>
      <c r="ARP3594" s="195"/>
      <c r="ARQ3594" s="195"/>
      <c r="ARR3594" s="195"/>
      <c r="ARS3594" s="195"/>
      <c r="ART3594" s="195"/>
      <c r="ARU3594" s="195"/>
      <c r="ARV3594" s="195"/>
      <c r="ARW3594" s="195"/>
      <c r="ARX3594" s="195"/>
      <c r="ARY3594" s="195"/>
      <c r="ARZ3594" s="195"/>
      <c r="ASA3594" s="195"/>
      <c r="ASB3594" s="195"/>
      <c r="ASC3594" s="195"/>
      <c r="ASD3594" s="195"/>
      <c r="ASE3594" s="195"/>
      <c r="ASF3594" s="195"/>
      <c r="ASG3594" s="195"/>
      <c r="ASH3594" s="195"/>
      <c r="ASI3594" s="195"/>
      <c r="ASJ3594" s="195"/>
      <c r="ASK3594" s="195"/>
      <c r="ASL3594" s="195"/>
      <c r="ASM3594" s="195"/>
      <c r="ASN3594" s="195"/>
      <c r="ASO3594" s="195"/>
      <c r="ASP3594" s="195"/>
      <c r="ASQ3594" s="195"/>
      <c r="ASR3594" s="195"/>
      <c r="ASS3594" s="195"/>
      <c r="AST3594" s="195"/>
      <c r="ASU3594" s="195"/>
      <c r="ASV3594" s="195"/>
      <c r="ASW3594" s="195"/>
      <c r="ASX3594" s="195"/>
      <c r="ASY3594" s="195"/>
      <c r="ASZ3594" s="195"/>
      <c r="ATA3594" s="195"/>
      <c r="ATB3594" s="195"/>
      <c r="ATC3594" s="195"/>
      <c r="ATD3594" s="195"/>
      <c r="ATE3594" s="195"/>
      <c r="ATF3594" s="195"/>
      <c r="ATG3594" s="195"/>
      <c r="ATH3594" s="195"/>
      <c r="ATI3594" s="195"/>
      <c r="ATJ3594" s="195"/>
      <c r="ATK3594" s="195"/>
      <c r="ATL3594" s="195"/>
      <c r="ATM3594" s="195"/>
      <c r="ATN3594" s="195"/>
      <c r="ATO3594" s="195"/>
      <c r="ATP3594" s="195"/>
      <c r="ATQ3594" s="195"/>
      <c r="ATR3594" s="195"/>
      <c r="ATS3594" s="195"/>
      <c r="ATT3594" s="195"/>
      <c r="ATU3594" s="195"/>
      <c r="ATV3594" s="195"/>
      <c r="ATW3594" s="195"/>
      <c r="ATX3594" s="195"/>
      <c r="ATY3594" s="195"/>
      <c r="ATZ3594" s="195"/>
      <c r="AUA3594" s="195"/>
      <c r="AUB3594" s="195"/>
      <c r="AUC3594" s="195"/>
      <c r="AUD3594" s="195"/>
      <c r="AUE3594" s="195"/>
      <c r="AUF3594" s="195"/>
      <c r="AUG3594" s="195"/>
      <c r="AUH3594" s="195"/>
      <c r="AUI3594" s="195"/>
      <c r="AUJ3594" s="195"/>
      <c r="AUK3594" s="195"/>
      <c r="AUL3594" s="195"/>
      <c r="AUM3594" s="195"/>
      <c r="AUN3594" s="195"/>
      <c r="AUO3594" s="195"/>
      <c r="AUP3594" s="195"/>
      <c r="AUQ3594" s="195"/>
      <c r="AUR3594" s="195"/>
      <c r="AUS3594" s="195"/>
      <c r="AUT3594" s="195"/>
      <c r="AUU3594" s="195"/>
      <c r="AUV3594" s="195"/>
      <c r="AUW3594" s="195"/>
      <c r="AUX3594" s="195"/>
      <c r="AUY3594" s="195"/>
      <c r="AUZ3594" s="195"/>
      <c r="AVA3594" s="195"/>
      <c r="AVB3594" s="195"/>
      <c r="AVC3594" s="195"/>
      <c r="AVD3594" s="195"/>
      <c r="AVE3594" s="195"/>
      <c r="AVF3594" s="195"/>
      <c r="AVG3594" s="195"/>
      <c r="AVH3594" s="195"/>
      <c r="AVI3594" s="195"/>
      <c r="AVJ3594" s="195"/>
      <c r="AVK3594" s="195"/>
      <c r="AVL3594" s="195"/>
      <c r="AVM3594" s="195"/>
      <c r="AVN3594" s="195"/>
      <c r="AVO3594" s="195"/>
      <c r="AVP3594" s="195"/>
      <c r="AVQ3594" s="195"/>
      <c r="AVR3594" s="195"/>
      <c r="AVS3594" s="195"/>
      <c r="AVT3594" s="195"/>
      <c r="AVU3594" s="195"/>
      <c r="AVV3594" s="195"/>
      <c r="AVW3594" s="195"/>
      <c r="AVX3594" s="195"/>
      <c r="AVY3594" s="195"/>
      <c r="AVZ3594" s="195"/>
      <c r="AWA3594" s="195"/>
      <c r="AWB3594" s="195"/>
      <c r="AWC3594" s="195"/>
      <c r="AWD3594" s="195"/>
      <c r="AWE3594" s="195"/>
      <c r="AWF3594" s="195"/>
      <c r="AWG3594" s="195"/>
      <c r="AWH3594" s="195"/>
      <c r="AWI3594" s="195"/>
      <c r="AWJ3594" s="195"/>
      <c r="AWK3594" s="195"/>
      <c r="AWL3594" s="195"/>
      <c r="AWM3594" s="195"/>
      <c r="AWN3594" s="195"/>
      <c r="AWO3594" s="195"/>
      <c r="AWP3594" s="195"/>
      <c r="AWQ3594" s="195"/>
      <c r="AWR3594" s="195"/>
      <c r="AWS3594" s="195"/>
      <c r="AWT3594" s="195"/>
      <c r="AWU3594" s="195"/>
      <c r="AWV3594" s="195"/>
      <c r="AWW3594" s="195"/>
      <c r="AWX3594" s="195"/>
      <c r="AWY3594" s="195"/>
      <c r="AWZ3594" s="195"/>
      <c r="AXA3594" s="195"/>
      <c r="AXB3594" s="195"/>
      <c r="AXC3594" s="195"/>
      <c r="AXD3594" s="195"/>
      <c r="AXE3594" s="195"/>
      <c r="AXF3594" s="195"/>
      <c r="AXG3594" s="195"/>
      <c r="AXH3594" s="195"/>
      <c r="AXI3594" s="195"/>
      <c r="AXJ3594" s="195"/>
      <c r="AXK3594" s="195"/>
      <c r="AXL3594" s="195"/>
      <c r="AXM3594" s="195"/>
      <c r="AXN3594" s="195"/>
      <c r="AXO3594" s="195"/>
      <c r="AXP3594" s="195"/>
      <c r="AXQ3594" s="195"/>
      <c r="AXR3594" s="195"/>
      <c r="AXS3594" s="195"/>
      <c r="AXT3594" s="195"/>
      <c r="AXU3594" s="195"/>
      <c r="AXV3594" s="195"/>
      <c r="AXW3594" s="195"/>
      <c r="AXX3594" s="195"/>
      <c r="AXY3594" s="195"/>
      <c r="AXZ3594" s="195"/>
      <c r="AYA3594" s="195"/>
      <c r="AYB3594" s="195"/>
      <c r="AYC3594" s="195"/>
      <c r="AYD3594" s="195"/>
      <c r="AYE3594" s="195"/>
      <c r="AYF3594" s="195"/>
      <c r="AYG3594" s="195"/>
      <c r="AYH3594" s="195"/>
      <c r="AYI3594" s="195"/>
      <c r="AYJ3594" s="195"/>
      <c r="AYK3594" s="195"/>
      <c r="AYL3594" s="195"/>
      <c r="AYM3594" s="195"/>
      <c r="AYN3594" s="195"/>
      <c r="AYO3594" s="195"/>
      <c r="AYP3594" s="195"/>
      <c r="AYQ3594" s="195"/>
      <c r="AYR3594" s="195"/>
      <c r="AYS3594" s="195"/>
      <c r="AYT3594" s="195"/>
      <c r="AYU3594" s="195"/>
      <c r="AYV3594" s="195"/>
      <c r="AYW3594" s="195"/>
      <c r="AYX3594" s="195"/>
      <c r="AYY3594" s="195"/>
      <c r="AYZ3594" s="195"/>
      <c r="AZA3594" s="195"/>
      <c r="AZB3594" s="195"/>
      <c r="AZC3594" s="195"/>
      <c r="AZD3594" s="195"/>
      <c r="AZE3594" s="195"/>
      <c r="AZF3594" s="195"/>
      <c r="AZG3594" s="195"/>
      <c r="AZH3594" s="195"/>
      <c r="AZI3594" s="195"/>
      <c r="AZJ3594" s="195"/>
      <c r="AZK3594" s="195"/>
      <c r="AZL3594" s="195"/>
      <c r="AZM3594" s="195"/>
      <c r="AZN3594" s="195"/>
      <c r="AZO3594" s="195"/>
      <c r="AZP3594" s="195"/>
      <c r="AZQ3594" s="195"/>
      <c r="AZR3594" s="195"/>
      <c r="AZS3594" s="195"/>
      <c r="AZT3594" s="195"/>
      <c r="AZU3594" s="195"/>
      <c r="AZV3594" s="195"/>
      <c r="AZW3594" s="195"/>
      <c r="AZX3594" s="195"/>
      <c r="AZY3594" s="195"/>
      <c r="AZZ3594" s="195"/>
      <c r="BAA3594" s="195"/>
      <c r="BAB3594" s="195"/>
      <c r="BAC3594" s="195"/>
      <c r="BAD3594" s="195"/>
      <c r="BAE3594" s="195"/>
      <c r="BAF3594" s="195"/>
      <c r="BAG3594" s="195"/>
      <c r="BAH3594" s="195"/>
      <c r="BAI3594" s="195"/>
      <c r="BAJ3594" s="195"/>
      <c r="BAK3594" s="195"/>
      <c r="BAL3594" s="195"/>
      <c r="BAM3594" s="195"/>
      <c r="BAN3594" s="195"/>
      <c r="BAO3594" s="195"/>
      <c r="BAP3594" s="195"/>
      <c r="BAQ3594" s="195"/>
      <c r="BAR3594" s="195"/>
      <c r="BAS3594" s="195"/>
      <c r="BAT3594" s="195"/>
      <c r="BAU3594" s="195"/>
      <c r="BAV3594" s="195"/>
      <c r="BAW3594" s="195"/>
      <c r="BAX3594" s="195"/>
      <c r="BAY3594" s="195"/>
      <c r="BAZ3594" s="195"/>
      <c r="BBA3594" s="195"/>
      <c r="BBB3594" s="195"/>
      <c r="BBC3594" s="195"/>
      <c r="BBD3594" s="195"/>
      <c r="BBE3594" s="195"/>
      <c r="BBF3594" s="195"/>
      <c r="BBG3594" s="195"/>
      <c r="BBH3594" s="195"/>
      <c r="BBI3594" s="195"/>
      <c r="BBJ3594" s="195"/>
      <c r="BBK3594" s="195"/>
      <c r="BBL3594" s="195"/>
      <c r="BBM3594" s="195"/>
      <c r="BBN3594" s="195"/>
      <c r="BBO3594" s="195"/>
      <c r="BBP3594" s="195"/>
      <c r="BBQ3594" s="195"/>
      <c r="BBR3594" s="195"/>
      <c r="BBS3594" s="195"/>
      <c r="BBT3594" s="195"/>
      <c r="BBU3594" s="195"/>
      <c r="BBV3594" s="195"/>
      <c r="BBW3594" s="195"/>
      <c r="BBX3594" s="195"/>
      <c r="BBY3594" s="195"/>
      <c r="BBZ3594" s="195"/>
      <c r="BCA3594" s="195"/>
      <c r="BCB3594" s="195"/>
      <c r="BCC3594" s="195"/>
      <c r="BCD3594" s="195"/>
      <c r="BCE3594" s="195"/>
      <c r="BCF3594" s="195"/>
      <c r="BCG3594" s="195"/>
      <c r="BCH3594" s="195"/>
      <c r="BCI3594" s="195"/>
      <c r="BCJ3594" s="195"/>
      <c r="BCK3594" s="195"/>
      <c r="BCL3594" s="195"/>
      <c r="BCM3594" s="195"/>
      <c r="BCN3594" s="195"/>
      <c r="BCO3594" s="195"/>
      <c r="BCP3594" s="195"/>
      <c r="BCQ3594" s="195"/>
      <c r="BCR3594" s="195"/>
      <c r="BCS3594" s="195"/>
      <c r="BCT3594" s="195"/>
      <c r="BCU3594" s="195"/>
      <c r="BCV3594" s="195"/>
      <c r="BCW3594" s="195"/>
      <c r="BCX3594" s="195"/>
      <c r="BCY3594" s="195"/>
      <c r="BCZ3594" s="195"/>
      <c r="BDA3594" s="195"/>
      <c r="BDB3594" s="195"/>
      <c r="BDC3594" s="195"/>
      <c r="BDD3594" s="195"/>
      <c r="BDE3594" s="195"/>
      <c r="BDF3594" s="195"/>
      <c r="BDG3594" s="195"/>
      <c r="BDH3594" s="195"/>
      <c r="BDI3594" s="195"/>
      <c r="BDJ3594" s="195"/>
      <c r="BDK3594" s="195"/>
      <c r="BDL3594" s="195"/>
      <c r="BDM3594" s="195"/>
      <c r="BDN3594" s="195"/>
      <c r="BDO3594" s="195"/>
      <c r="BDP3594" s="195"/>
      <c r="BDQ3594" s="195"/>
      <c r="BDR3594" s="195"/>
      <c r="BDS3594" s="195"/>
      <c r="BDT3594" s="195"/>
      <c r="BDU3594" s="195"/>
      <c r="BDV3594" s="195"/>
      <c r="BDW3594" s="195"/>
      <c r="BDX3594" s="195"/>
      <c r="BDY3594" s="195"/>
      <c r="BDZ3594" s="195"/>
      <c r="BEA3594" s="195"/>
      <c r="BEB3594" s="195"/>
      <c r="BEC3594" s="195"/>
      <c r="BED3594" s="195"/>
      <c r="BEE3594" s="195"/>
      <c r="BEF3594" s="195"/>
      <c r="BEG3594" s="195"/>
      <c r="BEH3594" s="195"/>
      <c r="BEI3594" s="195"/>
      <c r="BEJ3594" s="195"/>
      <c r="BEK3594" s="195"/>
      <c r="BEL3594" s="195"/>
      <c r="BEM3594" s="195"/>
      <c r="BEN3594" s="195"/>
      <c r="BEO3594" s="195"/>
      <c r="BEP3594" s="195"/>
      <c r="BEQ3594" s="195"/>
      <c r="BER3594" s="195"/>
      <c r="BES3594" s="195"/>
      <c r="BET3594" s="195"/>
      <c r="BEU3594" s="195"/>
      <c r="BEV3594" s="195"/>
      <c r="BEW3594" s="195"/>
      <c r="BEX3594" s="195"/>
      <c r="BEY3594" s="195"/>
      <c r="BEZ3594" s="195"/>
      <c r="BFA3594" s="195"/>
      <c r="BFB3594" s="195"/>
      <c r="BFC3594" s="195"/>
      <c r="BFD3594" s="195"/>
      <c r="BFE3594" s="195"/>
      <c r="BFF3594" s="195"/>
      <c r="BFG3594" s="195"/>
      <c r="BFH3594" s="195"/>
      <c r="BFI3594" s="195"/>
      <c r="BFJ3594" s="195"/>
      <c r="BFK3594" s="195"/>
      <c r="BFL3594" s="195"/>
      <c r="BFM3594" s="195"/>
      <c r="BFN3594" s="195"/>
      <c r="BFO3594" s="195"/>
      <c r="BFP3594" s="195"/>
      <c r="BFQ3594" s="195"/>
      <c r="BFR3594" s="195"/>
      <c r="BFS3594" s="195"/>
      <c r="BFT3594" s="195"/>
      <c r="BFU3594" s="195"/>
      <c r="BFV3594" s="195"/>
      <c r="BFW3594" s="195"/>
      <c r="BFX3594" s="195"/>
      <c r="BFY3594" s="195"/>
      <c r="BFZ3594" s="195"/>
      <c r="BGA3594" s="195"/>
      <c r="BGB3594" s="195"/>
      <c r="BGC3594" s="195"/>
      <c r="BGD3594" s="195"/>
      <c r="BGE3594" s="195"/>
      <c r="BGF3594" s="195"/>
      <c r="BGG3594" s="195"/>
      <c r="BGH3594" s="195"/>
      <c r="BGI3594" s="195"/>
      <c r="BGJ3594" s="195"/>
      <c r="BGK3594" s="195"/>
      <c r="BGL3594" s="195"/>
      <c r="BGM3594" s="195"/>
      <c r="BGN3594" s="195"/>
      <c r="BGO3594" s="195"/>
      <c r="BGP3594" s="195"/>
      <c r="BGQ3594" s="195"/>
      <c r="BGR3594" s="195"/>
      <c r="BGS3594" s="195"/>
      <c r="BGT3594" s="195"/>
      <c r="BGU3594" s="195"/>
      <c r="BGV3594" s="195"/>
      <c r="BGW3594" s="195"/>
      <c r="BGX3594" s="195"/>
      <c r="BGY3594" s="195"/>
      <c r="BGZ3594" s="195"/>
      <c r="BHA3594" s="195"/>
      <c r="BHB3594" s="195"/>
      <c r="BHC3594" s="195"/>
      <c r="BHD3594" s="195"/>
      <c r="BHE3594" s="195"/>
      <c r="BHF3594" s="195"/>
      <c r="BHG3594" s="195"/>
      <c r="BHH3594" s="195"/>
      <c r="BHI3594" s="195"/>
      <c r="BHJ3594" s="195"/>
      <c r="BHK3594" s="195"/>
      <c r="BHL3594" s="195"/>
      <c r="BHM3594" s="195"/>
      <c r="BHN3594" s="195"/>
      <c r="BHO3594" s="195"/>
      <c r="BHP3594" s="195"/>
      <c r="BHQ3594" s="195"/>
      <c r="BHR3594" s="195"/>
      <c r="BHS3594" s="195"/>
      <c r="BHT3594" s="195"/>
      <c r="BHU3594" s="195"/>
      <c r="BHV3594" s="195"/>
      <c r="BHW3594" s="195"/>
      <c r="BHX3594" s="195"/>
      <c r="BHY3594" s="195"/>
      <c r="BHZ3594" s="195"/>
      <c r="BIA3594" s="195"/>
      <c r="BIB3594" s="195"/>
      <c r="BIC3594" s="195"/>
      <c r="BID3594" s="195"/>
      <c r="BIE3594" s="195"/>
      <c r="BIF3594" s="195"/>
      <c r="BIG3594" s="195"/>
      <c r="BIH3594" s="195"/>
      <c r="BII3594" s="195"/>
      <c r="BIJ3594" s="195"/>
      <c r="BIK3594" s="195"/>
      <c r="BIL3594" s="195"/>
      <c r="BIM3594" s="195"/>
      <c r="BIN3594" s="195"/>
      <c r="BIO3594" s="195"/>
      <c r="BIP3594" s="195"/>
      <c r="BIQ3594" s="195"/>
      <c r="BIR3594" s="195"/>
      <c r="BIS3594" s="195"/>
      <c r="BIT3594" s="195"/>
      <c r="BIU3594" s="195"/>
      <c r="BIV3594" s="195"/>
      <c r="BIW3594" s="195"/>
      <c r="BIX3594" s="195"/>
      <c r="BIY3594" s="195"/>
      <c r="BIZ3594" s="195"/>
      <c r="BJA3594" s="195"/>
      <c r="BJB3594" s="195"/>
      <c r="BJC3594" s="195"/>
      <c r="BJD3594" s="195"/>
      <c r="BJE3594" s="195"/>
      <c r="BJF3594" s="195"/>
      <c r="BJG3594" s="195"/>
      <c r="BJH3594" s="195"/>
      <c r="BJI3594" s="195"/>
      <c r="BJJ3594" s="195"/>
      <c r="BJK3594" s="195"/>
      <c r="BJL3594" s="195"/>
      <c r="BJM3594" s="195"/>
      <c r="BJN3594" s="195"/>
      <c r="BJO3594" s="195"/>
      <c r="BJP3594" s="195"/>
      <c r="BJQ3594" s="195"/>
      <c r="BJR3594" s="195"/>
      <c r="BJS3594" s="195"/>
      <c r="BJT3594" s="195"/>
      <c r="BJU3594" s="195"/>
      <c r="BJV3594" s="195"/>
      <c r="BJW3594" s="195"/>
      <c r="BJX3594" s="195"/>
      <c r="BJY3594" s="195"/>
      <c r="BJZ3594" s="195"/>
      <c r="BKA3594" s="195"/>
      <c r="BKB3594" s="195"/>
      <c r="BKC3594" s="195"/>
      <c r="BKD3594" s="195"/>
      <c r="BKE3594" s="195"/>
      <c r="BKF3594" s="195"/>
      <c r="BKG3594" s="195"/>
      <c r="BKH3594" s="195"/>
      <c r="BKI3594" s="195"/>
      <c r="BKJ3594" s="195"/>
      <c r="BKK3594" s="195"/>
      <c r="BKL3594" s="195"/>
      <c r="BKM3594" s="195"/>
      <c r="BKN3594" s="195"/>
      <c r="BKO3594" s="195"/>
      <c r="BKP3594" s="195"/>
      <c r="BKQ3594" s="195"/>
      <c r="BKR3594" s="195"/>
      <c r="BKS3594" s="195"/>
      <c r="BKT3594" s="195"/>
      <c r="BKU3594" s="195"/>
      <c r="BKV3594" s="195"/>
      <c r="BKW3594" s="195"/>
      <c r="BKX3594" s="195"/>
      <c r="BKY3594" s="195"/>
      <c r="BKZ3594" s="195"/>
      <c r="BLA3594" s="195"/>
      <c r="BLB3594" s="195"/>
      <c r="BLC3594" s="195"/>
      <c r="BLD3594" s="195"/>
      <c r="BLE3594" s="195"/>
      <c r="BLF3594" s="195"/>
      <c r="BLG3594" s="195"/>
      <c r="BLH3594" s="195"/>
      <c r="BLI3594" s="195"/>
      <c r="BLJ3594" s="195"/>
      <c r="BLK3594" s="195"/>
      <c r="BLL3594" s="195"/>
      <c r="BLM3594" s="195"/>
      <c r="BLN3594" s="195"/>
      <c r="BLO3594" s="195"/>
      <c r="BLP3594" s="195"/>
      <c r="BLQ3594" s="195"/>
      <c r="BLR3594" s="195"/>
      <c r="BLS3594" s="195"/>
      <c r="BLT3594" s="195"/>
      <c r="BLU3594" s="195"/>
      <c r="BLV3594" s="195"/>
      <c r="BLW3594" s="195"/>
      <c r="BLX3594" s="195"/>
      <c r="BLY3594" s="195"/>
      <c r="BLZ3594" s="195"/>
      <c r="BMA3594" s="195"/>
      <c r="BMB3594" s="195"/>
      <c r="BMC3594" s="195"/>
      <c r="BMD3594" s="195"/>
      <c r="BME3594" s="195"/>
      <c r="BMF3594" s="195"/>
      <c r="BMG3594" s="195"/>
      <c r="BMH3594" s="195"/>
      <c r="BMI3594" s="195"/>
      <c r="BMJ3594" s="195"/>
      <c r="BMK3594" s="195"/>
      <c r="BML3594" s="195"/>
      <c r="BMM3594" s="195"/>
      <c r="BMN3594" s="195"/>
      <c r="BMO3594" s="195"/>
      <c r="BMP3594" s="195"/>
      <c r="BMQ3594" s="195"/>
      <c r="BMR3594" s="195"/>
      <c r="BMS3594" s="195"/>
      <c r="BMT3594" s="195"/>
      <c r="BMU3594" s="195"/>
      <c r="BMV3594" s="195"/>
      <c r="BMW3594" s="195"/>
      <c r="BMX3594" s="195"/>
      <c r="BMY3594" s="195"/>
      <c r="BMZ3594" s="195"/>
      <c r="BNA3594" s="195"/>
      <c r="BNB3594" s="195"/>
      <c r="BNC3594" s="195"/>
      <c r="BND3594" s="195"/>
      <c r="BNE3594" s="195"/>
      <c r="BNF3594" s="195"/>
      <c r="BNG3594" s="195"/>
      <c r="BNH3594" s="195"/>
      <c r="BNI3594" s="195"/>
      <c r="BNJ3594" s="195"/>
      <c r="BNK3594" s="195"/>
      <c r="BNL3594" s="195"/>
      <c r="BNM3594" s="195"/>
      <c r="BNN3594" s="195"/>
      <c r="BNO3594" s="195"/>
      <c r="BNP3594" s="195"/>
      <c r="BNQ3594" s="195"/>
      <c r="BNR3594" s="195"/>
      <c r="BNS3594" s="195"/>
      <c r="BNT3594" s="195"/>
      <c r="BNU3594" s="195"/>
      <c r="BNV3594" s="195"/>
      <c r="BNW3594" s="195"/>
      <c r="BNX3594" s="195"/>
      <c r="BNY3594" s="195"/>
      <c r="BNZ3594" s="195"/>
      <c r="BOA3594" s="195"/>
      <c r="BOB3594" s="195"/>
      <c r="BOC3594" s="195"/>
      <c r="BOD3594" s="195"/>
      <c r="BOE3594" s="195"/>
      <c r="BOF3594" s="195"/>
      <c r="BOG3594" s="195"/>
      <c r="BOH3594" s="195"/>
      <c r="BOI3594" s="195"/>
      <c r="BOJ3594" s="195"/>
      <c r="BOK3594" s="195"/>
      <c r="BOL3594" s="195"/>
      <c r="BOM3594" s="195"/>
      <c r="BON3594" s="195"/>
      <c r="BOO3594" s="195"/>
      <c r="BOP3594" s="195"/>
      <c r="BOQ3594" s="195"/>
      <c r="BOR3594" s="195"/>
      <c r="BOS3594" s="195"/>
      <c r="BOT3594" s="195"/>
      <c r="BOU3594" s="195"/>
      <c r="BOV3594" s="195"/>
      <c r="BOW3594" s="195"/>
      <c r="BOX3594" s="195"/>
      <c r="BOY3594" s="195"/>
      <c r="BOZ3594" s="195"/>
      <c r="BPA3594" s="195"/>
      <c r="BPB3594" s="195"/>
      <c r="BPC3594" s="195"/>
      <c r="BPD3594" s="195"/>
      <c r="BPE3594" s="195"/>
      <c r="BPF3594" s="195"/>
      <c r="BPG3594" s="195"/>
      <c r="BPH3594" s="195"/>
      <c r="BPI3594" s="195"/>
      <c r="BPJ3594" s="195"/>
      <c r="BPK3594" s="195"/>
      <c r="BPL3594" s="195"/>
      <c r="BPM3594" s="195"/>
      <c r="BPN3594" s="195"/>
      <c r="BPO3594" s="195"/>
      <c r="BPP3594" s="195"/>
      <c r="BPQ3594" s="195"/>
      <c r="BPR3594" s="195"/>
      <c r="BPS3594" s="195"/>
      <c r="BPT3594" s="195"/>
      <c r="BPU3594" s="195"/>
      <c r="BPV3594" s="195"/>
      <c r="BPW3594" s="195"/>
      <c r="BPX3594" s="195"/>
      <c r="BPY3594" s="195"/>
      <c r="BPZ3594" s="195"/>
      <c r="BQA3594" s="195"/>
      <c r="BQB3594" s="195"/>
      <c r="BQC3594" s="195"/>
      <c r="BQD3594" s="195"/>
      <c r="BQE3594" s="195"/>
      <c r="BQF3594" s="195"/>
      <c r="BQG3594" s="195"/>
      <c r="BQH3594" s="195"/>
      <c r="BQI3594" s="195"/>
      <c r="BQJ3594" s="195"/>
      <c r="BQK3594" s="195"/>
      <c r="BQL3594" s="195"/>
      <c r="BQM3594" s="195"/>
      <c r="BQN3594" s="195"/>
      <c r="BQO3594" s="195"/>
      <c r="BQP3594" s="195"/>
      <c r="BQQ3594" s="195"/>
      <c r="BQR3594" s="195"/>
      <c r="BQS3594" s="195"/>
      <c r="BQT3594" s="195"/>
      <c r="BQU3594" s="195"/>
      <c r="BQV3594" s="195"/>
      <c r="BQW3594" s="195"/>
      <c r="BQX3594" s="195"/>
      <c r="BQY3594" s="195"/>
      <c r="BQZ3594" s="195"/>
      <c r="BRA3594" s="195"/>
      <c r="BRB3594" s="195"/>
      <c r="BRC3594" s="195"/>
      <c r="BRD3594" s="195"/>
      <c r="BRE3594" s="195"/>
      <c r="BRF3594" s="195"/>
      <c r="BRG3594" s="195"/>
      <c r="BRH3594" s="195"/>
      <c r="BRI3594" s="195"/>
      <c r="BRJ3594" s="195"/>
      <c r="BRK3594" s="195"/>
      <c r="BRL3594" s="195"/>
      <c r="BRM3594" s="195"/>
      <c r="BRN3594" s="195"/>
      <c r="BRO3594" s="195"/>
      <c r="BRP3594" s="195"/>
      <c r="BRQ3594" s="195"/>
      <c r="BRR3594" s="195"/>
      <c r="BRS3594" s="195"/>
      <c r="BRT3594" s="195"/>
      <c r="BRU3594" s="195"/>
      <c r="BRV3594" s="195"/>
      <c r="BRW3594" s="195"/>
      <c r="BRX3594" s="195"/>
      <c r="BRY3594" s="195"/>
      <c r="BRZ3594" s="195"/>
      <c r="BSA3594" s="195"/>
      <c r="BSB3594" s="195"/>
      <c r="BSC3594" s="195"/>
      <c r="BSD3594" s="195"/>
      <c r="BSE3594" s="195"/>
      <c r="BSF3594" s="195"/>
      <c r="BSG3594" s="195"/>
      <c r="BSH3594" s="195"/>
      <c r="BSI3594" s="195"/>
      <c r="BSJ3594" s="195"/>
      <c r="BSK3594" s="195"/>
      <c r="BSL3594" s="195"/>
      <c r="BSM3594" s="195"/>
      <c r="BSN3594" s="195"/>
      <c r="BSO3594" s="195"/>
      <c r="BSP3594" s="195"/>
      <c r="BSQ3594" s="195"/>
      <c r="BSR3594" s="195"/>
      <c r="BSS3594" s="195"/>
      <c r="BST3594" s="195"/>
      <c r="BSU3594" s="195"/>
      <c r="BSV3594" s="195"/>
      <c r="BSW3594" s="195"/>
      <c r="BSX3594" s="195"/>
      <c r="BSY3594" s="195"/>
      <c r="BSZ3594" s="195"/>
      <c r="BTA3594" s="195"/>
      <c r="BTB3594" s="195"/>
      <c r="BTC3594" s="195"/>
      <c r="BTD3594" s="195"/>
      <c r="BTE3594" s="195"/>
      <c r="BTF3594" s="195"/>
      <c r="BTG3594" s="195"/>
      <c r="BTH3594" s="195"/>
      <c r="BTI3594" s="195"/>
      <c r="BTJ3594" s="195"/>
      <c r="BTK3594" s="195"/>
      <c r="BTL3594" s="195"/>
      <c r="BTM3594" s="195"/>
      <c r="BTN3594" s="195"/>
      <c r="BTO3594" s="195"/>
      <c r="BTP3594" s="195"/>
      <c r="BTQ3594" s="195"/>
      <c r="BTR3594" s="195"/>
      <c r="BTS3594" s="195"/>
      <c r="BTT3594" s="195"/>
      <c r="BTU3594" s="195"/>
      <c r="BTV3594" s="195"/>
      <c r="BTW3594" s="195"/>
      <c r="BTX3594" s="195"/>
      <c r="BTY3594" s="195"/>
      <c r="BTZ3594" s="195"/>
      <c r="BUA3594" s="195"/>
      <c r="BUB3594" s="195"/>
      <c r="BUC3594" s="195"/>
      <c r="BUD3594" s="195"/>
      <c r="BUE3594" s="195"/>
      <c r="BUF3594" s="195"/>
      <c r="BUG3594" s="195"/>
      <c r="BUH3594" s="195"/>
      <c r="BUI3594" s="195"/>
      <c r="BUJ3594" s="195"/>
      <c r="BUK3594" s="195"/>
      <c r="BUL3594" s="195"/>
      <c r="BUM3594" s="195"/>
      <c r="BUN3594" s="195"/>
      <c r="BUO3594" s="195"/>
      <c r="BUP3594" s="195"/>
      <c r="BUQ3594" s="195"/>
      <c r="BUR3594" s="195"/>
      <c r="BUS3594" s="195"/>
      <c r="BUT3594" s="195"/>
      <c r="BUU3594" s="195"/>
      <c r="BUV3594" s="195"/>
      <c r="BUW3594" s="195"/>
      <c r="BUX3594" s="195"/>
      <c r="BUY3594" s="195"/>
      <c r="BUZ3594" s="195"/>
      <c r="BVA3594" s="195"/>
      <c r="BVB3594" s="195"/>
      <c r="BVC3594" s="195"/>
      <c r="BVD3594" s="195"/>
      <c r="BVE3594" s="195"/>
      <c r="BVF3594" s="195"/>
      <c r="BVG3594" s="195"/>
      <c r="BVH3594" s="195"/>
      <c r="BVI3594" s="195"/>
      <c r="BVJ3594" s="195"/>
      <c r="BVK3594" s="195"/>
      <c r="BVL3594" s="195"/>
      <c r="BVM3594" s="195"/>
      <c r="BVN3594" s="195"/>
      <c r="BVO3594" s="195"/>
      <c r="BVP3594" s="195"/>
      <c r="BVQ3594" s="195"/>
      <c r="BVR3594" s="195"/>
      <c r="BVS3594" s="195"/>
      <c r="BVT3594" s="195"/>
      <c r="BVU3594" s="195"/>
      <c r="BVV3594" s="195"/>
      <c r="BVW3594" s="195"/>
      <c r="BVX3594" s="195"/>
      <c r="BVY3594" s="195"/>
      <c r="BVZ3594" s="195"/>
      <c r="BWA3594" s="195"/>
      <c r="BWB3594" s="195"/>
      <c r="BWC3594" s="195"/>
      <c r="BWD3594" s="195"/>
      <c r="BWE3594" s="195"/>
      <c r="BWF3594" s="195"/>
      <c r="BWG3594" s="195"/>
      <c r="BWH3594" s="195"/>
      <c r="BWI3594" s="195"/>
      <c r="BWJ3594" s="195"/>
      <c r="BWK3594" s="195"/>
      <c r="BWL3594" s="195"/>
      <c r="BWM3594" s="195"/>
      <c r="BWN3594" s="195"/>
      <c r="BWO3594" s="195"/>
      <c r="BWP3594" s="195"/>
      <c r="BWQ3594" s="195"/>
      <c r="BWR3594" s="195"/>
      <c r="BWS3594" s="195"/>
      <c r="BWT3594" s="195"/>
      <c r="BWU3594" s="195"/>
      <c r="BWV3594" s="195"/>
      <c r="BWW3594" s="195"/>
      <c r="BWX3594" s="195"/>
      <c r="BWY3594" s="195"/>
      <c r="BWZ3594" s="195"/>
      <c r="BXA3594" s="195"/>
      <c r="BXB3594" s="195"/>
      <c r="BXC3594" s="195"/>
      <c r="BXD3594" s="195"/>
      <c r="BXE3594" s="195"/>
      <c r="BXF3594" s="195"/>
      <c r="BXG3594" s="195"/>
      <c r="BXH3594" s="195"/>
      <c r="BXI3594" s="195"/>
      <c r="BXJ3594" s="195"/>
      <c r="BXK3594" s="195"/>
      <c r="BXL3594" s="195"/>
      <c r="BXM3594" s="195"/>
      <c r="BXN3594" s="195"/>
      <c r="BXO3594" s="195"/>
      <c r="BXP3594" s="195"/>
      <c r="BXQ3594" s="195"/>
      <c r="BXR3594" s="195"/>
      <c r="BXS3594" s="195"/>
      <c r="BXT3594" s="195"/>
      <c r="BXU3594" s="195"/>
      <c r="BXV3594" s="195"/>
      <c r="BXW3594" s="195"/>
      <c r="BXX3594" s="195"/>
      <c r="BXY3594" s="195"/>
      <c r="BXZ3594" s="195"/>
      <c r="BYA3594" s="195"/>
      <c r="BYB3594" s="195"/>
      <c r="BYC3594" s="195"/>
      <c r="BYD3594" s="195"/>
      <c r="BYE3594" s="195"/>
      <c r="BYF3594" s="195"/>
      <c r="BYG3594" s="195"/>
      <c r="BYH3594" s="195"/>
      <c r="BYI3594" s="195"/>
      <c r="BYJ3594" s="195"/>
      <c r="BYK3594" s="195"/>
      <c r="BYL3594" s="195"/>
      <c r="BYM3594" s="195"/>
      <c r="BYN3594" s="195"/>
      <c r="BYO3594" s="195"/>
      <c r="BYP3594" s="195"/>
      <c r="BYQ3594" s="195"/>
      <c r="BYR3594" s="195"/>
      <c r="BYS3594" s="195"/>
      <c r="BYT3594" s="195"/>
      <c r="BYU3594" s="195"/>
      <c r="BYV3594" s="195"/>
      <c r="BYW3594" s="195"/>
      <c r="BYX3594" s="195"/>
      <c r="BYY3594" s="195"/>
      <c r="BYZ3594" s="195"/>
      <c r="BZA3594" s="195"/>
      <c r="BZB3594" s="195"/>
      <c r="BZC3594" s="195"/>
      <c r="BZD3594" s="195"/>
      <c r="BZE3594" s="195"/>
      <c r="BZF3594" s="195"/>
      <c r="BZG3594" s="195"/>
      <c r="BZH3594" s="195"/>
      <c r="BZI3594" s="195"/>
      <c r="BZJ3594" s="195"/>
      <c r="BZK3594" s="195"/>
      <c r="BZL3594" s="195"/>
      <c r="BZM3594" s="195"/>
      <c r="BZN3594" s="195"/>
      <c r="BZO3594" s="195"/>
      <c r="BZP3594" s="195"/>
      <c r="BZQ3594" s="195"/>
      <c r="BZR3594" s="195"/>
      <c r="BZS3594" s="195"/>
      <c r="BZT3594" s="195"/>
      <c r="BZU3594" s="195"/>
      <c r="BZV3594" s="195"/>
      <c r="BZW3594" s="195"/>
      <c r="BZX3594" s="195"/>
      <c r="BZY3594" s="195"/>
      <c r="BZZ3594" s="195"/>
      <c r="CAA3594" s="195"/>
      <c r="CAB3594" s="195"/>
      <c r="CAC3594" s="195"/>
      <c r="CAD3594" s="195"/>
      <c r="CAE3594" s="195"/>
      <c r="CAF3594" s="195"/>
      <c r="CAG3594" s="195"/>
      <c r="CAH3594" s="195"/>
      <c r="CAI3594" s="195"/>
      <c r="CAJ3594" s="195"/>
      <c r="CAK3594" s="195"/>
      <c r="CAL3594" s="195"/>
      <c r="CAM3594" s="195"/>
      <c r="CAN3594" s="195"/>
      <c r="CAO3594" s="195"/>
      <c r="CAP3594" s="195"/>
      <c r="CAQ3594" s="195"/>
      <c r="CAR3594" s="195"/>
      <c r="CAS3594" s="195"/>
      <c r="CAT3594" s="195"/>
      <c r="CAU3594" s="195"/>
      <c r="CAV3594" s="195"/>
      <c r="CAW3594" s="195"/>
      <c r="CAX3594" s="195"/>
      <c r="CAY3594" s="195"/>
      <c r="CAZ3594" s="195"/>
      <c r="CBA3594" s="195"/>
      <c r="CBB3594" s="195"/>
      <c r="CBC3594" s="195"/>
      <c r="CBD3594" s="195"/>
      <c r="CBE3594" s="195"/>
      <c r="CBF3594" s="195"/>
      <c r="CBG3594" s="195"/>
      <c r="CBH3594" s="195"/>
      <c r="CBI3594" s="195"/>
      <c r="CBJ3594" s="195"/>
      <c r="CBK3594" s="195"/>
      <c r="CBL3594" s="195"/>
      <c r="CBM3594" s="195"/>
      <c r="CBN3594" s="195"/>
      <c r="CBO3594" s="195"/>
      <c r="CBP3594" s="195"/>
      <c r="CBQ3594" s="195"/>
      <c r="CBR3594" s="195"/>
      <c r="CBS3594" s="195"/>
      <c r="CBT3594" s="195"/>
      <c r="CBU3594" s="195"/>
      <c r="CBV3594" s="195"/>
      <c r="CBW3594" s="195"/>
      <c r="CBX3594" s="195"/>
      <c r="CBY3594" s="195"/>
      <c r="CBZ3594" s="195"/>
      <c r="CCA3594" s="195"/>
      <c r="CCB3594" s="195"/>
      <c r="CCC3594" s="195"/>
      <c r="CCD3594" s="195"/>
      <c r="CCE3594" s="195"/>
      <c r="CCF3594" s="195"/>
      <c r="CCG3594" s="195"/>
      <c r="CCH3594" s="195"/>
      <c r="CCI3594" s="195"/>
      <c r="CCJ3594" s="195"/>
      <c r="CCK3594" s="195"/>
      <c r="CCL3594" s="195"/>
      <c r="CCM3594" s="195"/>
      <c r="CCN3594" s="195"/>
      <c r="CCO3594" s="195"/>
      <c r="CCP3594" s="195"/>
      <c r="CCQ3594" s="195"/>
      <c r="CCR3594" s="195"/>
      <c r="CCS3594" s="195"/>
      <c r="CCT3594" s="195"/>
      <c r="CCU3594" s="195"/>
      <c r="CCV3594" s="195"/>
      <c r="CCW3594" s="195"/>
      <c r="CCX3594" s="195"/>
      <c r="CCY3594" s="195"/>
      <c r="CCZ3594" s="195"/>
      <c r="CDA3594" s="195"/>
      <c r="CDB3594" s="195"/>
      <c r="CDC3594" s="195"/>
      <c r="CDD3594" s="195"/>
      <c r="CDE3594" s="195"/>
      <c r="CDF3594" s="195"/>
      <c r="CDG3594" s="195"/>
      <c r="CDH3594" s="195"/>
      <c r="CDI3594" s="195"/>
      <c r="CDJ3594" s="195"/>
      <c r="CDK3594" s="195"/>
      <c r="CDL3594" s="195"/>
      <c r="CDM3594" s="195"/>
      <c r="CDN3594" s="195"/>
      <c r="CDO3594" s="195"/>
      <c r="CDP3594" s="195"/>
      <c r="CDQ3594" s="195"/>
      <c r="CDR3594" s="195"/>
      <c r="CDS3594" s="195"/>
      <c r="CDT3594" s="195"/>
      <c r="CDU3594" s="195"/>
      <c r="CDV3594" s="195"/>
      <c r="CDW3594" s="195"/>
      <c r="CDX3594" s="195"/>
      <c r="CDY3594" s="195"/>
      <c r="CDZ3594" s="195"/>
      <c r="CEA3594" s="195"/>
      <c r="CEB3594" s="195"/>
      <c r="CEC3594" s="195"/>
      <c r="CED3594" s="195"/>
      <c r="CEE3594" s="195"/>
      <c r="CEF3594" s="195"/>
      <c r="CEG3594" s="195"/>
      <c r="CEH3594" s="195"/>
      <c r="CEI3594" s="195"/>
      <c r="CEJ3594" s="195"/>
      <c r="CEK3594" s="195"/>
      <c r="CEL3594" s="195"/>
      <c r="CEM3594" s="195"/>
      <c r="CEN3594" s="195"/>
      <c r="CEO3594" s="195"/>
      <c r="CEP3594" s="195"/>
      <c r="CEQ3594" s="195"/>
      <c r="CER3594" s="195"/>
      <c r="CES3594" s="195"/>
      <c r="CET3594" s="195"/>
      <c r="CEU3594" s="195"/>
      <c r="CEV3594" s="195"/>
      <c r="CEW3594" s="195"/>
      <c r="CEX3594" s="195"/>
      <c r="CEY3594" s="195"/>
      <c r="CEZ3594" s="195"/>
      <c r="CFA3594" s="195"/>
      <c r="CFB3594" s="195"/>
      <c r="CFC3594" s="195"/>
      <c r="CFD3594" s="195"/>
      <c r="CFE3594" s="195"/>
      <c r="CFF3594" s="195"/>
      <c r="CFG3594" s="195"/>
      <c r="CFH3594" s="195"/>
      <c r="CFI3594" s="195"/>
      <c r="CFJ3594" s="195"/>
      <c r="CFK3594" s="195"/>
      <c r="CFL3594" s="195"/>
      <c r="CFM3594" s="195"/>
      <c r="CFN3594" s="195"/>
      <c r="CFO3594" s="195"/>
      <c r="CFP3594" s="195"/>
      <c r="CFQ3594" s="195"/>
      <c r="CFR3594" s="195"/>
      <c r="CFS3594" s="195"/>
      <c r="CFT3594" s="195"/>
      <c r="CFU3594" s="195"/>
      <c r="CFV3594" s="195"/>
      <c r="CFW3594" s="195"/>
      <c r="CFX3594" s="195"/>
      <c r="CFY3594" s="195"/>
      <c r="CFZ3594" s="195"/>
      <c r="CGA3594" s="195"/>
      <c r="CGB3594" s="195"/>
      <c r="CGC3594" s="195"/>
      <c r="CGD3594" s="195"/>
      <c r="CGE3594" s="195"/>
      <c r="CGF3594" s="195"/>
      <c r="CGG3594" s="195"/>
      <c r="CGH3594" s="195"/>
      <c r="CGI3594" s="195"/>
      <c r="CGJ3594" s="195"/>
      <c r="CGK3594" s="195"/>
      <c r="CGL3594" s="195"/>
      <c r="CGM3594" s="195"/>
      <c r="CGN3594" s="195"/>
      <c r="CGO3594" s="195"/>
      <c r="CGP3594" s="195"/>
      <c r="CGQ3594" s="195"/>
      <c r="CGR3594" s="195"/>
      <c r="CGS3594" s="195"/>
      <c r="CGT3594" s="195"/>
      <c r="CGU3594" s="195"/>
      <c r="CGV3594" s="195"/>
      <c r="CGW3594" s="195"/>
      <c r="CGX3594" s="195"/>
      <c r="CGY3594" s="195"/>
      <c r="CGZ3594" s="195"/>
      <c r="CHA3594" s="195"/>
      <c r="CHB3594" s="195"/>
      <c r="CHC3594" s="195"/>
      <c r="CHD3594" s="195"/>
      <c r="CHE3594" s="195"/>
      <c r="CHF3594" s="195"/>
      <c r="CHG3594" s="195"/>
      <c r="CHH3594" s="195"/>
      <c r="CHI3594" s="195"/>
      <c r="CHJ3594" s="195"/>
      <c r="CHK3594" s="195"/>
      <c r="CHL3594" s="195"/>
      <c r="CHM3594" s="195"/>
      <c r="CHN3594" s="195"/>
      <c r="CHO3594" s="195"/>
      <c r="CHP3594" s="195"/>
      <c r="CHQ3594" s="195"/>
      <c r="CHR3594" s="195"/>
      <c r="CHS3594" s="195"/>
      <c r="CHT3594" s="195"/>
      <c r="CHU3594" s="195"/>
      <c r="CHV3594" s="195"/>
      <c r="CHW3594" s="195"/>
      <c r="CHX3594" s="195"/>
      <c r="CHY3594" s="195"/>
      <c r="CHZ3594" s="195"/>
      <c r="CIA3594" s="195"/>
      <c r="CIB3594" s="195"/>
      <c r="CIC3594" s="195"/>
      <c r="CID3594" s="195"/>
      <c r="CIE3594" s="195"/>
      <c r="CIF3594" s="195"/>
      <c r="CIG3594" s="195"/>
      <c r="CIH3594" s="195"/>
      <c r="CII3594" s="195"/>
      <c r="CIJ3594" s="195"/>
      <c r="CIK3594" s="195"/>
      <c r="CIL3594" s="195"/>
      <c r="CIM3594" s="195"/>
      <c r="CIN3594" s="195"/>
      <c r="CIO3594" s="195"/>
      <c r="CIP3594" s="195"/>
      <c r="CIQ3594" s="195"/>
      <c r="CIR3594" s="195"/>
      <c r="CIS3594" s="195"/>
      <c r="CIT3594" s="195"/>
      <c r="CIU3594" s="195"/>
      <c r="CIV3594" s="195"/>
      <c r="CIW3594" s="195"/>
      <c r="CIX3594" s="195"/>
      <c r="CIY3594" s="195"/>
      <c r="CIZ3594" s="195"/>
      <c r="CJA3594" s="195"/>
      <c r="CJB3594" s="195"/>
      <c r="CJC3594" s="195"/>
      <c r="CJD3594" s="195"/>
      <c r="CJE3594" s="195"/>
      <c r="CJF3594" s="195"/>
      <c r="CJG3594" s="195"/>
      <c r="CJH3594" s="195"/>
      <c r="CJI3594" s="195"/>
      <c r="CJJ3594" s="195"/>
      <c r="CJK3594" s="195"/>
      <c r="CJL3594" s="195"/>
      <c r="CJM3594" s="195"/>
      <c r="CJN3594" s="195"/>
      <c r="CJO3594" s="195"/>
      <c r="CJP3594" s="195"/>
      <c r="CJQ3594" s="195"/>
      <c r="CJR3594" s="195"/>
      <c r="CJS3594" s="195"/>
      <c r="CJT3594" s="195"/>
      <c r="CJU3594" s="195"/>
      <c r="CJV3594" s="195"/>
      <c r="CJW3594" s="195"/>
      <c r="CJX3594" s="195"/>
      <c r="CJY3594" s="195"/>
      <c r="CJZ3594" s="195"/>
      <c r="CKA3594" s="195"/>
      <c r="CKB3594" s="195"/>
      <c r="CKC3594" s="195"/>
      <c r="CKD3594" s="195"/>
      <c r="CKE3594" s="195"/>
      <c r="CKF3594" s="195"/>
      <c r="CKG3594" s="195"/>
      <c r="CKH3594" s="195"/>
      <c r="CKI3594" s="195"/>
      <c r="CKJ3594" s="195"/>
      <c r="CKK3594" s="195"/>
      <c r="CKL3594" s="195"/>
      <c r="CKM3594" s="195"/>
      <c r="CKN3594" s="195"/>
      <c r="CKO3594" s="195"/>
      <c r="CKP3594" s="195"/>
      <c r="CKQ3594" s="195"/>
      <c r="CKR3594" s="195"/>
      <c r="CKS3594" s="195"/>
      <c r="CKT3594" s="195"/>
      <c r="CKU3594" s="195"/>
      <c r="CKV3594" s="195"/>
      <c r="CKW3594" s="195"/>
      <c r="CKX3594" s="195"/>
      <c r="CKY3594" s="195"/>
      <c r="CKZ3594" s="195"/>
      <c r="CLA3594" s="195"/>
      <c r="CLB3594" s="195"/>
      <c r="CLC3594" s="195"/>
      <c r="CLD3594" s="195"/>
      <c r="CLE3594" s="195"/>
      <c r="CLF3594" s="195"/>
      <c r="CLG3594" s="195"/>
      <c r="CLH3594" s="195"/>
      <c r="CLI3594" s="195"/>
      <c r="CLJ3594" s="195"/>
      <c r="CLK3594" s="195"/>
      <c r="CLL3594" s="195"/>
      <c r="CLM3594" s="195"/>
      <c r="CLN3594" s="195"/>
      <c r="CLO3594" s="195"/>
      <c r="CLP3594" s="195"/>
      <c r="CLQ3594" s="195"/>
      <c r="CLR3594" s="195"/>
      <c r="CLS3594" s="195"/>
      <c r="CLT3594" s="195"/>
      <c r="CLU3594" s="195"/>
      <c r="CLV3594" s="195"/>
      <c r="CLW3594" s="195"/>
      <c r="CLX3594" s="195"/>
      <c r="CLY3594" s="195"/>
      <c r="CLZ3594" s="195"/>
      <c r="CMA3594" s="195"/>
      <c r="CMB3594" s="195"/>
      <c r="CMC3594" s="195"/>
      <c r="CMD3594" s="195"/>
      <c r="CME3594" s="195"/>
      <c r="CMF3594" s="195"/>
      <c r="CMG3594" s="195"/>
      <c r="CMH3594" s="195"/>
      <c r="CMI3594" s="195"/>
      <c r="CMJ3594" s="195"/>
      <c r="CMK3594" s="195"/>
      <c r="CML3594" s="195"/>
      <c r="CMM3594" s="195"/>
      <c r="CMN3594" s="195"/>
      <c r="CMO3594" s="195"/>
      <c r="CMP3594" s="195"/>
      <c r="CMQ3594" s="195"/>
      <c r="CMR3594" s="195"/>
      <c r="CMS3594" s="195"/>
      <c r="CMT3594" s="195"/>
      <c r="CMU3594" s="195"/>
      <c r="CMV3594" s="195"/>
      <c r="CMW3594" s="195"/>
      <c r="CMX3594" s="195"/>
      <c r="CMY3594" s="195"/>
      <c r="CMZ3594" s="195"/>
      <c r="CNA3594" s="195"/>
      <c r="CNB3594" s="195"/>
      <c r="CNC3594" s="195"/>
      <c r="CND3594" s="195"/>
      <c r="CNE3594" s="195"/>
      <c r="CNF3594" s="195"/>
      <c r="CNG3594" s="195"/>
      <c r="CNH3594" s="195"/>
      <c r="CNI3594" s="195"/>
      <c r="CNJ3594" s="195"/>
      <c r="CNK3594" s="195"/>
      <c r="CNL3594" s="195"/>
      <c r="CNM3594" s="195"/>
      <c r="CNN3594" s="195"/>
      <c r="CNO3594" s="195"/>
      <c r="CNP3594" s="195"/>
      <c r="CNQ3594" s="195"/>
      <c r="CNR3594" s="195"/>
      <c r="CNS3594" s="195"/>
      <c r="CNT3594" s="195"/>
      <c r="CNU3594" s="195"/>
      <c r="CNV3594" s="195"/>
      <c r="CNW3594" s="195"/>
      <c r="CNX3594" s="195"/>
      <c r="CNY3594" s="195"/>
      <c r="CNZ3594" s="195"/>
      <c r="COA3594" s="195"/>
      <c r="COB3594" s="195"/>
      <c r="COC3594" s="195"/>
      <c r="COD3594" s="195"/>
      <c r="COE3594" s="195"/>
      <c r="COF3594" s="195"/>
      <c r="COG3594" s="195"/>
      <c r="COH3594" s="195"/>
      <c r="COI3594" s="195"/>
      <c r="COJ3594" s="195"/>
      <c r="COK3594" s="195"/>
      <c r="COL3594" s="195"/>
      <c r="COM3594" s="195"/>
      <c r="CON3594" s="195"/>
      <c r="COO3594" s="195"/>
      <c r="COP3594" s="195"/>
      <c r="COQ3594" s="195"/>
      <c r="COR3594" s="195"/>
      <c r="COS3594" s="195"/>
      <c r="COT3594" s="195"/>
      <c r="COU3594" s="195"/>
      <c r="COV3594" s="195"/>
      <c r="COW3594" s="195"/>
      <c r="COX3594" s="195"/>
      <c r="COY3594" s="195"/>
      <c r="COZ3594" s="195"/>
      <c r="CPA3594" s="195"/>
      <c r="CPB3594" s="195"/>
      <c r="CPC3594" s="195"/>
      <c r="CPD3594" s="195"/>
      <c r="CPE3594" s="195"/>
      <c r="CPF3594" s="195"/>
      <c r="CPG3594" s="195"/>
      <c r="CPH3594" s="195"/>
      <c r="CPI3594" s="195"/>
      <c r="CPJ3594" s="195"/>
      <c r="CPK3594" s="195"/>
      <c r="CPL3594" s="195"/>
      <c r="CPM3594" s="195"/>
      <c r="CPN3594" s="195"/>
      <c r="CPO3594" s="195"/>
      <c r="CPP3594" s="195"/>
      <c r="CPQ3594" s="195"/>
      <c r="CPR3594" s="195"/>
      <c r="CPS3594" s="195"/>
      <c r="CPT3594" s="195"/>
      <c r="CPU3594" s="195"/>
      <c r="CPV3594" s="195"/>
      <c r="CPW3594" s="195"/>
      <c r="CPX3594" s="195"/>
      <c r="CPY3594" s="195"/>
      <c r="CPZ3594" s="195"/>
      <c r="CQA3594" s="195"/>
      <c r="CQB3594" s="195"/>
      <c r="CQC3594" s="195"/>
      <c r="CQD3594" s="195"/>
      <c r="CQE3594" s="195"/>
      <c r="CQF3594" s="195"/>
      <c r="CQG3594" s="195"/>
      <c r="CQH3594" s="195"/>
      <c r="CQI3594" s="195"/>
      <c r="CQJ3594" s="195"/>
      <c r="CQK3594" s="195"/>
      <c r="CQL3594" s="195"/>
      <c r="CQM3594" s="195"/>
      <c r="CQN3594" s="195"/>
      <c r="CQO3594" s="195"/>
      <c r="CQP3594" s="195"/>
      <c r="CQQ3594" s="195"/>
      <c r="CQR3594" s="195"/>
      <c r="CQS3594" s="195"/>
      <c r="CQT3594" s="195"/>
      <c r="CQU3594" s="195"/>
      <c r="CQV3594" s="195"/>
      <c r="CQW3594" s="195"/>
      <c r="CQX3594" s="195"/>
      <c r="CQY3594" s="195"/>
      <c r="CQZ3594" s="195"/>
      <c r="CRA3594" s="195"/>
      <c r="CRB3594" s="195"/>
      <c r="CRC3594" s="195"/>
      <c r="CRD3594" s="195"/>
      <c r="CRE3594" s="195"/>
      <c r="CRF3594" s="195"/>
      <c r="CRG3594" s="195"/>
      <c r="CRH3594" s="195"/>
      <c r="CRI3594" s="195"/>
      <c r="CRJ3594" s="195"/>
      <c r="CRK3594" s="195"/>
      <c r="CRL3594" s="195"/>
      <c r="CRM3594" s="195"/>
      <c r="CRN3594" s="195"/>
      <c r="CRO3594" s="195"/>
      <c r="CRP3594" s="195"/>
      <c r="CRQ3594" s="195"/>
      <c r="CRR3594" s="195"/>
      <c r="CRS3594" s="195"/>
      <c r="CRT3594" s="195"/>
      <c r="CRU3594" s="195"/>
      <c r="CRV3594" s="195"/>
      <c r="CRW3594" s="195"/>
      <c r="CRX3594" s="195"/>
      <c r="CRY3594" s="195"/>
      <c r="CRZ3594" s="195"/>
      <c r="CSA3594" s="195"/>
      <c r="CSB3594" s="195"/>
      <c r="CSC3594" s="195"/>
      <c r="CSD3594" s="195"/>
      <c r="CSE3594" s="195"/>
      <c r="CSF3594" s="195"/>
      <c r="CSG3594" s="195"/>
      <c r="CSH3594" s="195"/>
      <c r="CSI3594" s="195"/>
      <c r="CSJ3594" s="195"/>
      <c r="CSK3594" s="195"/>
      <c r="CSL3594" s="195"/>
      <c r="CSM3594" s="195"/>
      <c r="CSN3594" s="195"/>
      <c r="CSO3594" s="195"/>
      <c r="CSP3594" s="195"/>
      <c r="CSQ3594" s="195"/>
      <c r="CSR3594" s="195"/>
      <c r="CSS3594" s="195"/>
      <c r="CST3594" s="195"/>
      <c r="CSU3594" s="195"/>
      <c r="CSV3594" s="195"/>
      <c r="CSW3594" s="195"/>
      <c r="CSX3594" s="195"/>
      <c r="CSY3594" s="195"/>
      <c r="CSZ3594" s="195"/>
      <c r="CTA3594" s="195"/>
      <c r="CTB3594" s="195"/>
      <c r="CTC3594" s="195"/>
      <c r="CTD3594" s="195"/>
      <c r="CTE3594" s="195"/>
      <c r="CTF3594" s="195"/>
      <c r="CTG3594" s="195"/>
      <c r="CTH3594" s="195"/>
      <c r="CTI3594" s="195"/>
      <c r="CTJ3594" s="195"/>
      <c r="CTK3594" s="195"/>
      <c r="CTL3594" s="195"/>
      <c r="CTM3594" s="195"/>
      <c r="CTN3594" s="195"/>
      <c r="CTO3594" s="195"/>
      <c r="CTP3594" s="195"/>
      <c r="CTQ3594" s="195"/>
      <c r="CTR3594" s="195"/>
      <c r="CTS3594" s="195"/>
      <c r="CTT3594" s="195"/>
      <c r="CTU3594" s="195"/>
      <c r="CTV3594" s="195"/>
      <c r="CTW3594" s="195"/>
      <c r="CTX3594" s="195"/>
      <c r="CTY3594" s="195"/>
      <c r="CTZ3594" s="195"/>
      <c r="CUA3594" s="195"/>
      <c r="CUB3594" s="195"/>
      <c r="CUC3594" s="195"/>
      <c r="CUD3594" s="195"/>
      <c r="CUE3594" s="195"/>
      <c r="CUF3594" s="195"/>
      <c r="CUG3594" s="195"/>
      <c r="CUH3594" s="195"/>
      <c r="CUI3594" s="195"/>
      <c r="CUJ3594" s="195"/>
      <c r="CUK3594" s="195"/>
      <c r="CUL3594" s="195"/>
      <c r="CUM3594" s="195"/>
      <c r="CUN3594" s="195"/>
      <c r="CUO3594" s="195"/>
      <c r="CUP3594" s="195"/>
      <c r="CUQ3594" s="195"/>
      <c r="CUR3594" s="195"/>
      <c r="CUS3594" s="195"/>
      <c r="CUT3594" s="195"/>
      <c r="CUU3594" s="195"/>
      <c r="CUV3594" s="195"/>
      <c r="CUW3594" s="195"/>
      <c r="CUX3594" s="195"/>
      <c r="CUY3594" s="195"/>
      <c r="CUZ3594" s="195"/>
      <c r="CVA3594" s="195"/>
      <c r="CVB3594" s="195"/>
      <c r="CVC3594" s="195"/>
      <c r="CVD3594" s="195"/>
      <c r="CVE3594" s="195"/>
      <c r="CVF3594" s="195"/>
      <c r="CVG3594" s="195"/>
      <c r="CVH3594" s="195"/>
      <c r="CVI3594" s="195"/>
      <c r="CVJ3594" s="195"/>
      <c r="CVK3594" s="195"/>
      <c r="CVL3594" s="195"/>
      <c r="CVM3594" s="195"/>
      <c r="CVN3594" s="195"/>
      <c r="CVO3594" s="195"/>
      <c r="CVP3594" s="195"/>
      <c r="CVQ3594" s="195"/>
      <c r="CVR3594" s="195"/>
      <c r="CVS3594" s="195"/>
      <c r="CVT3594" s="195"/>
      <c r="CVU3594" s="195"/>
      <c r="CVV3594" s="195"/>
      <c r="CVW3594" s="195"/>
      <c r="CVX3594" s="195"/>
      <c r="CVY3594" s="195"/>
      <c r="CVZ3594" s="195"/>
      <c r="CWA3594" s="195"/>
      <c r="CWB3594" s="195"/>
      <c r="CWC3594" s="195"/>
      <c r="CWD3594" s="195"/>
      <c r="CWE3594" s="195"/>
      <c r="CWF3594" s="195"/>
      <c r="CWG3594" s="195"/>
      <c r="CWH3594" s="195"/>
      <c r="CWI3594" s="195"/>
      <c r="CWJ3594" s="195"/>
      <c r="CWK3594" s="195"/>
      <c r="CWL3594" s="195"/>
      <c r="CWM3594" s="195"/>
      <c r="CWN3594" s="195"/>
      <c r="CWO3594" s="195"/>
      <c r="CWP3594" s="195"/>
      <c r="CWQ3594" s="195"/>
      <c r="CWR3594" s="195"/>
      <c r="CWS3594" s="195"/>
      <c r="CWT3594" s="195"/>
      <c r="CWU3594" s="195"/>
      <c r="CWV3594" s="195"/>
      <c r="CWW3594" s="195"/>
      <c r="CWX3594" s="195"/>
      <c r="CWY3594" s="195"/>
      <c r="CWZ3594" s="195"/>
      <c r="CXA3594" s="195"/>
      <c r="CXB3594" s="195"/>
      <c r="CXC3594" s="195"/>
      <c r="CXD3594" s="195"/>
      <c r="CXE3594" s="195"/>
      <c r="CXF3594" s="195"/>
      <c r="CXG3594" s="195"/>
      <c r="CXH3594" s="195"/>
      <c r="CXI3594" s="195"/>
      <c r="CXJ3594" s="195"/>
      <c r="CXK3594" s="195"/>
      <c r="CXL3594" s="195"/>
      <c r="CXM3594" s="195"/>
      <c r="CXN3594" s="195"/>
      <c r="CXO3594" s="195"/>
      <c r="CXP3594" s="195"/>
      <c r="CXQ3594" s="195"/>
      <c r="CXR3594" s="195"/>
      <c r="CXS3594" s="195"/>
      <c r="CXT3594" s="195"/>
      <c r="CXU3594" s="195"/>
      <c r="CXV3594" s="195"/>
      <c r="CXW3594" s="195"/>
      <c r="CXX3594" s="195"/>
      <c r="CXY3594" s="195"/>
      <c r="CXZ3594" s="195"/>
      <c r="CYA3594" s="195"/>
      <c r="CYB3594" s="195"/>
      <c r="CYC3594" s="195"/>
      <c r="CYD3594" s="195"/>
      <c r="CYE3594" s="195"/>
      <c r="CYF3594" s="195"/>
      <c r="CYG3594" s="195"/>
      <c r="CYH3594" s="195"/>
      <c r="CYI3594" s="195"/>
      <c r="CYJ3594" s="195"/>
      <c r="CYK3594" s="195"/>
      <c r="CYL3594" s="195"/>
      <c r="CYM3594" s="195"/>
      <c r="CYN3594" s="195"/>
      <c r="CYO3594" s="195"/>
      <c r="CYP3594" s="195"/>
      <c r="CYQ3594" s="195"/>
      <c r="CYR3594" s="195"/>
      <c r="CYS3594" s="195"/>
      <c r="CYT3594" s="195"/>
      <c r="CYU3594" s="195"/>
      <c r="CYV3594" s="195"/>
      <c r="CYW3594" s="195"/>
      <c r="CYX3594" s="195"/>
      <c r="CYY3594" s="195"/>
      <c r="CYZ3594" s="195"/>
      <c r="CZA3594" s="195"/>
      <c r="CZB3594" s="195"/>
      <c r="CZC3594" s="195"/>
      <c r="CZD3594" s="195"/>
      <c r="CZE3594" s="195"/>
      <c r="CZF3594" s="195"/>
      <c r="CZG3594" s="195"/>
      <c r="CZH3594" s="195"/>
      <c r="CZI3594" s="195"/>
      <c r="CZJ3594" s="195"/>
      <c r="CZK3594" s="195"/>
      <c r="CZL3594" s="195"/>
      <c r="CZM3594" s="195"/>
      <c r="CZN3594" s="195"/>
      <c r="CZO3594" s="195"/>
      <c r="CZP3594" s="195"/>
      <c r="CZQ3594" s="195"/>
      <c r="CZR3594" s="195"/>
      <c r="CZS3594" s="195"/>
      <c r="CZT3594" s="195"/>
      <c r="CZU3594" s="195"/>
      <c r="CZV3594" s="195"/>
      <c r="CZW3594" s="195"/>
      <c r="CZX3594" s="195"/>
      <c r="CZY3594" s="195"/>
      <c r="CZZ3594" s="195"/>
      <c r="DAA3594" s="195"/>
      <c r="DAB3594" s="195"/>
      <c r="DAC3594" s="195"/>
      <c r="DAD3594" s="195"/>
      <c r="DAE3594" s="195"/>
      <c r="DAF3594" s="195"/>
      <c r="DAG3594" s="195"/>
      <c r="DAH3594" s="195"/>
      <c r="DAI3594" s="195"/>
      <c r="DAJ3594" s="195"/>
      <c r="DAK3594" s="195"/>
      <c r="DAL3594" s="195"/>
      <c r="DAM3594" s="195"/>
      <c r="DAN3594" s="195"/>
      <c r="DAO3594" s="195"/>
      <c r="DAP3594" s="195"/>
      <c r="DAQ3594" s="195"/>
      <c r="DAR3594" s="195"/>
      <c r="DAS3594" s="195"/>
      <c r="DAT3594" s="195"/>
      <c r="DAU3594" s="195"/>
      <c r="DAV3594" s="195"/>
      <c r="DAW3594" s="195"/>
      <c r="DAX3594" s="195"/>
      <c r="DAY3594" s="195"/>
      <c r="DAZ3594" s="195"/>
      <c r="DBA3594" s="195"/>
      <c r="DBB3594" s="195"/>
      <c r="DBC3594" s="195"/>
      <c r="DBD3594" s="195"/>
      <c r="DBE3594" s="195"/>
      <c r="DBF3594" s="195"/>
      <c r="DBG3594" s="195"/>
      <c r="DBH3594" s="195"/>
      <c r="DBI3594" s="195"/>
      <c r="DBJ3594" s="195"/>
      <c r="DBK3594" s="195"/>
      <c r="DBL3594" s="195"/>
      <c r="DBM3594" s="195"/>
      <c r="DBN3594" s="195"/>
      <c r="DBO3594" s="195"/>
      <c r="DBP3594" s="195"/>
      <c r="DBQ3594" s="195"/>
      <c r="DBR3594" s="195"/>
      <c r="DBS3594" s="195"/>
      <c r="DBT3594" s="195"/>
      <c r="DBU3594" s="195"/>
      <c r="DBV3594" s="195"/>
      <c r="DBW3594" s="195"/>
      <c r="DBX3594" s="195"/>
      <c r="DBY3594" s="195"/>
      <c r="DBZ3594" s="195"/>
      <c r="DCA3594" s="195"/>
      <c r="DCB3594" s="195"/>
      <c r="DCC3594" s="195"/>
      <c r="DCD3594" s="195"/>
      <c r="DCE3594" s="195"/>
      <c r="DCF3594" s="195"/>
      <c r="DCG3594" s="195"/>
      <c r="DCH3594" s="195"/>
      <c r="DCI3594" s="195"/>
      <c r="DCJ3594" s="195"/>
      <c r="DCK3594" s="195"/>
      <c r="DCL3594" s="195"/>
      <c r="DCM3594" s="195"/>
      <c r="DCN3594" s="195"/>
      <c r="DCO3594" s="195"/>
      <c r="DCP3594" s="195"/>
      <c r="DCQ3594" s="195"/>
      <c r="DCR3594" s="195"/>
      <c r="DCS3594" s="195"/>
      <c r="DCT3594" s="195"/>
      <c r="DCU3594" s="195"/>
      <c r="DCV3594" s="195"/>
      <c r="DCW3594" s="195"/>
      <c r="DCX3594" s="195"/>
      <c r="DCY3594" s="195"/>
      <c r="DCZ3594" s="195"/>
      <c r="DDA3594" s="195"/>
      <c r="DDB3594" s="195"/>
      <c r="DDC3594" s="195"/>
      <c r="DDD3594" s="195"/>
      <c r="DDE3594" s="195"/>
      <c r="DDF3594" s="195"/>
      <c r="DDG3594" s="195"/>
      <c r="DDH3594" s="195"/>
      <c r="DDI3594" s="195"/>
      <c r="DDJ3594" s="195"/>
      <c r="DDK3594" s="195"/>
      <c r="DDL3594" s="195"/>
      <c r="DDM3594" s="195"/>
      <c r="DDN3594" s="195"/>
      <c r="DDO3594" s="195"/>
      <c r="DDP3594" s="195"/>
      <c r="DDQ3594" s="195"/>
      <c r="DDR3594" s="195"/>
      <c r="DDS3594" s="195"/>
      <c r="DDT3594" s="195"/>
      <c r="DDU3594" s="195"/>
      <c r="DDV3594" s="195"/>
      <c r="DDW3594" s="195"/>
      <c r="DDX3594" s="195"/>
      <c r="DDY3594" s="195"/>
      <c r="DDZ3594" s="195"/>
      <c r="DEA3594" s="195"/>
      <c r="DEB3594" s="195"/>
      <c r="DEC3594" s="195"/>
      <c r="DED3594" s="195"/>
      <c r="DEE3594" s="195"/>
      <c r="DEF3594" s="195"/>
      <c r="DEG3594" s="195"/>
      <c r="DEH3594" s="195"/>
      <c r="DEI3594" s="195"/>
      <c r="DEJ3594" s="195"/>
      <c r="DEK3594" s="195"/>
      <c r="DEL3594" s="195"/>
      <c r="DEM3594" s="195"/>
      <c r="DEN3594" s="195"/>
      <c r="DEO3594" s="195"/>
      <c r="DEP3594" s="195"/>
      <c r="DEQ3594" s="195"/>
      <c r="DER3594" s="195"/>
      <c r="DES3594" s="195"/>
      <c r="DET3594" s="195"/>
      <c r="DEU3594" s="195"/>
      <c r="DEV3594" s="195"/>
      <c r="DEW3594" s="195"/>
      <c r="DEX3594" s="195"/>
      <c r="DEY3594" s="195"/>
      <c r="DEZ3594" s="195"/>
      <c r="DFA3594" s="195"/>
      <c r="DFB3594" s="195"/>
      <c r="DFC3594" s="195"/>
      <c r="DFD3594" s="195"/>
      <c r="DFE3594" s="195"/>
      <c r="DFF3594" s="195"/>
      <c r="DFG3594" s="195"/>
      <c r="DFH3594" s="195"/>
      <c r="DFI3594" s="195"/>
      <c r="DFJ3594" s="195"/>
      <c r="DFK3594" s="195"/>
      <c r="DFL3594" s="195"/>
      <c r="DFM3594" s="195"/>
      <c r="DFN3594" s="195"/>
      <c r="DFO3594" s="195"/>
      <c r="DFP3594" s="195"/>
      <c r="DFQ3594" s="195"/>
      <c r="DFR3594" s="195"/>
      <c r="DFS3594" s="195"/>
      <c r="DFT3594" s="195"/>
      <c r="DFU3594" s="195"/>
      <c r="DFV3594" s="195"/>
      <c r="DFW3594" s="195"/>
      <c r="DFX3594" s="195"/>
      <c r="DFY3594" s="195"/>
      <c r="DFZ3594" s="195"/>
      <c r="DGA3594" s="195"/>
      <c r="DGB3594" s="195"/>
      <c r="DGC3594" s="195"/>
      <c r="DGD3594" s="195"/>
      <c r="DGE3594" s="195"/>
      <c r="DGF3594" s="195"/>
      <c r="DGG3594" s="195"/>
      <c r="DGH3594" s="195"/>
      <c r="DGI3594" s="195"/>
      <c r="DGJ3594" s="195"/>
      <c r="DGK3594" s="195"/>
      <c r="DGL3594" s="195"/>
      <c r="DGM3594" s="195"/>
      <c r="DGN3594" s="195"/>
      <c r="DGO3594" s="195"/>
      <c r="DGP3594" s="195"/>
      <c r="DGQ3594" s="195"/>
      <c r="DGR3594" s="195"/>
      <c r="DGS3594" s="195"/>
      <c r="DGT3594" s="195"/>
      <c r="DGU3594" s="195"/>
      <c r="DGV3594" s="195"/>
      <c r="DGW3594" s="195"/>
      <c r="DGX3594" s="195"/>
      <c r="DGY3594" s="195"/>
      <c r="DGZ3594" s="195"/>
      <c r="DHA3594" s="195"/>
      <c r="DHB3594" s="195"/>
      <c r="DHC3594" s="195"/>
      <c r="DHD3594" s="195"/>
      <c r="DHE3594" s="195"/>
      <c r="DHF3594" s="195"/>
      <c r="DHG3594" s="195"/>
      <c r="DHH3594" s="195"/>
      <c r="DHI3594" s="195"/>
      <c r="DHJ3594" s="195"/>
      <c r="DHK3594" s="195"/>
      <c r="DHL3594" s="195"/>
      <c r="DHM3594" s="195"/>
      <c r="DHN3594" s="195"/>
      <c r="DHO3594" s="195"/>
      <c r="DHP3594" s="195"/>
      <c r="DHQ3594" s="195"/>
      <c r="DHR3594" s="195"/>
      <c r="DHS3594" s="195"/>
      <c r="DHT3594" s="195"/>
      <c r="DHU3594" s="195"/>
      <c r="DHV3594" s="195"/>
      <c r="DHW3594" s="195"/>
      <c r="DHX3594" s="195"/>
      <c r="DHY3594" s="195"/>
      <c r="DHZ3594" s="195"/>
      <c r="DIA3594" s="195"/>
      <c r="DIB3594" s="195"/>
      <c r="DIC3594" s="195"/>
      <c r="DID3594" s="195"/>
      <c r="DIE3594" s="195"/>
      <c r="DIF3594" s="195"/>
      <c r="DIG3594" s="195"/>
      <c r="DIH3594" s="195"/>
      <c r="DII3594" s="195"/>
      <c r="DIJ3594" s="195"/>
      <c r="DIK3594" s="195"/>
      <c r="DIL3594" s="195"/>
      <c r="DIM3594" s="195"/>
      <c r="DIN3594" s="195"/>
      <c r="DIO3594" s="195"/>
      <c r="DIP3594" s="195"/>
      <c r="DIQ3594" s="195"/>
      <c r="DIR3594" s="195"/>
      <c r="DIS3594" s="195"/>
      <c r="DIT3594" s="195"/>
      <c r="DIU3594" s="195"/>
      <c r="DIV3594" s="195"/>
      <c r="DIW3594" s="195"/>
      <c r="DIX3594" s="195"/>
      <c r="DIY3594" s="195"/>
      <c r="DIZ3594" s="195"/>
      <c r="DJA3594" s="195"/>
      <c r="DJB3594" s="195"/>
      <c r="DJC3594" s="195"/>
      <c r="DJD3594" s="195"/>
      <c r="DJE3594" s="195"/>
      <c r="DJF3594" s="195"/>
      <c r="DJG3594" s="195"/>
      <c r="DJH3594" s="195"/>
      <c r="DJI3594" s="195"/>
      <c r="DJJ3594" s="195"/>
      <c r="DJK3594" s="195"/>
      <c r="DJL3594" s="195"/>
      <c r="DJM3594" s="195"/>
      <c r="DJN3594" s="195"/>
      <c r="DJO3594" s="195"/>
      <c r="DJP3594" s="195"/>
      <c r="DJQ3594" s="195"/>
      <c r="DJR3594" s="195"/>
      <c r="DJS3594" s="195"/>
      <c r="DJT3594" s="195"/>
      <c r="DJU3594" s="195"/>
      <c r="DJV3594" s="195"/>
      <c r="DJW3594" s="195"/>
      <c r="DJX3594" s="195"/>
      <c r="DJY3594" s="195"/>
      <c r="DJZ3594" s="195"/>
      <c r="DKA3594" s="195"/>
      <c r="DKB3594" s="195"/>
      <c r="DKC3594" s="195"/>
      <c r="DKD3594" s="195"/>
      <c r="DKE3594" s="195"/>
      <c r="DKF3594" s="195"/>
      <c r="DKG3594" s="195"/>
      <c r="DKH3594" s="195"/>
      <c r="DKI3594" s="195"/>
      <c r="DKJ3594" s="195"/>
      <c r="DKK3594" s="195"/>
      <c r="DKL3594" s="195"/>
      <c r="DKM3594" s="195"/>
      <c r="DKN3594" s="195"/>
      <c r="DKO3594" s="195"/>
      <c r="DKP3594" s="195"/>
      <c r="DKQ3594" s="195"/>
      <c r="DKR3594" s="195"/>
      <c r="DKS3594" s="195"/>
      <c r="DKT3594" s="195"/>
      <c r="DKU3594" s="195"/>
      <c r="DKV3594" s="195"/>
      <c r="DKW3594" s="195"/>
      <c r="DKX3594" s="195"/>
      <c r="DKY3594" s="195"/>
      <c r="DKZ3594" s="195"/>
      <c r="DLA3594" s="195"/>
      <c r="DLB3594" s="195"/>
      <c r="DLC3594" s="195"/>
      <c r="DLD3594" s="195"/>
      <c r="DLE3594" s="195"/>
      <c r="DLF3594" s="195"/>
      <c r="DLG3594" s="195"/>
      <c r="DLH3594" s="195"/>
      <c r="DLI3594" s="195"/>
      <c r="DLJ3594" s="195"/>
      <c r="DLK3594" s="195"/>
      <c r="DLL3594" s="195"/>
      <c r="DLM3594" s="195"/>
      <c r="DLN3594" s="195"/>
      <c r="DLO3594" s="195"/>
      <c r="DLP3594" s="195"/>
      <c r="DLQ3594" s="195"/>
      <c r="DLR3594" s="195"/>
      <c r="DLS3594" s="195"/>
      <c r="DLT3594" s="195"/>
      <c r="DLU3594" s="195"/>
      <c r="DLV3594" s="195"/>
      <c r="DLW3594" s="195"/>
      <c r="DLX3594" s="195"/>
      <c r="DLY3594" s="195"/>
      <c r="DLZ3594" s="195"/>
      <c r="DMA3594" s="195"/>
      <c r="DMB3594" s="195"/>
      <c r="DMC3594" s="195"/>
      <c r="DMD3594" s="195"/>
      <c r="DME3594" s="195"/>
      <c r="DMF3594" s="195"/>
      <c r="DMG3594" s="195"/>
      <c r="DMH3594" s="195"/>
      <c r="DMI3594" s="195"/>
      <c r="DMJ3594" s="195"/>
      <c r="DMK3594" s="195"/>
      <c r="DML3594" s="195"/>
      <c r="DMM3594" s="195"/>
      <c r="DMN3594" s="195"/>
      <c r="DMO3594" s="195"/>
      <c r="DMP3594" s="195"/>
      <c r="DMQ3594" s="195"/>
      <c r="DMR3594" s="195"/>
      <c r="DMS3594" s="195"/>
      <c r="DMT3594" s="195"/>
      <c r="DMU3594" s="195"/>
      <c r="DMV3594" s="195"/>
      <c r="DMW3594" s="195"/>
      <c r="DMX3594" s="195"/>
      <c r="DMY3594" s="195"/>
      <c r="DMZ3594" s="195"/>
      <c r="DNA3594" s="195"/>
      <c r="DNB3594" s="195"/>
      <c r="DNC3594" s="195"/>
      <c r="DND3594" s="195"/>
      <c r="DNE3594" s="195"/>
      <c r="DNF3594" s="195"/>
      <c r="DNG3594" s="195"/>
      <c r="DNH3594" s="195"/>
      <c r="DNI3594" s="195"/>
      <c r="DNJ3594" s="195"/>
      <c r="DNK3594" s="195"/>
      <c r="DNL3594" s="195"/>
      <c r="DNM3594" s="195"/>
      <c r="DNN3594" s="195"/>
      <c r="DNO3594" s="195"/>
      <c r="DNP3594" s="195"/>
      <c r="DNQ3594" s="195"/>
      <c r="DNR3594" s="195"/>
      <c r="DNS3594" s="195"/>
      <c r="DNT3594" s="195"/>
      <c r="DNU3594" s="195"/>
      <c r="DNV3594" s="195"/>
      <c r="DNW3594" s="195"/>
      <c r="DNX3594" s="195"/>
      <c r="DNY3594" s="195"/>
      <c r="DNZ3594" s="195"/>
      <c r="DOA3594" s="195"/>
      <c r="DOB3594" s="195"/>
      <c r="DOC3594" s="195"/>
      <c r="DOD3594" s="195"/>
      <c r="DOE3594" s="195"/>
      <c r="DOF3594" s="195"/>
      <c r="DOG3594" s="195"/>
      <c r="DOH3594" s="195"/>
      <c r="DOI3594" s="195"/>
      <c r="DOJ3594" s="195"/>
      <c r="DOK3594" s="195"/>
      <c r="DOL3594" s="195"/>
      <c r="DOM3594" s="195"/>
      <c r="DON3594" s="195"/>
      <c r="DOO3594" s="195"/>
      <c r="DOP3594" s="195"/>
      <c r="DOQ3594" s="195"/>
      <c r="DOR3594" s="195"/>
      <c r="DOS3594" s="195"/>
      <c r="DOT3594" s="195"/>
      <c r="DOU3594" s="195"/>
      <c r="DOV3594" s="195"/>
      <c r="DOW3594" s="195"/>
      <c r="DOX3594" s="195"/>
      <c r="DOY3594" s="195"/>
      <c r="DOZ3594" s="195"/>
      <c r="DPA3594" s="195"/>
      <c r="DPB3594" s="195"/>
      <c r="DPC3594" s="195"/>
      <c r="DPD3594" s="195"/>
      <c r="DPE3594" s="195"/>
      <c r="DPF3594" s="195"/>
      <c r="DPG3594" s="195"/>
      <c r="DPH3594" s="195"/>
      <c r="DPI3594" s="195"/>
      <c r="DPJ3594" s="195"/>
      <c r="DPK3594" s="195"/>
      <c r="DPL3594" s="195"/>
      <c r="DPM3594" s="195"/>
      <c r="DPN3594" s="195"/>
      <c r="DPO3594" s="195"/>
      <c r="DPP3594" s="195"/>
      <c r="DPQ3594" s="195"/>
      <c r="DPR3594" s="195"/>
      <c r="DPS3594" s="195"/>
      <c r="DPT3594" s="195"/>
      <c r="DPU3594" s="195"/>
      <c r="DPV3594" s="195"/>
      <c r="DPW3594" s="195"/>
      <c r="DPX3594" s="195"/>
      <c r="DPY3594" s="195"/>
      <c r="DPZ3594" s="195"/>
      <c r="DQA3594" s="195"/>
      <c r="DQB3594" s="195"/>
      <c r="DQC3594" s="195"/>
      <c r="DQD3594" s="195"/>
      <c r="DQE3594" s="195"/>
      <c r="DQF3594" s="195"/>
      <c r="DQG3594" s="195"/>
      <c r="DQH3594" s="195"/>
      <c r="DQI3594" s="195"/>
      <c r="DQJ3594" s="195"/>
      <c r="DQK3594" s="195"/>
      <c r="DQL3594" s="195"/>
      <c r="DQM3594" s="195"/>
      <c r="DQN3594" s="195"/>
      <c r="DQO3594" s="195"/>
      <c r="DQP3594" s="195"/>
      <c r="DQQ3594" s="195"/>
      <c r="DQR3594" s="195"/>
      <c r="DQS3594" s="195"/>
      <c r="DQT3594" s="195"/>
      <c r="DQU3594" s="195"/>
      <c r="DQV3594" s="195"/>
      <c r="DQW3594" s="195"/>
      <c r="DQX3594" s="195"/>
      <c r="DQY3594" s="195"/>
      <c r="DQZ3594" s="195"/>
      <c r="DRA3594" s="195"/>
      <c r="DRB3594" s="195"/>
      <c r="DRC3594" s="195"/>
      <c r="DRD3594" s="195"/>
      <c r="DRE3594" s="195"/>
      <c r="DRF3594" s="195"/>
      <c r="DRG3594" s="195"/>
      <c r="DRH3594" s="195"/>
      <c r="DRI3594" s="195"/>
      <c r="DRJ3594" s="195"/>
      <c r="DRK3594" s="195"/>
      <c r="DRL3594" s="195"/>
      <c r="DRM3594" s="195"/>
      <c r="DRN3594" s="195"/>
      <c r="DRO3594" s="195"/>
      <c r="DRP3594" s="195"/>
      <c r="DRQ3594" s="195"/>
      <c r="DRR3594" s="195"/>
      <c r="DRS3594" s="195"/>
      <c r="DRT3594" s="195"/>
      <c r="DRU3594" s="195"/>
      <c r="DRV3594" s="195"/>
      <c r="DRW3594" s="195"/>
      <c r="DRX3594" s="195"/>
      <c r="DRY3594" s="195"/>
      <c r="DRZ3594" s="195"/>
      <c r="DSA3594" s="195"/>
      <c r="DSB3594" s="195"/>
      <c r="DSC3594" s="195"/>
      <c r="DSD3594" s="195"/>
      <c r="DSE3594" s="195"/>
      <c r="DSF3594" s="195"/>
      <c r="DSG3594" s="195"/>
      <c r="DSH3594" s="195"/>
      <c r="DSI3594" s="195"/>
      <c r="DSJ3594" s="195"/>
      <c r="DSK3594" s="195"/>
      <c r="DSL3594" s="195"/>
      <c r="DSM3594" s="195"/>
      <c r="DSN3594" s="195"/>
      <c r="DSO3594" s="195"/>
      <c r="DSP3594" s="195"/>
      <c r="DSQ3594" s="195"/>
      <c r="DSR3594" s="195"/>
      <c r="DSS3594" s="195"/>
      <c r="DST3594" s="195"/>
      <c r="DSU3594" s="195"/>
      <c r="DSV3594" s="195"/>
      <c r="DSW3594" s="195"/>
      <c r="DSX3594" s="195"/>
      <c r="DSY3594" s="195"/>
      <c r="DSZ3594" s="195"/>
      <c r="DTA3594" s="195"/>
      <c r="DTB3594" s="195"/>
      <c r="DTC3594" s="195"/>
      <c r="DTD3594" s="195"/>
      <c r="DTE3594" s="195"/>
      <c r="DTF3594" s="195"/>
      <c r="DTG3594" s="195"/>
      <c r="DTH3594" s="195"/>
      <c r="DTI3594" s="195"/>
      <c r="DTJ3594" s="195"/>
      <c r="DTK3594" s="195"/>
      <c r="DTL3594" s="195"/>
      <c r="DTM3594" s="195"/>
      <c r="DTN3594" s="195"/>
      <c r="DTO3594" s="195"/>
      <c r="DTP3594" s="195"/>
      <c r="DTQ3594" s="195"/>
      <c r="DTR3594" s="195"/>
      <c r="DTS3594" s="195"/>
      <c r="DTT3594" s="195"/>
      <c r="DTU3594" s="195"/>
      <c r="DTV3594" s="195"/>
      <c r="DTW3594" s="195"/>
      <c r="DTX3594" s="195"/>
      <c r="DTY3594" s="195"/>
      <c r="DTZ3594" s="195"/>
      <c r="DUA3594" s="195"/>
      <c r="DUB3594" s="195"/>
      <c r="DUC3594" s="195"/>
      <c r="DUD3594" s="195"/>
      <c r="DUE3594" s="195"/>
      <c r="DUF3594" s="195"/>
      <c r="DUG3594" s="195"/>
      <c r="DUH3594" s="195"/>
      <c r="DUI3594" s="195"/>
      <c r="DUJ3594" s="195"/>
      <c r="DUK3594" s="195"/>
      <c r="DUL3594" s="195"/>
      <c r="DUM3594" s="195"/>
      <c r="DUN3594" s="195"/>
      <c r="DUO3594" s="195"/>
      <c r="DUP3594" s="195"/>
      <c r="DUQ3594" s="195"/>
      <c r="DUR3594" s="195"/>
      <c r="DUS3594" s="195"/>
      <c r="DUT3594" s="195"/>
      <c r="DUU3594" s="195"/>
      <c r="DUV3594" s="195"/>
      <c r="DUW3594" s="195"/>
      <c r="DUX3594" s="195"/>
      <c r="DUY3594" s="195"/>
      <c r="DUZ3594" s="195"/>
      <c r="DVA3594" s="195"/>
      <c r="DVB3594" s="195"/>
      <c r="DVC3594" s="195"/>
      <c r="DVD3594" s="195"/>
      <c r="DVE3594" s="195"/>
      <c r="DVF3594" s="195"/>
      <c r="DVG3594" s="195"/>
      <c r="DVH3594" s="195"/>
      <c r="DVI3594" s="195"/>
      <c r="DVJ3594" s="195"/>
      <c r="DVK3594" s="195"/>
      <c r="DVL3594" s="195"/>
      <c r="DVM3594" s="195"/>
      <c r="DVN3594" s="195"/>
      <c r="DVO3594" s="195"/>
      <c r="DVP3594" s="195"/>
      <c r="DVQ3594" s="195"/>
      <c r="DVR3594" s="195"/>
      <c r="DVS3594" s="195"/>
      <c r="DVT3594" s="195"/>
      <c r="DVU3594" s="195"/>
      <c r="DVV3594" s="195"/>
      <c r="DVW3594" s="195"/>
      <c r="DVX3594" s="195"/>
      <c r="DVY3594" s="195"/>
      <c r="DVZ3594" s="195"/>
      <c r="DWA3594" s="195"/>
      <c r="DWB3594" s="195"/>
      <c r="DWC3594" s="195"/>
      <c r="DWD3594" s="195"/>
      <c r="DWE3594" s="195"/>
      <c r="DWF3594" s="195"/>
      <c r="DWG3594" s="195"/>
      <c r="DWH3594" s="195"/>
      <c r="DWI3594" s="195"/>
      <c r="DWJ3594" s="195"/>
      <c r="DWK3594" s="195"/>
      <c r="DWL3594" s="195"/>
      <c r="DWM3594" s="195"/>
      <c r="DWN3594" s="195"/>
      <c r="DWO3594" s="195"/>
      <c r="DWP3594" s="195"/>
      <c r="DWQ3594" s="195"/>
      <c r="DWR3594" s="195"/>
      <c r="DWS3594" s="195"/>
      <c r="DWT3594" s="195"/>
      <c r="DWU3594" s="195"/>
      <c r="DWV3594" s="195"/>
      <c r="DWW3594" s="195"/>
      <c r="DWX3594" s="195"/>
      <c r="DWY3594" s="195"/>
      <c r="DWZ3594" s="195"/>
      <c r="DXA3594" s="195"/>
      <c r="DXB3594" s="195"/>
      <c r="DXC3594" s="195"/>
      <c r="DXD3594" s="195"/>
      <c r="DXE3594" s="195"/>
      <c r="DXF3594" s="195"/>
      <c r="DXG3594" s="195"/>
      <c r="DXH3594" s="195"/>
      <c r="DXI3594" s="195"/>
      <c r="DXJ3594" s="195"/>
      <c r="DXK3594" s="195"/>
      <c r="DXL3594" s="195"/>
      <c r="DXM3594" s="195"/>
      <c r="DXN3594" s="195"/>
      <c r="DXO3594" s="195"/>
      <c r="DXP3594" s="195"/>
      <c r="DXQ3594" s="195"/>
      <c r="DXR3594" s="195"/>
      <c r="DXS3594" s="195"/>
      <c r="DXT3594" s="195"/>
      <c r="DXU3594" s="195"/>
      <c r="DXV3594" s="195"/>
      <c r="DXW3594" s="195"/>
      <c r="DXX3594" s="195"/>
      <c r="DXY3594" s="195"/>
      <c r="DXZ3594" s="195"/>
      <c r="DYA3594" s="195"/>
      <c r="DYB3594" s="195"/>
      <c r="DYC3594" s="195"/>
      <c r="DYD3594" s="195"/>
      <c r="DYE3594" s="195"/>
      <c r="DYF3594" s="195"/>
      <c r="DYG3594" s="195"/>
      <c r="DYH3594" s="195"/>
      <c r="DYI3594" s="195"/>
      <c r="DYJ3594" s="195"/>
      <c r="DYK3594" s="195"/>
      <c r="DYL3594" s="195"/>
      <c r="DYM3594" s="195"/>
      <c r="DYN3594" s="195"/>
      <c r="DYO3594" s="195"/>
      <c r="DYP3594" s="195"/>
      <c r="DYQ3594" s="195"/>
      <c r="DYR3594" s="195"/>
      <c r="DYS3594" s="195"/>
      <c r="DYT3594" s="195"/>
      <c r="DYU3594" s="195"/>
      <c r="DYV3594" s="195"/>
      <c r="DYW3594" s="195"/>
      <c r="DYX3594" s="195"/>
      <c r="DYY3594" s="195"/>
      <c r="DYZ3594" s="195"/>
      <c r="DZA3594" s="195"/>
      <c r="DZB3594" s="195"/>
      <c r="DZC3594" s="195"/>
      <c r="DZD3594" s="195"/>
      <c r="DZE3594" s="195"/>
      <c r="DZF3594" s="195"/>
      <c r="DZG3594" s="195"/>
      <c r="DZH3594" s="195"/>
      <c r="DZI3594" s="195"/>
      <c r="DZJ3594" s="195"/>
      <c r="DZK3594" s="195"/>
      <c r="DZL3594" s="195"/>
      <c r="DZM3594" s="195"/>
      <c r="DZN3594" s="195"/>
      <c r="DZO3594" s="195"/>
      <c r="DZP3594" s="195"/>
      <c r="DZQ3594" s="195"/>
      <c r="DZR3594" s="195"/>
      <c r="DZS3594" s="195"/>
      <c r="DZT3594" s="195"/>
      <c r="DZU3594" s="195"/>
      <c r="DZV3594" s="195"/>
      <c r="DZW3594" s="195"/>
      <c r="DZX3594" s="195"/>
      <c r="DZY3594" s="195"/>
      <c r="DZZ3594" s="195"/>
      <c r="EAA3594" s="195"/>
      <c r="EAB3594" s="195"/>
      <c r="EAC3594" s="195"/>
      <c r="EAD3594" s="195"/>
      <c r="EAE3594" s="195"/>
      <c r="EAF3594" s="195"/>
      <c r="EAG3594" s="195"/>
      <c r="EAH3594" s="195"/>
      <c r="EAI3594" s="195"/>
      <c r="EAJ3594" s="195"/>
      <c r="EAK3594" s="195"/>
      <c r="EAL3594" s="195"/>
      <c r="EAM3594" s="195"/>
      <c r="EAN3594" s="195"/>
      <c r="EAO3594" s="195"/>
      <c r="EAP3594" s="195"/>
      <c r="EAQ3594" s="195"/>
      <c r="EAR3594" s="195"/>
      <c r="EAS3594" s="195"/>
      <c r="EAT3594" s="195"/>
      <c r="EAU3594" s="195"/>
      <c r="EAV3594" s="195"/>
      <c r="EAW3594" s="195"/>
      <c r="EAX3594" s="195"/>
      <c r="EAY3594" s="195"/>
      <c r="EAZ3594" s="195"/>
      <c r="EBA3594" s="195"/>
      <c r="EBB3594" s="195"/>
      <c r="EBC3594" s="195"/>
      <c r="EBD3594" s="195"/>
      <c r="EBE3594" s="195"/>
      <c r="EBF3594" s="195"/>
      <c r="EBG3594" s="195"/>
      <c r="EBH3594" s="195"/>
      <c r="EBI3594" s="195"/>
      <c r="EBJ3594" s="195"/>
      <c r="EBK3594" s="195"/>
      <c r="EBL3594" s="195"/>
      <c r="EBM3594" s="195"/>
      <c r="EBN3594" s="195"/>
      <c r="EBO3594" s="195"/>
      <c r="EBP3594" s="195"/>
      <c r="EBQ3594" s="195"/>
      <c r="EBR3594" s="195"/>
      <c r="EBS3594" s="195"/>
      <c r="EBT3594" s="195"/>
      <c r="EBU3594" s="195"/>
      <c r="EBV3594" s="195"/>
      <c r="EBW3594" s="195"/>
      <c r="EBX3594" s="195"/>
      <c r="EBY3594" s="195"/>
      <c r="EBZ3594" s="195"/>
      <c r="ECA3594" s="195"/>
      <c r="ECB3594" s="195"/>
      <c r="ECC3594" s="195"/>
      <c r="ECD3594" s="195"/>
      <c r="ECE3594" s="195"/>
      <c r="ECF3594" s="195"/>
      <c r="ECG3594" s="195"/>
      <c r="ECH3594" s="195"/>
      <c r="ECI3594" s="195"/>
      <c r="ECJ3594" s="195"/>
      <c r="ECK3594" s="195"/>
      <c r="ECL3594" s="195"/>
      <c r="ECM3594" s="195"/>
      <c r="ECN3594" s="195"/>
      <c r="ECO3594" s="195"/>
      <c r="ECP3594" s="195"/>
      <c r="ECQ3594" s="195"/>
      <c r="ECR3594" s="195"/>
      <c r="ECS3594" s="195"/>
      <c r="ECT3594" s="195"/>
      <c r="ECU3594" s="195"/>
      <c r="ECV3594" s="195"/>
      <c r="ECW3594" s="195"/>
      <c r="ECX3594" s="195"/>
      <c r="ECY3594" s="195"/>
      <c r="ECZ3594" s="195"/>
      <c r="EDA3594" s="195"/>
      <c r="EDB3594" s="195"/>
      <c r="EDC3594" s="195"/>
      <c r="EDD3594" s="195"/>
      <c r="EDE3594" s="195"/>
      <c r="EDF3594" s="195"/>
      <c r="EDG3594" s="195"/>
      <c r="EDH3594" s="195"/>
      <c r="EDI3594" s="195"/>
      <c r="EDJ3594" s="195"/>
      <c r="EDK3594" s="195"/>
      <c r="EDL3594" s="195"/>
      <c r="EDM3594" s="195"/>
      <c r="EDN3594" s="195"/>
      <c r="EDO3594" s="195"/>
      <c r="EDP3594" s="195"/>
      <c r="EDQ3594" s="195"/>
      <c r="EDR3594" s="195"/>
      <c r="EDS3594" s="195"/>
      <c r="EDT3594" s="195"/>
      <c r="EDU3594" s="195"/>
      <c r="EDV3594" s="195"/>
      <c r="EDW3594" s="195"/>
      <c r="EDX3594" s="195"/>
      <c r="EDY3594" s="195"/>
      <c r="EDZ3594" s="195"/>
      <c r="EEA3594" s="195"/>
      <c r="EEB3594" s="195"/>
      <c r="EEC3594" s="195"/>
      <c r="EED3594" s="195"/>
      <c r="EEE3594" s="195"/>
      <c r="EEF3594" s="195"/>
      <c r="EEG3594" s="195"/>
      <c r="EEH3594" s="195"/>
      <c r="EEI3594" s="195"/>
      <c r="EEJ3594" s="195"/>
      <c r="EEK3594" s="195"/>
      <c r="EEL3594" s="195"/>
      <c r="EEM3594" s="195"/>
      <c r="EEN3594" s="195"/>
      <c r="EEO3594" s="195"/>
      <c r="EEP3594" s="195"/>
      <c r="EEQ3594" s="195"/>
      <c r="EER3594" s="195"/>
      <c r="EES3594" s="195"/>
      <c r="EET3594" s="195"/>
      <c r="EEU3594" s="195"/>
      <c r="EEV3594" s="195"/>
      <c r="EEW3594" s="195"/>
      <c r="EEX3594" s="195"/>
      <c r="EEY3594" s="195"/>
      <c r="EEZ3594" s="195"/>
      <c r="EFA3594" s="195"/>
      <c r="EFB3594" s="195"/>
      <c r="EFC3594" s="195"/>
      <c r="EFD3594" s="195"/>
      <c r="EFE3594" s="195"/>
      <c r="EFF3594" s="195"/>
      <c r="EFG3594" s="195"/>
      <c r="EFH3594" s="195"/>
      <c r="EFI3594" s="195"/>
      <c r="EFJ3594" s="195"/>
      <c r="EFK3594" s="195"/>
      <c r="EFL3594" s="195"/>
      <c r="EFM3594" s="195"/>
      <c r="EFN3594" s="195"/>
      <c r="EFO3594" s="195"/>
      <c r="EFP3594" s="195"/>
      <c r="EFQ3594" s="195"/>
      <c r="EFR3594" s="195"/>
      <c r="EFS3594" s="195"/>
      <c r="EFT3594" s="195"/>
      <c r="EFU3594" s="195"/>
      <c r="EFV3594" s="195"/>
      <c r="EFW3594" s="195"/>
      <c r="EFX3594" s="195"/>
      <c r="EFY3594" s="195"/>
      <c r="EFZ3594" s="195"/>
      <c r="EGA3594" s="195"/>
      <c r="EGB3594" s="195"/>
      <c r="EGC3594" s="195"/>
      <c r="EGD3594" s="195"/>
      <c r="EGE3594" s="195"/>
      <c r="EGF3594" s="195"/>
      <c r="EGG3594" s="195"/>
      <c r="EGH3594" s="195"/>
      <c r="EGI3594" s="195"/>
      <c r="EGJ3594" s="195"/>
      <c r="EGK3594" s="195"/>
      <c r="EGL3594" s="195"/>
      <c r="EGM3594" s="195"/>
      <c r="EGN3594" s="195"/>
      <c r="EGO3594" s="195"/>
      <c r="EGP3594" s="195"/>
      <c r="EGQ3594" s="195"/>
      <c r="EGR3594" s="195"/>
      <c r="EGS3594" s="195"/>
      <c r="EGT3594" s="195"/>
      <c r="EGU3594" s="195"/>
      <c r="EGV3594" s="195"/>
      <c r="EGW3594" s="195"/>
      <c r="EGX3594" s="195"/>
      <c r="EGY3594" s="195"/>
      <c r="EGZ3594" s="195"/>
      <c r="EHA3594" s="195"/>
      <c r="EHB3594" s="195"/>
      <c r="EHC3594" s="195"/>
      <c r="EHD3594" s="195"/>
      <c r="EHE3594" s="195"/>
      <c r="EHF3594" s="195"/>
      <c r="EHG3594" s="195"/>
      <c r="EHH3594" s="195"/>
      <c r="EHI3594" s="195"/>
      <c r="EHJ3594" s="195"/>
      <c r="EHK3594" s="195"/>
      <c r="EHL3594" s="195"/>
      <c r="EHM3594" s="195"/>
      <c r="EHN3594" s="195"/>
      <c r="EHO3594" s="195"/>
      <c r="EHP3594" s="195"/>
      <c r="EHQ3594" s="195"/>
      <c r="EHR3594" s="195"/>
      <c r="EHS3594" s="195"/>
      <c r="EHT3594" s="195"/>
      <c r="EHU3594" s="195"/>
      <c r="EHV3594" s="195"/>
      <c r="EHW3594" s="195"/>
      <c r="EHX3594" s="195"/>
      <c r="EHY3594" s="195"/>
      <c r="EHZ3594" s="195"/>
      <c r="EIA3594" s="195"/>
      <c r="EIB3594" s="195"/>
      <c r="EIC3594" s="195"/>
      <c r="EID3594" s="195"/>
      <c r="EIE3594" s="195"/>
      <c r="EIF3594" s="195"/>
      <c r="EIG3594" s="195"/>
      <c r="EIH3594" s="195"/>
      <c r="EII3594" s="195"/>
      <c r="EIJ3594" s="195"/>
      <c r="EIK3594" s="195"/>
      <c r="EIL3594" s="195"/>
      <c r="EIM3594" s="195"/>
      <c r="EIN3594" s="195"/>
      <c r="EIO3594" s="195"/>
      <c r="EIP3594" s="195"/>
      <c r="EIQ3594" s="195"/>
      <c r="EIR3594" s="195"/>
      <c r="EIS3594" s="195"/>
      <c r="EIT3594" s="195"/>
      <c r="EIU3594" s="195"/>
      <c r="EIV3594" s="195"/>
      <c r="EIW3594" s="195"/>
      <c r="EIX3594" s="195"/>
      <c r="EIY3594" s="195"/>
      <c r="EIZ3594" s="195"/>
      <c r="EJA3594" s="195"/>
      <c r="EJB3594" s="195"/>
      <c r="EJC3594" s="195"/>
      <c r="EJD3594" s="195"/>
      <c r="EJE3594" s="195"/>
      <c r="EJF3594" s="195"/>
      <c r="EJG3594" s="195"/>
      <c r="EJH3594" s="195"/>
      <c r="EJI3594" s="195"/>
      <c r="EJJ3594" s="195"/>
      <c r="EJK3594" s="195"/>
      <c r="EJL3594" s="195"/>
      <c r="EJM3594" s="195"/>
      <c r="EJN3594" s="195"/>
      <c r="EJO3594" s="195"/>
      <c r="EJP3594" s="195"/>
      <c r="EJQ3594" s="195"/>
      <c r="EJR3594" s="195"/>
      <c r="EJS3594" s="195"/>
      <c r="EJT3594" s="195"/>
      <c r="EJU3594" s="195"/>
      <c r="EJV3594" s="195"/>
      <c r="EJW3594" s="195"/>
      <c r="EJX3594" s="195"/>
      <c r="EJY3594" s="195"/>
      <c r="EJZ3594" s="195"/>
      <c r="EKA3594" s="195"/>
      <c r="EKB3594" s="195"/>
      <c r="EKC3594" s="195"/>
      <c r="EKD3594" s="195"/>
      <c r="EKE3594" s="195"/>
      <c r="EKF3594" s="195"/>
      <c r="EKG3594" s="195"/>
      <c r="EKH3594" s="195"/>
      <c r="EKI3594" s="195"/>
      <c r="EKJ3594" s="195"/>
      <c r="EKK3594" s="195"/>
      <c r="EKL3594" s="195"/>
      <c r="EKM3594" s="195"/>
      <c r="EKN3594" s="195"/>
      <c r="EKO3594" s="195"/>
      <c r="EKP3594" s="195"/>
      <c r="EKQ3594" s="195"/>
      <c r="EKR3594" s="195"/>
      <c r="EKS3594" s="195"/>
      <c r="EKT3594" s="195"/>
      <c r="EKU3594" s="195"/>
      <c r="EKV3594" s="195"/>
      <c r="EKW3594" s="195"/>
      <c r="EKX3594" s="195"/>
      <c r="EKY3594" s="195"/>
      <c r="EKZ3594" s="195"/>
      <c r="ELA3594" s="195"/>
      <c r="ELB3594" s="195"/>
      <c r="ELC3594" s="195"/>
      <c r="ELD3594" s="195"/>
      <c r="ELE3594" s="195"/>
      <c r="ELF3594" s="195"/>
      <c r="ELG3594" s="195"/>
      <c r="ELH3594" s="195"/>
      <c r="ELI3594" s="195"/>
      <c r="ELJ3594" s="195"/>
      <c r="ELK3594" s="195"/>
      <c r="ELL3594" s="195"/>
      <c r="ELM3594" s="195"/>
      <c r="ELN3594" s="195"/>
      <c r="ELO3594" s="195"/>
      <c r="ELP3594" s="195"/>
      <c r="ELQ3594" s="195"/>
      <c r="ELR3594" s="195"/>
      <c r="ELS3594" s="195"/>
      <c r="ELT3594" s="195"/>
      <c r="ELU3594" s="195"/>
      <c r="ELV3594" s="195"/>
      <c r="ELW3594" s="195"/>
      <c r="ELX3594" s="195"/>
      <c r="ELY3594" s="195"/>
      <c r="ELZ3594" s="195"/>
      <c r="EMA3594" s="195"/>
      <c r="EMB3594" s="195"/>
      <c r="EMC3594" s="195"/>
      <c r="EMD3594" s="195"/>
      <c r="EME3594" s="195"/>
      <c r="EMF3594" s="195"/>
      <c r="EMG3594" s="195"/>
      <c r="EMH3594" s="195"/>
      <c r="EMI3594" s="195"/>
      <c r="EMJ3594" s="195"/>
      <c r="EMK3594" s="195"/>
      <c r="EML3594" s="195"/>
      <c r="EMM3594" s="195"/>
      <c r="EMN3594" s="195"/>
      <c r="EMO3594" s="195"/>
      <c r="EMP3594" s="195"/>
      <c r="EMQ3594" s="195"/>
      <c r="EMR3594" s="195"/>
      <c r="EMS3594" s="195"/>
      <c r="EMT3594" s="195"/>
      <c r="EMU3594" s="195"/>
      <c r="EMV3594" s="195"/>
      <c r="EMW3594" s="195"/>
      <c r="EMX3594" s="195"/>
      <c r="EMY3594" s="195"/>
      <c r="EMZ3594" s="195"/>
      <c r="ENA3594" s="195"/>
      <c r="ENB3594" s="195"/>
      <c r="ENC3594" s="195"/>
      <c r="END3594" s="195"/>
      <c r="ENE3594" s="195"/>
      <c r="ENF3594" s="195"/>
      <c r="ENG3594" s="195"/>
      <c r="ENH3594" s="195"/>
      <c r="ENI3594" s="195"/>
      <c r="ENJ3594" s="195"/>
      <c r="ENK3594" s="195"/>
      <c r="ENL3594" s="195"/>
      <c r="ENM3594" s="195"/>
      <c r="ENN3594" s="195"/>
      <c r="ENO3594" s="195"/>
      <c r="ENP3594" s="195"/>
      <c r="ENQ3594" s="195"/>
      <c r="ENR3594" s="195"/>
      <c r="ENS3594" s="195"/>
      <c r="ENT3594" s="195"/>
      <c r="ENU3594" s="195"/>
      <c r="ENV3594" s="195"/>
      <c r="ENW3594" s="195"/>
      <c r="ENX3594" s="195"/>
      <c r="ENY3594" s="195"/>
      <c r="ENZ3594" s="195"/>
      <c r="EOA3594" s="195"/>
      <c r="EOB3594" s="195"/>
      <c r="EOC3594" s="195"/>
      <c r="EOD3594" s="195"/>
      <c r="EOE3594" s="195"/>
      <c r="EOF3594" s="195"/>
      <c r="EOG3594" s="195"/>
      <c r="EOH3594" s="195"/>
      <c r="EOI3594" s="195"/>
      <c r="EOJ3594" s="195"/>
      <c r="EOK3594" s="195"/>
      <c r="EOL3594" s="195"/>
      <c r="EOM3594" s="195"/>
      <c r="EON3594" s="195"/>
      <c r="EOO3594" s="195"/>
      <c r="EOP3594" s="195"/>
      <c r="EOQ3594" s="195"/>
      <c r="EOR3594" s="195"/>
      <c r="EOS3594" s="195"/>
      <c r="EOT3594" s="195"/>
      <c r="EOU3594" s="195"/>
      <c r="EOV3594" s="195"/>
      <c r="EOW3594" s="195"/>
      <c r="EOX3594" s="195"/>
      <c r="EOY3594" s="195"/>
      <c r="EOZ3594" s="195"/>
      <c r="EPA3594" s="195"/>
      <c r="EPB3594" s="195"/>
      <c r="EPC3594" s="195"/>
      <c r="EPD3594" s="195"/>
      <c r="EPE3594" s="195"/>
      <c r="EPF3594" s="195"/>
      <c r="EPG3594" s="195"/>
      <c r="EPH3594" s="195"/>
      <c r="EPI3594" s="195"/>
      <c r="EPJ3594" s="195"/>
      <c r="EPK3594" s="195"/>
      <c r="EPL3594" s="195"/>
      <c r="EPM3594" s="195"/>
      <c r="EPN3594" s="195"/>
      <c r="EPO3594" s="195"/>
      <c r="EPP3594" s="195"/>
      <c r="EPQ3594" s="195"/>
      <c r="EPR3594" s="195"/>
      <c r="EPS3594" s="195"/>
      <c r="EPT3594" s="195"/>
      <c r="EPU3594" s="195"/>
      <c r="EPV3594" s="195"/>
      <c r="EPW3594" s="195"/>
      <c r="EPX3594" s="195"/>
      <c r="EPY3594" s="195"/>
      <c r="EPZ3594" s="195"/>
      <c r="EQA3594" s="195"/>
      <c r="EQB3594" s="195"/>
      <c r="EQC3594" s="195"/>
      <c r="EQD3594" s="195"/>
      <c r="EQE3594" s="195"/>
      <c r="EQF3594" s="195"/>
      <c r="EQG3594" s="195"/>
      <c r="EQH3594" s="195"/>
      <c r="EQI3594" s="195"/>
      <c r="EQJ3594" s="195"/>
      <c r="EQK3594" s="195"/>
      <c r="EQL3594" s="195"/>
      <c r="EQM3594" s="195"/>
      <c r="EQN3594" s="195"/>
      <c r="EQO3594" s="195"/>
      <c r="EQP3594" s="195"/>
      <c r="EQQ3594" s="195"/>
      <c r="EQR3594" s="195"/>
      <c r="EQS3594" s="195"/>
      <c r="EQT3594" s="195"/>
      <c r="EQU3594" s="195"/>
      <c r="EQV3594" s="195"/>
      <c r="EQW3594" s="195"/>
      <c r="EQX3594" s="195"/>
      <c r="EQY3594" s="195"/>
      <c r="EQZ3594" s="195"/>
      <c r="ERA3594" s="195"/>
      <c r="ERB3594" s="195"/>
      <c r="ERC3594" s="195"/>
      <c r="ERD3594" s="195"/>
      <c r="ERE3594" s="195"/>
      <c r="ERF3594" s="195"/>
      <c r="ERG3594" s="195"/>
      <c r="ERH3594" s="195"/>
      <c r="ERI3594" s="195"/>
      <c r="ERJ3594" s="195"/>
      <c r="ERK3594" s="195"/>
      <c r="ERL3594" s="195"/>
      <c r="ERM3594" s="195"/>
      <c r="ERN3594" s="195"/>
      <c r="ERO3594" s="195"/>
      <c r="ERP3594" s="195"/>
      <c r="ERQ3594" s="195"/>
      <c r="ERR3594" s="195"/>
      <c r="ERS3594" s="195"/>
      <c r="ERT3594" s="195"/>
      <c r="ERU3594" s="195"/>
      <c r="ERV3594" s="195"/>
      <c r="ERW3594" s="195"/>
      <c r="ERX3594" s="195"/>
      <c r="ERY3594" s="195"/>
      <c r="ERZ3594" s="195"/>
      <c r="ESA3594" s="195"/>
      <c r="ESB3594" s="195"/>
      <c r="ESC3594" s="195"/>
      <c r="ESD3594" s="195"/>
      <c r="ESE3594" s="195"/>
      <c r="ESF3594" s="195"/>
      <c r="ESG3594" s="195"/>
      <c r="ESH3594" s="195"/>
      <c r="ESI3594" s="195"/>
      <c r="ESJ3594" s="195"/>
      <c r="ESK3594" s="195"/>
      <c r="ESL3594" s="195"/>
      <c r="ESM3594" s="195"/>
      <c r="ESN3594" s="195"/>
      <c r="ESO3594" s="195"/>
      <c r="ESP3594" s="195"/>
      <c r="ESQ3594" s="195"/>
      <c r="ESR3594" s="195"/>
      <c r="ESS3594" s="195"/>
      <c r="EST3594" s="195"/>
      <c r="ESU3594" s="195"/>
      <c r="ESV3594" s="195"/>
      <c r="ESW3594" s="195"/>
      <c r="ESX3594" s="195"/>
      <c r="ESY3594" s="195"/>
      <c r="ESZ3594" s="195"/>
      <c r="ETA3594" s="195"/>
      <c r="ETB3594" s="195"/>
      <c r="ETC3594" s="195"/>
      <c r="ETD3594" s="195"/>
      <c r="ETE3594" s="195"/>
      <c r="ETF3594" s="195"/>
      <c r="ETG3594" s="195"/>
      <c r="ETH3594" s="195"/>
      <c r="ETI3594" s="195"/>
      <c r="ETJ3594" s="195"/>
      <c r="ETK3594" s="195"/>
      <c r="ETL3594" s="195"/>
      <c r="ETM3594" s="195"/>
      <c r="ETN3594" s="195"/>
      <c r="ETO3594" s="195"/>
      <c r="ETP3594" s="195"/>
      <c r="ETQ3594" s="195"/>
      <c r="ETR3594" s="195"/>
      <c r="ETS3594" s="195"/>
      <c r="ETT3594" s="195"/>
      <c r="ETU3594" s="195"/>
      <c r="ETV3594" s="195"/>
      <c r="ETW3594" s="195"/>
      <c r="ETX3594" s="195"/>
      <c r="ETY3594" s="195"/>
      <c r="ETZ3594" s="195"/>
      <c r="EUA3594" s="195"/>
      <c r="EUB3594" s="195"/>
      <c r="EUC3594" s="195"/>
      <c r="EUD3594" s="195"/>
      <c r="EUE3594" s="195"/>
      <c r="EUF3594" s="195"/>
      <c r="EUG3594" s="195"/>
      <c r="EUH3594" s="195"/>
      <c r="EUI3594" s="195"/>
      <c r="EUJ3594" s="195"/>
      <c r="EUK3594" s="195"/>
      <c r="EUL3594" s="195"/>
      <c r="EUM3594" s="195"/>
      <c r="EUN3594" s="195"/>
      <c r="EUO3594" s="195"/>
      <c r="EUP3594" s="195"/>
      <c r="EUQ3594" s="195"/>
      <c r="EUR3594" s="195"/>
      <c r="EUS3594" s="195"/>
      <c r="EUT3594" s="195"/>
      <c r="EUU3594" s="195"/>
      <c r="EUV3594" s="195"/>
      <c r="EUW3594" s="195"/>
      <c r="EUX3594" s="195"/>
      <c r="EUY3594" s="195"/>
      <c r="EUZ3594" s="195"/>
      <c r="EVA3594" s="195"/>
      <c r="EVB3594" s="195"/>
      <c r="EVC3594" s="195"/>
      <c r="EVD3594" s="195"/>
      <c r="EVE3594" s="195"/>
      <c r="EVF3594" s="195"/>
      <c r="EVG3594" s="195"/>
      <c r="EVH3594" s="195"/>
      <c r="EVI3594" s="195"/>
      <c r="EVJ3594" s="195"/>
      <c r="EVK3594" s="195"/>
      <c r="EVL3594" s="195"/>
      <c r="EVM3594" s="195"/>
      <c r="EVN3594" s="195"/>
      <c r="EVO3594" s="195"/>
      <c r="EVP3594" s="195"/>
      <c r="EVQ3594" s="195"/>
      <c r="EVR3594" s="195"/>
      <c r="EVS3594" s="195"/>
      <c r="EVT3594" s="195"/>
      <c r="EVU3594" s="195"/>
      <c r="EVV3594" s="195"/>
      <c r="EVW3594" s="195"/>
      <c r="EVX3594" s="195"/>
      <c r="EVY3594" s="195"/>
      <c r="EVZ3594" s="195"/>
      <c r="EWA3594" s="195"/>
      <c r="EWB3594" s="195"/>
      <c r="EWC3594" s="195"/>
      <c r="EWD3594" s="195"/>
      <c r="EWE3594" s="195"/>
      <c r="EWF3594" s="195"/>
      <c r="EWG3594" s="195"/>
      <c r="EWH3594" s="195"/>
      <c r="EWI3594" s="195"/>
      <c r="EWJ3594" s="195"/>
      <c r="EWK3594" s="195"/>
      <c r="EWL3594" s="195"/>
      <c r="EWM3594" s="195"/>
      <c r="EWN3594" s="195"/>
      <c r="EWO3594" s="195"/>
      <c r="EWP3594" s="195"/>
      <c r="EWQ3594" s="195"/>
      <c r="EWR3594" s="195"/>
      <c r="EWS3594" s="195"/>
      <c r="EWT3594" s="195"/>
      <c r="EWU3594" s="195"/>
      <c r="EWV3594" s="195"/>
      <c r="EWW3594" s="195"/>
      <c r="EWX3594" s="195"/>
      <c r="EWY3594" s="195"/>
      <c r="EWZ3594" s="195"/>
      <c r="EXA3594" s="195"/>
      <c r="EXB3594" s="195"/>
      <c r="EXC3594" s="195"/>
      <c r="EXD3594" s="195"/>
      <c r="EXE3594" s="195"/>
      <c r="EXF3594" s="195"/>
      <c r="EXG3594" s="195"/>
      <c r="EXH3594" s="195"/>
      <c r="EXI3594" s="195"/>
      <c r="EXJ3594" s="195"/>
      <c r="EXK3594" s="195"/>
      <c r="EXL3594" s="195"/>
      <c r="EXM3594" s="195"/>
      <c r="EXN3594" s="195"/>
      <c r="EXO3594" s="195"/>
      <c r="EXP3594" s="195"/>
      <c r="EXQ3594" s="195"/>
      <c r="EXR3594" s="195"/>
      <c r="EXS3594" s="195"/>
      <c r="EXT3594" s="195"/>
      <c r="EXU3594" s="195"/>
      <c r="EXV3594" s="195"/>
      <c r="EXW3594" s="195"/>
      <c r="EXX3594" s="195"/>
      <c r="EXY3594" s="195"/>
      <c r="EXZ3594" s="195"/>
      <c r="EYA3594" s="195"/>
      <c r="EYB3594" s="195"/>
      <c r="EYC3594" s="195"/>
      <c r="EYD3594" s="195"/>
      <c r="EYE3594" s="195"/>
      <c r="EYF3594" s="195"/>
      <c r="EYG3594" s="195"/>
      <c r="EYH3594" s="195"/>
      <c r="EYI3594" s="195"/>
      <c r="EYJ3594" s="195"/>
      <c r="EYK3594" s="195"/>
      <c r="EYL3594" s="195"/>
      <c r="EYM3594" s="195"/>
      <c r="EYN3594" s="195"/>
      <c r="EYO3594" s="195"/>
      <c r="EYP3594" s="195"/>
      <c r="EYQ3594" s="195"/>
      <c r="EYR3594" s="195"/>
      <c r="EYS3594" s="195"/>
      <c r="EYT3594" s="195"/>
      <c r="EYU3594" s="195"/>
      <c r="EYV3594" s="195"/>
      <c r="EYW3594" s="195"/>
      <c r="EYX3594" s="195"/>
      <c r="EYY3594" s="195"/>
      <c r="EYZ3594" s="195"/>
      <c r="EZA3594" s="195"/>
      <c r="EZB3594" s="195"/>
      <c r="EZC3594" s="195"/>
      <c r="EZD3594" s="195"/>
      <c r="EZE3594" s="195"/>
      <c r="EZF3594" s="195"/>
      <c r="EZG3594" s="195"/>
      <c r="EZH3594" s="195"/>
      <c r="EZI3594" s="195"/>
      <c r="EZJ3594" s="195"/>
      <c r="EZK3594" s="195"/>
      <c r="EZL3594" s="195"/>
      <c r="EZM3594" s="195"/>
      <c r="EZN3594" s="195"/>
      <c r="EZO3594" s="195"/>
      <c r="EZP3594" s="195"/>
      <c r="EZQ3594" s="195"/>
      <c r="EZR3594" s="195"/>
      <c r="EZS3594" s="195"/>
      <c r="EZT3594" s="195"/>
      <c r="EZU3594" s="195"/>
      <c r="EZV3594" s="195"/>
      <c r="EZW3594" s="195"/>
      <c r="EZX3594" s="195"/>
      <c r="EZY3594" s="195"/>
      <c r="EZZ3594" s="195"/>
      <c r="FAA3594" s="195"/>
      <c r="FAB3594" s="195"/>
      <c r="FAC3594" s="195"/>
      <c r="FAD3594" s="195"/>
      <c r="FAE3594" s="195"/>
      <c r="FAF3594" s="195"/>
      <c r="FAG3594" s="195"/>
      <c r="FAH3594" s="195"/>
      <c r="FAI3594" s="195"/>
      <c r="FAJ3594" s="195"/>
      <c r="FAK3594" s="195"/>
      <c r="FAL3594" s="195"/>
      <c r="FAM3594" s="195"/>
      <c r="FAN3594" s="195"/>
      <c r="FAO3594" s="195"/>
      <c r="FAP3594" s="195"/>
      <c r="FAQ3594" s="195"/>
      <c r="FAR3594" s="195"/>
      <c r="FAS3594" s="195"/>
      <c r="FAT3594" s="195"/>
      <c r="FAU3594" s="195"/>
      <c r="FAV3594" s="195"/>
      <c r="FAW3594" s="195"/>
      <c r="FAX3594" s="195"/>
      <c r="FAY3594" s="195"/>
      <c r="FAZ3594" s="195"/>
      <c r="FBA3594" s="195"/>
      <c r="FBB3594" s="195"/>
      <c r="FBC3594" s="195"/>
      <c r="FBD3594" s="195"/>
      <c r="FBE3594" s="195"/>
      <c r="FBF3594" s="195"/>
      <c r="FBG3594" s="195"/>
      <c r="FBH3594" s="195"/>
      <c r="FBI3594" s="195"/>
      <c r="FBJ3594" s="195"/>
      <c r="FBK3594" s="195"/>
      <c r="FBL3594" s="195"/>
      <c r="FBM3594" s="195"/>
      <c r="FBN3594" s="195"/>
      <c r="FBO3594" s="195"/>
      <c r="FBP3594" s="195"/>
      <c r="FBQ3594" s="195"/>
      <c r="FBR3594" s="195"/>
      <c r="FBS3594" s="195"/>
      <c r="FBT3594" s="195"/>
      <c r="FBU3594" s="195"/>
      <c r="FBV3594" s="195"/>
      <c r="FBW3594" s="195"/>
      <c r="FBX3594" s="195"/>
      <c r="FBY3594" s="195"/>
      <c r="FBZ3594" s="195"/>
      <c r="FCA3594" s="195"/>
      <c r="FCB3594" s="195"/>
      <c r="FCC3594" s="195"/>
      <c r="FCD3594" s="195"/>
      <c r="FCE3594" s="195"/>
      <c r="FCF3594" s="195"/>
      <c r="FCG3594" s="195"/>
      <c r="FCH3594" s="195"/>
      <c r="FCI3594" s="195"/>
      <c r="FCJ3594" s="195"/>
      <c r="FCK3594" s="195"/>
      <c r="FCL3594" s="195"/>
      <c r="FCM3594" s="195"/>
      <c r="FCN3594" s="195"/>
      <c r="FCO3594" s="195"/>
      <c r="FCP3594" s="195"/>
      <c r="FCQ3594" s="195"/>
      <c r="FCR3594" s="195"/>
      <c r="FCS3594" s="195"/>
      <c r="FCT3594" s="195"/>
      <c r="FCU3594" s="195"/>
      <c r="FCV3594" s="195"/>
      <c r="FCW3594" s="195"/>
      <c r="FCX3594" s="195"/>
      <c r="FCY3594" s="195"/>
      <c r="FCZ3594" s="195"/>
      <c r="FDA3594" s="195"/>
      <c r="FDB3594" s="195"/>
      <c r="FDC3594" s="195"/>
      <c r="FDD3594" s="195"/>
      <c r="FDE3594" s="195"/>
      <c r="FDF3594" s="195"/>
      <c r="FDG3594" s="195"/>
      <c r="FDH3594" s="195"/>
      <c r="FDI3594" s="195"/>
      <c r="FDJ3594" s="195"/>
      <c r="FDK3594" s="195"/>
      <c r="FDL3594" s="195"/>
      <c r="FDM3594" s="195"/>
      <c r="FDN3594" s="195"/>
      <c r="FDO3594" s="195"/>
      <c r="FDP3594" s="195"/>
      <c r="FDQ3594" s="195"/>
      <c r="FDR3594" s="195"/>
      <c r="FDS3594" s="195"/>
      <c r="FDT3594" s="195"/>
      <c r="FDU3594" s="195"/>
      <c r="FDV3594" s="195"/>
      <c r="FDW3594" s="195"/>
      <c r="FDX3594" s="195"/>
      <c r="FDY3594" s="195"/>
      <c r="FDZ3594" s="195"/>
      <c r="FEA3594" s="195"/>
      <c r="FEB3594" s="195"/>
      <c r="FEC3594" s="195"/>
      <c r="FED3594" s="195"/>
      <c r="FEE3594" s="195"/>
      <c r="FEF3594" s="195"/>
      <c r="FEG3594" s="195"/>
      <c r="FEH3594" s="195"/>
      <c r="FEI3594" s="195"/>
      <c r="FEJ3594" s="195"/>
      <c r="FEK3594" s="195"/>
      <c r="FEL3594" s="195"/>
      <c r="FEM3594" s="195"/>
      <c r="FEN3594" s="195"/>
      <c r="FEO3594" s="195"/>
      <c r="FEP3594" s="195"/>
      <c r="FEQ3594" s="195"/>
      <c r="FER3594" s="195"/>
      <c r="FES3594" s="195"/>
      <c r="FET3594" s="195"/>
      <c r="FEU3594" s="195"/>
      <c r="FEV3594" s="195"/>
      <c r="FEW3594" s="195"/>
      <c r="FEX3594" s="195"/>
      <c r="FEY3594" s="195"/>
      <c r="FEZ3594" s="195"/>
      <c r="FFA3594" s="195"/>
      <c r="FFB3594" s="195"/>
      <c r="FFC3594" s="195"/>
      <c r="FFD3594" s="195"/>
      <c r="FFE3594" s="195"/>
      <c r="FFF3594" s="195"/>
      <c r="FFG3594" s="195"/>
      <c r="FFH3594" s="195"/>
      <c r="FFI3594" s="195"/>
      <c r="FFJ3594" s="195"/>
      <c r="FFK3594" s="195"/>
      <c r="FFL3594" s="195"/>
      <c r="FFM3594" s="195"/>
      <c r="FFN3594" s="195"/>
      <c r="FFO3594" s="195"/>
      <c r="FFP3594" s="195"/>
      <c r="FFQ3594" s="195"/>
      <c r="FFR3594" s="195"/>
      <c r="FFS3594" s="195"/>
      <c r="FFT3594" s="195"/>
      <c r="FFU3594" s="195"/>
      <c r="FFV3594" s="195"/>
      <c r="FFW3594" s="195"/>
      <c r="FFX3594" s="195"/>
      <c r="FFY3594" s="195"/>
      <c r="FFZ3594" s="195"/>
      <c r="FGA3594" s="195"/>
      <c r="FGB3594" s="195"/>
      <c r="FGC3594" s="195"/>
      <c r="FGD3594" s="195"/>
      <c r="FGE3594" s="195"/>
      <c r="FGF3594" s="195"/>
      <c r="FGG3594" s="195"/>
      <c r="FGH3594" s="195"/>
      <c r="FGI3594" s="195"/>
      <c r="FGJ3594" s="195"/>
      <c r="FGK3594" s="195"/>
      <c r="FGL3594" s="195"/>
      <c r="FGM3594" s="195"/>
      <c r="FGN3594" s="195"/>
      <c r="FGO3594" s="195"/>
      <c r="FGP3594" s="195"/>
      <c r="FGQ3594" s="195"/>
      <c r="FGR3594" s="195"/>
      <c r="FGS3594" s="195"/>
      <c r="FGT3594" s="195"/>
      <c r="FGU3594" s="195"/>
      <c r="FGV3594" s="195"/>
      <c r="FGW3594" s="195"/>
      <c r="FGX3594" s="195"/>
      <c r="FGY3594" s="195"/>
      <c r="FGZ3594" s="195"/>
      <c r="FHA3594" s="195"/>
      <c r="FHB3594" s="195"/>
      <c r="FHC3594" s="195"/>
      <c r="FHD3594" s="195"/>
      <c r="FHE3594" s="195"/>
      <c r="FHF3594" s="195"/>
      <c r="FHG3594" s="195"/>
      <c r="FHH3594" s="195"/>
      <c r="FHI3594" s="195"/>
      <c r="FHJ3594" s="195"/>
      <c r="FHK3594" s="195"/>
      <c r="FHL3594" s="195"/>
      <c r="FHM3594" s="195"/>
      <c r="FHN3594" s="195"/>
      <c r="FHO3594" s="195"/>
      <c r="FHP3594" s="195"/>
      <c r="FHQ3594" s="195"/>
      <c r="FHR3594" s="195"/>
      <c r="FHS3594" s="195"/>
      <c r="FHT3594" s="195"/>
      <c r="FHU3594" s="195"/>
      <c r="FHV3594" s="195"/>
      <c r="FHW3594" s="195"/>
      <c r="FHX3594" s="195"/>
      <c r="FHY3594" s="195"/>
      <c r="FHZ3594" s="195"/>
      <c r="FIA3594" s="195"/>
      <c r="FIB3594" s="195"/>
      <c r="FIC3594" s="195"/>
      <c r="FID3594" s="195"/>
      <c r="FIE3594" s="195"/>
      <c r="FIF3594" s="195"/>
      <c r="FIG3594" s="195"/>
      <c r="FIH3594" s="195"/>
      <c r="FII3594" s="195"/>
      <c r="FIJ3594" s="195"/>
      <c r="FIK3594" s="195"/>
      <c r="FIL3594" s="195"/>
      <c r="FIM3594" s="195"/>
      <c r="FIN3594" s="195"/>
      <c r="FIO3594" s="195"/>
      <c r="FIP3594" s="195"/>
      <c r="FIQ3594" s="195"/>
      <c r="FIR3594" s="195"/>
      <c r="FIS3594" s="195"/>
      <c r="FIT3594" s="195"/>
      <c r="FIU3594" s="195"/>
      <c r="FIV3594" s="195"/>
      <c r="FIW3594" s="195"/>
      <c r="FIX3594" s="195"/>
      <c r="FIY3594" s="195"/>
      <c r="FIZ3594" s="195"/>
      <c r="FJA3594" s="195"/>
      <c r="FJB3594" s="195"/>
      <c r="FJC3594" s="195"/>
      <c r="FJD3594" s="195"/>
      <c r="FJE3594" s="195"/>
      <c r="FJF3594" s="195"/>
      <c r="FJG3594" s="195"/>
      <c r="FJH3594" s="195"/>
      <c r="FJI3594" s="195"/>
      <c r="FJJ3594" s="195"/>
      <c r="FJK3594" s="195"/>
      <c r="FJL3594" s="195"/>
      <c r="FJM3594" s="195"/>
      <c r="FJN3594" s="195"/>
      <c r="FJO3594" s="195"/>
      <c r="FJP3594" s="195"/>
      <c r="FJQ3594" s="195"/>
      <c r="FJR3594" s="195"/>
      <c r="FJS3594" s="195"/>
      <c r="FJT3594" s="195"/>
      <c r="FJU3594" s="195"/>
      <c r="FJV3594" s="195"/>
      <c r="FJW3594" s="195"/>
      <c r="FJX3594" s="195"/>
      <c r="FJY3594" s="195"/>
      <c r="FJZ3594" s="195"/>
      <c r="FKA3594" s="195"/>
      <c r="FKB3594" s="195"/>
      <c r="FKC3594" s="195"/>
      <c r="FKD3594" s="195"/>
      <c r="FKE3594" s="195"/>
      <c r="FKF3594" s="195"/>
      <c r="FKG3594" s="195"/>
      <c r="FKH3594" s="195"/>
      <c r="FKI3594" s="195"/>
      <c r="FKJ3594" s="195"/>
      <c r="FKK3594" s="195"/>
      <c r="FKL3594" s="195"/>
      <c r="FKM3594" s="195"/>
      <c r="FKN3594" s="195"/>
      <c r="FKO3594" s="195"/>
      <c r="FKP3594" s="195"/>
      <c r="FKQ3594" s="195"/>
      <c r="FKR3594" s="195"/>
      <c r="FKS3594" s="195"/>
      <c r="FKT3594" s="195"/>
      <c r="FKU3594" s="195"/>
      <c r="FKV3594" s="195"/>
      <c r="FKW3594" s="195"/>
      <c r="FKX3594" s="195"/>
      <c r="FKY3594" s="195"/>
      <c r="FKZ3594" s="195"/>
      <c r="FLA3594" s="195"/>
      <c r="FLB3594" s="195"/>
      <c r="FLC3594" s="195"/>
      <c r="FLD3594" s="195"/>
      <c r="FLE3594" s="195"/>
      <c r="FLF3594" s="195"/>
      <c r="FLG3594" s="195"/>
      <c r="FLH3594" s="195"/>
      <c r="FLI3594" s="195"/>
      <c r="FLJ3594" s="195"/>
      <c r="FLK3594" s="195"/>
      <c r="FLL3594" s="195"/>
      <c r="FLM3594" s="195"/>
      <c r="FLN3594" s="195"/>
      <c r="FLO3594" s="195"/>
      <c r="FLP3594" s="195"/>
      <c r="FLQ3594" s="195"/>
      <c r="FLR3594" s="195"/>
      <c r="FLS3594" s="195"/>
      <c r="FLT3594" s="195"/>
      <c r="FLU3594" s="195"/>
      <c r="FLV3594" s="195"/>
      <c r="FLW3594" s="195"/>
      <c r="FLX3594" s="195"/>
      <c r="FLY3594" s="195"/>
      <c r="FLZ3594" s="195"/>
      <c r="FMA3594" s="195"/>
      <c r="FMB3594" s="195"/>
      <c r="FMC3594" s="195"/>
      <c r="FMD3594" s="195"/>
      <c r="FME3594" s="195"/>
      <c r="FMF3594" s="195"/>
      <c r="FMG3594" s="195"/>
      <c r="FMH3594" s="195"/>
      <c r="FMI3594" s="195"/>
      <c r="FMJ3594" s="195"/>
      <c r="FMK3594" s="195"/>
      <c r="FML3594" s="195"/>
      <c r="FMM3594" s="195"/>
      <c r="FMN3594" s="195"/>
      <c r="FMO3594" s="195"/>
      <c r="FMP3594" s="195"/>
      <c r="FMQ3594" s="195"/>
      <c r="FMR3594" s="195"/>
      <c r="FMS3594" s="195"/>
      <c r="FMT3594" s="195"/>
      <c r="FMU3594" s="195"/>
      <c r="FMV3594" s="195"/>
      <c r="FMW3594" s="195"/>
      <c r="FMX3594" s="195"/>
      <c r="FMY3594" s="195"/>
      <c r="FMZ3594" s="195"/>
      <c r="FNA3594" s="195"/>
      <c r="FNB3594" s="195"/>
      <c r="FNC3594" s="195"/>
      <c r="FND3594" s="195"/>
      <c r="FNE3594" s="195"/>
      <c r="FNF3594" s="195"/>
      <c r="FNG3594" s="195"/>
      <c r="FNH3594" s="195"/>
      <c r="FNI3594" s="195"/>
      <c r="FNJ3594" s="195"/>
      <c r="FNK3594" s="195"/>
      <c r="FNL3594" s="195"/>
      <c r="FNM3594" s="195"/>
      <c r="FNN3594" s="195"/>
      <c r="FNO3594" s="195"/>
      <c r="FNP3594" s="195"/>
      <c r="FNQ3594" s="195"/>
      <c r="FNR3594" s="195"/>
      <c r="FNS3594" s="195"/>
      <c r="FNT3594" s="195"/>
      <c r="FNU3594" s="195"/>
      <c r="FNV3594" s="195"/>
      <c r="FNW3594" s="195"/>
      <c r="FNX3594" s="195"/>
      <c r="FNY3594" s="195"/>
      <c r="FNZ3594" s="195"/>
      <c r="FOA3594" s="195"/>
      <c r="FOB3594" s="195"/>
      <c r="FOC3594" s="195"/>
      <c r="FOD3594" s="195"/>
      <c r="FOE3594" s="195"/>
      <c r="FOF3594" s="195"/>
      <c r="FOG3594" s="195"/>
      <c r="FOH3594" s="195"/>
      <c r="FOI3594" s="195"/>
      <c r="FOJ3594" s="195"/>
      <c r="FOK3594" s="195"/>
      <c r="FOL3594" s="195"/>
      <c r="FOM3594" s="195"/>
      <c r="FON3594" s="195"/>
      <c r="FOO3594" s="195"/>
      <c r="FOP3594" s="195"/>
      <c r="FOQ3594" s="195"/>
      <c r="FOR3594" s="195"/>
      <c r="FOS3594" s="195"/>
      <c r="FOT3594" s="195"/>
      <c r="FOU3594" s="195"/>
      <c r="FOV3594" s="195"/>
      <c r="FOW3594" s="195"/>
      <c r="FOX3594" s="195"/>
      <c r="FOY3594" s="195"/>
      <c r="FOZ3594" s="195"/>
      <c r="FPA3594" s="195"/>
      <c r="FPB3594" s="195"/>
      <c r="FPC3594" s="195"/>
      <c r="FPD3594" s="195"/>
      <c r="FPE3594" s="195"/>
      <c r="FPF3594" s="195"/>
      <c r="FPG3594" s="195"/>
      <c r="FPH3594" s="195"/>
      <c r="FPI3594" s="195"/>
      <c r="FPJ3594" s="195"/>
      <c r="FPK3594" s="195"/>
      <c r="FPL3594" s="195"/>
      <c r="FPM3594" s="195"/>
      <c r="FPN3594" s="195"/>
      <c r="FPO3594" s="195"/>
      <c r="FPP3594" s="195"/>
      <c r="FPQ3594" s="195"/>
      <c r="FPR3594" s="195"/>
      <c r="FPS3594" s="195"/>
      <c r="FPT3594" s="195"/>
      <c r="FPU3594" s="195"/>
      <c r="FPV3594" s="195"/>
      <c r="FPW3594" s="195"/>
      <c r="FPX3594" s="195"/>
      <c r="FPY3594" s="195"/>
      <c r="FPZ3594" s="195"/>
      <c r="FQA3594" s="195"/>
      <c r="FQB3594" s="195"/>
      <c r="FQC3594" s="195"/>
      <c r="FQD3594" s="195"/>
      <c r="FQE3594" s="195"/>
      <c r="FQF3594" s="195"/>
      <c r="FQG3594" s="195"/>
      <c r="FQH3594" s="195"/>
      <c r="FQI3594" s="195"/>
      <c r="FQJ3594" s="195"/>
      <c r="FQK3594" s="195"/>
      <c r="FQL3594" s="195"/>
      <c r="FQM3594" s="195"/>
      <c r="FQN3594" s="195"/>
      <c r="FQO3594" s="195"/>
      <c r="FQP3594" s="195"/>
      <c r="FQQ3594" s="195"/>
      <c r="FQR3594" s="195"/>
      <c r="FQS3594" s="195"/>
      <c r="FQT3594" s="195"/>
      <c r="FQU3594" s="195"/>
      <c r="FQV3594" s="195"/>
      <c r="FQW3594" s="195"/>
      <c r="FQX3594" s="195"/>
      <c r="FQY3594" s="195"/>
      <c r="FQZ3594" s="195"/>
      <c r="FRA3594" s="195"/>
      <c r="FRB3594" s="195"/>
      <c r="FRC3594" s="195"/>
      <c r="FRD3594" s="195"/>
      <c r="FRE3594" s="195"/>
      <c r="FRF3594" s="195"/>
      <c r="FRG3594" s="195"/>
      <c r="FRH3594" s="195"/>
      <c r="FRI3594" s="195"/>
      <c r="FRJ3594" s="195"/>
      <c r="FRK3594" s="195"/>
      <c r="FRL3594" s="195"/>
      <c r="FRM3594" s="195"/>
      <c r="FRN3594" s="195"/>
      <c r="FRO3594" s="195"/>
      <c r="FRP3594" s="195"/>
      <c r="FRQ3594" s="195"/>
      <c r="FRR3594" s="195"/>
      <c r="FRS3594" s="195"/>
      <c r="FRT3594" s="195"/>
      <c r="FRU3594" s="195"/>
      <c r="FRV3594" s="195"/>
      <c r="FRW3594" s="195"/>
      <c r="FRX3594" s="195"/>
      <c r="FRY3594" s="195"/>
      <c r="FRZ3594" s="195"/>
      <c r="FSA3594" s="195"/>
      <c r="FSB3594" s="195"/>
      <c r="FSC3594" s="195"/>
      <c r="FSD3594" s="195"/>
      <c r="FSE3594" s="195"/>
      <c r="FSF3594" s="195"/>
      <c r="FSG3594" s="195"/>
      <c r="FSH3594" s="195"/>
      <c r="FSI3594" s="195"/>
      <c r="FSJ3594" s="195"/>
      <c r="FSK3594" s="195"/>
      <c r="FSL3594" s="195"/>
      <c r="FSM3594" s="195"/>
      <c r="FSN3594" s="195"/>
      <c r="FSO3594" s="195"/>
      <c r="FSP3594" s="195"/>
      <c r="FSQ3594" s="195"/>
      <c r="FSR3594" s="195"/>
      <c r="FSS3594" s="195"/>
      <c r="FST3594" s="195"/>
      <c r="FSU3594" s="195"/>
      <c r="FSV3594" s="195"/>
      <c r="FSW3594" s="195"/>
      <c r="FSX3594" s="195"/>
      <c r="FSY3594" s="195"/>
      <c r="FSZ3594" s="195"/>
      <c r="FTA3594" s="195"/>
      <c r="FTB3594" s="195"/>
      <c r="FTC3594" s="195"/>
      <c r="FTD3594" s="195"/>
      <c r="FTE3594" s="195"/>
      <c r="FTF3594" s="195"/>
      <c r="FTG3594" s="195"/>
      <c r="FTH3594" s="195"/>
      <c r="FTI3594" s="195"/>
      <c r="FTJ3594" s="195"/>
      <c r="FTK3594" s="195"/>
      <c r="FTL3594" s="195"/>
      <c r="FTM3594" s="195"/>
      <c r="FTN3594" s="195"/>
      <c r="FTO3594" s="195"/>
      <c r="FTP3594" s="195"/>
      <c r="FTQ3594" s="195"/>
      <c r="FTR3594" s="195"/>
      <c r="FTS3594" s="195"/>
      <c r="FTT3594" s="195"/>
      <c r="FTU3594" s="195"/>
      <c r="FTV3594" s="195"/>
      <c r="FTW3594" s="195"/>
      <c r="FTX3594" s="195"/>
      <c r="FTY3594" s="195"/>
      <c r="FTZ3594" s="195"/>
      <c r="FUA3594" s="195"/>
      <c r="FUB3594" s="195"/>
      <c r="FUC3594" s="195"/>
      <c r="FUD3594" s="195"/>
      <c r="FUE3594" s="195"/>
      <c r="FUF3594" s="195"/>
      <c r="FUG3594" s="195"/>
      <c r="FUH3594" s="195"/>
      <c r="FUI3594" s="195"/>
      <c r="FUJ3594" s="195"/>
      <c r="FUK3594" s="195"/>
      <c r="FUL3594" s="195"/>
      <c r="FUM3594" s="195"/>
      <c r="FUN3594" s="195"/>
      <c r="FUO3594" s="195"/>
      <c r="FUP3594" s="195"/>
      <c r="FUQ3594" s="195"/>
      <c r="FUR3594" s="195"/>
      <c r="FUS3594" s="195"/>
      <c r="FUT3594" s="195"/>
      <c r="FUU3594" s="195"/>
      <c r="FUV3594" s="195"/>
      <c r="FUW3594" s="195"/>
      <c r="FUX3594" s="195"/>
      <c r="FUY3594" s="195"/>
      <c r="FUZ3594" s="195"/>
      <c r="FVA3594" s="195"/>
      <c r="FVB3594" s="195"/>
      <c r="FVC3594" s="195"/>
      <c r="FVD3594" s="195"/>
      <c r="FVE3594" s="195"/>
      <c r="FVF3594" s="195"/>
      <c r="FVG3594" s="195"/>
      <c r="FVH3594" s="195"/>
      <c r="FVI3594" s="195"/>
      <c r="FVJ3594" s="195"/>
      <c r="FVK3594" s="195"/>
      <c r="FVL3594" s="195"/>
      <c r="FVM3594" s="195"/>
      <c r="FVN3594" s="195"/>
      <c r="FVO3594" s="195"/>
      <c r="FVP3594" s="195"/>
      <c r="FVQ3594" s="195"/>
      <c r="FVR3594" s="195"/>
      <c r="FVS3594" s="195"/>
      <c r="FVT3594" s="195"/>
      <c r="FVU3594" s="195"/>
      <c r="FVV3594" s="195"/>
      <c r="FVW3594" s="195"/>
      <c r="FVX3594" s="195"/>
      <c r="FVY3594" s="195"/>
      <c r="FVZ3594" s="195"/>
      <c r="FWA3594" s="195"/>
      <c r="FWB3594" s="195"/>
      <c r="FWC3594" s="195"/>
      <c r="FWD3594" s="195"/>
      <c r="FWE3594" s="195"/>
      <c r="FWF3594" s="195"/>
      <c r="FWG3594" s="195"/>
      <c r="FWH3594" s="195"/>
      <c r="FWI3594" s="195"/>
      <c r="FWJ3594" s="195"/>
      <c r="FWK3594" s="195"/>
      <c r="FWL3594" s="195"/>
      <c r="FWM3594" s="195"/>
      <c r="FWN3594" s="195"/>
      <c r="FWO3594" s="195"/>
      <c r="FWP3594" s="195"/>
      <c r="FWQ3594" s="195"/>
      <c r="FWR3594" s="195"/>
      <c r="FWS3594" s="195"/>
      <c r="FWT3594" s="195"/>
      <c r="FWU3594" s="195"/>
      <c r="FWV3594" s="195"/>
      <c r="FWW3594" s="195"/>
      <c r="FWX3594" s="195"/>
      <c r="FWY3594" s="195"/>
      <c r="FWZ3594" s="195"/>
      <c r="FXA3594" s="195"/>
      <c r="FXB3594" s="195"/>
      <c r="FXC3594" s="195"/>
      <c r="FXD3594" s="195"/>
      <c r="FXE3594" s="195"/>
      <c r="FXF3594" s="195"/>
      <c r="FXG3594" s="195"/>
      <c r="FXH3594" s="195"/>
      <c r="FXI3594" s="195"/>
      <c r="FXJ3594" s="195"/>
      <c r="FXK3594" s="195"/>
      <c r="FXL3594" s="195"/>
      <c r="FXM3594" s="195"/>
      <c r="FXN3594" s="195"/>
      <c r="FXO3594" s="195"/>
      <c r="FXP3594" s="195"/>
      <c r="FXQ3594" s="195"/>
      <c r="FXR3594" s="195"/>
      <c r="FXS3594" s="195"/>
      <c r="FXT3594" s="195"/>
      <c r="FXU3594" s="195"/>
      <c r="FXV3594" s="195"/>
      <c r="FXW3594" s="195"/>
      <c r="FXX3594" s="195"/>
      <c r="FXY3594" s="195"/>
      <c r="FXZ3594" s="195"/>
      <c r="FYA3594" s="195"/>
      <c r="FYB3594" s="195"/>
      <c r="FYC3594" s="195"/>
      <c r="FYD3594" s="195"/>
      <c r="FYE3594" s="195"/>
      <c r="FYF3594" s="195"/>
      <c r="FYG3594" s="195"/>
      <c r="FYH3594" s="195"/>
      <c r="FYI3594" s="195"/>
      <c r="FYJ3594" s="195"/>
      <c r="FYK3594" s="195"/>
      <c r="FYL3594" s="195"/>
      <c r="FYM3594" s="195"/>
      <c r="FYN3594" s="195"/>
      <c r="FYO3594" s="195"/>
      <c r="FYP3594" s="195"/>
      <c r="FYQ3594" s="195"/>
      <c r="FYR3594" s="195"/>
      <c r="FYS3594" s="195"/>
      <c r="FYT3594" s="195"/>
      <c r="FYU3594" s="195"/>
      <c r="FYV3594" s="195"/>
      <c r="FYW3594" s="195"/>
      <c r="FYX3594" s="195"/>
      <c r="FYY3594" s="195"/>
      <c r="FYZ3594" s="195"/>
      <c r="FZA3594" s="195"/>
      <c r="FZB3594" s="195"/>
      <c r="FZC3594" s="195"/>
      <c r="FZD3594" s="195"/>
      <c r="FZE3594" s="195"/>
      <c r="FZF3594" s="195"/>
      <c r="FZG3594" s="195"/>
      <c r="FZH3594" s="195"/>
      <c r="FZI3594" s="195"/>
      <c r="FZJ3594" s="195"/>
      <c r="FZK3594" s="195"/>
      <c r="FZL3594" s="195"/>
      <c r="FZM3594" s="195"/>
      <c r="FZN3594" s="195"/>
      <c r="FZO3594" s="195"/>
      <c r="FZP3594" s="195"/>
      <c r="FZQ3594" s="195"/>
      <c r="FZR3594" s="195"/>
      <c r="FZS3594" s="195"/>
      <c r="FZT3594" s="195"/>
      <c r="FZU3594" s="195"/>
      <c r="FZV3594" s="195"/>
      <c r="FZW3594" s="195"/>
      <c r="FZX3594" s="195"/>
      <c r="FZY3594" s="195"/>
      <c r="FZZ3594" s="195"/>
      <c r="GAA3594" s="195"/>
      <c r="GAB3594" s="195"/>
      <c r="GAC3594" s="195"/>
      <c r="GAD3594" s="195"/>
      <c r="GAE3594" s="195"/>
      <c r="GAF3594" s="195"/>
      <c r="GAG3594" s="195"/>
      <c r="GAH3594" s="195"/>
      <c r="GAI3594" s="195"/>
      <c r="GAJ3594" s="195"/>
      <c r="GAK3594" s="195"/>
      <c r="GAL3594" s="195"/>
      <c r="GAM3594" s="195"/>
      <c r="GAN3594" s="195"/>
      <c r="GAO3594" s="195"/>
      <c r="GAP3594" s="195"/>
      <c r="GAQ3594" s="195"/>
      <c r="GAR3594" s="195"/>
      <c r="GAS3594" s="195"/>
      <c r="GAT3594" s="195"/>
      <c r="GAU3594" s="195"/>
      <c r="GAV3594" s="195"/>
      <c r="GAW3594" s="195"/>
      <c r="GAX3594" s="195"/>
      <c r="GAY3594" s="195"/>
      <c r="GAZ3594" s="195"/>
      <c r="GBA3594" s="195"/>
      <c r="GBB3594" s="195"/>
      <c r="GBC3594" s="195"/>
      <c r="GBD3594" s="195"/>
      <c r="GBE3594" s="195"/>
      <c r="GBF3594" s="195"/>
      <c r="GBG3594" s="195"/>
      <c r="GBH3594" s="195"/>
      <c r="GBI3594" s="195"/>
      <c r="GBJ3594" s="195"/>
      <c r="GBK3594" s="195"/>
      <c r="GBL3594" s="195"/>
      <c r="GBM3594" s="195"/>
      <c r="GBN3594" s="195"/>
      <c r="GBO3594" s="195"/>
      <c r="GBP3594" s="195"/>
      <c r="GBQ3594" s="195"/>
      <c r="GBR3594" s="195"/>
      <c r="GBS3594" s="195"/>
      <c r="GBT3594" s="195"/>
      <c r="GBU3594" s="195"/>
      <c r="GBV3594" s="195"/>
      <c r="GBW3594" s="195"/>
      <c r="GBX3594" s="195"/>
      <c r="GBY3594" s="195"/>
      <c r="GBZ3594" s="195"/>
      <c r="GCA3594" s="195"/>
      <c r="GCB3594" s="195"/>
      <c r="GCC3594" s="195"/>
      <c r="GCD3594" s="195"/>
      <c r="GCE3594" s="195"/>
      <c r="GCF3594" s="195"/>
      <c r="GCG3594" s="195"/>
      <c r="GCH3594" s="195"/>
      <c r="GCI3594" s="195"/>
      <c r="GCJ3594" s="195"/>
      <c r="GCK3594" s="195"/>
      <c r="GCL3594" s="195"/>
      <c r="GCM3594" s="195"/>
      <c r="GCN3594" s="195"/>
      <c r="GCO3594" s="195"/>
      <c r="GCP3594" s="195"/>
      <c r="GCQ3594" s="195"/>
      <c r="GCR3594" s="195"/>
      <c r="GCS3594" s="195"/>
      <c r="GCT3594" s="195"/>
      <c r="GCU3594" s="195"/>
      <c r="GCV3594" s="195"/>
      <c r="GCW3594" s="195"/>
      <c r="GCX3594" s="195"/>
      <c r="GCY3594" s="195"/>
      <c r="GCZ3594" s="195"/>
      <c r="GDA3594" s="195"/>
      <c r="GDB3594" s="195"/>
      <c r="GDC3594" s="195"/>
      <c r="GDD3594" s="195"/>
      <c r="GDE3594" s="195"/>
      <c r="GDF3594" s="195"/>
      <c r="GDG3594" s="195"/>
      <c r="GDH3594" s="195"/>
      <c r="GDI3594" s="195"/>
      <c r="GDJ3594" s="195"/>
      <c r="GDK3594" s="195"/>
      <c r="GDL3594" s="195"/>
      <c r="GDM3594" s="195"/>
      <c r="GDN3594" s="195"/>
      <c r="GDO3594" s="195"/>
      <c r="GDP3594" s="195"/>
      <c r="GDQ3594" s="195"/>
      <c r="GDR3594" s="195"/>
      <c r="GDS3594" s="195"/>
      <c r="GDT3594" s="195"/>
      <c r="GDU3594" s="195"/>
      <c r="GDV3594" s="195"/>
      <c r="GDW3594" s="195"/>
      <c r="GDX3594" s="195"/>
      <c r="GDY3594" s="195"/>
      <c r="GDZ3594" s="195"/>
      <c r="GEA3594" s="195"/>
      <c r="GEB3594" s="195"/>
      <c r="GEC3594" s="195"/>
      <c r="GED3594" s="195"/>
      <c r="GEE3594" s="195"/>
      <c r="GEF3594" s="195"/>
      <c r="GEG3594" s="195"/>
      <c r="GEH3594" s="195"/>
      <c r="GEI3594" s="195"/>
      <c r="GEJ3594" s="195"/>
      <c r="GEK3594" s="195"/>
      <c r="GEL3594" s="195"/>
      <c r="GEM3594" s="195"/>
      <c r="GEN3594" s="195"/>
      <c r="GEO3594" s="195"/>
      <c r="GEP3594" s="195"/>
      <c r="GEQ3594" s="195"/>
      <c r="GER3594" s="195"/>
      <c r="GES3594" s="195"/>
      <c r="GET3594" s="195"/>
      <c r="GEU3594" s="195"/>
      <c r="GEV3594" s="195"/>
      <c r="GEW3594" s="195"/>
      <c r="GEX3594" s="195"/>
      <c r="GEY3594" s="195"/>
      <c r="GEZ3594" s="195"/>
      <c r="GFA3594" s="195"/>
      <c r="GFB3594" s="195"/>
      <c r="GFC3594" s="195"/>
      <c r="GFD3594" s="195"/>
      <c r="GFE3594" s="195"/>
      <c r="GFF3594" s="195"/>
      <c r="GFG3594" s="195"/>
      <c r="GFH3594" s="195"/>
      <c r="GFI3594" s="195"/>
      <c r="GFJ3594" s="195"/>
      <c r="GFK3594" s="195"/>
      <c r="GFL3594" s="195"/>
      <c r="GFM3594" s="195"/>
      <c r="GFN3594" s="195"/>
      <c r="GFO3594" s="195"/>
      <c r="GFP3594" s="195"/>
      <c r="GFQ3594" s="195"/>
      <c r="GFR3594" s="195"/>
      <c r="GFS3594" s="195"/>
      <c r="GFT3594" s="195"/>
      <c r="GFU3594" s="195"/>
      <c r="GFV3594" s="195"/>
      <c r="GFW3594" s="195"/>
      <c r="GFX3594" s="195"/>
      <c r="GFY3594" s="195"/>
      <c r="GFZ3594" s="195"/>
      <c r="GGA3594" s="195"/>
      <c r="GGB3594" s="195"/>
      <c r="GGC3594" s="195"/>
      <c r="GGD3594" s="195"/>
      <c r="GGE3594" s="195"/>
      <c r="GGF3594" s="195"/>
      <c r="GGG3594" s="195"/>
      <c r="GGH3594" s="195"/>
      <c r="GGI3594" s="195"/>
      <c r="GGJ3594" s="195"/>
      <c r="GGK3594" s="195"/>
      <c r="GGL3594" s="195"/>
      <c r="GGM3594" s="195"/>
      <c r="GGN3594" s="195"/>
      <c r="GGO3594" s="195"/>
      <c r="GGP3594" s="195"/>
      <c r="GGQ3594" s="195"/>
      <c r="GGR3594" s="195"/>
      <c r="GGS3594" s="195"/>
      <c r="GGT3594" s="195"/>
      <c r="GGU3594" s="195"/>
      <c r="GGV3594" s="195"/>
      <c r="GGW3594" s="195"/>
      <c r="GGX3594" s="195"/>
      <c r="GGY3594" s="195"/>
      <c r="GGZ3594" s="195"/>
      <c r="GHA3594" s="195"/>
      <c r="GHB3594" s="195"/>
      <c r="GHC3594" s="195"/>
      <c r="GHD3594" s="195"/>
      <c r="GHE3594" s="195"/>
      <c r="GHF3594" s="195"/>
      <c r="GHG3594" s="195"/>
      <c r="GHH3594" s="195"/>
      <c r="GHI3594" s="195"/>
      <c r="GHJ3594" s="195"/>
      <c r="GHK3594" s="195"/>
      <c r="GHL3594" s="195"/>
      <c r="GHM3594" s="195"/>
      <c r="GHN3594" s="195"/>
      <c r="GHO3594" s="195"/>
      <c r="GHP3594" s="195"/>
      <c r="GHQ3594" s="195"/>
      <c r="GHR3594" s="195"/>
      <c r="GHS3594" s="195"/>
      <c r="GHT3594" s="195"/>
      <c r="GHU3594" s="195"/>
      <c r="GHV3594" s="195"/>
      <c r="GHW3594" s="195"/>
      <c r="GHX3594" s="195"/>
      <c r="GHY3594" s="195"/>
      <c r="GHZ3594" s="195"/>
      <c r="GIA3594" s="195"/>
      <c r="GIB3594" s="195"/>
      <c r="GIC3594" s="195"/>
      <c r="GID3594" s="195"/>
      <c r="GIE3594" s="195"/>
      <c r="GIF3594" s="195"/>
      <c r="GIG3594" s="195"/>
      <c r="GIH3594" s="195"/>
      <c r="GII3594" s="195"/>
      <c r="GIJ3594" s="195"/>
      <c r="GIK3594" s="195"/>
      <c r="GIL3594" s="195"/>
      <c r="GIM3594" s="195"/>
      <c r="GIN3594" s="195"/>
      <c r="GIO3594" s="195"/>
      <c r="GIP3594" s="195"/>
      <c r="GIQ3594" s="195"/>
      <c r="GIR3594" s="195"/>
      <c r="GIS3594" s="195"/>
      <c r="GIT3594" s="195"/>
      <c r="GIU3594" s="195"/>
      <c r="GIV3594" s="195"/>
      <c r="GIW3594" s="195"/>
      <c r="GIX3594" s="195"/>
      <c r="GIY3594" s="195"/>
      <c r="GIZ3594" s="195"/>
      <c r="GJA3594" s="195"/>
      <c r="GJB3594" s="195"/>
      <c r="GJC3594" s="195"/>
      <c r="GJD3594" s="195"/>
      <c r="GJE3594" s="195"/>
      <c r="GJF3594" s="195"/>
      <c r="GJG3594" s="195"/>
      <c r="GJH3594" s="195"/>
      <c r="GJI3594" s="195"/>
      <c r="GJJ3594" s="195"/>
      <c r="GJK3594" s="195"/>
      <c r="GJL3594" s="195"/>
      <c r="GJM3594" s="195"/>
      <c r="GJN3594" s="195"/>
      <c r="GJO3594" s="195"/>
      <c r="GJP3594" s="195"/>
      <c r="GJQ3594" s="195"/>
      <c r="GJR3594" s="195"/>
      <c r="GJS3594" s="195"/>
      <c r="GJT3594" s="195"/>
      <c r="GJU3594" s="195"/>
      <c r="GJV3594" s="195"/>
      <c r="GJW3594" s="195"/>
      <c r="GJX3594" s="195"/>
      <c r="GJY3594" s="195"/>
      <c r="GJZ3594" s="195"/>
      <c r="GKA3594" s="195"/>
      <c r="GKB3594" s="195"/>
      <c r="GKC3594" s="195"/>
      <c r="GKD3594" s="195"/>
      <c r="GKE3594" s="195"/>
      <c r="GKF3594" s="195"/>
      <c r="GKG3594" s="195"/>
      <c r="GKH3594" s="195"/>
      <c r="GKI3594" s="195"/>
      <c r="GKJ3594" s="195"/>
      <c r="GKK3594" s="195"/>
      <c r="GKL3594" s="195"/>
      <c r="GKM3594" s="195"/>
      <c r="GKN3594" s="195"/>
      <c r="GKO3594" s="195"/>
      <c r="GKP3594" s="195"/>
      <c r="GKQ3594" s="195"/>
      <c r="GKR3594" s="195"/>
      <c r="GKS3594" s="195"/>
      <c r="GKT3594" s="195"/>
      <c r="GKU3594" s="195"/>
      <c r="GKV3594" s="195"/>
      <c r="GKW3594" s="195"/>
      <c r="GKX3594" s="195"/>
      <c r="GKY3594" s="195"/>
      <c r="GKZ3594" s="195"/>
      <c r="GLA3594" s="195"/>
      <c r="GLB3594" s="195"/>
      <c r="GLC3594" s="195"/>
      <c r="GLD3594" s="195"/>
      <c r="GLE3594" s="195"/>
      <c r="GLF3594" s="195"/>
      <c r="GLG3594" s="195"/>
      <c r="GLH3594" s="195"/>
      <c r="GLI3594" s="195"/>
      <c r="GLJ3594" s="195"/>
      <c r="GLK3594" s="195"/>
      <c r="GLL3594" s="195"/>
      <c r="GLM3594" s="195"/>
      <c r="GLN3594" s="195"/>
      <c r="GLO3594" s="195"/>
      <c r="GLP3594" s="195"/>
      <c r="GLQ3594" s="195"/>
      <c r="GLR3594" s="195"/>
      <c r="GLS3594" s="195"/>
      <c r="GLT3594" s="195"/>
      <c r="GLU3594" s="195"/>
      <c r="GLV3594" s="195"/>
      <c r="GLW3594" s="195"/>
      <c r="GLX3594" s="195"/>
      <c r="GLY3594" s="195"/>
      <c r="GLZ3594" s="195"/>
      <c r="GMA3594" s="195"/>
      <c r="GMB3594" s="195"/>
      <c r="GMC3594" s="195"/>
      <c r="GMD3594" s="195"/>
      <c r="GME3594" s="195"/>
      <c r="GMF3594" s="195"/>
      <c r="GMG3594" s="195"/>
      <c r="GMH3594" s="195"/>
      <c r="GMI3594" s="195"/>
      <c r="GMJ3594" s="195"/>
      <c r="GMK3594" s="195"/>
      <c r="GML3594" s="195"/>
      <c r="GMM3594" s="195"/>
      <c r="GMN3594" s="195"/>
      <c r="GMO3594" s="195"/>
      <c r="GMP3594" s="195"/>
      <c r="GMQ3594" s="195"/>
      <c r="GMR3594" s="195"/>
      <c r="GMS3594" s="195"/>
      <c r="GMT3594" s="195"/>
      <c r="GMU3594" s="195"/>
      <c r="GMV3594" s="195"/>
      <c r="GMW3594" s="195"/>
      <c r="GMX3594" s="195"/>
      <c r="GMY3594" s="195"/>
      <c r="GMZ3594" s="195"/>
      <c r="GNA3594" s="195"/>
      <c r="GNB3594" s="195"/>
      <c r="GNC3594" s="195"/>
      <c r="GND3594" s="195"/>
      <c r="GNE3594" s="195"/>
      <c r="GNF3594" s="195"/>
      <c r="GNG3594" s="195"/>
      <c r="GNH3594" s="195"/>
      <c r="GNI3594" s="195"/>
      <c r="GNJ3594" s="195"/>
      <c r="GNK3594" s="195"/>
      <c r="GNL3594" s="195"/>
      <c r="GNM3594" s="195"/>
      <c r="GNN3594" s="195"/>
      <c r="GNO3594" s="195"/>
      <c r="GNP3594" s="195"/>
      <c r="GNQ3594" s="195"/>
      <c r="GNR3594" s="195"/>
      <c r="GNS3594" s="195"/>
      <c r="GNT3594" s="195"/>
      <c r="GNU3594" s="195"/>
      <c r="GNV3594" s="195"/>
      <c r="GNW3594" s="195"/>
      <c r="GNX3594" s="195"/>
      <c r="GNY3594" s="195"/>
      <c r="GNZ3594" s="195"/>
      <c r="GOA3594" s="195"/>
      <c r="GOB3594" s="195"/>
      <c r="GOC3594" s="195"/>
      <c r="GOD3594" s="195"/>
      <c r="GOE3594" s="195"/>
      <c r="GOF3594" s="195"/>
      <c r="GOG3594" s="195"/>
      <c r="GOH3594" s="195"/>
      <c r="GOI3594" s="195"/>
      <c r="GOJ3594" s="195"/>
      <c r="GOK3594" s="195"/>
      <c r="GOL3594" s="195"/>
      <c r="GOM3594" s="195"/>
      <c r="GON3594" s="195"/>
      <c r="GOO3594" s="195"/>
      <c r="GOP3594" s="195"/>
      <c r="GOQ3594" s="195"/>
      <c r="GOR3594" s="195"/>
      <c r="GOS3594" s="195"/>
      <c r="GOT3594" s="195"/>
      <c r="GOU3594" s="195"/>
      <c r="GOV3594" s="195"/>
      <c r="GOW3594" s="195"/>
      <c r="GOX3594" s="195"/>
      <c r="GOY3594" s="195"/>
      <c r="GOZ3594" s="195"/>
      <c r="GPA3594" s="195"/>
      <c r="GPB3594" s="195"/>
      <c r="GPC3594" s="195"/>
      <c r="GPD3594" s="195"/>
      <c r="GPE3594" s="195"/>
      <c r="GPF3594" s="195"/>
      <c r="GPG3594" s="195"/>
      <c r="GPH3594" s="195"/>
      <c r="GPI3594" s="195"/>
      <c r="GPJ3594" s="195"/>
      <c r="GPK3594" s="195"/>
      <c r="GPL3594" s="195"/>
      <c r="GPM3594" s="195"/>
      <c r="GPN3594" s="195"/>
      <c r="GPO3594" s="195"/>
      <c r="GPP3594" s="195"/>
      <c r="GPQ3594" s="195"/>
      <c r="GPR3594" s="195"/>
      <c r="GPS3594" s="195"/>
      <c r="GPT3594" s="195"/>
      <c r="GPU3594" s="195"/>
      <c r="GPV3594" s="195"/>
      <c r="GPW3594" s="195"/>
      <c r="GPX3594" s="195"/>
      <c r="GPY3594" s="195"/>
      <c r="GPZ3594" s="195"/>
      <c r="GQA3594" s="195"/>
      <c r="GQB3594" s="195"/>
      <c r="GQC3594" s="195"/>
      <c r="GQD3594" s="195"/>
      <c r="GQE3594" s="195"/>
      <c r="GQF3594" s="195"/>
      <c r="GQG3594" s="195"/>
      <c r="GQH3594" s="195"/>
      <c r="GQI3594" s="195"/>
      <c r="GQJ3594" s="195"/>
      <c r="GQK3594" s="195"/>
      <c r="GQL3594" s="195"/>
      <c r="GQM3594" s="195"/>
      <c r="GQN3594" s="195"/>
      <c r="GQO3594" s="195"/>
      <c r="GQP3594" s="195"/>
      <c r="GQQ3594" s="195"/>
      <c r="GQR3594" s="195"/>
      <c r="GQS3594" s="195"/>
      <c r="GQT3594" s="195"/>
      <c r="GQU3594" s="195"/>
      <c r="GQV3594" s="195"/>
      <c r="GQW3594" s="195"/>
      <c r="GQX3594" s="195"/>
      <c r="GQY3594" s="195"/>
      <c r="GQZ3594" s="195"/>
      <c r="GRA3594" s="195"/>
      <c r="GRB3594" s="195"/>
      <c r="GRC3594" s="195"/>
      <c r="GRD3594" s="195"/>
      <c r="GRE3594" s="195"/>
      <c r="GRF3594" s="195"/>
      <c r="GRG3594" s="195"/>
      <c r="GRH3594" s="195"/>
      <c r="GRI3594" s="195"/>
      <c r="GRJ3594" s="195"/>
      <c r="GRK3594" s="195"/>
      <c r="GRL3594" s="195"/>
      <c r="GRM3594" s="195"/>
      <c r="GRN3594" s="195"/>
      <c r="GRO3594" s="195"/>
      <c r="GRP3594" s="195"/>
      <c r="GRQ3594" s="195"/>
      <c r="GRR3594" s="195"/>
      <c r="GRS3594" s="195"/>
      <c r="GRT3594" s="195"/>
      <c r="GRU3594" s="195"/>
      <c r="GRV3594" s="195"/>
      <c r="GRW3594" s="195"/>
      <c r="GRX3594" s="195"/>
      <c r="GRY3594" s="195"/>
      <c r="GRZ3594" s="195"/>
      <c r="GSA3594" s="195"/>
      <c r="GSB3594" s="195"/>
      <c r="GSC3594" s="195"/>
      <c r="GSD3594" s="195"/>
      <c r="GSE3594" s="195"/>
      <c r="GSF3594" s="195"/>
      <c r="GSG3594" s="195"/>
      <c r="GSH3594" s="195"/>
      <c r="GSI3594" s="195"/>
      <c r="GSJ3594" s="195"/>
      <c r="GSK3594" s="195"/>
      <c r="GSL3594" s="195"/>
      <c r="GSM3594" s="195"/>
      <c r="GSN3594" s="195"/>
      <c r="GSO3594" s="195"/>
      <c r="GSP3594" s="195"/>
      <c r="GSQ3594" s="195"/>
      <c r="GSR3594" s="195"/>
      <c r="GSS3594" s="195"/>
      <c r="GST3594" s="195"/>
      <c r="GSU3594" s="195"/>
      <c r="GSV3594" s="195"/>
      <c r="GSW3594" s="195"/>
      <c r="GSX3594" s="195"/>
      <c r="GSY3594" s="195"/>
      <c r="GSZ3594" s="195"/>
      <c r="GTA3594" s="195"/>
      <c r="GTB3594" s="195"/>
      <c r="GTC3594" s="195"/>
      <c r="GTD3594" s="195"/>
      <c r="GTE3594" s="195"/>
      <c r="GTF3594" s="195"/>
      <c r="GTG3594" s="195"/>
      <c r="GTH3594" s="195"/>
      <c r="GTI3594" s="195"/>
      <c r="GTJ3594" s="195"/>
      <c r="GTK3594" s="195"/>
      <c r="GTL3594" s="195"/>
      <c r="GTM3594" s="195"/>
      <c r="GTN3594" s="195"/>
      <c r="GTO3594" s="195"/>
      <c r="GTP3594" s="195"/>
      <c r="GTQ3594" s="195"/>
      <c r="GTR3594" s="195"/>
      <c r="GTS3594" s="195"/>
      <c r="GTT3594" s="195"/>
      <c r="GTU3594" s="195"/>
      <c r="GTV3594" s="195"/>
      <c r="GTW3594" s="195"/>
      <c r="GTX3594" s="195"/>
      <c r="GTY3594" s="195"/>
      <c r="GTZ3594" s="195"/>
      <c r="GUA3594" s="195"/>
      <c r="GUB3594" s="195"/>
      <c r="GUC3594" s="195"/>
      <c r="GUD3594" s="195"/>
      <c r="GUE3594" s="195"/>
      <c r="GUF3594" s="195"/>
      <c r="GUG3594" s="195"/>
      <c r="GUH3594" s="195"/>
      <c r="GUI3594" s="195"/>
      <c r="GUJ3594" s="195"/>
      <c r="GUK3594" s="195"/>
      <c r="GUL3594" s="195"/>
      <c r="GUM3594" s="195"/>
      <c r="GUN3594" s="195"/>
      <c r="GUO3594" s="195"/>
      <c r="GUP3594" s="195"/>
      <c r="GUQ3594" s="195"/>
      <c r="GUR3594" s="195"/>
      <c r="GUS3594" s="195"/>
      <c r="GUT3594" s="195"/>
      <c r="GUU3594" s="195"/>
      <c r="GUV3594" s="195"/>
      <c r="GUW3594" s="195"/>
      <c r="GUX3594" s="195"/>
      <c r="GUY3594" s="195"/>
      <c r="GUZ3594" s="195"/>
      <c r="GVA3594" s="195"/>
      <c r="GVB3594" s="195"/>
      <c r="GVC3594" s="195"/>
      <c r="GVD3594" s="195"/>
      <c r="GVE3594" s="195"/>
      <c r="GVF3594" s="195"/>
      <c r="GVG3594" s="195"/>
      <c r="GVH3594" s="195"/>
      <c r="GVI3594" s="195"/>
      <c r="GVJ3594" s="195"/>
      <c r="GVK3594" s="195"/>
      <c r="GVL3594" s="195"/>
      <c r="GVM3594" s="195"/>
      <c r="GVN3594" s="195"/>
      <c r="GVO3594" s="195"/>
      <c r="GVP3594" s="195"/>
      <c r="GVQ3594" s="195"/>
      <c r="GVR3594" s="195"/>
      <c r="GVS3594" s="195"/>
      <c r="GVT3594" s="195"/>
      <c r="GVU3594" s="195"/>
      <c r="GVV3594" s="195"/>
      <c r="GVW3594" s="195"/>
      <c r="GVX3594" s="195"/>
      <c r="GVY3594" s="195"/>
      <c r="GVZ3594" s="195"/>
      <c r="GWA3594" s="195"/>
      <c r="GWB3594" s="195"/>
      <c r="GWC3594" s="195"/>
      <c r="GWD3594" s="195"/>
      <c r="GWE3594" s="195"/>
      <c r="GWF3594" s="195"/>
      <c r="GWG3594" s="195"/>
      <c r="GWH3594" s="195"/>
      <c r="GWI3594" s="195"/>
      <c r="GWJ3594" s="195"/>
      <c r="GWK3594" s="195"/>
      <c r="GWL3594" s="195"/>
      <c r="GWM3594" s="195"/>
      <c r="GWN3594" s="195"/>
      <c r="GWO3594" s="195"/>
      <c r="GWP3594" s="195"/>
      <c r="GWQ3594" s="195"/>
      <c r="GWR3594" s="195"/>
      <c r="GWS3594" s="195"/>
      <c r="GWT3594" s="195"/>
      <c r="GWU3594" s="195"/>
      <c r="GWV3594" s="195"/>
      <c r="GWW3594" s="195"/>
      <c r="GWX3594" s="195"/>
      <c r="GWY3594" s="195"/>
      <c r="GWZ3594" s="195"/>
      <c r="GXA3594" s="195"/>
      <c r="GXB3594" s="195"/>
      <c r="GXC3594" s="195"/>
      <c r="GXD3594" s="195"/>
      <c r="GXE3594" s="195"/>
      <c r="GXF3594" s="195"/>
      <c r="GXG3594" s="195"/>
      <c r="GXH3594" s="195"/>
      <c r="GXI3594" s="195"/>
      <c r="GXJ3594" s="195"/>
      <c r="GXK3594" s="195"/>
      <c r="GXL3594" s="195"/>
      <c r="GXM3594" s="195"/>
      <c r="GXN3594" s="195"/>
      <c r="GXO3594" s="195"/>
      <c r="GXP3594" s="195"/>
      <c r="GXQ3594" s="195"/>
      <c r="GXR3594" s="195"/>
      <c r="GXS3594" s="195"/>
      <c r="GXT3594" s="195"/>
      <c r="GXU3594" s="195"/>
      <c r="GXV3594" s="195"/>
      <c r="GXW3594" s="195"/>
      <c r="GXX3594" s="195"/>
      <c r="GXY3594" s="195"/>
      <c r="GXZ3594" s="195"/>
      <c r="GYA3594" s="195"/>
      <c r="GYB3594" s="195"/>
      <c r="GYC3594" s="195"/>
      <c r="GYD3594" s="195"/>
      <c r="GYE3594" s="195"/>
      <c r="GYF3594" s="195"/>
      <c r="GYG3594" s="195"/>
      <c r="GYH3594" s="195"/>
      <c r="GYI3594" s="195"/>
      <c r="GYJ3594" s="195"/>
      <c r="GYK3594" s="195"/>
      <c r="GYL3594" s="195"/>
      <c r="GYM3594" s="195"/>
      <c r="GYN3594" s="195"/>
      <c r="GYO3594" s="195"/>
      <c r="GYP3594" s="195"/>
      <c r="GYQ3594" s="195"/>
      <c r="GYR3594" s="195"/>
      <c r="GYS3594" s="195"/>
      <c r="GYT3594" s="195"/>
      <c r="GYU3594" s="195"/>
      <c r="GYV3594" s="195"/>
      <c r="GYW3594" s="195"/>
      <c r="GYX3594" s="195"/>
      <c r="GYY3594" s="195"/>
      <c r="GYZ3594" s="195"/>
      <c r="GZA3594" s="195"/>
      <c r="GZB3594" s="195"/>
      <c r="GZC3594" s="195"/>
      <c r="GZD3594" s="195"/>
      <c r="GZE3594" s="195"/>
      <c r="GZF3594" s="195"/>
      <c r="GZG3594" s="195"/>
      <c r="GZH3594" s="195"/>
      <c r="GZI3594" s="195"/>
      <c r="GZJ3594" s="195"/>
      <c r="GZK3594" s="195"/>
      <c r="GZL3594" s="195"/>
      <c r="GZM3594" s="195"/>
      <c r="GZN3594" s="195"/>
      <c r="GZO3594" s="195"/>
      <c r="GZP3594" s="195"/>
      <c r="GZQ3594" s="195"/>
      <c r="GZR3594" s="195"/>
      <c r="GZS3594" s="195"/>
      <c r="GZT3594" s="195"/>
      <c r="GZU3594" s="195"/>
      <c r="GZV3594" s="195"/>
      <c r="GZW3594" s="195"/>
      <c r="GZX3594" s="195"/>
      <c r="GZY3594" s="195"/>
      <c r="GZZ3594" s="195"/>
      <c r="HAA3594" s="195"/>
      <c r="HAB3594" s="195"/>
      <c r="HAC3594" s="195"/>
      <c r="HAD3594" s="195"/>
      <c r="HAE3594" s="195"/>
      <c r="HAF3594" s="195"/>
      <c r="HAG3594" s="195"/>
      <c r="HAH3594" s="195"/>
      <c r="HAI3594" s="195"/>
      <c r="HAJ3594" s="195"/>
      <c r="HAK3594" s="195"/>
      <c r="HAL3594" s="195"/>
      <c r="HAM3594" s="195"/>
      <c r="HAN3594" s="195"/>
      <c r="HAO3594" s="195"/>
      <c r="HAP3594" s="195"/>
      <c r="HAQ3594" s="195"/>
      <c r="HAR3594" s="195"/>
      <c r="HAS3594" s="195"/>
      <c r="HAT3594" s="195"/>
      <c r="HAU3594" s="195"/>
      <c r="HAV3594" s="195"/>
      <c r="HAW3594" s="195"/>
      <c r="HAX3594" s="195"/>
      <c r="HAY3594" s="195"/>
      <c r="HAZ3594" s="195"/>
      <c r="HBA3594" s="195"/>
      <c r="HBB3594" s="195"/>
      <c r="HBC3594" s="195"/>
      <c r="HBD3594" s="195"/>
      <c r="HBE3594" s="195"/>
      <c r="HBF3594" s="195"/>
      <c r="HBG3594" s="195"/>
      <c r="HBH3594" s="195"/>
      <c r="HBI3594" s="195"/>
      <c r="HBJ3594" s="195"/>
      <c r="HBK3594" s="195"/>
      <c r="HBL3594" s="195"/>
      <c r="HBM3594" s="195"/>
      <c r="HBN3594" s="195"/>
      <c r="HBO3594" s="195"/>
      <c r="HBP3594" s="195"/>
      <c r="HBQ3594" s="195"/>
      <c r="HBR3594" s="195"/>
      <c r="HBS3594" s="195"/>
      <c r="HBT3594" s="195"/>
      <c r="HBU3594" s="195"/>
      <c r="HBV3594" s="195"/>
      <c r="HBW3594" s="195"/>
      <c r="HBX3594" s="195"/>
      <c r="HBY3594" s="195"/>
      <c r="HBZ3594" s="195"/>
      <c r="HCA3594" s="195"/>
      <c r="HCB3594" s="195"/>
      <c r="HCC3594" s="195"/>
      <c r="HCD3594" s="195"/>
      <c r="HCE3594" s="195"/>
      <c r="HCF3594" s="195"/>
      <c r="HCG3594" s="195"/>
      <c r="HCH3594" s="195"/>
      <c r="HCI3594" s="195"/>
      <c r="HCJ3594" s="195"/>
      <c r="HCK3594" s="195"/>
      <c r="HCL3594" s="195"/>
      <c r="HCM3594" s="195"/>
      <c r="HCN3594" s="195"/>
      <c r="HCO3594" s="195"/>
      <c r="HCP3594" s="195"/>
      <c r="HCQ3594" s="195"/>
      <c r="HCR3594" s="195"/>
      <c r="HCS3594" s="195"/>
      <c r="HCT3594" s="195"/>
      <c r="HCU3594" s="195"/>
      <c r="HCV3594" s="195"/>
      <c r="HCW3594" s="195"/>
      <c r="HCX3594" s="195"/>
      <c r="HCY3594" s="195"/>
      <c r="HCZ3594" s="195"/>
      <c r="HDA3594" s="195"/>
      <c r="HDB3594" s="195"/>
      <c r="HDC3594" s="195"/>
      <c r="HDD3594" s="195"/>
      <c r="HDE3594" s="195"/>
      <c r="HDF3594" s="195"/>
      <c r="HDG3594" s="195"/>
      <c r="HDH3594" s="195"/>
      <c r="HDI3594" s="195"/>
      <c r="HDJ3594" s="195"/>
      <c r="HDK3594" s="195"/>
      <c r="HDL3594" s="195"/>
      <c r="HDM3594" s="195"/>
      <c r="HDN3594" s="195"/>
      <c r="HDO3594" s="195"/>
      <c r="HDP3594" s="195"/>
      <c r="HDQ3594" s="195"/>
      <c r="HDR3594" s="195"/>
      <c r="HDS3594" s="195"/>
      <c r="HDT3594" s="195"/>
      <c r="HDU3594" s="195"/>
      <c r="HDV3594" s="195"/>
      <c r="HDW3594" s="195"/>
      <c r="HDX3594" s="195"/>
      <c r="HDY3594" s="195"/>
      <c r="HDZ3594" s="195"/>
      <c r="HEA3594" s="195"/>
      <c r="HEB3594" s="195"/>
      <c r="HEC3594" s="195"/>
      <c r="HED3594" s="195"/>
      <c r="HEE3594" s="195"/>
      <c r="HEF3594" s="195"/>
      <c r="HEG3594" s="195"/>
      <c r="HEH3594" s="195"/>
      <c r="HEI3594" s="195"/>
      <c r="HEJ3594" s="195"/>
      <c r="HEK3594" s="195"/>
      <c r="HEL3594" s="195"/>
      <c r="HEM3594" s="195"/>
      <c r="HEN3594" s="195"/>
      <c r="HEO3594" s="195"/>
      <c r="HEP3594" s="195"/>
      <c r="HEQ3594" s="195"/>
      <c r="HER3594" s="195"/>
      <c r="HES3594" s="195"/>
      <c r="HET3594" s="195"/>
      <c r="HEU3594" s="195"/>
      <c r="HEV3594" s="195"/>
      <c r="HEW3594" s="195"/>
      <c r="HEX3594" s="195"/>
      <c r="HEY3594" s="195"/>
      <c r="HEZ3594" s="195"/>
      <c r="HFA3594" s="195"/>
      <c r="HFB3594" s="195"/>
      <c r="HFC3594" s="195"/>
      <c r="HFD3594" s="195"/>
      <c r="HFE3594" s="195"/>
      <c r="HFF3594" s="195"/>
      <c r="HFG3594" s="195"/>
      <c r="HFH3594" s="195"/>
      <c r="HFI3594" s="195"/>
      <c r="HFJ3594" s="195"/>
      <c r="HFK3594" s="195"/>
      <c r="HFL3594" s="195"/>
      <c r="HFM3594" s="195"/>
      <c r="HFN3594" s="195"/>
      <c r="HFO3594" s="195"/>
      <c r="HFP3594" s="195"/>
      <c r="HFQ3594" s="195"/>
      <c r="HFR3594" s="195"/>
      <c r="HFS3594" s="195"/>
      <c r="HFT3594" s="195"/>
      <c r="HFU3594" s="195"/>
      <c r="HFV3594" s="195"/>
      <c r="HFW3594" s="195"/>
      <c r="HFX3594" s="195"/>
      <c r="HFY3594" s="195"/>
      <c r="HFZ3594" s="195"/>
      <c r="HGA3594" s="195"/>
      <c r="HGB3594" s="195"/>
      <c r="HGC3594" s="195"/>
      <c r="HGD3594" s="195"/>
      <c r="HGE3594" s="195"/>
      <c r="HGF3594" s="195"/>
      <c r="HGG3594" s="195"/>
      <c r="HGH3594" s="195"/>
      <c r="HGI3594" s="195"/>
      <c r="HGJ3594" s="195"/>
      <c r="HGK3594" s="195"/>
      <c r="HGL3594" s="195"/>
      <c r="HGM3594" s="195"/>
      <c r="HGN3594" s="195"/>
      <c r="HGO3594" s="195"/>
      <c r="HGP3594" s="195"/>
      <c r="HGQ3594" s="195"/>
      <c r="HGR3594" s="195"/>
      <c r="HGS3594" s="195"/>
      <c r="HGT3594" s="195"/>
      <c r="HGU3594" s="195"/>
      <c r="HGV3594" s="195"/>
      <c r="HGW3594" s="195"/>
      <c r="HGX3594" s="195"/>
      <c r="HGY3594" s="195"/>
      <c r="HGZ3594" s="195"/>
      <c r="HHA3594" s="195"/>
      <c r="HHB3594" s="195"/>
      <c r="HHC3594" s="195"/>
      <c r="HHD3594" s="195"/>
      <c r="HHE3594" s="195"/>
      <c r="HHF3594" s="195"/>
      <c r="HHG3594" s="195"/>
      <c r="HHH3594" s="195"/>
      <c r="HHI3594" s="195"/>
      <c r="HHJ3594" s="195"/>
      <c r="HHK3594" s="195"/>
      <c r="HHL3594" s="195"/>
      <c r="HHM3594" s="195"/>
      <c r="HHN3594" s="195"/>
      <c r="HHO3594" s="195"/>
      <c r="HHP3594" s="195"/>
      <c r="HHQ3594" s="195"/>
      <c r="HHR3594" s="195"/>
      <c r="HHS3594" s="195"/>
      <c r="HHT3594" s="195"/>
      <c r="HHU3594" s="195"/>
      <c r="HHV3594" s="195"/>
      <c r="HHW3594" s="195"/>
      <c r="HHX3594" s="195"/>
      <c r="HHY3594" s="195"/>
      <c r="HHZ3594" s="195"/>
      <c r="HIA3594" s="195"/>
      <c r="HIB3594" s="195"/>
      <c r="HIC3594" s="195"/>
      <c r="HID3594" s="195"/>
      <c r="HIE3594" s="195"/>
      <c r="HIF3594" s="195"/>
      <c r="HIG3594" s="195"/>
      <c r="HIH3594" s="195"/>
      <c r="HII3594" s="195"/>
      <c r="HIJ3594" s="195"/>
      <c r="HIK3594" s="195"/>
      <c r="HIL3594" s="195"/>
      <c r="HIM3594" s="195"/>
      <c r="HIN3594" s="195"/>
      <c r="HIO3594" s="195"/>
      <c r="HIP3594" s="195"/>
      <c r="HIQ3594" s="195"/>
      <c r="HIR3594" s="195"/>
      <c r="HIS3594" s="195"/>
      <c r="HIT3594" s="195"/>
      <c r="HIU3594" s="195"/>
      <c r="HIV3594" s="195"/>
      <c r="HIW3594" s="195"/>
      <c r="HIX3594" s="195"/>
      <c r="HIY3594" s="195"/>
      <c r="HIZ3594" s="195"/>
      <c r="HJA3594" s="195"/>
      <c r="HJB3594" s="195"/>
      <c r="HJC3594" s="195"/>
      <c r="HJD3594" s="195"/>
      <c r="HJE3594" s="195"/>
      <c r="HJF3594" s="195"/>
      <c r="HJG3594" s="195"/>
      <c r="HJH3594" s="195"/>
      <c r="HJI3594" s="195"/>
      <c r="HJJ3594" s="195"/>
      <c r="HJK3594" s="195"/>
      <c r="HJL3594" s="195"/>
      <c r="HJM3594" s="195"/>
      <c r="HJN3594" s="195"/>
      <c r="HJO3594" s="195"/>
      <c r="HJP3594" s="195"/>
      <c r="HJQ3594" s="195"/>
      <c r="HJR3594" s="195"/>
      <c r="HJS3594" s="195"/>
      <c r="HJT3594" s="195"/>
      <c r="HJU3594" s="195"/>
      <c r="HJV3594" s="195"/>
      <c r="HJW3594" s="195"/>
      <c r="HJX3594" s="195"/>
      <c r="HJY3594" s="195"/>
      <c r="HJZ3594" s="195"/>
      <c r="HKA3594" s="195"/>
      <c r="HKB3594" s="195"/>
      <c r="HKC3594" s="195"/>
      <c r="HKD3594" s="195"/>
      <c r="HKE3594" s="195"/>
      <c r="HKF3594" s="195"/>
      <c r="HKG3594" s="195"/>
      <c r="HKH3594" s="195"/>
      <c r="HKI3594" s="195"/>
      <c r="HKJ3594" s="195"/>
      <c r="HKK3594" s="195"/>
      <c r="HKL3594" s="195"/>
      <c r="HKM3594" s="195"/>
      <c r="HKN3594" s="195"/>
      <c r="HKO3594" s="195"/>
      <c r="HKP3594" s="195"/>
      <c r="HKQ3594" s="195"/>
      <c r="HKR3594" s="195"/>
      <c r="HKS3594" s="195"/>
      <c r="HKT3594" s="195"/>
      <c r="HKU3594" s="195"/>
      <c r="HKV3594" s="195"/>
      <c r="HKW3594" s="195"/>
      <c r="HKX3594" s="195"/>
      <c r="HKY3594" s="195"/>
      <c r="HKZ3594" s="195"/>
      <c r="HLA3594" s="195"/>
      <c r="HLB3594" s="195"/>
      <c r="HLC3594" s="195"/>
      <c r="HLD3594" s="195"/>
      <c r="HLE3594" s="195"/>
      <c r="HLF3594" s="195"/>
      <c r="HLG3594" s="195"/>
      <c r="HLH3594" s="195"/>
      <c r="HLI3594" s="195"/>
      <c r="HLJ3594" s="195"/>
      <c r="HLK3594" s="195"/>
      <c r="HLL3594" s="195"/>
      <c r="HLM3594" s="195"/>
      <c r="HLN3594" s="195"/>
      <c r="HLO3594" s="195"/>
      <c r="HLP3594" s="195"/>
      <c r="HLQ3594" s="195"/>
      <c r="HLR3594" s="195"/>
      <c r="HLS3594" s="195"/>
      <c r="HLT3594" s="195"/>
      <c r="HLU3594" s="195"/>
      <c r="HLV3594" s="195"/>
      <c r="HLW3594" s="195"/>
      <c r="HLX3594" s="195"/>
      <c r="HLY3594" s="195"/>
      <c r="HLZ3594" s="195"/>
      <c r="HMA3594" s="195"/>
      <c r="HMB3594" s="195"/>
      <c r="HMC3594" s="195"/>
      <c r="HMD3594" s="195"/>
      <c r="HME3594" s="195"/>
      <c r="HMF3594" s="195"/>
      <c r="HMG3594" s="195"/>
      <c r="HMH3594" s="195"/>
      <c r="HMI3594" s="195"/>
      <c r="HMJ3594" s="195"/>
      <c r="HMK3594" s="195"/>
      <c r="HML3594" s="195"/>
      <c r="HMM3594" s="195"/>
      <c r="HMN3594" s="195"/>
      <c r="HMO3594" s="195"/>
      <c r="HMP3594" s="195"/>
      <c r="HMQ3594" s="195"/>
      <c r="HMR3594" s="195"/>
      <c r="HMS3594" s="195"/>
      <c r="HMT3594" s="195"/>
      <c r="HMU3594" s="195"/>
      <c r="HMV3594" s="195"/>
      <c r="HMW3594" s="195"/>
      <c r="HMX3594" s="195"/>
      <c r="HMY3594" s="195"/>
      <c r="HMZ3594" s="195"/>
      <c r="HNA3594" s="195"/>
      <c r="HNB3594" s="195"/>
      <c r="HNC3594" s="195"/>
      <c r="HND3594" s="195"/>
      <c r="HNE3594" s="195"/>
      <c r="HNF3594" s="195"/>
      <c r="HNG3594" s="195"/>
      <c r="HNH3594" s="195"/>
      <c r="HNI3594" s="195"/>
      <c r="HNJ3594" s="195"/>
      <c r="HNK3594" s="195"/>
      <c r="HNL3594" s="195"/>
      <c r="HNM3594" s="195"/>
      <c r="HNN3594" s="195"/>
      <c r="HNO3594" s="195"/>
      <c r="HNP3594" s="195"/>
      <c r="HNQ3594" s="195"/>
      <c r="HNR3594" s="195"/>
      <c r="HNS3594" s="195"/>
      <c r="HNT3594" s="195"/>
      <c r="HNU3594" s="195"/>
      <c r="HNV3594" s="195"/>
      <c r="HNW3594" s="195"/>
      <c r="HNX3594" s="195"/>
      <c r="HNY3594" s="195"/>
      <c r="HNZ3594" s="195"/>
      <c r="HOA3594" s="195"/>
      <c r="HOB3594" s="195"/>
      <c r="HOC3594" s="195"/>
      <c r="HOD3594" s="195"/>
      <c r="HOE3594" s="195"/>
      <c r="HOF3594" s="195"/>
      <c r="HOG3594" s="195"/>
      <c r="HOH3594" s="195"/>
      <c r="HOI3594" s="195"/>
      <c r="HOJ3594" s="195"/>
      <c r="HOK3594" s="195"/>
      <c r="HOL3594" s="195"/>
      <c r="HOM3594" s="195"/>
      <c r="HON3594" s="195"/>
      <c r="HOO3594" s="195"/>
      <c r="HOP3594" s="195"/>
      <c r="HOQ3594" s="195"/>
      <c r="HOR3594" s="195"/>
      <c r="HOS3594" s="195"/>
      <c r="HOT3594" s="195"/>
      <c r="HOU3594" s="195"/>
      <c r="HOV3594" s="195"/>
      <c r="HOW3594" s="195"/>
      <c r="HOX3594" s="195"/>
      <c r="HOY3594" s="195"/>
      <c r="HOZ3594" s="195"/>
      <c r="HPA3594" s="195"/>
      <c r="HPB3594" s="195"/>
      <c r="HPC3594" s="195"/>
      <c r="HPD3594" s="195"/>
      <c r="HPE3594" s="195"/>
      <c r="HPF3594" s="195"/>
      <c r="HPG3594" s="195"/>
      <c r="HPH3594" s="195"/>
      <c r="HPI3594" s="195"/>
      <c r="HPJ3594" s="195"/>
      <c r="HPK3594" s="195"/>
      <c r="HPL3594" s="195"/>
      <c r="HPM3594" s="195"/>
      <c r="HPN3594" s="195"/>
      <c r="HPO3594" s="195"/>
      <c r="HPP3594" s="195"/>
      <c r="HPQ3594" s="195"/>
      <c r="HPR3594" s="195"/>
      <c r="HPS3594" s="195"/>
      <c r="HPT3594" s="195"/>
      <c r="HPU3594" s="195"/>
      <c r="HPV3594" s="195"/>
      <c r="HPW3594" s="195"/>
      <c r="HPX3594" s="195"/>
      <c r="HPY3594" s="195"/>
      <c r="HPZ3594" s="195"/>
      <c r="HQA3594" s="195"/>
      <c r="HQB3594" s="195"/>
      <c r="HQC3594" s="195"/>
      <c r="HQD3594" s="195"/>
      <c r="HQE3594" s="195"/>
      <c r="HQF3594" s="195"/>
      <c r="HQG3594" s="195"/>
      <c r="HQH3594" s="195"/>
      <c r="HQI3594" s="195"/>
      <c r="HQJ3594" s="195"/>
      <c r="HQK3594" s="195"/>
      <c r="HQL3594" s="195"/>
      <c r="HQM3594" s="195"/>
      <c r="HQN3594" s="195"/>
      <c r="HQO3594" s="195"/>
      <c r="HQP3594" s="195"/>
      <c r="HQQ3594" s="195"/>
      <c r="HQR3594" s="195"/>
      <c r="HQS3594" s="195"/>
      <c r="HQT3594" s="195"/>
      <c r="HQU3594" s="195"/>
      <c r="HQV3594" s="195"/>
      <c r="HQW3594" s="195"/>
      <c r="HQX3594" s="195"/>
      <c r="HQY3594" s="195"/>
      <c r="HQZ3594" s="195"/>
      <c r="HRA3594" s="195"/>
      <c r="HRB3594" s="195"/>
      <c r="HRC3594" s="195"/>
      <c r="HRD3594" s="195"/>
      <c r="HRE3594" s="195"/>
      <c r="HRF3594" s="195"/>
      <c r="HRG3594" s="195"/>
      <c r="HRH3594" s="195"/>
      <c r="HRI3594" s="195"/>
      <c r="HRJ3594" s="195"/>
      <c r="HRK3594" s="195"/>
      <c r="HRL3594" s="195"/>
      <c r="HRM3594" s="195"/>
      <c r="HRN3594" s="195"/>
      <c r="HRO3594" s="195"/>
      <c r="HRP3594" s="195"/>
      <c r="HRQ3594" s="195"/>
      <c r="HRR3594" s="195"/>
      <c r="HRS3594" s="195"/>
      <c r="HRT3594" s="195"/>
      <c r="HRU3594" s="195"/>
      <c r="HRV3594" s="195"/>
      <c r="HRW3594" s="195"/>
      <c r="HRX3594" s="195"/>
      <c r="HRY3594" s="195"/>
      <c r="HRZ3594" s="195"/>
      <c r="HSA3594" s="195"/>
      <c r="HSB3594" s="195"/>
      <c r="HSC3594" s="195"/>
      <c r="HSD3594" s="195"/>
      <c r="HSE3594" s="195"/>
      <c r="HSF3594" s="195"/>
      <c r="HSG3594" s="195"/>
      <c r="HSH3594" s="195"/>
      <c r="HSI3594" s="195"/>
      <c r="HSJ3594" s="195"/>
      <c r="HSK3594" s="195"/>
      <c r="HSL3594" s="195"/>
      <c r="HSM3594" s="195"/>
      <c r="HSN3594" s="195"/>
      <c r="HSO3594" s="195"/>
      <c r="HSP3594" s="195"/>
      <c r="HSQ3594" s="195"/>
      <c r="HSR3594" s="195"/>
      <c r="HSS3594" s="195"/>
      <c r="HST3594" s="195"/>
      <c r="HSU3594" s="195"/>
      <c r="HSV3594" s="195"/>
      <c r="HSW3594" s="195"/>
      <c r="HSX3594" s="195"/>
      <c r="HSY3594" s="195"/>
      <c r="HSZ3594" s="195"/>
      <c r="HTA3594" s="195"/>
      <c r="HTB3594" s="195"/>
      <c r="HTC3594" s="195"/>
      <c r="HTD3594" s="195"/>
      <c r="HTE3594" s="195"/>
      <c r="HTF3594" s="195"/>
      <c r="HTG3594" s="195"/>
      <c r="HTH3594" s="195"/>
      <c r="HTI3594" s="195"/>
      <c r="HTJ3594" s="195"/>
      <c r="HTK3594" s="195"/>
      <c r="HTL3594" s="195"/>
      <c r="HTM3594" s="195"/>
      <c r="HTN3594" s="195"/>
      <c r="HTO3594" s="195"/>
      <c r="HTP3594" s="195"/>
      <c r="HTQ3594" s="195"/>
      <c r="HTR3594" s="195"/>
      <c r="HTS3594" s="195"/>
      <c r="HTT3594" s="195"/>
      <c r="HTU3594" s="195"/>
      <c r="HTV3594" s="195"/>
      <c r="HTW3594" s="195"/>
      <c r="HTX3594" s="195"/>
      <c r="HTY3594" s="195"/>
      <c r="HTZ3594" s="195"/>
      <c r="HUA3594" s="195"/>
      <c r="HUB3594" s="195"/>
      <c r="HUC3594" s="195"/>
      <c r="HUD3594" s="195"/>
      <c r="HUE3594" s="195"/>
      <c r="HUF3594" s="195"/>
      <c r="HUG3594" s="195"/>
      <c r="HUH3594" s="195"/>
      <c r="HUI3594" s="195"/>
      <c r="HUJ3594" s="195"/>
      <c r="HUK3594" s="195"/>
      <c r="HUL3594" s="195"/>
      <c r="HUM3594" s="195"/>
      <c r="HUN3594" s="195"/>
      <c r="HUO3594" s="195"/>
      <c r="HUP3594" s="195"/>
      <c r="HUQ3594" s="195"/>
      <c r="HUR3594" s="195"/>
      <c r="HUS3594" s="195"/>
      <c r="HUT3594" s="195"/>
      <c r="HUU3594" s="195"/>
      <c r="HUV3594" s="195"/>
      <c r="HUW3594" s="195"/>
      <c r="HUX3594" s="195"/>
      <c r="HUY3594" s="195"/>
      <c r="HUZ3594" s="195"/>
      <c r="HVA3594" s="195"/>
      <c r="HVB3594" s="195"/>
      <c r="HVC3594" s="195"/>
      <c r="HVD3594" s="195"/>
      <c r="HVE3594" s="195"/>
      <c r="HVF3594" s="195"/>
      <c r="HVG3594" s="195"/>
      <c r="HVH3594" s="195"/>
      <c r="HVI3594" s="195"/>
      <c r="HVJ3594" s="195"/>
      <c r="HVK3594" s="195"/>
      <c r="HVL3594" s="195"/>
      <c r="HVM3594" s="195"/>
      <c r="HVN3594" s="195"/>
      <c r="HVO3594" s="195"/>
      <c r="HVP3594" s="195"/>
      <c r="HVQ3594" s="195"/>
      <c r="HVR3594" s="195"/>
      <c r="HVS3594" s="195"/>
      <c r="HVT3594" s="195"/>
      <c r="HVU3594" s="195"/>
      <c r="HVV3594" s="195"/>
      <c r="HVW3594" s="195"/>
      <c r="HVX3594" s="195"/>
      <c r="HVY3594" s="195"/>
      <c r="HVZ3594" s="195"/>
      <c r="HWA3594" s="195"/>
      <c r="HWB3594" s="195"/>
      <c r="HWC3594" s="195"/>
      <c r="HWD3594" s="195"/>
      <c r="HWE3594" s="195"/>
      <c r="HWF3594" s="195"/>
      <c r="HWG3594" s="195"/>
      <c r="HWH3594" s="195"/>
      <c r="HWI3594" s="195"/>
      <c r="HWJ3594" s="195"/>
      <c r="HWK3594" s="195"/>
      <c r="HWL3594" s="195"/>
      <c r="HWM3594" s="195"/>
      <c r="HWN3594" s="195"/>
      <c r="HWO3594" s="195"/>
      <c r="HWP3594" s="195"/>
      <c r="HWQ3594" s="195"/>
      <c r="HWR3594" s="195"/>
      <c r="HWS3594" s="195"/>
      <c r="HWT3594" s="195"/>
      <c r="HWU3594" s="195"/>
      <c r="HWV3594" s="195"/>
      <c r="HWW3594" s="195"/>
      <c r="HWX3594" s="195"/>
      <c r="HWY3594" s="195"/>
      <c r="HWZ3594" s="195"/>
      <c r="HXA3594" s="195"/>
      <c r="HXB3594" s="195"/>
      <c r="HXC3594" s="195"/>
      <c r="HXD3594" s="195"/>
      <c r="HXE3594" s="195"/>
      <c r="HXF3594" s="195"/>
      <c r="HXG3594" s="195"/>
      <c r="HXH3594" s="195"/>
      <c r="HXI3594" s="195"/>
      <c r="HXJ3594" s="195"/>
      <c r="HXK3594" s="195"/>
      <c r="HXL3594" s="195"/>
      <c r="HXM3594" s="195"/>
      <c r="HXN3594" s="195"/>
      <c r="HXO3594" s="195"/>
      <c r="HXP3594" s="195"/>
      <c r="HXQ3594" s="195"/>
      <c r="HXR3594" s="195"/>
      <c r="HXS3594" s="195"/>
      <c r="HXT3594" s="195"/>
      <c r="HXU3594" s="195"/>
      <c r="HXV3594" s="195"/>
      <c r="HXW3594" s="195"/>
      <c r="HXX3594" s="195"/>
      <c r="HXY3594" s="195"/>
      <c r="HXZ3594" s="195"/>
      <c r="HYA3594" s="195"/>
      <c r="HYB3594" s="195"/>
      <c r="HYC3594" s="195"/>
      <c r="HYD3594" s="195"/>
      <c r="HYE3594" s="195"/>
      <c r="HYF3594" s="195"/>
      <c r="HYG3594" s="195"/>
      <c r="HYH3594" s="195"/>
      <c r="HYI3594" s="195"/>
      <c r="HYJ3594" s="195"/>
      <c r="HYK3594" s="195"/>
      <c r="HYL3594" s="195"/>
      <c r="HYM3594" s="195"/>
      <c r="HYN3594" s="195"/>
      <c r="HYO3594" s="195"/>
      <c r="HYP3594" s="195"/>
      <c r="HYQ3594" s="195"/>
      <c r="HYR3594" s="195"/>
      <c r="HYS3594" s="195"/>
      <c r="HYT3594" s="195"/>
      <c r="HYU3594" s="195"/>
      <c r="HYV3594" s="195"/>
      <c r="HYW3594" s="195"/>
      <c r="HYX3594" s="195"/>
      <c r="HYY3594" s="195"/>
      <c r="HYZ3594" s="195"/>
      <c r="HZA3594" s="195"/>
      <c r="HZB3594" s="195"/>
      <c r="HZC3594" s="195"/>
      <c r="HZD3594" s="195"/>
      <c r="HZE3594" s="195"/>
      <c r="HZF3594" s="195"/>
      <c r="HZG3594" s="195"/>
      <c r="HZH3594" s="195"/>
      <c r="HZI3594" s="195"/>
      <c r="HZJ3594" s="195"/>
      <c r="HZK3594" s="195"/>
      <c r="HZL3594" s="195"/>
      <c r="HZM3594" s="195"/>
      <c r="HZN3594" s="195"/>
      <c r="HZO3594" s="195"/>
      <c r="HZP3594" s="195"/>
      <c r="HZQ3594" s="195"/>
      <c r="HZR3594" s="195"/>
      <c r="HZS3594" s="195"/>
      <c r="HZT3594" s="195"/>
      <c r="HZU3594" s="195"/>
      <c r="HZV3594" s="195"/>
      <c r="HZW3594" s="195"/>
      <c r="HZX3594" s="195"/>
      <c r="HZY3594" s="195"/>
      <c r="HZZ3594" s="195"/>
      <c r="IAA3594" s="195"/>
      <c r="IAB3594" s="195"/>
      <c r="IAC3594" s="195"/>
      <c r="IAD3594" s="195"/>
      <c r="IAE3594" s="195"/>
      <c r="IAF3594" s="195"/>
      <c r="IAG3594" s="195"/>
      <c r="IAH3594" s="195"/>
      <c r="IAI3594" s="195"/>
      <c r="IAJ3594" s="195"/>
      <c r="IAK3594" s="195"/>
      <c r="IAL3594" s="195"/>
      <c r="IAM3594" s="195"/>
      <c r="IAN3594" s="195"/>
      <c r="IAO3594" s="195"/>
      <c r="IAP3594" s="195"/>
      <c r="IAQ3594" s="195"/>
      <c r="IAR3594" s="195"/>
      <c r="IAS3594" s="195"/>
      <c r="IAT3594" s="195"/>
      <c r="IAU3594" s="195"/>
      <c r="IAV3594" s="195"/>
      <c r="IAW3594" s="195"/>
      <c r="IAX3594" s="195"/>
      <c r="IAY3594" s="195"/>
      <c r="IAZ3594" s="195"/>
      <c r="IBA3594" s="195"/>
      <c r="IBB3594" s="195"/>
      <c r="IBC3594" s="195"/>
      <c r="IBD3594" s="195"/>
      <c r="IBE3594" s="195"/>
      <c r="IBF3594" s="195"/>
      <c r="IBG3594" s="195"/>
      <c r="IBH3594" s="195"/>
      <c r="IBI3594" s="195"/>
      <c r="IBJ3594" s="195"/>
      <c r="IBK3594" s="195"/>
      <c r="IBL3594" s="195"/>
      <c r="IBM3594" s="195"/>
      <c r="IBN3594" s="195"/>
      <c r="IBO3594" s="195"/>
      <c r="IBP3594" s="195"/>
      <c r="IBQ3594" s="195"/>
      <c r="IBR3594" s="195"/>
      <c r="IBS3594" s="195"/>
      <c r="IBT3594" s="195"/>
      <c r="IBU3594" s="195"/>
      <c r="IBV3594" s="195"/>
      <c r="IBW3594" s="195"/>
      <c r="IBX3594" s="195"/>
      <c r="IBY3594" s="195"/>
      <c r="IBZ3594" s="195"/>
      <c r="ICA3594" s="195"/>
      <c r="ICB3594" s="195"/>
      <c r="ICC3594" s="195"/>
      <c r="ICD3594" s="195"/>
      <c r="ICE3594" s="195"/>
      <c r="ICF3594" s="195"/>
      <c r="ICG3594" s="195"/>
      <c r="ICH3594" s="195"/>
      <c r="ICI3594" s="195"/>
      <c r="ICJ3594" s="195"/>
      <c r="ICK3594" s="195"/>
      <c r="ICL3594" s="195"/>
      <c r="ICM3594" s="195"/>
      <c r="ICN3594" s="195"/>
      <c r="ICO3594" s="195"/>
      <c r="ICP3594" s="195"/>
      <c r="ICQ3594" s="195"/>
      <c r="ICR3594" s="195"/>
      <c r="ICS3594" s="195"/>
      <c r="ICT3594" s="195"/>
      <c r="ICU3594" s="195"/>
      <c r="ICV3594" s="195"/>
      <c r="ICW3594" s="195"/>
      <c r="ICX3594" s="195"/>
      <c r="ICY3594" s="195"/>
      <c r="ICZ3594" s="195"/>
      <c r="IDA3594" s="195"/>
      <c r="IDB3594" s="195"/>
      <c r="IDC3594" s="195"/>
      <c r="IDD3594" s="195"/>
      <c r="IDE3594" s="195"/>
      <c r="IDF3594" s="195"/>
      <c r="IDG3594" s="195"/>
      <c r="IDH3594" s="195"/>
      <c r="IDI3594" s="195"/>
      <c r="IDJ3594" s="195"/>
      <c r="IDK3594" s="195"/>
      <c r="IDL3594" s="195"/>
      <c r="IDM3594" s="195"/>
      <c r="IDN3594" s="195"/>
      <c r="IDO3594" s="195"/>
      <c r="IDP3594" s="195"/>
      <c r="IDQ3594" s="195"/>
      <c r="IDR3594" s="195"/>
      <c r="IDS3594" s="195"/>
      <c r="IDT3594" s="195"/>
      <c r="IDU3594" s="195"/>
      <c r="IDV3594" s="195"/>
      <c r="IDW3594" s="195"/>
      <c r="IDX3594" s="195"/>
      <c r="IDY3594" s="195"/>
      <c r="IDZ3594" s="195"/>
      <c r="IEA3594" s="195"/>
      <c r="IEB3594" s="195"/>
      <c r="IEC3594" s="195"/>
      <c r="IED3594" s="195"/>
      <c r="IEE3594" s="195"/>
      <c r="IEF3594" s="195"/>
      <c r="IEG3594" s="195"/>
      <c r="IEH3594" s="195"/>
      <c r="IEI3594" s="195"/>
      <c r="IEJ3594" s="195"/>
      <c r="IEK3594" s="195"/>
      <c r="IEL3594" s="195"/>
      <c r="IEM3594" s="195"/>
      <c r="IEN3594" s="195"/>
      <c r="IEO3594" s="195"/>
      <c r="IEP3594" s="195"/>
      <c r="IEQ3594" s="195"/>
      <c r="IER3594" s="195"/>
      <c r="IES3594" s="195"/>
      <c r="IET3594" s="195"/>
      <c r="IEU3594" s="195"/>
      <c r="IEV3594" s="195"/>
      <c r="IEW3594" s="195"/>
      <c r="IEX3594" s="195"/>
      <c r="IEY3594" s="195"/>
      <c r="IEZ3594" s="195"/>
      <c r="IFA3594" s="195"/>
      <c r="IFB3594" s="195"/>
      <c r="IFC3594" s="195"/>
      <c r="IFD3594" s="195"/>
      <c r="IFE3594" s="195"/>
      <c r="IFF3594" s="195"/>
      <c r="IFG3594" s="195"/>
      <c r="IFH3594" s="195"/>
      <c r="IFI3594" s="195"/>
      <c r="IFJ3594" s="195"/>
      <c r="IFK3594" s="195"/>
      <c r="IFL3594" s="195"/>
      <c r="IFM3594" s="195"/>
      <c r="IFN3594" s="195"/>
      <c r="IFO3594" s="195"/>
      <c r="IFP3594" s="195"/>
      <c r="IFQ3594" s="195"/>
      <c r="IFR3594" s="195"/>
      <c r="IFS3594" s="195"/>
      <c r="IFT3594" s="195"/>
      <c r="IFU3594" s="195"/>
      <c r="IFV3594" s="195"/>
      <c r="IFW3594" s="195"/>
      <c r="IFX3594" s="195"/>
      <c r="IFY3594" s="195"/>
      <c r="IFZ3594" s="195"/>
      <c r="IGA3594" s="195"/>
      <c r="IGB3594" s="195"/>
      <c r="IGC3594" s="195"/>
      <c r="IGD3594" s="195"/>
      <c r="IGE3594" s="195"/>
      <c r="IGF3594" s="195"/>
      <c r="IGG3594" s="195"/>
      <c r="IGH3594" s="195"/>
      <c r="IGI3594" s="195"/>
      <c r="IGJ3594" s="195"/>
      <c r="IGK3594" s="195"/>
      <c r="IGL3594" s="195"/>
      <c r="IGM3594" s="195"/>
      <c r="IGN3594" s="195"/>
      <c r="IGO3594" s="195"/>
      <c r="IGP3594" s="195"/>
      <c r="IGQ3594" s="195"/>
      <c r="IGR3594" s="195"/>
      <c r="IGS3594" s="195"/>
      <c r="IGT3594" s="195"/>
      <c r="IGU3594" s="195"/>
      <c r="IGV3594" s="195"/>
      <c r="IGW3594" s="195"/>
      <c r="IGX3594" s="195"/>
      <c r="IGY3594" s="195"/>
      <c r="IGZ3594" s="195"/>
      <c r="IHA3594" s="195"/>
      <c r="IHB3594" s="195"/>
      <c r="IHC3594" s="195"/>
      <c r="IHD3594" s="195"/>
      <c r="IHE3594" s="195"/>
      <c r="IHF3594" s="195"/>
      <c r="IHG3594" s="195"/>
      <c r="IHH3594" s="195"/>
      <c r="IHI3594" s="195"/>
      <c r="IHJ3594" s="195"/>
      <c r="IHK3594" s="195"/>
      <c r="IHL3594" s="195"/>
      <c r="IHM3594" s="195"/>
      <c r="IHN3594" s="195"/>
      <c r="IHO3594" s="195"/>
      <c r="IHP3594" s="195"/>
      <c r="IHQ3594" s="195"/>
      <c r="IHR3594" s="195"/>
      <c r="IHS3594" s="195"/>
      <c r="IHT3594" s="195"/>
      <c r="IHU3594" s="195"/>
      <c r="IHV3594" s="195"/>
      <c r="IHW3594" s="195"/>
      <c r="IHX3594" s="195"/>
      <c r="IHY3594" s="195"/>
      <c r="IHZ3594" s="195"/>
      <c r="IIA3594" s="195"/>
      <c r="IIB3594" s="195"/>
      <c r="IIC3594" s="195"/>
      <c r="IID3594" s="195"/>
      <c r="IIE3594" s="195"/>
      <c r="IIF3594" s="195"/>
      <c r="IIG3594" s="195"/>
      <c r="IIH3594" s="195"/>
      <c r="III3594" s="195"/>
      <c r="IIJ3594" s="195"/>
      <c r="IIK3594" s="195"/>
      <c r="IIL3594" s="195"/>
      <c r="IIM3594" s="195"/>
      <c r="IIN3594" s="195"/>
      <c r="IIO3594" s="195"/>
      <c r="IIP3594" s="195"/>
      <c r="IIQ3594" s="195"/>
      <c r="IIR3594" s="195"/>
      <c r="IIS3594" s="195"/>
      <c r="IIT3594" s="195"/>
      <c r="IIU3594" s="195"/>
      <c r="IIV3594" s="195"/>
      <c r="IIW3594" s="195"/>
      <c r="IIX3594" s="195"/>
      <c r="IIY3594" s="195"/>
      <c r="IIZ3594" s="195"/>
      <c r="IJA3594" s="195"/>
      <c r="IJB3594" s="195"/>
      <c r="IJC3594" s="195"/>
      <c r="IJD3594" s="195"/>
      <c r="IJE3594" s="195"/>
      <c r="IJF3594" s="195"/>
      <c r="IJG3594" s="195"/>
      <c r="IJH3594" s="195"/>
      <c r="IJI3594" s="195"/>
      <c r="IJJ3594" s="195"/>
      <c r="IJK3594" s="195"/>
      <c r="IJL3594" s="195"/>
      <c r="IJM3594" s="195"/>
      <c r="IJN3594" s="195"/>
      <c r="IJO3594" s="195"/>
      <c r="IJP3594" s="195"/>
      <c r="IJQ3594" s="195"/>
      <c r="IJR3594" s="195"/>
      <c r="IJS3594" s="195"/>
      <c r="IJT3594" s="195"/>
      <c r="IJU3594" s="195"/>
      <c r="IJV3594" s="195"/>
      <c r="IJW3594" s="195"/>
      <c r="IJX3594" s="195"/>
      <c r="IJY3594" s="195"/>
      <c r="IJZ3594" s="195"/>
      <c r="IKA3594" s="195"/>
      <c r="IKB3594" s="195"/>
      <c r="IKC3594" s="195"/>
      <c r="IKD3594" s="195"/>
      <c r="IKE3594" s="195"/>
      <c r="IKF3594" s="195"/>
      <c r="IKG3594" s="195"/>
      <c r="IKH3594" s="195"/>
      <c r="IKI3594" s="195"/>
      <c r="IKJ3594" s="195"/>
      <c r="IKK3594" s="195"/>
      <c r="IKL3594" s="195"/>
      <c r="IKM3594" s="195"/>
      <c r="IKN3594" s="195"/>
      <c r="IKO3594" s="195"/>
      <c r="IKP3594" s="195"/>
      <c r="IKQ3594" s="195"/>
      <c r="IKR3594" s="195"/>
      <c r="IKS3594" s="195"/>
      <c r="IKT3594" s="195"/>
      <c r="IKU3594" s="195"/>
      <c r="IKV3594" s="195"/>
      <c r="IKW3594" s="195"/>
      <c r="IKX3594" s="195"/>
      <c r="IKY3594" s="195"/>
      <c r="IKZ3594" s="195"/>
      <c r="ILA3594" s="195"/>
      <c r="ILB3594" s="195"/>
      <c r="ILC3594" s="195"/>
      <c r="ILD3594" s="195"/>
      <c r="ILE3594" s="195"/>
      <c r="ILF3594" s="195"/>
      <c r="ILG3594" s="195"/>
      <c r="ILH3594" s="195"/>
      <c r="ILI3594" s="195"/>
      <c r="ILJ3594" s="195"/>
      <c r="ILK3594" s="195"/>
      <c r="ILL3594" s="195"/>
      <c r="ILM3594" s="195"/>
      <c r="ILN3594" s="195"/>
      <c r="ILO3594" s="195"/>
      <c r="ILP3594" s="195"/>
      <c r="ILQ3594" s="195"/>
      <c r="ILR3594" s="195"/>
      <c r="ILS3594" s="195"/>
      <c r="ILT3594" s="195"/>
      <c r="ILU3594" s="195"/>
      <c r="ILV3594" s="195"/>
      <c r="ILW3594" s="195"/>
      <c r="ILX3594" s="195"/>
      <c r="ILY3594" s="195"/>
      <c r="ILZ3594" s="195"/>
      <c r="IMA3594" s="195"/>
      <c r="IMB3594" s="195"/>
      <c r="IMC3594" s="195"/>
      <c r="IMD3594" s="195"/>
      <c r="IME3594" s="195"/>
      <c r="IMF3594" s="195"/>
      <c r="IMG3594" s="195"/>
      <c r="IMH3594" s="195"/>
      <c r="IMI3594" s="195"/>
      <c r="IMJ3594" s="195"/>
      <c r="IMK3594" s="195"/>
      <c r="IML3594" s="195"/>
      <c r="IMM3594" s="195"/>
      <c r="IMN3594" s="195"/>
      <c r="IMO3594" s="195"/>
      <c r="IMP3594" s="195"/>
      <c r="IMQ3594" s="195"/>
      <c r="IMR3594" s="195"/>
      <c r="IMS3594" s="195"/>
      <c r="IMT3594" s="195"/>
      <c r="IMU3594" s="195"/>
      <c r="IMV3594" s="195"/>
      <c r="IMW3594" s="195"/>
      <c r="IMX3594" s="195"/>
      <c r="IMY3594" s="195"/>
      <c r="IMZ3594" s="195"/>
      <c r="INA3594" s="195"/>
      <c r="INB3594" s="195"/>
      <c r="INC3594" s="195"/>
      <c r="IND3594" s="195"/>
      <c r="INE3594" s="195"/>
      <c r="INF3594" s="195"/>
      <c r="ING3594" s="195"/>
      <c r="INH3594" s="195"/>
      <c r="INI3594" s="195"/>
      <c r="INJ3594" s="195"/>
      <c r="INK3594" s="195"/>
      <c r="INL3594" s="195"/>
      <c r="INM3594" s="195"/>
      <c r="INN3594" s="195"/>
      <c r="INO3594" s="195"/>
      <c r="INP3594" s="195"/>
      <c r="INQ3594" s="195"/>
      <c r="INR3594" s="195"/>
      <c r="INS3594" s="195"/>
      <c r="INT3594" s="195"/>
      <c r="INU3594" s="195"/>
      <c r="INV3594" s="195"/>
      <c r="INW3594" s="195"/>
      <c r="INX3594" s="195"/>
      <c r="INY3594" s="195"/>
      <c r="INZ3594" s="195"/>
      <c r="IOA3594" s="195"/>
      <c r="IOB3594" s="195"/>
      <c r="IOC3594" s="195"/>
      <c r="IOD3594" s="195"/>
      <c r="IOE3594" s="195"/>
      <c r="IOF3594" s="195"/>
      <c r="IOG3594" s="195"/>
      <c r="IOH3594" s="195"/>
      <c r="IOI3594" s="195"/>
      <c r="IOJ3594" s="195"/>
      <c r="IOK3594" s="195"/>
      <c r="IOL3594" s="195"/>
      <c r="IOM3594" s="195"/>
      <c r="ION3594" s="195"/>
      <c r="IOO3594" s="195"/>
      <c r="IOP3594" s="195"/>
      <c r="IOQ3594" s="195"/>
      <c r="IOR3594" s="195"/>
      <c r="IOS3594" s="195"/>
      <c r="IOT3594" s="195"/>
      <c r="IOU3594" s="195"/>
      <c r="IOV3594" s="195"/>
      <c r="IOW3594" s="195"/>
      <c r="IOX3594" s="195"/>
      <c r="IOY3594" s="195"/>
      <c r="IOZ3594" s="195"/>
      <c r="IPA3594" s="195"/>
      <c r="IPB3594" s="195"/>
      <c r="IPC3594" s="195"/>
      <c r="IPD3594" s="195"/>
      <c r="IPE3594" s="195"/>
      <c r="IPF3594" s="195"/>
      <c r="IPG3594" s="195"/>
      <c r="IPH3594" s="195"/>
      <c r="IPI3594" s="195"/>
      <c r="IPJ3594" s="195"/>
      <c r="IPK3594" s="195"/>
      <c r="IPL3594" s="195"/>
      <c r="IPM3594" s="195"/>
      <c r="IPN3594" s="195"/>
      <c r="IPO3594" s="195"/>
      <c r="IPP3594" s="195"/>
      <c r="IPQ3594" s="195"/>
      <c r="IPR3594" s="195"/>
      <c r="IPS3594" s="195"/>
      <c r="IPT3594" s="195"/>
      <c r="IPU3594" s="195"/>
      <c r="IPV3594" s="195"/>
      <c r="IPW3594" s="195"/>
      <c r="IPX3594" s="195"/>
      <c r="IPY3594" s="195"/>
      <c r="IPZ3594" s="195"/>
      <c r="IQA3594" s="195"/>
      <c r="IQB3594" s="195"/>
      <c r="IQC3594" s="195"/>
      <c r="IQD3594" s="195"/>
      <c r="IQE3594" s="195"/>
      <c r="IQF3594" s="195"/>
      <c r="IQG3594" s="195"/>
      <c r="IQH3594" s="195"/>
      <c r="IQI3594" s="195"/>
      <c r="IQJ3594" s="195"/>
      <c r="IQK3594" s="195"/>
      <c r="IQL3594" s="195"/>
      <c r="IQM3594" s="195"/>
      <c r="IQN3594" s="195"/>
      <c r="IQO3594" s="195"/>
      <c r="IQP3594" s="195"/>
      <c r="IQQ3594" s="195"/>
      <c r="IQR3594" s="195"/>
      <c r="IQS3594" s="195"/>
      <c r="IQT3594" s="195"/>
      <c r="IQU3594" s="195"/>
      <c r="IQV3594" s="195"/>
      <c r="IQW3594" s="195"/>
      <c r="IQX3594" s="195"/>
      <c r="IQY3594" s="195"/>
      <c r="IQZ3594" s="195"/>
      <c r="IRA3594" s="195"/>
      <c r="IRB3594" s="195"/>
      <c r="IRC3594" s="195"/>
      <c r="IRD3594" s="195"/>
      <c r="IRE3594" s="195"/>
      <c r="IRF3594" s="195"/>
      <c r="IRG3594" s="195"/>
      <c r="IRH3594" s="195"/>
      <c r="IRI3594" s="195"/>
      <c r="IRJ3594" s="195"/>
      <c r="IRK3594" s="195"/>
      <c r="IRL3594" s="195"/>
      <c r="IRM3594" s="195"/>
      <c r="IRN3594" s="195"/>
      <c r="IRO3594" s="195"/>
      <c r="IRP3594" s="195"/>
      <c r="IRQ3594" s="195"/>
      <c r="IRR3594" s="195"/>
      <c r="IRS3594" s="195"/>
      <c r="IRT3594" s="195"/>
      <c r="IRU3594" s="195"/>
      <c r="IRV3594" s="195"/>
      <c r="IRW3594" s="195"/>
      <c r="IRX3594" s="195"/>
      <c r="IRY3594" s="195"/>
      <c r="IRZ3594" s="195"/>
      <c r="ISA3594" s="195"/>
      <c r="ISB3594" s="195"/>
      <c r="ISC3594" s="195"/>
      <c r="ISD3594" s="195"/>
      <c r="ISE3594" s="195"/>
      <c r="ISF3594" s="195"/>
      <c r="ISG3594" s="195"/>
      <c r="ISH3594" s="195"/>
      <c r="ISI3594" s="195"/>
      <c r="ISJ3594" s="195"/>
      <c r="ISK3594" s="195"/>
      <c r="ISL3594" s="195"/>
      <c r="ISM3594" s="195"/>
      <c r="ISN3594" s="195"/>
      <c r="ISO3594" s="195"/>
      <c r="ISP3594" s="195"/>
      <c r="ISQ3594" s="195"/>
      <c r="ISR3594" s="195"/>
      <c r="ISS3594" s="195"/>
      <c r="IST3594" s="195"/>
      <c r="ISU3594" s="195"/>
      <c r="ISV3594" s="195"/>
      <c r="ISW3594" s="195"/>
      <c r="ISX3594" s="195"/>
      <c r="ISY3594" s="195"/>
      <c r="ISZ3594" s="195"/>
      <c r="ITA3594" s="195"/>
      <c r="ITB3594" s="195"/>
      <c r="ITC3594" s="195"/>
      <c r="ITD3594" s="195"/>
      <c r="ITE3594" s="195"/>
      <c r="ITF3594" s="195"/>
      <c r="ITG3594" s="195"/>
      <c r="ITH3594" s="195"/>
      <c r="ITI3594" s="195"/>
      <c r="ITJ3594" s="195"/>
      <c r="ITK3594" s="195"/>
      <c r="ITL3594" s="195"/>
      <c r="ITM3594" s="195"/>
      <c r="ITN3594" s="195"/>
      <c r="ITO3594" s="195"/>
      <c r="ITP3594" s="195"/>
      <c r="ITQ3594" s="195"/>
      <c r="ITR3594" s="195"/>
      <c r="ITS3594" s="195"/>
      <c r="ITT3594" s="195"/>
      <c r="ITU3594" s="195"/>
      <c r="ITV3594" s="195"/>
      <c r="ITW3594" s="195"/>
      <c r="ITX3594" s="195"/>
      <c r="ITY3594" s="195"/>
      <c r="ITZ3594" s="195"/>
      <c r="IUA3594" s="195"/>
      <c r="IUB3594" s="195"/>
      <c r="IUC3594" s="195"/>
      <c r="IUD3594" s="195"/>
      <c r="IUE3594" s="195"/>
      <c r="IUF3594" s="195"/>
      <c r="IUG3594" s="195"/>
      <c r="IUH3594" s="195"/>
      <c r="IUI3594" s="195"/>
      <c r="IUJ3594" s="195"/>
      <c r="IUK3594" s="195"/>
      <c r="IUL3594" s="195"/>
      <c r="IUM3594" s="195"/>
      <c r="IUN3594" s="195"/>
      <c r="IUO3594" s="195"/>
      <c r="IUP3594" s="195"/>
      <c r="IUQ3594" s="195"/>
      <c r="IUR3594" s="195"/>
      <c r="IUS3594" s="195"/>
      <c r="IUT3594" s="195"/>
      <c r="IUU3594" s="195"/>
      <c r="IUV3594" s="195"/>
      <c r="IUW3594" s="195"/>
      <c r="IUX3594" s="195"/>
      <c r="IUY3594" s="195"/>
      <c r="IUZ3594" s="195"/>
      <c r="IVA3594" s="195"/>
      <c r="IVB3594" s="195"/>
      <c r="IVC3594" s="195"/>
      <c r="IVD3594" s="195"/>
      <c r="IVE3594" s="195"/>
      <c r="IVF3594" s="195"/>
      <c r="IVG3594" s="195"/>
      <c r="IVH3594" s="195"/>
      <c r="IVI3594" s="195"/>
      <c r="IVJ3594" s="195"/>
      <c r="IVK3594" s="195"/>
      <c r="IVL3594" s="195"/>
      <c r="IVM3594" s="195"/>
      <c r="IVN3594" s="195"/>
      <c r="IVO3594" s="195"/>
      <c r="IVP3594" s="195"/>
      <c r="IVQ3594" s="195"/>
      <c r="IVR3594" s="195"/>
      <c r="IVS3594" s="195"/>
      <c r="IVT3594" s="195"/>
      <c r="IVU3594" s="195"/>
      <c r="IVV3594" s="195"/>
      <c r="IVW3594" s="195"/>
      <c r="IVX3594" s="195"/>
      <c r="IVY3594" s="195"/>
      <c r="IVZ3594" s="195"/>
      <c r="IWA3594" s="195"/>
      <c r="IWB3594" s="195"/>
      <c r="IWC3594" s="195"/>
      <c r="IWD3594" s="195"/>
      <c r="IWE3594" s="195"/>
      <c r="IWF3594" s="195"/>
      <c r="IWG3594" s="195"/>
      <c r="IWH3594" s="195"/>
      <c r="IWI3594" s="195"/>
      <c r="IWJ3594" s="195"/>
      <c r="IWK3594" s="195"/>
      <c r="IWL3594" s="195"/>
      <c r="IWM3594" s="195"/>
      <c r="IWN3594" s="195"/>
      <c r="IWO3594" s="195"/>
      <c r="IWP3594" s="195"/>
      <c r="IWQ3594" s="195"/>
      <c r="IWR3594" s="195"/>
      <c r="IWS3594" s="195"/>
      <c r="IWT3594" s="195"/>
      <c r="IWU3594" s="195"/>
      <c r="IWV3594" s="195"/>
      <c r="IWW3594" s="195"/>
      <c r="IWX3594" s="195"/>
      <c r="IWY3594" s="195"/>
      <c r="IWZ3594" s="195"/>
      <c r="IXA3594" s="195"/>
      <c r="IXB3594" s="195"/>
      <c r="IXC3594" s="195"/>
      <c r="IXD3594" s="195"/>
      <c r="IXE3594" s="195"/>
      <c r="IXF3594" s="195"/>
      <c r="IXG3594" s="195"/>
      <c r="IXH3594" s="195"/>
      <c r="IXI3594" s="195"/>
      <c r="IXJ3594" s="195"/>
      <c r="IXK3594" s="195"/>
      <c r="IXL3594" s="195"/>
      <c r="IXM3594" s="195"/>
      <c r="IXN3594" s="195"/>
      <c r="IXO3594" s="195"/>
      <c r="IXP3594" s="195"/>
      <c r="IXQ3594" s="195"/>
      <c r="IXR3594" s="195"/>
      <c r="IXS3594" s="195"/>
      <c r="IXT3594" s="195"/>
      <c r="IXU3594" s="195"/>
      <c r="IXV3594" s="195"/>
      <c r="IXW3594" s="195"/>
      <c r="IXX3594" s="195"/>
      <c r="IXY3594" s="195"/>
      <c r="IXZ3594" s="195"/>
      <c r="IYA3594" s="195"/>
      <c r="IYB3594" s="195"/>
      <c r="IYC3594" s="195"/>
      <c r="IYD3594" s="195"/>
      <c r="IYE3594" s="195"/>
      <c r="IYF3594" s="195"/>
      <c r="IYG3594" s="195"/>
      <c r="IYH3594" s="195"/>
      <c r="IYI3594" s="195"/>
      <c r="IYJ3594" s="195"/>
      <c r="IYK3594" s="195"/>
      <c r="IYL3594" s="195"/>
      <c r="IYM3594" s="195"/>
      <c r="IYN3594" s="195"/>
      <c r="IYO3594" s="195"/>
      <c r="IYP3594" s="195"/>
      <c r="IYQ3594" s="195"/>
      <c r="IYR3594" s="195"/>
      <c r="IYS3594" s="195"/>
      <c r="IYT3594" s="195"/>
      <c r="IYU3594" s="195"/>
      <c r="IYV3594" s="195"/>
      <c r="IYW3594" s="195"/>
      <c r="IYX3594" s="195"/>
      <c r="IYY3594" s="195"/>
      <c r="IYZ3594" s="195"/>
      <c r="IZA3594" s="195"/>
      <c r="IZB3594" s="195"/>
      <c r="IZC3594" s="195"/>
      <c r="IZD3594" s="195"/>
      <c r="IZE3594" s="195"/>
      <c r="IZF3594" s="195"/>
      <c r="IZG3594" s="195"/>
      <c r="IZH3594" s="195"/>
      <c r="IZI3594" s="195"/>
      <c r="IZJ3594" s="195"/>
      <c r="IZK3594" s="195"/>
      <c r="IZL3594" s="195"/>
      <c r="IZM3594" s="195"/>
      <c r="IZN3594" s="195"/>
      <c r="IZO3594" s="195"/>
      <c r="IZP3594" s="195"/>
      <c r="IZQ3594" s="195"/>
      <c r="IZR3594" s="195"/>
      <c r="IZS3594" s="195"/>
      <c r="IZT3594" s="195"/>
      <c r="IZU3594" s="195"/>
      <c r="IZV3594" s="195"/>
      <c r="IZW3594" s="195"/>
      <c r="IZX3594" s="195"/>
      <c r="IZY3594" s="195"/>
      <c r="IZZ3594" s="195"/>
      <c r="JAA3594" s="195"/>
      <c r="JAB3594" s="195"/>
      <c r="JAC3594" s="195"/>
      <c r="JAD3594" s="195"/>
      <c r="JAE3594" s="195"/>
      <c r="JAF3594" s="195"/>
      <c r="JAG3594" s="195"/>
      <c r="JAH3594" s="195"/>
      <c r="JAI3594" s="195"/>
      <c r="JAJ3594" s="195"/>
      <c r="JAK3594" s="195"/>
      <c r="JAL3594" s="195"/>
      <c r="JAM3594" s="195"/>
      <c r="JAN3594" s="195"/>
      <c r="JAO3594" s="195"/>
      <c r="JAP3594" s="195"/>
      <c r="JAQ3594" s="195"/>
      <c r="JAR3594" s="195"/>
      <c r="JAS3594" s="195"/>
      <c r="JAT3594" s="195"/>
      <c r="JAU3594" s="195"/>
      <c r="JAV3594" s="195"/>
      <c r="JAW3594" s="195"/>
      <c r="JAX3594" s="195"/>
      <c r="JAY3594" s="195"/>
      <c r="JAZ3594" s="195"/>
      <c r="JBA3594" s="195"/>
      <c r="JBB3594" s="195"/>
      <c r="JBC3594" s="195"/>
      <c r="JBD3594" s="195"/>
      <c r="JBE3594" s="195"/>
      <c r="JBF3594" s="195"/>
      <c r="JBG3594" s="195"/>
      <c r="JBH3594" s="195"/>
      <c r="JBI3594" s="195"/>
      <c r="JBJ3594" s="195"/>
      <c r="JBK3594" s="195"/>
      <c r="JBL3594" s="195"/>
      <c r="JBM3594" s="195"/>
      <c r="JBN3594" s="195"/>
      <c r="JBO3594" s="195"/>
      <c r="JBP3594" s="195"/>
      <c r="JBQ3594" s="195"/>
      <c r="JBR3594" s="195"/>
      <c r="JBS3594" s="195"/>
      <c r="JBT3594" s="195"/>
      <c r="JBU3594" s="195"/>
      <c r="JBV3594" s="195"/>
      <c r="JBW3594" s="195"/>
      <c r="JBX3594" s="195"/>
      <c r="JBY3594" s="195"/>
      <c r="JBZ3594" s="195"/>
      <c r="JCA3594" s="195"/>
      <c r="JCB3594" s="195"/>
      <c r="JCC3594" s="195"/>
      <c r="JCD3594" s="195"/>
      <c r="JCE3594" s="195"/>
      <c r="JCF3594" s="195"/>
      <c r="JCG3594" s="195"/>
      <c r="JCH3594" s="195"/>
      <c r="JCI3594" s="195"/>
      <c r="JCJ3594" s="195"/>
      <c r="JCK3594" s="195"/>
      <c r="JCL3594" s="195"/>
      <c r="JCM3594" s="195"/>
      <c r="JCN3594" s="195"/>
      <c r="JCO3594" s="195"/>
      <c r="JCP3594" s="195"/>
      <c r="JCQ3594" s="195"/>
      <c r="JCR3594" s="195"/>
      <c r="JCS3594" s="195"/>
      <c r="JCT3594" s="195"/>
      <c r="JCU3594" s="195"/>
      <c r="JCV3594" s="195"/>
      <c r="JCW3594" s="195"/>
      <c r="JCX3594" s="195"/>
      <c r="JCY3594" s="195"/>
      <c r="JCZ3594" s="195"/>
      <c r="JDA3594" s="195"/>
      <c r="JDB3594" s="195"/>
      <c r="JDC3594" s="195"/>
      <c r="JDD3594" s="195"/>
      <c r="JDE3594" s="195"/>
      <c r="JDF3594" s="195"/>
      <c r="JDG3594" s="195"/>
      <c r="JDH3594" s="195"/>
      <c r="JDI3594" s="195"/>
      <c r="JDJ3594" s="195"/>
      <c r="JDK3594" s="195"/>
      <c r="JDL3594" s="195"/>
      <c r="JDM3594" s="195"/>
      <c r="JDN3594" s="195"/>
      <c r="JDO3594" s="195"/>
      <c r="JDP3594" s="195"/>
      <c r="JDQ3594" s="195"/>
      <c r="JDR3594" s="195"/>
      <c r="JDS3594" s="195"/>
      <c r="JDT3594" s="195"/>
      <c r="JDU3594" s="195"/>
      <c r="JDV3594" s="195"/>
      <c r="JDW3594" s="195"/>
      <c r="JDX3594" s="195"/>
      <c r="JDY3594" s="195"/>
      <c r="JDZ3594" s="195"/>
      <c r="JEA3594" s="195"/>
      <c r="JEB3594" s="195"/>
      <c r="JEC3594" s="195"/>
      <c r="JED3594" s="195"/>
      <c r="JEE3594" s="195"/>
      <c r="JEF3594" s="195"/>
      <c r="JEG3594" s="195"/>
      <c r="JEH3594" s="195"/>
      <c r="JEI3594" s="195"/>
      <c r="JEJ3594" s="195"/>
      <c r="JEK3594" s="195"/>
      <c r="JEL3594" s="195"/>
      <c r="JEM3594" s="195"/>
      <c r="JEN3594" s="195"/>
      <c r="JEO3594" s="195"/>
      <c r="JEP3594" s="195"/>
      <c r="JEQ3594" s="195"/>
      <c r="JER3594" s="195"/>
      <c r="JES3594" s="195"/>
      <c r="JET3594" s="195"/>
      <c r="JEU3594" s="195"/>
      <c r="JEV3594" s="195"/>
      <c r="JEW3594" s="195"/>
      <c r="JEX3594" s="195"/>
      <c r="JEY3594" s="195"/>
      <c r="JEZ3594" s="195"/>
      <c r="JFA3594" s="195"/>
      <c r="JFB3594" s="195"/>
      <c r="JFC3594" s="195"/>
      <c r="JFD3594" s="195"/>
      <c r="JFE3594" s="195"/>
      <c r="JFF3594" s="195"/>
      <c r="JFG3594" s="195"/>
      <c r="JFH3594" s="195"/>
      <c r="JFI3594" s="195"/>
      <c r="JFJ3594" s="195"/>
      <c r="JFK3594" s="195"/>
      <c r="JFL3594" s="195"/>
      <c r="JFM3594" s="195"/>
      <c r="JFN3594" s="195"/>
      <c r="JFO3594" s="195"/>
      <c r="JFP3594" s="195"/>
      <c r="JFQ3594" s="195"/>
      <c r="JFR3594" s="195"/>
      <c r="JFS3594" s="195"/>
      <c r="JFT3594" s="195"/>
      <c r="JFU3594" s="195"/>
      <c r="JFV3594" s="195"/>
      <c r="JFW3594" s="195"/>
      <c r="JFX3594" s="195"/>
      <c r="JFY3594" s="195"/>
      <c r="JFZ3594" s="195"/>
      <c r="JGA3594" s="195"/>
      <c r="JGB3594" s="195"/>
      <c r="JGC3594" s="195"/>
      <c r="JGD3594" s="195"/>
      <c r="JGE3594" s="195"/>
      <c r="JGF3594" s="195"/>
      <c r="JGG3594" s="195"/>
      <c r="JGH3594" s="195"/>
      <c r="JGI3594" s="195"/>
      <c r="JGJ3594" s="195"/>
      <c r="JGK3594" s="195"/>
      <c r="JGL3594" s="195"/>
      <c r="JGM3594" s="195"/>
      <c r="JGN3594" s="195"/>
      <c r="JGO3594" s="195"/>
      <c r="JGP3594" s="195"/>
      <c r="JGQ3594" s="195"/>
      <c r="JGR3594" s="195"/>
      <c r="JGS3594" s="195"/>
      <c r="JGT3594" s="195"/>
      <c r="JGU3594" s="195"/>
      <c r="JGV3594" s="195"/>
      <c r="JGW3594" s="195"/>
      <c r="JGX3594" s="195"/>
      <c r="JGY3594" s="195"/>
      <c r="JGZ3594" s="195"/>
      <c r="JHA3594" s="195"/>
      <c r="JHB3594" s="195"/>
      <c r="JHC3594" s="195"/>
      <c r="JHD3594" s="195"/>
      <c r="JHE3594" s="195"/>
      <c r="JHF3594" s="195"/>
      <c r="JHG3594" s="195"/>
      <c r="JHH3594" s="195"/>
      <c r="JHI3594" s="195"/>
      <c r="JHJ3594" s="195"/>
      <c r="JHK3594" s="195"/>
      <c r="JHL3594" s="195"/>
      <c r="JHM3594" s="195"/>
      <c r="JHN3594" s="195"/>
      <c r="JHO3594" s="195"/>
      <c r="JHP3594" s="195"/>
      <c r="JHQ3594" s="195"/>
      <c r="JHR3594" s="195"/>
      <c r="JHS3594" s="195"/>
      <c r="JHT3594" s="195"/>
      <c r="JHU3594" s="195"/>
      <c r="JHV3594" s="195"/>
      <c r="JHW3594" s="195"/>
      <c r="JHX3594" s="195"/>
      <c r="JHY3594" s="195"/>
      <c r="JHZ3594" s="195"/>
      <c r="JIA3594" s="195"/>
      <c r="JIB3594" s="195"/>
      <c r="JIC3594" s="195"/>
      <c r="JID3594" s="195"/>
      <c r="JIE3594" s="195"/>
      <c r="JIF3594" s="195"/>
      <c r="JIG3594" s="195"/>
      <c r="JIH3594" s="195"/>
      <c r="JII3594" s="195"/>
      <c r="JIJ3594" s="195"/>
      <c r="JIK3594" s="195"/>
      <c r="JIL3594" s="195"/>
      <c r="JIM3594" s="195"/>
      <c r="JIN3594" s="195"/>
      <c r="JIO3594" s="195"/>
      <c r="JIP3594" s="195"/>
      <c r="JIQ3594" s="195"/>
      <c r="JIR3594" s="195"/>
      <c r="JIS3594" s="195"/>
      <c r="JIT3594" s="195"/>
      <c r="JIU3594" s="195"/>
      <c r="JIV3594" s="195"/>
      <c r="JIW3594" s="195"/>
      <c r="JIX3594" s="195"/>
      <c r="JIY3594" s="195"/>
      <c r="JIZ3594" s="195"/>
      <c r="JJA3594" s="195"/>
      <c r="JJB3594" s="195"/>
      <c r="JJC3594" s="195"/>
      <c r="JJD3594" s="195"/>
      <c r="JJE3594" s="195"/>
      <c r="JJF3594" s="195"/>
      <c r="JJG3594" s="195"/>
      <c r="JJH3594" s="195"/>
      <c r="JJI3594" s="195"/>
      <c r="JJJ3594" s="195"/>
      <c r="JJK3594" s="195"/>
      <c r="JJL3594" s="195"/>
      <c r="JJM3594" s="195"/>
      <c r="JJN3594" s="195"/>
      <c r="JJO3594" s="195"/>
      <c r="JJP3594" s="195"/>
      <c r="JJQ3594" s="195"/>
      <c r="JJR3594" s="195"/>
      <c r="JJS3594" s="195"/>
      <c r="JJT3594" s="195"/>
      <c r="JJU3594" s="195"/>
      <c r="JJV3594" s="195"/>
      <c r="JJW3594" s="195"/>
      <c r="JJX3594" s="195"/>
      <c r="JJY3594" s="195"/>
      <c r="JJZ3594" s="195"/>
      <c r="JKA3594" s="195"/>
      <c r="JKB3594" s="195"/>
      <c r="JKC3594" s="195"/>
      <c r="JKD3594" s="195"/>
      <c r="JKE3594" s="195"/>
      <c r="JKF3594" s="195"/>
      <c r="JKG3594" s="195"/>
      <c r="JKH3594" s="195"/>
      <c r="JKI3594" s="195"/>
      <c r="JKJ3594" s="195"/>
      <c r="JKK3594" s="195"/>
      <c r="JKL3594" s="195"/>
      <c r="JKM3594" s="195"/>
      <c r="JKN3594" s="195"/>
      <c r="JKO3594" s="195"/>
      <c r="JKP3594" s="195"/>
      <c r="JKQ3594" s="195"/>
      <c r="JKR3594" s="195"/>
      <c r="JKS3594" s="195"/>
      <c r="JKT3594" s="195"/>
      <c r="JKU3594" s="195"/>
      <c r="JKV3594" s="195"/>
      <c r="JKW3594" s="195"/>
      <c r="JKX3594" s="195"/>
      <c r="JKY3594" s="195"/>
      <c r="JKZ3594" s="195"/>
      <c r="JLA3594" s="195"/>
      <c r="JLB3594" s="195"/>
      <c r="JLC3594" s="195"/>
      <c r="JLD3594" s="195"/>
      <c r="JLE3594" s="195"/>
      <c r="JLF3594" s="195"/>
      <c r="JLG3594" s="195"/>
      <c r="JLH3594" s="195"/>
      <c r="JLI3594" s="195"/>
      <c r="JLJ3594" s="195"/>
      <c r="JLK3594" s="195"/>
      <c r="JLL3594" s="195"/>
      <c r="JLM3594" s="195"/>
      <c r="JLN3594" s="195"/>
      <c r="JLO3594" s="195"/>
      <c r="JLP3594" s="195"/>
      <c r="JLQ3594" s="195"/>
      <c r="JLR3594" s="195"/>
      <c r="JLS3594" s="195"/>
      <c r="JLT3594" s="195"/>
      <c r="JLU3594" s="195"/>
      <c r="JLV3594" s="195"/>
      <c r="JLW3594" s="195"/>
      <c r="JLX3594" s="195"/>
      <c r="JLY3594" s="195"/>
      <c r="JLZ3594" s="195"/>
      <c r="JMA3594" s="195"/>
      <c r="JMB3594" s="195"/>
      <c r="JMC3594" s="195"/>
      <c r="JMD3594" s="195"/>
      <c r="JME3594" s="195"/>
      <c r="JMF3594" s="195"/>
      <c r="JMG3594" s="195"/>
      <c r="JMH3594" s="195"/>
      <c r="JMI3594" s="195"/>
      <c r="JMJ3594" s="195"/>
      <c r="JMK3594" s="195"/>
      <c r="JML3594" s="195"/>
      <c r="JMM3594" s="195"/>
      <c r="JMN3594" s="195"/>
      <c r="JMO3594" s="195"/>
      <c r="JMP3594" s="195"/>
      <c r="JMQ3594" s="195"/>
      <c r="JMR3594" s="195"/>
      <c r="JMS3594" s="195"/>
      <c r="JMT3594" s="195"/>
      <c r="JMU3594" s="195"/>
      <c r="JMV3594" s="195"/>
      <c r="JMW3594" s="195"/>
      <c r="JMX3594" s="195"/>
      <c r="JMY3594" s="195"/>
      <c r="JMZ3594" s="195"/>
      <c r="JNA3594" s="195"/>
      <c r="JNB3594" s="195"/>
      <c r="JNC3594" s="195"/>
      <c r="JND3594" s="195"/>
      <c r="JNE3594" s="195"/>
      <c r="JNF3594" s="195"/>
      <c r="JNG3594" s="195"/>
      <c r="JNH3594" s="195"/>
      <c r="JNI3594" s="195"/>
      <c r="JNJ3594" s="195"/>
      <c r="JNK3594" s="195"/>
      <c r="JNL3594" s="195"/>
      <c r="JNM3594" s="195"/>
      <c r="JNN3594" s="195"/>
      <c r="JNO3594" s="195"/>
      <c r="JNP3594" s="195"/>
      <c r="JNQ3594" s="195"/>
      <c r="JNR3594" s="195"/>
      <c r="JNS3594" s="195"/>
      <c r="JNT3594" s="195"/>
      <c r="JNU3594" s="195"/>
      <c r="JNV3594" s="195"/>
      <c r="JNW3594" s="195"/>
      <c r="JNX3594" s="195"/>
      <c r="JNY3594" s="195"/>
      <c r="JNZ3594" s="195"/>
      <c r="JOA3594" s="195"/>
      <c r="JOB3594" s="195"/>
      <c r="JOC3594" s="195"/>
      <c r="JOD3594" s="195"/>
      <c r="JOE3594" s="195"/>
      <c r="JOF3594" s="195"/>
      <c r="JOG3594" s="195"/>
      <c r="JOH3594" s="195"/>
      <c r="JOI3594" s="195"/>
      <c r="JOJ3594" s="195"/>
      <c r="JOK3594" s="195"/>
      <c r="JOL3594" s="195"/>
      <c r="JOM3594" s="195"/>
      <c r="JON3594" s="195"/>
      <c r="JOO3594" s="195"/>
      <c r="JOP3594" s="195"/>
      <c r="JOQ3594" s="195"/>
      <c r="JOR3594" s="195"/>
      <c r="JOS3594" s="195"/>
      <c r="JOT3594" s="195"/>
      <c r="JOU3594" s="195"/>
      <c r="JOV3594" s="195"/>
      <c r="JOW3594" s="195"/>
      <c r="JOX3594" s="195"/>
      <c r="JOY3594" s="195"/>
      <c r="JOZ3594" s="195"/>
      <c r="JPA3594" s="195"/>
      <c r="JPB3594" s="195"/>
      <c r="JPC3594" s="195"/>
      <c r="JPD3594" s="195"/>
      <c r="JPE3594" s="195"/>
      <c r="JPF3594" s="195"/>
      <c r="JPG3594" s="195"/>
      <c r="JPH3594" s="195"/>
      <c r="JPI3594" s="195"/>
      <c r="JPJ3594" s="195"/>
      <c r="JPK3594" s="195"/>
      <c r="JPL3594" s="195"/>
      <c r="JPM3594" s="195"/>
      <c r="JPN3594" s="195"/>
      <c r="JPO3594" s="195"/>
      <c r="JPP3594" s="195"/>
      <c r="JPQ3594" s="195"/>
      <c r="JPR3594" s="195"/>
      <c r="JPS3594" s="195"/>
      <c r="JPT3594" s="195"/>
      <c r="JPU3594" s="195"/>
      <c r="JPV3594" s="195"/>
      <c r="JPW3594" s="195"/>
      <c r="JPX3594" s="195"/>
      <c r="JPY3594" s="195"/>
      <c r="JPZ3594" s="195"/>
      <c r="JQA3594" s="195"/>
      <c r="JQB3594" s="195"/>
      <c r="JQC3594" s="195"/>
      <c r="JQD3594" s="195"/>
      <c r="JQE3594" s="195"/>
      <c r="JQF3594" s="195"/>
      <c r="JQG3594" s="195"/>
      <c r="JQH3594" s="195"/>
      <c r="JQI3594" s="195"/>
      <c r="JQJ3594" s="195"/>
      <c r="JQK3594" s="195"/>
      <c r="JQL3594" s="195"/>
      <c r="JQM3594" s="195"/>
      <c r="JQN3594" s="195"/>
      <c r="JQO3594" s="195"/>
      <c r="JQP3594" s="195"/>
      <c r="JQQ3594" s="195"/>
      <c r="JQR3594" s="195"/>
      <c r="JQS3594" s="195"/>
      <c r="JQT3594" s="195"/>
      <c r="JQU3594" s="195"/>
      <c r="JQV3594" s="195"/>
      <c r="JQW3594" s="195"/>
      <c r="JQX3594" s="195"/>
      <c r="JQY3594" s="195"/>
      <c r="JQZ3594" s="195"/>
      <c r="JRA3594" s="195"/>
      <c r="JRB3594" s="195"/>
      <c r="JRC3594" s="195"/>
      <c r="JRD3594" s="195"/>
      <c r="JRE3594" s="195"/>
      <c r="JRF3594" s="195"/>
      <c r="JRG3594" s="195"/>
      <c r="JRH3594" s="195"/>
      <c r="JRI3594" s="195"/>
      <c r="JRJ3594" s="195"/>
      <c r="JRK3594" s="195"/>
      <c r="JRL3594" s="195"/>
      <c r="JRM3594" s="195"/>
      <c r="JRN3594" s="195"/>
      <c r="JRO3594" s="195"/>
      <c r="JRP3594" s="195"/>
      <c r="JRQ3594" s="195"/>
      <c r="JRR3594" s="195"/>
      <c r="JRS3594" s="195"/>
      <c r="JRT3594" s="195"/>
      <c r="JRU3594" s="195"/>
      <c r="JRV3594" s="195"/>
      <c r="JRW3594" s="195"/>
      <c r="JRX3594" s="195"/>
      <c r="JRY3594" s="195"/>
      <c r="JRZ3594" s="195"/>
      <c r="JSA3594" s="195"/>
      <c r="JSB3594" s="195"/>
      <c r="JSC3594" s="195"/>
      <c r="JSD3594" s="195"/>
      <c r="JSE3594" s="195"/>
      <c r="JSF3594" s="195"/>
      <c r="JSG3594" s="195"/>
      <c r="JSH3594" s="195"/>
      <c r="JSI3594" s="195"/>
      <c r="JSJ3594" s="195"/>
      <c r="JSK3594" s="195"/>
      <c r="JSL3594" s="195"/>
      <c r="JSM3594" s="195"/>
      <c r="JSN3594" s="195"/>
      <c r="JSO3594" s="195"/>
      <c r="JSP3594" s="195"/>
      <c r="JSQ3594" s="195"/>
      <c r="JSR3594" s="195"/>
      <c r="JSS3594" s="195"/>
      <c r="JST3594" s="195"/>
      <c r="JSU3594" s="195"/>
      <c r="JSV3594" s="195"/>
      <c r="JSW3594" s="195"/>
      <c r="JSX3594" s="195"/>
      <c r="JSY3594" s="195"/>
      <c r="JSZ3594" s="195"/>
      <c r="JTA3594" s="195"/>
      <c r="JTB3594" s="195"/>
      <c r="JTC3594" s="195"/>
      <c r="JTD3594" s="195"/>
      <c r="JTE3594" s="195"/>
      <c r="JTF3594" s="195"/>
      <c r="JTG3594" s="195"/>
      <c r="JTH3594" s="195"/>
      <c r="JTI3594" s="195"/>
      <c r="JTJ3594" s="195"/>
      <c r="JTK3594" s="195"/>
      <c r="JTL3594" s="195"/>
      <c r="JTM3594" s="195"/>
      <c r="JTN3594" s="195"/>
      <c r="JTO3594" s="195"/>
      <c r="JTP3594" s="195"/>
      <c r="JTQ3594" s="195"/>
      <c r="JTR3594" s="195"/>
      <c r="JTS3594" s="195"/>
      <c r="JTT3594" s="195"/>
      <c r="JTU3594" s="195"/>
      <c r="JTV3594" s="195"/>
      <c r="JTW3594" s="195"/>
      <c r="JTX3594" s="195"/>
      <c r="JTY3594" s="195"/>
      <c r="JTZ3594" s="195"/>
      <c r="JUA3594" s="195"/>
      <c r="JUB3594" s="195"/>
      <c r="JUC3594" s="195"/>
      <c r="JUD3594" s="195"/>
      <c r="JUE3594" s="195"/>
      <c r="JUF3594" s="195"/>
      <c r="JUG3594" s="195"/>
      <c r="JUH3594" s="195"/>
      <c r="JUI3594" s="195"/>
      <c r="JUJ3594" s="195"/>
      <c r="JUK3594" s="195"/>
      <c r="JUL3594" s="195"/>
      <c r="JUM3594" s="195"/>
      <c r="JUN3594" s="195"/>
      <c r="JUO3594" s="195"/>
      <c r="JUP3594" s="195"/>
      <c r="JUQ3594" s="195"/>
      <c r="JUR3594" s="195"/>
      <c r="JUS3594" s="195"/>
      <c r="JUT3594" s="195"/>
      <c r="JUU3594" s="195"/>
      <c r="JUV3594" s="195"/>
      <c r="JUW3594" s="195"/>
      <c r="JUX3594" s="195"/>
      <c r="JUY3594" s="195"/>
      <c r="JUZ3594" s="195"/>
      <c r="JVA3594" s="195"/>
      <c r="JVB3594" s="195"/>
      <c r="JVC3594" s="195"/>
      <c r="JVD3594" s="195"/>
      <c r="JVE3594" s="195"/>
      <c r="JVF3594" s="195"/>
      <c r="JVG3594" s="195"/>
      <c r="JVH3594" s="195"/>
      <c r="JVI3594" s="195"/>
      <c r="JVJ3594" s="195"/>
      <c r="JVK3594" s="195"/>
      <c r="JVL3594" s="195"/>
      <c r="JVM3594" s="195"/>
      <c r="JVN3594" s="195"/>
      <c r="JVO3594" s="195"/>
      <c r="JVP3594" s="195"/>
      <c r="JVQ3594" s="195"/>
      <c r="JVR3594" s="195"/>
      <c r="JVS3594" s="195"/>
      <c r="JVT3594" s="195"/>
      <c r="JVU3594" s="195"/>
      <c r="JVV3594" s="195"/>
      <c r="JVW3594" s="195"/>
      <c r="JVX3594" s="195"/>
      <c r="JVY3594" s="195"/>
      <c r="JVZ3594" s="195"/>
      <c r="JWA3594" s="195"/>
      <c r="JWB3594" s="195"/>
      <c r="JWC3594" s="195"/>
      <c r="JWD3594" s="195"/>
      <c r="JWE3594" s="195"/>
      <c r="JWF3594" s="195"/>
      <c r="JWG3594" s="195"/>
      <c r="JWH3594" s="195"/>
      <c r="JWI3594" s="195"/>
      <c r="JWJ3594" s="195"/>
      <c r="JWK3594" s="195"/>
      <c r="JWL3594" s="195"/>
      <c r="JWM3594" s="195"/>
      <c r="JWN3594" s="195"/>
      <c r="JWO3594" s="195"/>
      <c r="JWP3594" s="195"/>
      <c r="JWQ3594" s="195"/>
      <c r="JWR3594" s="195"/>
      <c r="JWS3594" s="195"/>
      <c r="JWT3594" s="195"/>
      <c r="JWU3594" s="195"/>
      <c r="JWV3594" s="195"/>
      <c r="JWW3594" s="195"/>
      <c r="JWX3594" s="195"/>
      <c r="JWY3594" s="195"/>
      <c r="JWZ3594" s="195"/>
      <c r="JXA3594" s="195"/>
      <c r="JXB3594" s="195"/>
      <c r="JXC3594" s="195"/>
      <c r="JXD3594" s="195"/>
      <c r="JXE3594" s="195"/>
      <c r="JXF3594" s="195"/>
      <c r="JXG3594" s="195"/>
      <c r="JXH3594" s="195"/>
      <c r="JXI3594" s="195"/>
      <c r="JXJ3594" s="195"/>
      <c r="JXK3594" s="195"/>
      <c r="JXL3594" s="195"/>
      <c r="JXM3594" s="195"/>
      <c r="JXN3594" s="195"/>
      <c r="JXO3594" s="195"/>
      <c r="JXP3594" s="195"/>
      <c r="JXQ3594" s="195"/>
      <c r="JXR3594" s="195"/>
      <c r="JXS3594" s="195"/>
      <c r="JXT3594" s="195"/>
      <c r="JXU3594" s="195"/>
      <c r="JXV3594" s="195"/>
      <c r="JXW3594" s="195"/>
      <c r="JXX3594" s="195"/>
      <c r="JXY3594" s="195"/>
      <c r="JXZ3594" s="195"/>
      <c r="JYA3594" s="195"/>
      <c r="JYB3594" s="195"/>
      <c r="JYC3594" s="195"/>
      <c r="JYD3594" s="195"/>
      <c r="JYE3594" s="195"/>
      <c r="JYF3594" s="195"/>
      <c r="JYG3594" s="195"/>
      <c r="JYH3594" s="195"/>
      <c r="JYI3594" s="195"/>
      <c r="JYJ3594" s="195"/>
      <c r="JYK3594" s="195"/>
      <c r="JYL3594" s="195"/>
      <c r="JYM3594" s="195"/>
      <c r="JYN3594" s="195"/>
      <c r="JYO3594" s="195"/>
      <c r="JYP3594" s="195"/>
      <c r="JYQ3594" s="195"/>
      <c r="JYR3594" s="195"/>
      <c r="JYS3594" s="195"/>
      <c r="JYT3594" s="195"/>
      <c r="JYU3594" s="195"/>
      <c r="JYV3594" s="195"/>
      <c r="JYW3594" s="195"/>
      <c r="JYX3594" s="195"/>
      <c r="JYY3594" s="195"/>
      <c r="JYZ3594" s="195"/>
      <c r="JZA3594" s="195"/>
      <c r="JZB3594" s="195"/>
      <c r="JZC3594" s="195"/>
      <c r="JZD3594" s="195"/>
      <c r="JZE3594" s="195"/>
      <c r="JZF3594" s="195"/>
      <c r="JZG3594" s="195"/>
      <c r="JZH3594" s="195"/>
      <c r="JZI3594" s="195"/>
      <c r="JZJ3594" s="195"/>
      <c r="JZK3594" s="195"/>
      <c r="JZL3594" s="195"/>
      <c r="JZM3594" s="195"/>
      <c r="JZN3594" s="195"/>
      <c r="JZO3594" s="195"/>
      <c r="JZP3594" s="195"/>
      <c r="JZQ3594" s="195"/>
      <c r="JZR3594" s="195"/>
      <c r="JZS3594" s="195"/>
      <c r="JZT3594" s="195"/>
      <c r="JZU3594" s="195"/>
      <c r="JZV3594" s="195"/>
      <c r="JZW3594" s="195"/>
      <c r="JZX3594" s="195"/>
      <c r="JZY3594" s="195"/>
      <c r="JZZ3594" s="195"/>
      <c r="KAA3594" s="195"/>
      <c r="KAB3594" s="195"/>
      <c r="KAC3594" s="195"/>
      <c r="KAD3594" s="195"/>
      <c r="KAE3594" s="195"/>
      <c r="KAF3594" s="195"/>
      <c r="KAG3594" s="195"/>
      <c r="KAH3594" s="195"/>
      <c r="KAI3594" s="195"/>
      <c r="KAJ3594" s="195"/>
      <c r="KAK3594" s="195"/>
      <c r="KAL3594" s="195"/>
      <c r="KAM3594" s="195"/>
      <c r="KAN3594" s="195"/>
      <c r="KAO3594" s="195"/>
      <c r="KAP3594" s="195"/>
      <c r="KAQ3594" s="195"/>
      <c r="KAR3594" s="195"/>
      <c r="KAS3594" s="195"/>
      <c r="KAT3594" s="195"/>
      <c r="KAU3594" s="195"/>
      <c r="KAV3594" s="195"/>
      <c r="KAW3594" s="195"/>
      <c r="KAX3594" s="195"/>
      <c r="KAY3594" s="195"/>
      <c r="KAZ3594" s="195"/>
      <c r="KBA3594" s="195"/>
      <c r="KBB3594" s="195"/>
      <c r="KBC3594" s="195"/>
      <c r="KBD3594" s="195"/>
      <c r="KBE3594" s="195"/>
      <c r="KBF3594" s="195"/>
      <c r="KBG3594" s="195"/>
      <c r="KBH3594" s="195"/>
      <c r="KBI3594" s="195"/>
      <c r="KBJ3594" s="195"/>
      <c r="KBK3594" s="195"/>
      <c r="KBL3594" s="195"/>
      <c r="KBM3594" s="195"/>
      <c r="KBN3594" s="195"/>
      <c r="KBO3594" s="195"/>
      <c r="KBP3594" s="195"/>
      <c r="KBQ3594" s="195"/>
      <c r="KBR3594" s="195"/>
      <c r="KBS3594" s="195"/>
      <c r="KBT3594" s="195"/>
      <c r="KBU3594" s="195"/>
      <c r="KBV3594" s="195"/>
      <c r="KBW3594" s="195"/>
      <c r="KBX3594" s="195"/>
      <c r="KBY3594" s="195"/>
      <c r="KBZ3594" s="195"/>
      <c r="KCA3594" s="195"/>
      <c r="KCB3594" s="195"/>
      <c r="KCC3594" s="195"/>
      <c r="KCD3594" s="195"/>
      <c r="KCE3594" s="195"/>
      <c r="KCF3594" s="195"/>
      <c r="KCG3594" s="195"/>
      <c r="KCH3594" s="195"/>
      <c r="KCI3594" s="195"/>
      <c r="KCJ3594" s="195"/>
      <c r="KCK3594" s="195"/>
      <c r="KCL3594" s="195"/>
      <c r="KCM3594" s="195"/>
      <c r="KCN3594" s="195"/>
      <c r="KCO3594" s="195"/>
      <c r="KCP3594" s="195"/>
      <c r="KCQ3594" s="195"/>
      <c r="KCR3594" s="195"/>
      <c r="KCS3594" s="195"/>
      <c r="KCT3594" s="195"/>
      <c r="KCU3594" s="195"/>
      <c r="KCV3594" s="195"/>
      <c r="KCW3594" s="195"/>
      <c r="KCX3594" s="195"/>
      <c r="KCY3594" s="195"/>
      <c r="KCZ3594" s="195"/>
      <c r="KDA3594" s="195"/>
      <c r="KDB3594" s="195"/>
      <c r="KDC3594" s="195"/>
      <c r="KDD3594" s="195"/>
      <c r="KDE3594" s="195"/>
      <c r="KDF3594" s="195"/>
      <c r="KDG3594" s="195"/>
      <c r="KDH3594" s="195"/>
      <c r="KDI3594" s="195"/>
      <c r="KDJ3594" s="195"/>
      <c r="KDK3594" s="195"/>
      <c r="KDL3594" s="195"/>
      <c r="KDM3594" s="195"/>
      <c r="KDN3594" s="195"/>
      <c r="KDO3594" s="195"/>
      <c r="KDP3594" s="195"/>
      <c r="KDQ3594" s="195"/>
      <c r="KDR3594" s="195"/>
      <c r="KDS3594" s="195"/>
      <c r="KDT3594" s="195"/>
      <c r="KDU3594" s="195"/>
      <c r="KDV3594" s="195"/>
      <c r="KDW3594" s="195"/>
      <c r="KDX3594" s="195"/>
      <c r="KDY3594" s="195"/>
      <c r="KDZ3594" s="195"/>
      <c r="KEA3594" s="195"/>
      <c r="KEB3594" s="195"/>
      <c r="KEC3594" s="195"/>
      <c r="KED3594" s="195"/>
      <c r="KEE3594" s="195"/>
      <c r="KEF3594" s="195"/>
      <c r="KEG3594" s="195"/>
      <c r="KEH3594" s="195"/>
      <c r="KEI3594" s="195"/>
      <c r="KEJ3594" s="195"/>
      <c r="KEK3594" s="195"/>
      <c r="KEL3594" s="195"/>
      <c r="KEM3594" s="195"/>
      <c r="KEN3594" s="195"/>
      <c r="KEO3594" s="195"/>
      <c r="KEP3594" s="195"/>
      <c r="KEQ3594" s="195"/>
      <c r="KER3594" s="195"/>
      <c r="KES3594" s="195"/>
      <c r="KET3594" s="195"/>
      <c r="KEU3594" s="195"/>
      <c r="KEV3594" s="195"/>
      <c r="KEW3594" s="195"/>
      <c r="KEX3594" s="195"/>
      <c r="KEY3594" s="195"/>
      <c r="KEZ3594" s="195"/>
      <c r="KFA3594" s="195"/>
      <c r="KFB3594" s="195"/>
      <c r="KFC3594" s="195"/>
      <c r="KFD3594" s="195"/>
      <c r="KFE3594" s="195"/>
      <c r="KFF3594" s="195"/>
      <c r="KFG3594" s="195"/>
      <c r="KFH3594" s="195"/>
      <c r="KFI3594" s="195"/>
      <c r="KFJ3594" s="195"/>
      <c r="KFK3594" s="195"/>
      <c r="KFL3594" s="195"/>
      <c r="KFM3594" s="195"/>
      <c r="KFN3594" s="195"/>
      <c r="KFO3594" s="195"/>
      <c r="KFP3594" s="195"/>
      <c r="KFQ3594" s="195"/>
      <c r="KFR3594" s="195"/>
      <c r="KFS3594" s="195"/>
      <c r="KFT3594" s="195"/>
      <c r="KFU3594" s="195"/>
      <c r="KFV3594" s="195"/>
      <c r="KFW3594" s="195"/>
      <c r="KFX3594" s="195"/>
      <c r="KFY3594" s="195"/>
      <c r="KFZ3594" s="195"/>
      <c r="KGA3594" s="195"/>
      <c r="KGB3594" s="195"/>
      <c r="KGC3594" s="195"/>
      <c r="KGD3594" s="195"/>
      <c r="KGE3594" s="195"/>
      <c r="KGF3594" s="195"/>
      <c r="KGG3594" s="195"/>
      <c r="KGH3594" s="195"/>
      <c r="KGI3594" s="195"/>
      <c r="KGJ3594" s="195"/>
      <c r="KGK3594" s="195"/>
      <c r="KGL3594" s="195"/>
      <c r="KGM3594" s="195"/>
      <c r="KGN3594" s="195"/>
      <c r="KGO3594" s="195"/>
      <c r="KGP3594" s="195"/>
      <c r="KGQ3594" s="195"/>
      <c r="KGR3594" s="195"/>
      <c r="KGS3594" s="195"/>
      <c r="KGT3594" s="195"/>
      <c r="KGU3594" s="195"/>
      <c r="KGV3594" s="195"/>
      <c r="KGW3594" s="195"/>
      <c r="KGX3594" s="195"/>
      <c r="KGY3594" s="195"/>
      <c r="KGZ3594" s="195"/>
      <c r="KHA3594" s="195"/>
      <c r="KHB3594" s="195"/>
      <c r="KHC3594" s="195"/>
      <c r="KHD3594" s="195"/>
      <c r="KHE3594" s="195"/>
      <c r="KHF3594" s="195"/>
      <c r="KHG3594" s="195"/>
      <c r="KHH3594" s="195"/>
      <c r="KHI3594" s="195"/>
      <c r="KHJ3594" s="195"/>
      <c r="KHK3594" s="195"/>
      <c r="KHL3594" s="195"/>
      <c r="KHM3594" s="195"/>
      <c r="KHN3594" s="195"/>
      <c r="KHO3594" s="195"/>
      <c r="KHP3594" s="195"/>
      <c r="KHQ3594" s="195"/>
      <c r="KHR3594" s="195"/>
      <c r="KHS3594" s="195"/>
      <c r="KHT3594" s="195"/>
      <c r="KHU3594" s="195"/>
      <c r="KHV3594" s="195"/>
      <c r="KHW3594" s="195"/>
      <c r="KHX3594" s="195"/>
      <c r="KHY3594" s="195"/>
      <c r="KHZ3594" s="195"/>
      <c r="KIA3594" s="195"/>
      <c r="KIB3594" s="195"/>
      <c r="KIC3594" s="195"/>
      <c r="KID3594" s="195"/>
      <c r="KIE3594" s="195"/>
      <c r="KIF3594" s="195"/>
      <c r="KIG3594" s="195"/>
      <c r="KIH3594" s="195"/>
      <c r="KII3594" s="195"/>
      <c r="KIJ3594" s="195"/>
      <c r="KIK3594" s="195"/>
      <c r="KIL3594" s="195"/>
      <c r="KIM3594" s="195"/>
      <c r="KIN3594" s="195"/>
      <c r="KIO3594" s="195"/>
      <c r="KIP3594" s="195"/>
      <c r="KIQ3594" s="195"/>
      <c r="KIR3594" s="195"/>
      <c r="KIS3594" s="195"/>
      <c r="KIT3594" s="195"/>
      <c r="KIU3594" s="195"/>
      <c r="KIV3594" s="195"/>
      <c r="KIW3594" s="195"/>
      <c r="KIX3594" s="195"/>
      <c r="KIY3594" s="195"/>
      <c r="KIZ3594" s="195"/>
      <c r="KJA3594" s="195"/>
      <c r="KJB3594" s="195"/>
      <c r="KJC3594" s="195"/>
      <c r="KJD3594" s="195"/>
      <c r="KJE3594" s="195"/>
      <c r="KJF3594" s="195"/>
      <c r="KJG3594" s="195"/>
      <c r="KJH3594" s="195"/>
      <c r="KJI3594" s="195"/>
      <c r="KJJ3594" s="195"/>
      <c r="KJK3594" s="195"/>
      <c r="KJL3594" s="195"/>
      <c r="KJM3594" s="195"/>
      <c r="KJN3594" s="195"/>
      <c r="KJO3594" s="195"/>
      <c r="KJP3594" s="195"/>
      <c r="KJQ3594" s="195"/>
      <c r="KJR3594" s="195"/>
      <c r="KJS3594" s="195"/>
      <c r="KJT3594" s="195"/>
      <c r="KJU3594" s="195"/>
      <c r="KJV3594" s="195"/>
      <c r="KJW3594" s="195"/>
      <c r="KJX3594" s="195"/>
      <c r="KJY3594" s="195"/>
      <c r="KJZ3594" s="195"/>
      <c r="KKA3594" s="195"/>
      <c r="KKB3594" s="195"/>
      <c r="KKC3594" s="195"/>
      <c r="KKD3594" s="195"/>
      <c r="KKE3594" s="195"/>
      <c r="KKF3594" s="195"/>
      <c r="KKG3594" s="195"/>
      <c r="KKH3594" s="195"/>
      <c r="KKI3594" s="195"/>
      <c r="KKJ3594" s="195"/>
      <c r="KKK3594" s="195"/>
      <c r="KKL3594" s="195"/>
      <c r="KKM3594" s="195"/>
      <c r="KKN3594" s="195"/>
      <c r="KKO3594" s="195"/>
      <c r="KKP3594" s="195"/>
      <c r="KKQ3594" s="195"/>
      <c r="KKR3594" s="195"/>
      <c r="KKS3594" s="195"/>
      <c r="KKT3594" s="195"/>
      <c r="KKU3594" s="195"/>
      <c r="KKV3594" s="195"/>
      <c r="KKW3594" s="195"/>
      <c r="KKX3594" s="195"/>
      <c r="KKY3594" s="195"/>
      <c r="KKZ3594" s="195"/>
      <c r="KLA3594" s="195"/>
      <c r="KLB3594" s="195"/>
      <c r="KLC3594" s="195"/>
      <c r="KLD3594" s="195"/>
      <c r="KLE3594" s="195"/>
      <c r="KLF3594" s="195"/>
      <c r="KLG3594" s="195"/>
      <c r="KLH3594" s="195"/>
      <c r="KLI3594" s="195"/>
      <c r="KLJ3594" s="195"/>
      <c r="KLK3594" s="195"/>
      <c r="KLL3594" s="195"/>
      <c r="KLM3594" s="195"/>
      <c r="KLN3594" s="195"/>
      <c r="KLO3594" s="195"/>
      <c r="KLP3594" s="195"/>
      <c r="KLQ3594" s="195"/>
      <c r="KLR3594" s="195"/>
      <c r="KLS3594" s="195"/>
      <c r="KLT3594" s="195"/>
      <c r="KLU3594" s="195"/>
      <c r="KLV3594" s="195"/>
      <c r="KLW3594" s="195"/>
      <c r="KLX3594" s="195"/>
      <c r="KLY3594" s="195"/>
      <c r="KLZ3594" s="195"/>
      <c r="KMA3594" s="195"/>
      <c r="KMB3594" s="195"/>
      <c r="KMC3594" s="195"/>
      <c r="KMD3594" s="195"/>
      <c r="KME3594" s="195"/>
      <c r="KMF3594" s="195"/>
      <c r="KMG3594" s="195"/>
      <c r="KMH3594" s="195"/>
      <c r="KMI3594" s="195"/>
      <c r="KMJ3594" s="195"/>
      <c r="KMK3594" s="195"/>
      <c r="KML3594" s="195"/>
      <c r="KMM3594" s="195"/>
      <c r="KMN3594" s="195"/>
      <c r="KMO3594" s="195"/>
      <c r="KMP3594" s="195"/>
      <c r="KMQ3594" s="195"/>
      <c r="KMR3594" s="195"/>
      <c r="KMS3594" s="195"/>
      <c r="KMT3594" s="195"/>
      <c r="KMU3594" s="195"/>
      <c r="KMV3594" s="195"/>
      <c r="KMW3594" s="195"/>
      <c r="KMX3594" s="195"/>
      <c r="KMY3594" s="195"/>
      <c r="KMZ3594" s="195"/>
      <c r="KNA3594" s="195"/>
      <c r="KNB3594" s="195"/>
      <c r="KNC3594" s="195"/>
      <c r="KND3594" s="195"/>
      <c r="KNE3594" s="195"/>
      <c r="KNF3594" s="195"/>
      <c r="KNG3594" s="195"/>
      <c r="KNH3594" s="195"/>
      <c r="KNI3594" s="195"/>
      <c r="KNJ3594" s="195"/>
      <c r="KNK3594" s="195"/>
      <c r="KNL3594" s="195"/>
      <c r="KNM3594" s="195"/>
      <c r="KNN3594" s="195"/>
      <c r="KNO3594" s="195"/>
      <c r="KNP3594" s="195"/>
      <c r="KNQ3594" s="195"/>
      <c r="KNR3594" s="195"/>
      <c r="KNS3594" s="195"/>
      <c r="KNT3594" s="195"/>
      <c r="KNU3594" s="195"/>
      <c r="KNV3594" s="195"/>
      <c r="KNW3594" s="195"/>
      <c r="KNX3594" s="195"/>
      <c r="KNY3594" s="195"/>
      <c r="KNZ3594" s="195"/>
      <c r="KOA3594" s="195"/>
      <c r="KOB3594" s="195"/>
      <c r="KOC3594" s="195"/>
      <c r="KOD3594" s="195"/>
      <c r="KOE3594" s="195"/>
      <c r="KOF3594" s="195"/>
      <c r="KOG3594" s="195"/>
      <c r="KOH3594" s="195"/>
      <c r="KOI3594" s="195"/>
      <c r="KOJ3594" s="195"/>
      <c r="KOK3594" s="195"/>
      <c r="KOL3594" s="195"/>
      <c r="KOM3594" s="195"/>
      <c r="KON3594" s="195"/>
      <c r="KOO3594" s="195"/>
      <c r="KOP3594" s="195"/>
      <c r="KOQ3594" s="195"/>
      <c r="KOR3594" s="195"/>
      <c r="KOS3594" s="195"/>
      <c r="KOT3594" s="195"/>
      <c r="KOU3594" s="195"/>
      <c r="KOV3594" s="195"/>
      <c r="KOW3594" s="195"/>
      <c r="KOX3594" s="195"/>
      <c r="KOY3594" s="195"/>
      <c r="KOZ3594" s="195"/>
      <c r="KPA3594" s="195"/>
      <c r="KPB3594" s="195"/>
      <c r="KPC3594" s="195"/>
      <c r="KPD3594" s="195"/>
      <c r="KPE3594" s="195"/>
      <c r="KPF3594" s="195"/>
      <c r="KPG3594" s="195"/>
      <c r="KPH3594" s="195"/>
      <c r="KPI3594" s="195"/>
      <c r="KPJ3594" s="195"/>
      <c r="KPK3594" s="195"/>
      <c r="KPL3594" s="195"/>
      <c r="KPM3594" s="195"/>
      <c r="KPN3594" s="195"/>
      <c r="KPO3594" s="195"/>
      <c r="KPP3594" s="195"/>
      <c r="KPQ3594" s="195"/>
      <c r="KPR3594" s="195"/>
      <c r="KPS3594" s="195"/>
      <c r="KPT3594" s="195"/>
      <c r="KPU3594" s="195"/>
      <c r="KPV3594" s="195"/>
      <c r="KPW3594" s="195"/>
      <c r="KPX3594" s="195"/>
      <c r="KPY3594" s="195"/>
      <c r="KPZ3594" s="195"/>
      <c r="KQA3594" s="195"/>
      <c r="KQB3594" s="195"/>
      <c r="KQC3594" s="195"/>
      <c r="KQD3594" s="195"/>
      <c r="KQE3594" s="195"/>
      <c r="KQF3594" s="195"/>
      <c r="KQG3594" s="195"/>
      <c r="KQH3594" s="195"/>
      <c r="KQI3594" s="195"/>
      <c r="KQJ3594" s="195"/>
      <c r="KQK3594" s="195"/>
      <c r="KQL3594" s="195"/>
      <c r="KQM3594" s="195"/>
      <c r="KQN3594" s="195"/>
      <c r="KQO3594" s="195"/>
      <c r="KQP3594" s="195"/>
      <c r="KQQ3594" s="195"/>
      <c r="KQR3594" s="195"/>
      <c r="KQS3594" s="195"/>
      <c r="KQT3594" s="195"/>
      <c r="KQU3594" s="195"/>
      <c r="KQV3594" s="195"/>
      <c r="KQW3594" s="195"/>
      <c r="KQX3594" s="195"/>
      <c r="KQY3594" s="195"/>
      <c r="KQZ3594" s="195"/>
      <c r="KRA3594" s="195"/>
      <c r="KRB3594" s="195"/>
      <c r="KRC3594" s="195"/>
      <c r="KRD3594" s="195"/>
      <c r="KRE3594" s="195"/>
      <c r="KRF3594" s="195"/>
      <c r="KRG3594" s="195"/>
      <c r="KRH3594" s="195"/>
      <c r="KRI3594" s="195"/>
      <c r="KRJ3594" s="195"/>
      <c r="KRK3594" s="195"/>
      <c r="KRL3594" s="195"/>
      <c r="KRM3594" s="195"/>
      <c r="KRN3594" s="195"/>
      <c r="KRO3594" s="195"/>
      <c r="KRP3594" s="195"/>
      <c r="KRQ3594" s="195"/>
      <c r="KRR3594" s="195"/>
      <c r="KRS3594" s="195"/>
      <c r="KRT3594" s="195"/>
      <c r="KRU3594" s="195"/>
      <c r="KRV3594" s="195"/>
      <c r="KRW3594" s="195"/>
      <c r="KRX3594" s="195"/>
      <c r="KRY3594" s="195"/>
      <c r="KRZ3594" s="195"/>
      <c r="KSA3594" s="195"/>
      <c r="KSB3594" s="195"/>
      <c r="KSC3594" s="195"/>
      <c r="KSD3594" s="195"/>
      <c r="KSE3594" s="195"/>
      <c r="KSF3594" s="195"/>
      <c r="KSG3594" s="195"/>
      <c r="KSH3594" s="195"/>
      <c r="KSI3594" s="195"/>
      <c r="KSJ3594" s="195"/>
      <c r="KSK3594" s="195"/>
      <c r="KSL3594" s="195"/>
      <c r="KSM3594" s="195"/>
      <c r="KSN3594" s="195"/>
      <c r="KSO3594" s="195"/>
      <c r="KSP3594" s="195"/>
      <c r="KSQ3594" s="195"/>
      <c r="KSR3594" s="195"/>
      <c r="KSS3594" s="195"/>
      <c r="KST3594" s="195"/>
      <c r="KSU3594" s="195"/>
      <c r="KSV3594" s="195"/>
      <c r="KSW3594" s="195"/>
      <c r="KSX3594" s="195"/>
      <c r="KSY3594" s="195"/>
      <c r="KSZ3594" s="195"/>
      <c r="KTA3594" s="195"/>
      <c r="KTB3594" s="195"/>
      <c r="KTC3594" s="195"/>
      <c r="KTD3594" s="195"/>
      <c r="KTE3594" s="195"/>
      <c r="KTF3594" s="195"/>
      <c r="KTG3594" s="195"/>
      <c r="KTH3594" s="195"/>
      <c r="KTI3594" s="195"/>
      <c r="KTJ3594" s="195"/>
      <c r="KTK3594" s="195"/>
      <c r="KTL3594" s="195"/>
      <c r="KTM3594" s="195"/>
      <c r="KTN3594" s="195"/>
      <c r="KTO3594" s="195"/>
      <c r="KTP3594" s="195"/>
      <c r="KTQ3594" s="195"/>
      <c r="KTR3594" s="195"/>
      <c r="KTS3594" s="195"/>
      <c r="KTT3594" s="195"/>
      <c r="KTU3594" s="195"/>
      <c r="KTV3594" s="195"/>
      <c r="KTW3594" s="195"/>
      <c r="KTX3594" s="195"/>
      <c r="KTY3594" s="195"/>
      <c r="KTZ3594" s="195"/>
      <c r="KUA3594" s="195"/>
      <c r="KUB3594" s="195"/>
      <c r="KUC3594" s="195"/>
      <c r="KUD3594" s="195"/>
      <c r="KUE3594" s="195"/>
      <c r="KUF3594" s="195"/>
      <c r="KUG3594" s="195"/>
      <c r="KUH3594" s="195"/>
      <c r="KUI3594" s="195"/>
      <c r="KUJ3594" s="195"/>
      <c r="KUK3594" s="195"/>
      <c r="KUL3594" s="195"/>
      <c r="KUM3594" s="195"/>
      <c r="KUN3594" s="195"/>
      <c r="KUO3594" s="195"/>
      <c r="KUP3594" s="195"/>
      <c r="KUQ3594" s="195"/>
      <c r="KUR3594" s="195"/>
      <c r="KUS3594" s="195"/>
      <c r="KUT3594" s="195"/>
      <c r="KUU3594" s="195"/>
      <c r="KUV3594" s="195"/>
      <c r="KUW3594" s="195"/>
      <c r="KUX3594" s="195"/>
      <c r="KUY3594" s="195"/>
      <c r="KUZ3594" s="195"/>
      <c r="KVA3594" s="195"/>
      <c r="KVB3594" s="195"/>
      <c r="KVC3594" s="195"/>
      <c r="KVD3594" s="195"/>
      <c r="KVE3594" s="195"/>
      <c r="KVF3594" s="195"/>
      <c r="KVG3594" s="195"/>
      <c r="KVH3594" s="195"/>
      <c r="KVI3594" s="195"/>
      <c r="KVJ3594" s="195"/>
      <c r="KVK3594" s="195"/>
      <c r="KVL3594" s="195"/>
      <c r="KVM3594" s="195"/>
      <c r="KVN3594" s="195"/>
      <c r="KVO3594" s="195"/>
      <c r="KVP3594" s="195"/>
      <c r="KVQ3594" s="195"/>
      <c r="KVR3594" s="195"/>
      <c r="KVS3594" s="195"/>
      <c r="KVT3594" s="195"/>
      <c r="KVU3594" s="195"/>
      <c r="KVV3594" s="195"/>
      <c r="KVW3594" s="195"/>
      <c r="KVX3594" s="195"/>
      <c r="KVY3594" s="195"/>
      <c r="KVZ3594" s="195"/>
      <c r="KWA3594" s="195"/>
      <c r="KWB3594" s="195"/>
      <c r="KWC3594" s="195"/>
      <c r="KWD3594" s="195"/>
      <c r="KWE3594" s="195"/>
      <c r="KWF3594" s="195"/>
      <c r="KWG3594" s="195"/>
      <c r="KWH3594" s="195"/>
      <c r="KWI3594" s="195"/>
      <c r="KWJ3594" s="195"/>
      <c r="KWK3594" s="195"/>
      <c r="KWL3594" s="195"/>
      <c r="KWM3594" s="195"/>
      <c r="KWN3594" s="195"/>
      <c r="KWO3594" s="195"/>
      <c r="KWP3594" s="195"/>
      <c r="KWQ3594" s="195"/>
      <c r="KWR3594" s="195"/>
      <c r="KWS3594" s="195"/>
      <c r="KWT3594" s="195"/>
      <c r="KWU3594" s="195"/>
      <c r="KWV3594" s="195"/>
      <c r="KWW3594" s="195"/>
      <c r="KWX3594" s="195"/>
      <c r="KWY3594" s="195"/>
      <c r="KWZ3594" s="195"/>
      <c r="KXA3594" s="195"/>
      <c r="KXB3594" s="195"/>
      <c r="KXC3594" s="195"/>
      <c r="KXD3594" s="195"/>
      <c r="KXE3594" s="195"/>
      <c r="KXF3594" s="195"/>
      <c r="KXG3594" s="195"/>
      <c r="KXH3594" s="195"/>
      <c r="KXI3594" s="195"/>
      <c r="KXJ3594" s="195"/>
      <c r="KXK3594" s="195"/>
      <c r="KXL3594" s="195"/>
      <c r="KXM3594" s="195"/>
      <c r="KXN3594" s="195"/>
      <c r="KXO3594" s="195"/>
      <c r="KXP3594" s="195"/>
      <c r="KXQ3594" s="195"/>
      <c r="KXR3594" s="195"/>
      <c r="KXS3594" s="195"/>
      <c r="KXT3594" s="195"/>
      <c r="KXU3594" s="195"/>
      <c r="KXV3594" s="195"/>
      <c r="KXW3594" s="195"/>
      <c r="KXX3594" s="195"/>
      <c r="KXY3594" s="195"/>
      <c r="KXZ3594" s="195"/>
      <c r="KYA3594" s="195"/>
      <c r="KYB3594" s="195"/>
      <c r="KYC3594" s="195"/>
      <c r="KYD3594" s="195"/>
      <c r="KYE3594" s="195"/>
      <c r="KYF3594" s="195"/>
      <c r="KYG3594" s="195"/>
      <c r="KYH3594" s="195"/>
      <c r="KYI3594" s="195"/>
      <c r="KYJ3594" s="195"/>
      <c r="KYK3594" s="195"/>
      <c r="KYL3594" s="195"/>
      <c r="KYM3594" s="195"/>
      <c r="KYN3594" s="195"/>
      <c r="KYO3594" s="195"/>
      <c r="KYP3594" s="195"/>
      <c r="KYQ3594" s="195"/>
      <c r="KYR3594" s="195"/>
      <c r="KYS3594" s="195"/>
      <c r="KYT3594" s="195"/>
      <c r="KYU3594" s="195"/>
      <c r="KYV3594" s="195"/>
      <c r="KYW3594" s="195"/>
      <c r="KYX3594" s="195"/>
      <c r="KYY3594" s="195"/>
      <c r="KYZ3594" s="195"/>
      <c r="KZA3594" s="195"/>
      <c r="KZB3594" s="195"/>
      <c r="KZC3594" s="195"/>
      <c r="KZD3594" s="195"/>
      <c r="KZE3594" s="195"/>
      <c r="KZF3594" s="195"/>
      <c r="KZG3594" s="195"/>
      <c r="KZH3594" s="195"/>
      <c r="KZI3594" s="195"/>
      <c r="KZJ3594" s="195"/>
      <c r="KZK3594" s="195"/>
      <c r="KZL3594" s="195"/>
      <c r="KZM3594" s="195"/>
      <c r="KZN3594" s="195"/>
      <c r="KZO3594" s="195"/>
      <c r="KZP3594" s="195"/>
      <c r="KZQ3594" s="195"/>
      <c r="KZR3594" s="195"/>
      <c r="KZS3594" s="195"/>
      <c r="KZT3594" s="195"/>
      <c r="KZU3594" s="195"/>
      <c r="KZV3594" s="195"/>
      <c r="KZW3594" s="195"/>
      <c r="KZX3594" s="195"/>
      <c r="KZY3594" s="195"/>
      <c r="KZZ3594" s="195"/>
      <c r="LAA3594" s="195"/>
      <c r="LAB3594" s="195"/>
      <c r="LAC3594" s="195"/>
      <c r="LAD3594" s="195"/>
      <c r="LAE3594" s="195"/>
      <c r="LAF3594" s="195"/>
      <c r="LAG3594" s="195"/>
      <c r="LAH3594" s="195"/>
      <c r="LAI3594" s="195"/>
      <c r="LAJ3594" s="195"/>
      <c r="LAK3594" s="195"/>
      <c r="LAL3594" s="195"/>
      <c r="LAM3594" s="195"/>
      <c r="LAN3594" s="195"/>
      <c r="LAO3594" s="195"/>
      <c r="LAP3594" s="195"/>
      <c r="LAQ3594" s="195"/>
      <c r="LAR3594" s="195"/>
      <c r="LAS3594" s="195"/>
      <c r="LAT3594" s="195"/>
      <c r="LAU3594" s="195"/>
      <c r="LAV3594" s="195"/>
      <c r="LAW3594" s="195"/>
      <c r="LAX3594" s="195"/>
      <c r="LAY3594" s="195"/>
      <c r="LAZ3594" s="195"/>
      <c r="LBA3594" s="195"/>
      <c r="LBB3594" s="195"/>
      <c r="LBC3594" s="195"/>
      <c r="LBD3594" s="195"/>
      <c r="LBE3594" s="195"/>
      <c r="LBF3594" s="195"/>
      <c r="LBG3594" s="195"/>
      <c r="LBH3594" s="195"/>
      <c r="LBI3594" s="195"/>
      <c r="LBJ3594" s="195"/>
      <c r="LBK3594" s="195"/>
      <c r="LBL3594" s="195"/>
      <c r="LBM3594" s="195"/>
      <c r="LBN3594" s="195"/>
      <c r="LBO3594" s="195"/>
      <c r="LBP3594" s="195"/>
      <c r="LBQ3594" s="195"/>
      <c r="LBR3594" s="195"/>
      <c r="LBS3594" s="195"/>
      <c r="LBT3594" s="195"/>
      <c r="LBU3594" s="195"/>
      <c r="LBV3594" s="195"/>
      <c r="LBW3594" s="195"/>
      <c r="LBX3594" s="195"/>
      <c r="LBY3594" s="195"/>
      <c r="LBZ3594" s="195"/>
      <c r="LCA3594" s="195"/>
      <c r="LCB3594" s="195"/>
      <c r="LCC3594" s="195"/>
      <c r="LCD3594" s="195"/>
      <c r="LCE3594" s="195"/>
      <c r="LCF3594" s="195"/>
      <c r="LCG3594" s="195"/>
      <c r="LCH3594" s="195"/>
      <c r="LCI3594" s="195"/>
      <c r="LCJ3594" s="195"/>
      <c r="LCK3594" s="195"/>
      <c r="LCL3594" s="195"/>
      <c r="LCM3594" s="195"/>
      <c r="LCN3594" s="195"/>
      <c r="LCO3594" s="195"/>
      <c r="LCP3594" s="195"/>
      <c r="LCQ3594" s="195"/>
      <c r="LCR3594" s="195"/>
      <c r="LCS3594" s="195"/>
      <c r="LCT3594" s="195"/>
      <c r="LCU3594" s="195"/>
      <c r="LCV3594" s="195"/>
      <c r="LCW3594" s="195"/>
      <c r="LCX3594" s="195"/>
      <c r="LCY3594" s="195"/>
      <c r="LCZ3594" s="195"/>
      <c r="LDA3594" s="195"/>
      <c r="LDB3594" s="195"/>
      <c r="LDC3594" s="195"/>
      <c r="LDD3594" s="195"/>
      <c r="LDE3594" s="195"/>
      <c r="LDF3594" s="195"/>
      <c r="LDG3594" s="195"/>
      <c r="LDH3594" s="195"/>
      <c r="LDI3594" s="195"/>
      <c r="LDJ3594" s="195"/>
      <c r="LDK3594" s="195"/>
      <c r="LDL3594" s="195"/>
      <c r="LDM3594" s="195"/>
      <c r="LDN3594" s="195"/>
      <c r="LDO3594" s="195"/>
      <c r="LDP3594" s="195"/>
      <c r="LDQ3594" s="195"/>
      <c r="LDR3594" s="195"/>
      <c r="LDS3594" s="195"/>
      <c r="LDT3594" s="195"/>
      <c r="LDU3594" s="195"/>
      <c r="LDV3594" s="195"/>
      <c r="LDW3594" s="195"/>
      <c r="LDX3594" s="195"/>
      <c r="LDY3594" s="195"/>
      <c r="LDZ3594" s="195"/>
      <c r="LEA3594" s="195"/>
      <c r="LEB3594" s="195"/>
      <c r="LEC3594" s="195"/>
      <c r="LED3594" s="195"/>
      <c r="LEE3594" s="195"/>
      <c r="LEF3594" s="195"/>
      <c r="LEG3594" s="195"/>
      <c r="LEH3594" s="195"/>
      <c r="LEI3594" s="195"/>
      <c r="LEJ3594" s="195"/>
      <c r="LEK3594" s="195"/>
      <c r="LEL3594" s="195"/>
      <c r="LEM3594" s="195"/>
      <c r="LEN3594" s="195"/>
      <c r="LEO3594" s="195"/>
      <c r="LEP3594" s="195"/>
      <c r="LEQ3594" s="195"/>
      <c r="LER3594" s="195"/>
      <c r="LES3594" s="195"/>
      <c r="LET3594" s="195"/>
      <c r="LEU3594" s="195"/>
      <c r="LEV3594" s="195"/>
      <c r="LEW3594" s="195"/>
      <c r="LEX3594" s="195"/>
      <c r="LEY3594" s="195"/>
      <c r="LEZ3594" s="195"/>
      <c r="LFA3594" s="195"/>
      <c r="LFB3594" s="195"/>
      <c r="LFC3594" s="195"/>
      <c r="LFD3594" s="195"/>
      <c r="LFE3594" s="195"/>
      <c r="LFF3594" s="195"/>
      <c r="LFG3594" s="195"/>
      <c r="LFH3594" s="195"/>
      <c r="LFI3594" s="195"/>
      <c r="LFJ3594" s="195"/>
      <c r="LFK3594" s="195"/>
      <c r="LFL3594" s="195"/>
      <c r="LFM3594" s="195"/>
      <c r="LFN3594" s="195"/>
      <c r="LFO3594" s="195"/>
      <c r="LFP3594" s="195"/>
      <c r="LFQ3594" s="195"/>
      <c r="LFR3594" s="195"/>
      <c r="LFS3594" s="195"/>
      <c r="LFT3594" s="195"/>
      <c r="LFU3594" s="195"/>
      <c r="LFV3594" s="195"/>
      <c r="LFW3594" s="195"/>
      <c r="LFX3594" s="195"/>
      <c r="LFY3594" s="195"/>
      <c r="LFZ3594" s="195"/>
      <c r="LGA3594" s="195"/>
      <c r="LGB3594" s="195"/>
      <c r="LGC3594" s="195"/>
      <c r="LGD3594" s="195"/>
      <c r="LGE3594" s="195"/>
      <c r="LGF3594" s="195"/>
      <c r="LGG3594" s="195"/>
      <c r="LGH3594" s="195"/>
      <c r="LGI3594" s="195"/>
      <c r="LGJ3594" s="195"/>
      <c r="LGK3594" s="195"/>
      <c r="LGL3594" s="195"/>
      <c r="LGM3594" s="195"/>
      <c r="LGN3594" s="195"/>
      <c r="LGO3594" s="195"/>
      <c r="LGP3594" s="195"/>
      <c r="LGQ3594" s="195"/>
      <c r="LGR3594" s="195"/>
      <c r="LGS3594" s="195"/>
      <c r="LGT3594" s="195"/>
      <c r="LGU3594" s="195"/>
      <c r="LGV3594" s="195"/>
      <c r="LGW3594" s="195"/>
      <c r="LGX3594" s="195"/>
      <c r="LGY3594" s="195"/>
      <c r="LGZ3594" s="195"/>
      <c r="LHA3594" s="195"/>
      <c r="LHB3594" s="195"/>
      <c r="LHC3594" s="195"/>
      <c r="LHD3594" s="195"/>
      <c r="LHE3594" s="195"/>
      <c r="LHF3594" s="195"/>
      <c r="LHG3594" s="195"/>
      <c r="LHH3594" s="195"/>
      <c r="LHI3594" s="195"/>
      <c r="LHJ3594" s="195"/>
      <c r="LHK3594" s="195"/>
      <c r="LHL3594" s="195"/>
      <c r="LHM3594" s="195"/>
      <c r="LHN3594" s="195"/>
      <c r="LHO3594" s="195"/>
      <c r="LHP3594" s="195"/>
      <c r="LHQ3594" s="195"/>
      <c r="LHR3594" s="195"/>
      <c r="LHS3594" s="195"/>
      <c r="LHT3594" s="195"/>
      <c r="LHU3594" s="195"/>
      <c r="LHV3594" s="195"/>
      <c r="LHW3594" s="195"/>
      <c r="LHX3594" s="195"/>
      <c r="LHY3594" s="195"/>
      <c r="LHZ3594" s="195"/>
      <c r="LIA3594" s="195"/>
      <c r="LIB3594" s="195"/>
      <c r="LIC3594" s="195"/>
      <c r="LID3594" s="195"/>
      <c r="LIE3594" s="195"/>
      <c r="LIF3594" s="195"/>
      <c r="LIG3594" s="195"/>
      <c r="LIH3594" s="195"/>
      <c r="LII3594" s="195"/>
      <c r="LIJ3594" s="195"/>
      <c r="LIK3594" s="195"/>
      <c r="LIL3594" s="195"/>
      <c r="LIM3594" s="195"/>
      <c r="LIN3594" s="195"/>
      <c r="LIO3594" s="195"/>
      <c r="LIP3594" s="195"/>
      <c r="LIQ3594" s="195"/>
      <c r="LIR3594" s="195"/>
      <c r="LIS3594" s="195"/>
      <c r="LIT3594" s="195"/>
      <c r="LIU3594" s="195"/>
      <c r="LIV3594" s="195"/>
      <c r="LIW3594" s="195"/>
      <c r="LIX3594" s="195"/>
      <c r="LIY3594" s="195"/>
      <c r="LIZ3594" s="195"/>
      <c r="LJA3594" s="195"/>
      <c r="LJB3594" s="195"/>
      <c r="LJC3594" s="195"/>
      <c r="LJD3594" s="195"/>
      <c r="LJE3594" s="195"/>
      <c r="LJF3594" s="195"/>
      <c r="LJG3594" s="195"/>
      <c r="LJH3594" s="195"/>
      <c r="LJI3594" s="195"/>
      <c r="LJJ3594" s="195"/>
      <c r="LJK3594" s="195"/>
      <c r="LJL3594" s="195"/>
      <c r="LJM3594" s="195"/>
      <c r="LJN3594" s="195"/>
      <c r="LJO3594" s="195"/>
      <c r="LJP3594" s="195"/>
      <c r="LJQ3594" s="195"/>
      <c r="LJR3594" s="195"/>
      <c r="LJS3594" s="195"/>
      <c r="LJT3594" s="195"/>
      <c r="LJU3594" s="195"/>
      <c r="LJV3594" s="195"/>
      <c r="LJW3594" s="195"/>
      <c r="LJX3594" s="195"/>
      <c r="LJY3594" s="195"/>
      <c r="LJZ3594" s="195"/>
      <c r="LKA3594" s="195"/>
      <c r="LKB3594" s="195"/>
      <c r="LKC3594" s="195"/>
      <c r="LKD3594" s="195"/>
      <c r="LKE3594" s="195"/>
      <c r="LKF3594" s="195"/>
      <c r="LKG3594" s="195"/>
      <c r="LKH3594" s="195"/>
      <c r="LKI3594" s="195"/>
      <c r="LKJ3594" s="195"/>
      <c r="LKK3594" s="195"/>
      <c r="LKL3594" s="195"/>
      <c r="LKM3594" s="195"/>
      <c r="LKN3594" s="195"/>
      <c r="LKO3594" s="195"/>
      <c r="LKP3594" s="195"/>
      <c r="LKQ3594" s="195"/>
      <c r="LKR3594" s="195"/>
      <c r="LKS3594" s="195"/>
      <c r="LKT3594" s="195"/>
      <c r="LKU3594" s="195"/>
      <c r="LKV3594" s="195"/>
      <c r="LKW3594" s="195"/>
      <c r="LKX3594" s="195"/>
      <c r="LKY3594" s="195"/>
      <c r="LKZ3594" s="195"/>
      <c r="LLA3594" s="195"/>
      <c r="LLB3594" s="195"/>
      <c r="LLC3594" s="195"/>
      <c r="LLD3594" s="195"/>
      <c r="LLE3594" s="195"/>
      <c r="LLF3594" s="195"/>
      <c r="LLG3594" s="195"/>
      <c r="LLH3594" s="195"/>
      <c r="LLI3594" s="195"/>
      <c r="LLJ3594" s="195"/>
      <c r="LLK3594" s="195"/>
      <c r="LLL3594" s="195"/>
      <c r="LLM3594" s="195"/>
      <c r="LLN3594" s="195"/>
      <c r="LLO3594" s="195"/>
      <c r="LLP3594" s="195"/>
      <c r="LLQ3594" s="195"/>
      <c r="LLR3594" s="195"/>
      <c r="LLS3594" s="195"/>
      <c r="LLT3594" s="195"/>
      <c r="LLU3594" s="195"/>
      <c r="LLV3594" s="195"/>
      <c r="LLW3594" s="195"/>
      <c r="LLX3594" s="195"/>
      <c r="LLY3594" s="195"/>
      <c r="LLZ3594" s="195"/>
      <c r="LMA3594" s="195"/>
      <c r="LMB3594" s="195"/>
      <c r="LMC3594" s="195"/>
      <c r="LMD3594" s="195"/>
      <c r="LME3594" s="195"/>
      <c r="LMF3594" s="195"/>
      <c r="LMG3594" s="195"/>
      <c r="LMH3594" s="195"/>
      <c r="LMI3594" s="195"/>
      <c r="LMJ3594" s="195"/>
      <c r="LMK3594" s="195"/>
      <c r="LML3594" s="195"/>
      <c r="LMM3594" s="195"/>
      <c r="LMN3594" s="195"/>
      <c r="LMO3594" s="195"/>
      <c r="LMP3594" s="195"/>
      <c r="LMQ3594" s="195"/>
      <c r="LMR3594" s="195"/>
      <c r="LMS3594" s="195"/>
      <c r="LMT3594" s="195"/>
      <c r="LMU3594" s="195"/>
      <c r="LMV3594" s="195"/>
      <c r="LMW3594" s="195"/>
      <c r="LMX3594" s="195"/>
      <c r="LMY3594" s="195"/>
      <c r="LMZ3594" s="195"/>
      <c r="LNA3594" s="195"/>
      <c r="LNB3594" s="195"/>
      <c r="LNC3594" s="195"/>
      <c r="LND3594" s="195"/>
      <c r="LNE3594" s="195"/>
      <c r="LNF3594" s="195"/>
      <c r="LNG3594" s="195"/>
      <c r="LNH3594" s="195"/>
      <c r="LNI3594" s="195"/>
      <c r="LNJ3594" s="195"/>
      <c r="LNK3594" s="195"/>
      <c r="LNL3594" s="195"/>
      <c r="LNM3594" s="195"/>
      <c r="LNN3594" s="195"/>
      <c r="LNO3594" s="195"/>
      <c r="LNP3594" s="195"/>
      <c r="LNQ3594" s="195"/>
      <c r="LNR3594" s="195"/>
      <c r="LNS3594" s="195"/>
      <c r="LNT3594" s="195"/>
      <c r="LNU3594" s="195"/>
      <c r="LNV3594" s="195"/>
      <c r="LNW3594" s="195"/>
      <c r="LNX3594" s="195"/>
      <c r="LNY3594" s="195"/>
      <c r="LNZ3594" s="195"/>
      <c r="LOA3594" s="195"/>
      <c r="LOB3594" s="195"/>
      <c r="LOC3594" s="195"/>
      <c r="LOD3594" s="195"/>
      <c r="LOE3594" s="195"/>
      <c r="LOF3594" s="195"/>
      <c r="LOG3594" s="195"/>
      <c r="LOH3594" s="195"/>
      <c r="LOI3594" s="195"/>
      <c r="LOJ3594" s="195"/>
      <c r="LOK3594" s="195"/>
      <c r="LOL3594" s="195"/>
      <c r="LOM3594" s="195"/>
      <c r="LON3594" s="195"/>
      <c r="LOO3594" s="195"/>
      <c r="LOP3594" s="195"/>
      <c r="LOQ3594" s="195"/>
      <c r="LOR3594" s="195"/>
      <c r="LOS3594" s="195"/>
      <c r="LOT3594" s="195"/>
      <c r="LOU3594" s="195"/>
      <c r="LOV3594" s="195"/>
      <c r="LOW3594" s="195"/>
      <c r="LOX3594" s="195"/>
      <c r="LOY3594" s="195"/>
      <c r="LOZ3594" s="195"/>
      <c r="LPA3594" s="195"/>
      <c r="LPB3594" s="195"/>
      <c r="LPC3594" s="195"/>
      <c r="LPD3594" s="195"/>
      <c r="LPE3594" s="195"/>
      <c r="LPF3594" s="195"/>
      <c r="LPG3594" s="195"/>
      <c r="LPH3594" s="195"/>
      <c r="LPI3594" s="195"/>
      <c r="LPJ3594" s="195"/>
      <c r="LPK3594" s="195"/>
      <c r="LPL3594" s="195"/>
      <c r="LPM3594" s="195"/>
      <c r="LPN3594" s="195"/>
      <c r="LPO3594" s="195"/>
      <c r="LPP3594" s="195"/>
      <c r="LPQ3594" s="195"/>
      <c r="LPR3594" s="195"/>
      <c r="LPS3594" s="195"/>
      <c r="LPT3594" s="195"/>
      <c r="LPU3594" s="195"/>
      <c r="LPV3594" s="195"/>
      <c r="LPW3594" s="195"/>
      <c r="LPX3594" s="195"/>
      <c r="LPY3594" s="195"/>
      <c r="LPZ3594" s="195"/>
      <c r="LQA3594" s="195"/>
      <c r="LQB3594" s="195"/>
      <c r="LQC3594" s="195"/>
      <c r="LQD3594" s="195"/>
      <c r="LQE3594" s="195"/>
      <c r="LQF3594" s="195"/>
      <c r="LQG3594" s="195"/>
      <c r="LQH3594" s="195"/>
      <c r="LQI3594" s="195"/>
      <c r="LQJ3594" s="195"/>
      <c r="LQK3594" s="195"/>
      <c r="LQL3594" s="195"/>
      <c r="LQM3594" s="195"/>
      <c r="LQN3594" s="195"/>
      <c r="LQO3594" s="195"/>
      <c r="LQP3594" s="195"/>
      <c r="LQQ3594" s="195"/>
      <c r="LQR3594" s="195"/>
      <c r="LQS3594" s="195"/>
      <c r="LQT3594" s="195"/>
      <c r="LQU3594" s="195"/>
      <c r="LQV3594" s="195"/>
      <c r="LQW3594" s="195"/>
      <c r="LQX3594" s="195"/>
      <c r="LQY3594" s="195"/>
      <c r="LQZ3594" s="195"/>
      <c r="LRA3594" s="195"/>
      <c r="LRB3594" s="195"/>
      <c r="LRC3594" s="195"/>
      <c r="LRD3594" s="195"/>
      <c r="LRE3594" s="195"/>
      <c r="LRF3594" s="195"/>
      <c r="LRG3594" s="195"/>
      <c r="LRH3594" s="195"/>
      <c r="LRI3594" s="195"/>
      <c r="LRJ3594" s="195"/>
      <c r="LRK3594" s="195"/>
      <c r="LRL3594" s="195"/>
      <c r="LRM3594" s="195"/>
      <c r="LRN3594" s="195"/>
      <c r="LRO3594" s="195"/>
      <c r="LRP3594" s="195"/>
      <c r="LRQ3594" s="195"/>
      <c r="LRR3594" s="195"/>
      <c r="LRS3594" s="195"/>
      <c r="LRT3594" s="195"/>
      <c r="LRU3594" s="195"/>
      <c r="LRV3594" s="195"/>
      <c r="LRW3594" s="195"/>
      <c r="LRX3594" s="195"/>
      <c r="LRY3594" s="195"/>
      <c r="LRZ3594" s="195"/>
      <c r="LSA3594" s="195"/>
      <c r="LSB3594" s="195"/>
      <c r="LSC3594" s="195"/>
      <c r="LSD3594" s="195"/>
      <c r="LSE3594" s="195"/>
      <c r="LSF3594" s="195"/>
      <c r="LSG3594" s="195"/>
      <c r="LSH3594" s="195"/>
      <c r="LSI3594" s="195"/>
      <c r="LSJ3594" s="195"/>
      <c r="LSK3594" s="195"/>
      <c r="LSL3594" s="195"/>
      <c r="LSM3594" s="195"/>
      <c r="LSN3594" s="195"/>
      <c r="LSO3594" s="195"/>
      <c r="LSP3594" s="195"/>
      <c r="LSQ3594" s="195"/>
      <c r="LSR3594" s="195"/>
      <c r="LSS3594" s="195"/>
      <c r="LST3594" s="195"/>
      <c r="LSU3594" s="195"/>
      <c r="LSV3594" s="195"/>
      <c r="LSW3594" s="195"/>
      <c r="LSX3594" s="195"/>
      <c r="LSY3594" s="195"/>
      <c r="LSZ3594" s="195"/>
      <c r="LTA3594" s="195"/>
      <c r="LTB3594" s="195"/>
      <c r="LTC3594" s="195"/>
      <c r="LTD3594" s="195"/>
      <c r="LTE3594" s="195"/>
      <c r="LTF3594" s="195"/>
      <c r="LTG3594" s="195"/>
      <c r="LTH3594" s="195"/>
      <c r="LTI3594" s="195"/>
      <c r="LTJ3594" s="195"/>
      <c r="LTK3594" s="195"/>
      <c r="LTL3594" s="195"/>
      <c r="LTM3594" s="195"/>
      <c r="LTN3594" s="195"/>
      <c r="LTO3594" s="195"/>
      <c r="LTP3594" s="195"/>
      <c r="LTQ3594" s="195"/>
      <c r="LTR3594" s="195"/>
      <c r="LTS3594" s="195"/>
      <c r="LTT3594" s="195"/>
      <c r="LTU3594" s="195"/>
      <c r="LTV3594" s="195"/>
      <c r="LTW3594" s="195"/>
      <c r="LTX3594" s="195"/>
      <c r="LTY3594" s="195"/>
      <c r="LTZ3594" s="195"/>
      <c r="LUA3594" s="195"/>
      <c r="LUB3594" s="195"/>
      <c r="LUC3594" s="195"/>
      <c r="LUD3594" s="195"/>
      <c r="LUE3594" s="195"/>
      <c r="LUF3594" s="195"/>
      <c r="LUG3594" s="195"/>
      <c r="LUH3594" s="195"/>
      <c r="LUI3594" s="195"/>
      <c r="LUJ3594" s="195"/>
      <c r="LUK3594" s="195"/>
      <c r="LUL3594" s="195"/>
      <c r="LUM3594" s="195"/>
      <c r="LUN3594" s="195"/>
      <c r="LUO3594" s="195"/>
      <c r="LUP3594" s="195"/>
      <c r="LUQ3594" s="195"/>
      <c r="LUR3594" s="195"/>
      <c r="LUS3594" s="195"/>
      <c r="LUT3594" s="195"/>
      <c r="LUU3594" s="195"/>
      <c r="LUV3594" s="195"/>
      <c r="LUW3594" s="195"/>
      <c r="LUX3594" s="195"/>
      <c r="LUY3594" s="195"/>
      <c r="LUZ3594" s="195"/>
      <c r="LVA3594" s="195"/>
      <c r="LVB3594" s="195"/>
      <c r="LVC3594" s="195"/>
      <c r="LVD3594" s="195"/>
      <c r="LVE3594" s="195"/>
      <c r="LVF3594" s="195"/>
      <c r="LVG3594" s="195"/>
      <c r="LVH3594" s="195"/>
      <c r="LVI3594" s="195"/>
      <c r="LVJ3594" s="195"/>
      <c r="LVK3594" s="195"/>
      <c r="LVL3594" s="195"/>
      <c r="LVM3594" s="195"/>
      <c r="LVN3594" s="195"/>
      <c r="LVO3594" s="195"/>
      <c r="LVP3594" s="195"/>
      <c r="LVQ3594" s="195"/>
      <c r="LVR3594" s="195"/>
      <c r="LVS3594" s="195"/>
      <c r="LVT3594" s="195"/>
      <c r="LVU3594" s="195"/>
      <c r="LVV3594" s="195"/>
      <c r="LVW3594" s="195"/>
      <c r="LVX3594" s="195"/>
      <c r="LVY3594" s="195"/>
      <c r="LVZ3594" s="195"/>
      <c r="LWA3594" s="195"/>
      <c r="LWB3594" s="195"/>
      <c r="LWC3594" s="195"/>
      <c r="LWD3594" s="195"/>
      <c r="LWE3594" s="195"/>
      <c r="LWF3594" s="195"/>
      <c r="LWG3594" s="195"/>
      <c r="LWH3594" s="195"/>
      <c r="LWI3594" s="195"/>
      <c r="LWJ3594" s="195"/>
      <c r="LWK3594" s="195"/>
      <c r="LWL3594" s="195"/>
      <c r="LWM3594" s="195"/>
      <c r="LWN3594" s="195"/>
      <c r="LWO3594" s="195"/>
      <c r="LWP3594" s="195"/>
      <c r="LWQ3594" s="195"/>
      <c r="LWR3594" s="195"/>
      <c r="LWS3594" s="195"/>
      <c r="LWT3594" s="195"/>
      <c r="LWU3594" s="195"/>
      <c r="LWV3594" s="195"/>
      <c r="LWW3594" s="195"/>
      <c r="LWX3594" s="195"/>
      <c r="LWY3594" s="195"/>
      <c r="LWZ3594" s="195"/>
      <c r="LXA3594" s="195"/>
      <c r="LXB3594" s="195"/>
      <c r="LXC3594" s="195"/>
      <c r="LXD3594" s="195"/>
      <c r="LXE3594" s="195"/>
      <c r="LXF3594" s="195"/>
      <c r="LXG3594" s="195"/>
      <c r="LXH3594" s="195"/>
      <c r="LXI3594" s="195"/>
      <c r="LXJ3594" s="195"/>
      <c r="LXK3594" s="195"/>
      <c r="LXL3594" s="195"/>
      <c r="LXM3594" s="195"/>
      <c r="LXN3594" s="195"/>
      <c r="LXO3594" s="195"/>
      <c r="LXP3594" s="195"/>
      <c r="LXQ3594" s="195"/>
      <c r="LXR3594" s="195"/>
      <c r="LXS3594" s="195"/>
      <c r="LXT3594" s="195"/>
      <c r="LXU3594" s="195"/>
      <c r="LXV3594" s="195"/>
      <c r="LXW3594" s="195"/>
      <c r="LXX3594" s="195"/>
      <c r="LXY3594" s="195"/>
      <c r="LXZ3594" s="195"/>
      <c r="LYA3594" s="195"/>
      <c r="LYB3594" s="195"/>
      <c r="LYC3594" s="195"/>
      <c r="LYD3594" s="195"/>
      <c r="LYE3594" s="195"/>
      <c r="LYF3594" s="195"/>
      <c r="LYG3594" s="195"/>
      <c r="LYH3594" s="195"/>
      <c r="LYI3594" s="195"/>
      <c r="LYJ3594" s="195"/>
      <c r="LYK3594" s="195"/>
      <c r="LYL3594" s="195"/>
      <c r="LYM3594" s="195"/>
      <c r="LYN3594" s="195"/>
      <c r="LYO3594" s="195"/>
      <c r="LYP3594" s="195"/>
      <c r="LYQ3594" s="195"/>
      <c r="LYR3594" s="195"/>
      <c r="LYS3594" s="195"/>
      <c r="LYT3594" s="195"/>
      <c r="LYU3594" s="195"/>
      <c r="LYV3594" s="195"/>
      <c r="LYW3594" s="195"/>
      <c r="LYX3594" s="195"/>
      <c r="LYY3594" s="195"/>
      <c r="LYZ3594" s="195"/>
      <c r="LZA3594" s="195"/>
      <c r="LZB3594" s="195"/>
      <c r="LZC3594" s="195"/>
      <c r="LZD3594" s="195"/>
      <c r="LZE3594" s="195"/>
      <c r="LZF3594" s="195"/>
      <c r="LZG3594" s="195"/>
      <c r="LZH3594" s="195"/>
      <c r="LZI3594" s="195"/>
      <c r="LZJ3594" s="195"/>
      <c r="LZK3594" s="195"/>
      <c r="LZL3594" s="195"/>
      <c r="LZM3594" s="195"/>
      <c r="LZN3594" s="195"/>
      <c r="LZO3594" s="195"/>
      <c r="LZP3594" s="195"/>
      <c r="LZQ3594" s="195"/>
      <c r="LZR3594" s="195"/>
      <c r="LZS3594" s="195"/>
      <c r="LZT3594" s="195"/>
      <c r="LZU3594" s="195"/>
      <c r="LZV3594" s="195"/>
      <c r="LZW3594" s="195"/>
      <c r="LZX3594" s="195"/>
      <c r="LZY3594" s="195"/>
      <c r="LZZ3594" s="195"/>
      <c r="MAA3594" s="195"/>
      <c r="MAB3594" s="195"/>
      <c r="MAC3594" s="195"/>
      <c r="MAD3594" s="195"/>
      <c r="MAE3594" s="195"/>
      <c r="MAF3594" s="195"/>
      <c r="MAG3594" s="195"/>
      <c r="MAH3594" s="195"/>
      <c r="MAI3594" s="195"/>
      <c r="MAJ3594" s="195"/>
      <c r="MAK3594" s="195"/>
      <c r="MAL3594" s="195"/>
      <c r="MAM3594" s="195"/>
      <c r="MAN3594" s="195"/>
      <c r="MAO3594" s="195"/>
      <c r="MAP3594" s="195"/>
      <c r="MAQ3594" s="195"/>
      <c r="MAR3594" s="195"/>
      <c r="MAS3594" s="195"/>
      <c r="MAT3594" s="195"/>
      <c r="MAU3594" s="195"/>
      <c r="MAV3594" s="195"/>
      <c r="MAW3594" s="195"/>
      <c r="MAX3594" s="195"/>
      <c r="MAY3594" s="195"/>
      <c r="MAZ3594" s="195"/>
      <c r="MBA3594" s="195"/>
      <c r="MBB3594" s="195"/>
      <c r="MBC3594" s="195"/>
      <c r="MBD3594" s="195"/>
      <c r="MBE3594" s="195"/>
      <c r="MBF3594" s="195"/>
      <c r="MBG3594" s="195"/>
      <c r="MBH3594" s="195"/>
      <c r="MBI3594" s="195"/>
      <c r="MBJ3594" s="195"/>
      <c r="MBK3594" s="195"/>
      <c r="MBL3594" s="195"/>
      <c r="MBM3594" s="195"/>
      <c r="MBN3594" s="195"/>
      <c r="MBO3594" s="195"/>
      <c r="MBP3594" s="195"/>
      <c r="MBQ3594" s="195"/>
      <c r="MBR3594" s="195"/>
      <c r="MBS3594" s="195"/>
      <c r="MBT3594" s="195"/>
      <c r="MBU3594" s="195"/>
      <c r="MBV3594" s="195"/>
      <c r="MBW3594" s="195"/>
      <c r="MBX3594" s="195"/>
      <c r="MBY3594" s="195"/>
      <c r="MBZ3594" s="195"/>
      <c r="MCA3594" s="195"/>
      <c r="MCB3594" s="195"/>
      <c r="MCC3594" s="195"/>
      <c r="MCD3594" s="195"/>
      <c r="MCE3594" s="195"/>
      <c r="MCF3594" s="195"/>
      <c r="MCG3594" s="195"/>
      <c r="MCH3594" s="195"/>
      <c r="MCI3594" s="195"/>
      <c r="MCJ3594" s="195"/>
      <c r="MCK3594" s="195"/>
      <c r="MCL3594" s="195"/>
      <c r="MCM3594" s="195"/>
      <c r="MCN3594" s="195"/>
      <c r="MCO3594" s="195"/>
      <c r="MCP3594" s="195"/>
      <c r="MCQ3594" s="195"/>
      <c r="MCR3594" s="195"/>
      <c r="MCS3594" s="195"/>
      <c r="MCT3594" s="195"/>
      <c r="MCU3594" s="195"/>
      <c r="MCV3594" s="195"/>
      <c r="MCW3594" s="195"/>
      <c r="MCX3594" s="195"/>
      <c r="MCY3594" s="195"/>
      <c r="MCZ3594" s="195"/>
      <c r="MDA3594" s="195"/>
      <c r="MDB3594" s="195"/>
      <c r="MDC3594" s="195"/>
      <c r="MDD3594" s="195"/>
      <c r="MDE3594" s="195"/>
      <c r="MDF3594" s="195"/>
      <c r="MDG3594" s="195"/>
      <c r="MDH3594" s="195"/>
      <c r="MDI3594" s="195"/>
      <c r="MDJ3594" s="195"/>
      <c r="MDK3594" s="195"/>
      <c r="MDL3594" s="195"/>
      <c r="MDM3594" s="195"/>
      <c r="MDN3594" s="195"/>
      <c r="MDO3594" s="195"/>
      <c r="MDP3594" s="195"/>
      <c r="MDQ3594" s="195"/>
      <c r="MDR3594" s="195"/>
      <c r="MDS3594" s="195"/>
      <c r="MDT3594" s="195"/>
      <c r="MDU3594" s="195"/>
      <c r="MDV3594" s="195"/>
      <c r="MDW3594" s="195"/>
      <c r="MDX3594" s="195"/>
      <c r="MDY3594" s="195"/>
      <c r="MDZ3594" s="195"/>
      <c r="MEA3594" s="195"/>
      <c r="MEB3594" s="195"/>
      <c r="MEC3594" s="195"/>
      <c r="MED3594" s="195"/>
      <c r="MEE3594" s="195"/>
      <c r="MEF3594" s="195"/>
      <c r="MEG3594" s="195"/>
      <c r="MEH3594" s="195"/>
      <c r="MEI3594" s="195"/>
      <c r="MEJ3594" s="195"/>
      <c r="MEK3594" s="195"/>
      <c r="MEL3594" s="195"/>
      <c r="MEM3594" s="195"/>
      <c r="MEN3594" s="195"/>
      <c r="MEO3594" s="195"/>
      <c r="MEP3594" s="195"/>
      <c r="MEQ3594" s="195"/>
      <c r="MER3594" s="195"/>
      <c r="MES3594" s="195"/>
      <c r="MET3594" s="195"/>
      <c r="MEU3594" s="195"/>
      <c r="MEV3594" s="195"/>
      <c r="MEW3594" s="195"/>
      <c r="MEX3594" s="195"/>
      <c r="MEY3594" s="195"/>
      <c r="MEZ3594" s="195"/>
      <c r="MFA3594" s="195"/>
      <c r="MFB3594" s="195"/>
      <c r="MFC3594" s="195"/>
      <c r="MFD3594" s="195"/>
      <c r="MFE3594" s="195"/>
      <c r="MFF3594" s="195"/>
      <c r="MFG3594" s="195"/>
      <c r="MFH3594" s="195"/>
      <c r="MFI3594" s="195"/>
      <c r="MFJ3594" s="195"/>
      <c r="MFK3594" s="195"/>
      <c r="MFL3594" s="195"/>
      <c r="MFM3594" s="195"/>
      <c r="MFN3594" s="195"/>
      <c r="MFO3594" s="195"/>
      <c r="MFP3594" s="195"/>
      <c r="MFQ3594" s="195"/>
      <c r="MFR3594" s="195"/>
      <c r="MFS3594" s="195"/>
      <c r="MFT3594" s="195"/>
      <c r="MFU3594" s="195"/>
      <c r="MFV3594" s="195"/>
      <c r="MFW3594" s="195"/>
      <c r="MFX3594" s="195"/>
      <c r="MFY3594" s="195"/>
      <c r="MFZ3594" s="195"/>
      <c r="MGA3594" s="195"/>
      <c r="MGB3594" s="195"/>
      <c r="MGC3594" s="195"/>
      <c r="MGD3594" s="195"/>
      <c r="MGE3594" s="195"/>
      <c r="MGF3594" s="195"/>
      <c r="MGG3594" s="195"/>
      <c r="MGH3594" s="195"/>
      <c r="MGI3594" s="195"/>
      <c r="MGJ3594" s="195"/>
      <c r="MGK3594" s="195"/>
      <c r="MGL3594" s="195"/>
      <c r="MGM3594" s="195"/>
      <c r="MGN3594" s="195"/>
      <c r="MGO3594" s="195"/>
      <c r="MGP3594" s="195"/>
      <c r="MGQ3594" s="195"/>
      <c r="MGR3594" s="195"/>
      <c r="MGS3594" s="195"/>
      <c r="MGT3594" s="195"/>
      <c r="MGU3594" s="195"/>
      <c r="MGV3594" s="195"/>
      <c r="MGW3594" s="195"/>
      <c r="MGX3594" s="195"/>
      <c r="MGY3594" s="195"/>
      <c r="MGZ3594" s="195"/>
      <c r="MHA3594" s="195"/>
      <c r="MHB3594" s="195"/>
      <c r="MHC3594" s="195"/>
      <c r="MHD3594" s="195"/>
      <c r="MHE3594" s="195"/>
      <c r="MHF3594" s="195"/>
      <c r="MHG3594" s="195"/>
      <c r="MHH3594" s="195"/>
      <c r="MHI3594" s="195"/>
      <c r="MHJ3594" s="195"/>
      <c r="MHK3594" s="195"/>
      <c r="MHL3594" s="195"/>
      <c r="MHM3594" s="195"/>
      <c r="MHN3594" s="195"/>
      <c r="MHO3594" s="195"/>
      <c r="MHP3594" s="195"/>
      <c r="MHQ3594" s="195"/>
      <c r="MHR3594" s="195"/>
      <c r="MHS3594" s="195"/>
      <c r="MHT3594" s="195"/>
      <c r="MHU3594" s="195"/>
      <c r="MHV3594" s="195"/>
      <c r="MHW3594" s="195"/>
      <c r="MHX3594" s="195"/>
      <c r="MHY3594" s="195"/>
      <c r="MHZ3594" s="195"/>
      <c r="MIA3594" s="195"/>
      <c r="MIB3594" s="195"/>
      <c r="MIC3594" s="195"/>
      <c r="MID3594" s="195"/>
      <c r="MIE3594" s="195"/>
      <c r="MIF3594" s="195"/>
      <c r="MIG3594" s="195"/>
      <c r="MIH3594" s="195"/>
      <c r="MII3594" s="195"/>
      <c r="MIJ3594" s="195"/>
      <c r="MIK3594" s="195"/>
      <c r="MIL3594" s="195"/>
      <c r="MIM3594" s="195"/>
      <c r="MIN3594" s="195"/>
      <c r="MIO3594" s="195"/>
      <c r="MIP3594" s="195"/>
      <c r="MIQ3594" s="195"/>
      <c r="MIR3594" s="195"/>
      <c r="MIS3594" s="195"/>
      <c r="MIT3594" s="195"/>
      <c r="MIU3594" s="195"/>
      <c r="MIV3594" s="195"/>
      <c r="MIW3594" s="195"/>
      <c r="MIX3594" s="195"/>
      <c r="MIY3594" s="195"/>
      <c r="MIZ3594" s="195"/>
      <c r="MJA3594" s="195"/>
      <c r="MJB3594" s="195"/>
      <c r="MJC3594" s="195"/>
      <c r="MJD3594" s="195"/>
      <c r="MJE3594" s="195"/>
      <c r="MJF3594" s="195"/>
      <c r="MJG3594" s="195"/>
      <c r="MJH3594" s="195"/>
      <c r="MJI3594" s="195"/>
      <c r="MJJ3594" s="195"/>
      <c r="MJK3594" s="195"/>
      <c r="MJL3594" s="195"/>
      <c r="MJM3594" s="195"/>
      <c r="MJN3594" s="195"/>
      <c r="MJO3594" s="195"/>
      <c r="MJP3594" s="195"/>
      <c r="MJQ3594" s="195"/>
      <c r="MJR3594" s="195"/>
      <c r="MJS3594" s="195"/>
      <c r="MJT3594" s="195"/>
      <c r="MJU3594" s="195"/>
      <c r="MJV3594" s="195"/>
      <c r="MJW3594" s="195"/>
      <c r="MJX3594" s="195"/>
      <c r="MJY3594" s="195"/>
      <c r="MJZ3594" s="195"/>
      <c r="MKA3594" s="195"/>
      <c r="MKB3594" s="195"/>
      <c r="MKC3594" s="195"/>
      <c r="MKD3594" s="195"/>
      <c r="MKE3594" s="195"/>
      <c r="MKF3594" s="195"/>
      <c r="MKG3594" s="195"/>
      <c r="MKH3594" s="195"/>
      <c r="MKI3594" s="195"/>
      <c r="MKJ3594" s="195"/>
      <c r="MKK3594" s="195"/>
      <c r="MKL3594" s="195"/>
      <c r="MKM3594" s="195"/>
      <c r="MKN3594" s="195"/>
      <c r="MKO3594" s="195"/>
      <c r="MKP3594" s="195"/>
      <c r="MKQ3594" s="195"/>
      <c r="MKR3594" s="195"/>
      <c r="MKS3594" s="195"/>
      <c r="MKT3594" s="195"/>
      <c r="MKU3594" s="195"/>
      <c r="MKV3594" s="195"/>
      <c r="MKW3594" s="195"/>
      <c r="MKX3594" s="195"/>
      <c r="MKY3594" s="195"/>
      <c r="MKZ3594" s="195"/>
      <c r="MLA3594" s="195"/>
      <c r="MLB3594" s="195"/>
      <c r="MLC3594" s="195"/>
      <c r="MLD3594" s="195"/>
      <c r="MLE3594" s="195"/>
      <c r="MLF3594" s="195"/>
      <c r="MLG3594" s="195"/>
      <c r="MLH3594" s="195"/>
      <c r="MLI3594" s="195"/>
      <c r="MLJ3594" s="195"/>
      <c r="MLK3594" s="195"/>
      <c r="MLL3594" s="195"/>
      <c r="MLM3594" s="195"/>
      <c r="MLN3594" s="195"/>
      <c r="MLO3594" s="195"/>
      <c r="MLP3594" s="195"/>
      <c r="MLQ3594" s="195"/>
      <c r="MLR3594" s="195"/>
      <c r="MLS3594" s="195"/>
      <c r="MLT3594" s="195"/>
      <c r="MLU3594" s="195"/>
      <c r="MLV3594" s="195"/>
      <c r="MLW3594" s="195"/>
      <c r="MLX3594" s="195"/>
      <c r="MLY3594" s="195"/>
      <c r="MLZ3594" s="195"/>
      <c r="MMA3594" s="195"/>
      <c r="MMB3594" s="195"/>
      <c r="MMC3594" s="195"/>
      <c r="MMD3594" s="195"/>
      <c r="MME3594" s="195"/>
      <c r="MMF3594" s="195"/>
      <c r="MMG3594" s="195"/>
      <c r="MMH3594" s="195"/>
      <c r="MMI3594" s="195"/>
      <c r="MMJ3594" s="195"/>
      <c r="MMK3594" s="195"/>
      <c r="MML3594" s="195"/>
      <c r="MMM3594" s="195"/>
      <c r="MMN3594" s="195"/>
      <c r="MMO3594" s="195"/>
      <c r="MMP3594" s="195"/>
      <c r="MMQ3594" s="195"/>
      <c r="MMR3594" s="195"/>
      <c r="MMS3594" s="195"/>
      <c r="MMT3594" s="195"/>
      <c r="MMU3594" s="195"/>
      <c r="MMV3594" s="195"/>
      <c r="MMW3594" s="195"/>
      <c r="MMX3594" s="195"/>
      <c r="MMY3594" s="195"/>
      <c r="MMZ3594" s="195"/>
      <c r="MNA3594" s="195"/>
      <c r="MNB3594" s="195"/>
      <c r="MNC3594" s="195"/>
      <c r="MND3594" s="195"/>
      <c r="MNE3594" s="195"/>
      <c r="MNF3594" s="195"/>
      <c r="MNG3594" s="195"/>
      <c r="MNH3594" s="195"/>
      <c r="MNI3594" s="195"/>
      <c r="MNJ3594" s="195"/>
      <c r="MNK3594" s="195"/>
      <c r="MNL3594" s="195"/>
      <c r="MNM3594" s="195"/>
      <c r="MNN3594" s="195"/>
      <c r="MNO3594" s="195"/>
      <c r="MNP3594" s="195"/>
      <c r="MNQ3594" s="195"/>
      <c r="MNR3594" s="195"/>
      <c r="MNS3594" s="195"/>
      <c r="MNT3594" s="195"/>
      <c r="MNU3594" s="195"/>
      <c r="MNV3594" s="195"/>
      <c r="MNW3594" s="195"/>
      <c r="MNX3594" s="195"/>
      <c r="MNY3594" s="195"/>
      <c r="MNZ3594" s="195"/>
      <c r="MOA3594" s="195"/>
      <c r="MOB3594" s="195"/>
      <c r="MOC3594" s="195"/>
      <c r="MOD3594" s="195"/>
      <c r="MOE3594" s="195"/>
      <c r="MOF3594" s="195"/>
      <c r="MOG3594" s="195"/>
      <c r="MOH3594" s="195"/>
      <c r="MOI3594" s="195"/>
      <c r="MOJ3594" s="195"/>
      <c r="MOK3594" s="195"/>
      <c r="MOL3594" s="195"/>
      <c r="MOM3594" s="195"/>
      <c r="MON3594" s="195"/>
      <c r="MOO3594" s="195"/>
      <c r="MOP3594" s="195"/>
      <c r="MOQ3594" s="195"/>
      <c r="MOR3594" s="195"/>
      <c r="MOS3594" s="195"/>
      <c r="MOT3594" s="195"/>
      <c r="MOU3594" s="195"/>
      <c r="MOV3594" s="195"/>
      <c r="MOW3594" s="195"/>
      <c r="MOX3594" s="195"/>
      <c r="MOY3594" s="195"/>
      <c r="MOZ3594" s="195"/>
      <c r="MPA3594" s="195"/>
      <c r="MPB3594" s="195"/>
      <c r="MPC3594" s="195"/>
      <c r="MPD3594" s="195"/>
      <c r="MPE3594" s="195"/>
      <c r="MPF3594" s="195"/>
      <c r="MPG3594" s="195"/>
      <c r="MPH3594" s="195"/>
      <c r="MPI3594" s="195"/>
      <c r="MPJ3594" s="195"/>
      <c r="MPK3594" s="195"/>
      <c r="MPL3594" s="195"/>
      <c r="MPM3594" s="195"/>
      <c r="MPN3594" s="195"/>
      <c r="MPO3594" s="195"/>
      <c r="MPP3594" s="195"/>
      <c r="MPQ3594" s="195"/>
      <c r="MPR3594" s="195"/>
      <c r="MPS3594" s="195"/>
      <c r="MPT3594" s="195"/>
      <c r="MPU3594" s="195"/>
      <c r="MPV3594" s="195"/>
      <c r="MPW3594" s="195"/>
      <c r="MPX3594" s="195"/>
      <c r="MPY3594" s="195"/>
      <c r="MPZ3594" s="195"/>
      <c r="MQA3594" s="195"/>
      <c r="MQB3594" s="195"/>
      <c r="MQC3594" s="195"/>
      <c r="MQD3594" s="195"/>
      <c r="MQE3594" s="195"/>
      <c r="MQF3594" s="195"/>
      <c r="MQG3594" s="195"/>
      <c r="MQH3594" s="195"/>
      <c r="MQI3594" s="195"/>
      <c r="MQJ3594" s="195"/>
      <c r="MQK3594" s="195"/>
      <c r="MQL3594" s="195"/>
      <c r="MQM3594" s="195"/>
      <c r="MQN3594" s="195"/>
      <c r="MQO3594" s="195"/>
      <c r="MQP3594" s="195"/>
      <c r="MQQ3594" s="195"/>
      <c r="MQR3594" s="195"/>
      <c r="MQS3594" s="195"/>
      <c r="MQT3594" s="195"/>
      <c r="MQU3594" s="195"/>
      <c r="MQV3594" s="195"/>
      <c r="MQW3594" s="195"/>
      <c r="MQX3594" s="195"/>
      <c r="MQY3594" s="195"/>
      <c r="MQZ3594" s="195"/>
      <c r="MRA3594" s="195"/>
      <c r="MRB3594" s="195"/>
      <c r="MRC3594" s="195"/>
      <c r="MRD3594" s="195"/>
      <c r="MRE3594" s="195"/>
      <c r="MRF3594" s="195"/>
      <c r="MRG3594" s="195"/>
      <c r="MRH3594" s="195"/>
      <c r="MRI3594" s="195"/>
      <c r="MRJ3594" s="195"/>
      <c r="MRK3594" s="195"/>
      <c r="MRL3594" s="195"/>
      <c r="MRM3594" s="195"/>
      <c r="MRN3594" s="195"/>
      <c r="MRO3594" s="195"/>
      <c r="MRP3594" s="195"/>
      <c r="MRQ3594" s="195"/>
      <c r="MRR3594" s="195"/>
      <c r="MRS3594" s="195"/>
      <c r="MRT3594" s="195"/>
      <c r="MRU3594" s="195"/>
      <c r="MRV3594" s="195"/>
      <c r="MRW3594" s="195"/>
      <c r="MRX3594" s="195"/>
      <c r="MRY3594" s="195"/>
      <c r="MRZ3594" s="195"/>
      <c r="MSA3594" s="195"/>
      <c r="MSB3594" s="195"/>
      <c r="MSC3594" s="195"/>
      <c r="MSD3594" s="195"/>
      <c r="MSE3594" s="195"/>
      <c r="MSF3594" s="195"/>
      <c r="MSG3594" s="195"/>
      <c r="MSH3594" s="195"/>
      <c r="MSI3594" s="195"/>
      <c r="MSJ3594" s="195"/>
      <c r="MSK3594" s="195"/>
      <c r="MSL3594" s="195"/>
      <c r="MSM3594" s="195"/>
      <c r="MSN3594" s="195"/>
      <c r="MSO3594" s="195"/>
      <c r="MSP3594" s="195"/>
      <c r="MSQ3594" s="195"/>
      <c r="MSR3594" s="195"/>
      <c r="MSS3594" s="195"/>
      <c r="MST3594" s="195"/>
      <c r="MSU3594" s="195"/>
      <c r="MSV3594" s="195"/>
      <c r="MSW3594" s="195"/>
      <c r="MSX3594" s="195"/>
      <c r="MSY3594" s="195"/>
      <c r="MSZ3594" s="195"/>
      <c r="MTA3594" s="195"/>
      <c r="MTB3594" s="195"/>
      <c r="MTC3594" s="195"/>
      <c r="MTD3594" s="195"/>
      <c r="MTE3594" s="195"/>
      <c r="MTF3594" s="195"/>
      <c r="MTG3594" s="195"/>
      <c r="MTH3594" s="195"/>
      <c r="MTI3594" s="195"/>
      <c r="MTJ3594" s="195"/>
      <c r="MTK3594" s="195"/>
      <c r="MTL3594" s="195"/>
      <c r="MTM3594" s="195"/>
      <c r="MTN3594" s="195"/>
      <c r="MTO3594" s="195"/>
      <c r="MTP3594" s="195"/>
      <c r="MTQ3594" s="195"/>
      <c r="MTR3594" s="195"/>
      <c r="MTS3594" s="195"/>
      <c r="MTT3594" s="195"/>
      <c r="MTU3594" s="195"/>
      <c r="MTV3594" s="195"/>
      <c r="MTW3594" s="195"/>
      <c r="MTX3594" s="195"/>
      <c r="MTY3594" s="195"/>
      <c r="MTZ3594" s="195"/>
      <c r="MUA3594" s="195"/>
      <c r="MUB3594" s="195"/>
      <c r="MUC3594" s="195"/>
      <c r="MUD3594" s="195"/>
      <c r="MUE3594" s="195"/>
      <c r="MUF3594" s="195"/>
      <c r="MUG3594" s="195"/>
      <c r="MUH3594" s="195"/>
      <c r="MUI3594" s="195"/>
      <c r="MUJ3594" s="195"/>
      <c r="MUK3594" s="195"/>
      <c r="MUL3594" s="195"/>
      <c r="MUM3594" s="195"/>
      <c r="MUN3594" s="195"/>
      <c r="MUO3594" s="195"/>
      <c r="MUP3594" s="195"/>
      <c r="MUQ3594" s="195"/>
      <c r="MUR3594" s="195"/>
      <c r="MUS3594" s="195"/>
      <c r="MUT3594" s="195"/>
      <c r="MUU3594" s="195"/>
      <c r="MUV3594" s="195"/>
      <c r="MUW3594" s="195"/>
      <c r="MUX3594" s="195"/>
      <c r="MUY3594" s="195"/>
      <c r="MUZ3594" s="195"/>
      <c r="MVA3594" s="195"/>
      <c r="MVB3594" s="195"/>
      <c r="MVC3594" s="195"/>
      <c r="MVD3594" s="195"/>
      <c r="MVE3594" s="195"/>
      <c r="MVF3594" s="195"/>
      <c r="MVG3594" s="195"/>
      <c r="MVH3594" s="195"/>
      <c r="MVI3594" s="195"/>
      <c r="MVJ3594" s="195"/>
      <c r="MVK3594" s="195"/>
      <c r="MVL3594" s="195"/>
      <c r="MVM3594" s="195"/>
      <c r="MVN3594" s="195"/>
      <c r="MVO3594" s="195"/>
      <c r="MVP3594" s="195"/>
      <c r="MVQ3594" s="195"/>
      <c r="MVR3594" s="195"/>
      <c r="MVS3594" s="195"/>
      <c r="MVT3594" s="195"/>
      <c r="MVU3594" s="195"/>
      <c r="MVV3594" s="195"/>
      <c r="MVW3594" s="195"/>
      <c r="MVX3594" s="195"/>
      <c r="MVY3594" s="195"/>
      <c r="MVZ3594" s="195"/>
      <c r="MWA3594" s="195"/>
      <c r="MWB3594" s="195"/>
      <c r="MWC3594" s="195"/>
      <c r="MWD3594" s="195"/>
      <c r="MWE3594" s="195"/>
      <c r="MWF3594" s="195"/>
      <c r="MWG3594" s="195"/>
      <c r="MWH3594" s="195"/>
      <c r="MWI3594" s="195"/>
      <c r="MWJ3594" s="195"/>
      <c r="MWK3594" s="195"/>
      <c r="MWL3594" s="195"/>
      <c r="MWM3594" s="195"/>
      <c r="MWN3594" s="195"/>
      <c r="MWO3594" s="195"/>
      <c r="MWP3594" s="195"/>
      <c r="MWQ3594" s="195"/>
      <c r="MWR3594" s="195"/>
      <c r="MWS3594" s="195"/>
      <c r="MWT3594" s="195"/>
      <c r="MWU3594" s="195"/>
      <c r="MWV3594" s="195"/>
      <c r="MWW3594" s="195"/>
      <c r="MWX3594" s="195"/>
      <c r="MWY3594" s="195"/>
      <c r="MWZ3594" s="195"/>
      <c r="MXA3594" s="195"/>
      <c r="MXB3594" s="195"/>
      <c r="MXC3594" s="195"/>
      <c r="MXD3594" s="195"/>
      <c r="MXE3594" s="195"/>
      <c r="MXF3594" s="195"/>
      <c r="MXG3594" s="195"/>
      <c r="MXH3594" s="195"/>
      <c r="MXI3594" s="195"/>
      <c r="MXJ3594" s="195"/>
      <c r="MXK3594" s="195"/>
      <c r="MXL3594" s="195"/>
      <c r="MXM3594" s="195"/>
      <c r="MXN3594" s="195"/>
      <c r="MXO3594" s="195"/>
      <c r="MXP3594" s="195"/>
      <c r="MXQ3594" s="195"/>
      <c r="MXR3594" s="195"/>
      <c r="MXS3594" s="195"/>
      <c r="MXT3594" s="195"/>
      <c r="MXU3594" s="195"/>
      <c r="MXV3594" s="195"/>
      <c r="MXW3594" s="195"/>
      <c r="MXX3594" s="195"/>
      <c r="MXY3594" s="195"/>
      <c r="MXZ3594" s="195"/>
      <c r="MYA3594" s="195"/>
      <c r="MYB3594" s="195"/>
      <c r="MYC3594" s="195"/>
      <c r="MYD3594" s="195"/>
      <c r="MYE3594" s="195"/>
      <c r="MYF3594" s="195"/>
      <c r="MYG3594" s="195"/>
      <c r="MYH3594" s="195"/>
      <c r="MYI3594" s="195"/>
      <c r="MYJ3594" s="195"/>
      <c r="MYK3594" s="195"/>
      <c r="MYL3594" s="195"/>
      <c r="MYM3594" s="195"/>
      <c r="MYN3594" s="195"/>
      <c r="MYO3594" s="195"/>
      <c r="MYP3594" s="195"/>
      <c r="MYQ3594" s="195"/>
      <c r="MYR3594" s="195"/>
      <c r="MYS3594" s="195"/>
      <c r="MYT3594" s="195"/>
      <c r="MYU3594" s="195"/>
      <c r="MYV3594" s="195"/>
      <c r="MYW3594" s="195"/>
      <c r="MYX3594" s="195"/>
      <c r="MYY3594" s="195"/>
      <c r="MYZ3594" s="195"/>
      <c r="MZA3594" s="195"/>
      <c r="MZB3594" s="195"/>
      <c r="MZC3594" s="195"/>
      <c r="MZD3594" s="195"/>
      <c r="MZE3594" s="195"/>
      <c r="MZF3594" s="195"/>
      <c r="MZG3594" s="195"/>
      <c r="MZH3594" s="195"/>
      <c r="MZI3594" s="195"/>
      <c r="MZJ3594" s="195"/>
      <c r="MZK3594" s="195"/>
      <c r="MZL3594" s="195"/>
      <c r="MZM3594" s="195"/>
      <c r="MZN3594" s="195"/>
      <c r="MZO3594" s="195"/>
      <c r="MZP3594" s="195"/>
      <c r="MZQ3594" s="195"/>
      <c r="MZR3594" s="195"/>
      <c r="MZS3594" s="195"/>
      <c r="MZT3594" s="195"/>
      <c r="MZU3594" s="195"/>
      <c r="MZV3594" s="195"/>
      <c r="MZW3594" s="195"/>
      <c r="MZX3594" s="195"/>
      <c r="MZY3594" s="195"/>
      <c r="MZZ3594" s="195"/>
      <c r="NAA3594" s="195"/>
      <c r="NAB3594" s="195"/>
      <c r="NAC3594" s="195"/>
      <c r="NAD3594" s="195"/>
      <c r="NAE3594" s="195"/>
      <c r="NAF3594" s="195"/>
      <c r="NAG3594" s="195"/>
      <c r="NAH3594" s="195"/>
      <c r="NAI3594" s="195"/>
      <c r="NAJ3594" s="195"/>
      <c r="NAK3594" s="195"/>
      <c r="NAL3594" s="195"/>
      <c r="NAM3594" s="195"/>
      <c r="NAN3594" s="195"/>
      <c r="NAO3594" s="195"/>
      <c r="NAP3594" s="195"/>
      <c r="NAQ3594" s="195"/>
      <c r="NAR3594" s="195"/>
      <c r="NAS3594" s="195"/>
      <c r="NAT3594" s="195"/>
      <c r="NAU3594" s="195"/>
      <c r="NAV3594" s="195"/>
      <c r="NAW3594" s="195"/>
      <c r="NAX3594" s="195"/>
      <c r="NAY3594" s="195"/>
      <c r="NAZ3594" s="195"/>
      <c r="NBA3594" s="195"/>
      <c r="NBB3594" s="195"/>
      <c r="NBC3594" s="195"/>
      <c r="NBD3594" s="195"/>
      <c r="NBE3594" s="195"/>
      <c r="NBF3594" s="195"/>
      <c r="NBG3594" s="195"/>
      <c r="NBH3594" s="195"/>
      <c r="NBI3594" s="195"/>
      <c r="NBJ3594" s="195"/>
      <c r="NBK3594" s="195"/>
      <c r="NBL3594" s="195"/>
      <c r="NBM3594" s="195"/>
      <c r="NBN3594" s="195"/>
      <c r="NBO3594" s="195"/>
      <c r="NBP3594" s="195"/>
      <c r="NBQ3594" s="195"/>
      <c r="NBR3594" s="195"/>
      <c r="NBS3594" s="195"/>
      <c r="NBT3594" s="195"/>
      <c r="NBU3594" s="195"/>
      <c r="NBV3594" s="195"/>
      <c r="NBW3594" s="195"/>
      <c r="NBX3594" s="195"/>
      <c r="NBY3594" s="195"/>
      <c r="NBZ3594" s="195"/>
      <c r="NCA3594" s="195"/>
      <c r="NCB3594" s="195"/>
      <c r="NCC3594" s="195"/>
      <c r="NCD3594" s="195"/>
      <c r="NCE3594" s="195"/>
      <c r="NCF3594" s="195"/>
      <c r="NCG3594" s="195"/>
      <c r="NCH3594" s="195"/>
      <c r="NCI3594" s="195"/>
      <c r="NCJ3594" s="195"/>
      <c r="NCK3594" s="195"/>
      <c r="NCL3594" s="195"/>
      <c r="NCM3594" s="195"/>
      <c r="NCN3594" s="195"/>
      <c r="NCO3594" s="195"/>
      <c r="NCP3594" s="195"/>
      <c r="NCQ3594" s="195"/>
      <c r="NCR3594" s="195"/>
      <c r="NCS3594" s="195"/>
      <c r="NCT3594" s="195"/>
      <c r="NCU3594" s="195"/>
      <c r="NCV3594" s="195"/>
      <c r="NCW3594" s="195"/>
      <c r="NCX3594" s="195"/>
      <c r="NCY3594" s="195"/>
      <c r="NCZ3594" s="195"/>
      <c r="NDA3594" s="195"/>
      <c r="NDB3594" s="195"/>
      <c r="NDC3594" s="195"/>
      <c r="NDD3594" s="195"/>
      <c r="NDE3594" s="195"/>
      <c r="NDF3594" s="195"/>
      <c r="NDG3594" s="195"/>
      <c r="NDH3594" s="195"/>
      <c r="NDI3594" s="195"/>
      <c r="NDJ3594" s="195"/>
      <c r="NDK3594" s="195"/>
      <c r="NDL3594" s="195"/>
      <c r="NDM3594" s="195"/>
      <c r="NDN3594" s="195"/>
      <c r="NDO3594" s="195"/>
      <c r="NDP3594" s="195"/>
      <c r="NDQ3594" s="195"/>
      <c r="NDR3594" s="195"/>
      <c r="NDS3594" s="195"/>
      <c r="NDT3594" s="195"/>
      <c r="NDU3594" s="195"/>
      <c r="NDV3594" s="195"/>
      <c r="NDW3594" s="195"/>
      <c r="NDX3594" s="195"/>
      <c r="NDY3594" s="195"/>
      <c r="NDZ3594" s="195"/>
      <c r="NEA3594" s="195"/>
      <c r="NEB3594" s="195"/>
      <c r="NEC3594" s="195"/>
      <c r="NED3594" s="195"/>
      <c r="NEE3594" s="195"/>
      <c r="NEF3594" s="195"/>
      <c r="NEG3594" s="195"/>
      <c r="NEH3594" s="195"/>
      <c r="NEI3594" s="195"/>
      <c r="NEJ3594" s="195"/>
      <c r="NEK3594" s="195"/>
      <c r="NEL3594" s="195"/>
      <c r="NEM3594" s="195"/>
      <c r="NEN3594" s="195"/>
      <c r="NEO3594" s="195"/>
      <c r="NEP3594" s="195"/>
      <c r="NEQ3594" s="195"/>
      <c r="NER3594" s="195"/>
      <c r="NES3594" s="195"/>
      <c r="NET3594" s="195"/>
      <c r="NEU3594" s="195"/>
      <c r="NEV3594" s="195"/>
      <c r="NEW3594" s="195"/>
      <c r="NEX3594" s="195"/>
      <c r="NEY3594" s="195"/>
      <c r="NEZ3594" s="195"/>
      <c r="NFA3594" s="195"/>
      <c r="NFB3594" s="195"/>
      <c r="NFC3594" s="195"/>
      <c r="NFD3594" s="195"/>
      <c r="NFE3594" s="195"/>
      <c r="NFF3594" s="195"/>
      <c r="NFG3594" s="195"/>
      <c r="NFH3594" s="195"/>
      <c r="NFI3594" s="195"/>
      <c r="NFJ3594" s="195"/>
      <c r="NFK3594" s="195"/>
      <c r="NFL3594" s="195"/>
      <c r="NFM3594" s="195"/>
      <c r="NFN3594" s="195"/>
      <c r="NFO3594" s="195"/>
      <c r="NFP3594" s="195"/>
      <c r="NFQ3594" s="195"/>
      <c r="NFR3594" s="195"/>
      <c r="NFS3594" s="195"/>
      <c r="NFT3594" s="195"/>
      <c r="NFU3594" s="195"/>
      <c r="NFV3594" s="195"/>
      <c r="NFW3594" s="195"/>
      <c r="NFX3594" s="195"/>
      <c r="NFY3594" s="195"/>
      <c r="NFZ3594" s="195"/>
      <c r="NGA3594" s="195"/>
      <c r="NGB3594" s="195"/>
      <c r="NGC3594" s="195"/>
      <c r="NGD3594" s="195"/>
      <c r="NGE3594" s="195"/>
      <c r="NGF3594" s="195"/>
      <c r="NGG3594" s="195"/>
      <c r="NGH3594" s="195"/>
      <c r="NGI3594" s="195"/>
      <c r="NGJ3594" s="195"/>
      <c r="NGK3594" s="195"/>
      <c r="NGL3594" s="195"/>
      <c r="NGM3594" s="195"/>
      <c r="NGN3594" s="195"/>
      <c r="NGO3594" s="195"/>
      <c r="NGP3594" s="195"/>
      <c r="NGQ3594" s="195"/>
      <c r="NGR3594" s="195"/>
      <c r="NGS3594" s="195"/>
      <c r="NGT3594" s="195"/>
      <c r="NGU3594" s="195"/>
      <c r="NGV3594" s="195"/>
      <c r="NGW3594" s="195"/>
      <c r="NGX3594" s="195"/>
      <c r="NGY3594" s="195"/>
      <c r="NGZ3594" s="195"/>
      <c r="NHA3594" s="195"/>
      <c r="NHB3594" s="195"/>
      <c r="NHC3594" s="195"/>
      <c r="NHD3594" s="195"/>
      <c r="NHE3594" s="195"/>
      <c r="NHF3594" s="195"/>
      <c r="NHG3594" s="195"/>
      <c r="NHH3594" s="195"/>
      <c r="NHI3594" s="195"/>
      <c r="NHJ3594" s="195"/>
      <c r="NHK3594" s="195"/>
      <c r="NHL3594" s="195"/>
      <c r="NHM3594" s="195"/>
      <c r="NHN3594" s="195"/>
      <c r="NHO3594" s="195"/>
      <c r="NHP3594" s="195"/>
      <c r="NHQ3594" s="195"/>
      <c r="NHR3594" s="195"/>
      <c r="NHS3594" s="195"/>
      <c r="NHT3594" s="195"/>
      <c r="NHU3594" s="195"/>
      <c r="NHV3594" s="195"/>
      <c r="NHW3594" s="195"/>
      <c r="NHX3594" s="195"/>
      <c r="NHY3594" s="195"/>
      <c r="NHZ3594" s="195"/>
      <c r="NIA3594" s="195"/>
      <c r="NIB3594" s="195"/>
      <c r="NIC3594" s="195"/>
      <c r="NID3594" s="195"/>
      <c r="NIE3594" s="195"/>
      <c r="NIF3594" s="195"/>
      <c r="NIG3594" s="195"/>
      <c r="NIH3594" s="195"/>
      <c r="NII3594" s="195"/>
      <c r="NIJ3594" s="195"/>
      <c r="NIK3594" s="195"/>
      <c r="NIL3594" s="195"/>
      <c r="NIM3594" s="195"/>
      <c r="NIN3594" s="195"/>
      <c r="NIO3594" s="195"/>
      <c r="NIP3594" s="195"/>
      <c r="NIQ3594" s="195"/>
      <c r="NIR3594" s="195"/>
      <c r="NIS3594" s="195"/>
      <c r="NIT3594" s="195"/>
      <c r="NIU3594" s="195"/>
      <c r="NIV3594" s="195"/>
      <c r="NIW3594" s="195"/>
      <c r="NIX3594" s="195"/>
      <c r="NIY3594" s="195"/>
      <c r="NIZ3594" s="195"/>
      <c r="NJA3594" s="195"/>
      <c r="NJB3594" s="195"/>
      <c r="NJC3594" s="195"/>
      <c r="NJD3594" s="195"/>
      <c r="NJE3594" s="195"/>
      <c r="NJF3594" s="195"/>
      <c r="NJG3594" s="195"/>
      <c r="NJH3594" s="195"/>
      <c r="NJI3594" s="195"/>
      <c r="NJJ3594" s="195"/>
      <c r="NJK3594" s="195"/>
      <c r="NJL3594" s="195"/>
      <c r="NJM3594" s="195"/>
      <c r="NJN3594" s="195"/>
      <c r="NJO3594" s="195"/>
      <c r="NJP3594" s="195"/>
      <c r="NJQ3594" s="195"/>
      <c r="NJR3594" s="195"/>
      <c r="NJS3594" s="195"/>
      <c r="NJT3594" s="195"/>
      <c r="NJU3594" s="195"/>
      <c r="NJV3594" s="195"/>
      <c r="NJW3594" s="195"/>
      <c r="NJX3594" s="195"/>
      <c r="NJY3594" s="195"/>
      <c r="NJZ3594" s="195"/>
      <c r="NKA3594" s="195"/>
      <c r="NKB3594" s="195"/>
      <c r="NKC3594" s="195"/>
      <c r="NKD3594" s="195"/>
      <c r="NKE3594" s="195"/>
      <c r="NKF3594" s="195"/>
      <c r="NKG3594" s="195"/>
      <c r="NKH3594" s="195"/>
      <c r="NKI3594" s="195"/>
      <c r="NKJ3594" s="195"/>
      <c r="NKK3594" s="195"/>
      <c r="NKL3594" s="195"/>
      <c r="NKM3594" s="195"/>
      <c r="NKN3594" s="195"/>
      <c r="NKO3594" s="195"/>
      <c r="NKP3594" s="195"/>
      <c r="NKQ3594" s="195"/>
      <c r="NKR3594" s="195"/>
      <c r="NKS3594" s="195"/>
      <c r="NKT3594" s="195"/>
      <c r="NKU3594" s="195"/>
      <c r="NKV3594" s="195"/>
      <c r="NKW3594" s="195"/>
      <c r="NKX3594" s="195"/>
      <c r="NKY3594" s="195"/>
      <c r="NKZ3594" s="195"/>
      <c r="NLA3594" s="195"/>
      <c r="NLB3594" s="195"/>
      <c r="NLC3594" s="195"/>
      <c r="NLD3594" s="195"/>
      <c r="NLE3594" s="195"/>
      <c r="NLF3594" s="195"/>
      <c r="NLG3594" s="195"/>
      <c r="NLH3594" s="195"/>
      <c r="NLI3594" s="195"/>
      <c r="NLJ3594" s="195"/>
      <c r="NLK3594" s="195"/>
      <c r="NLL3594" s="195"/>
      <c r="NLM3594" s="195"/>
      <c r="NLN3594" s="195"/>
      <c r="NLO3594" s="195"/>
      <c r="NLP3594" s="195"/>
      <c r="NLQ3594" s="195"/>
      <c r="NLR3594" s="195"/>
      <c r="NLS3594" s="195"/>
      <c r="NLT3594" s="195"/>
      <c r="NLU3594" s="195"/>
      <c r="NLV3594" s="195"/>
      <c r="NLW3594" s="195"/>
      <c r="NLX3594" s="195"/>
      <c r="NLY3594" s="195"/>
      <c r="NLZ3594" s="195"/>
      <c r="NMA3594" s="195"/>
      <c r="NMB3594" s="195"/>
      <c r="NMC3594" s="195"/>
      <c r="NMD3594" s="195"/>
      <c r="NME3594" s="195"/>
      <c r="NMF3594" s="195"/>
      <c r="NMG3594" s="195"/>
      <c r="NMH3594" s="195"/>
      <c r="NMI3594" s="195"/>
      <c r="NMJ3594" s="195"/>
      <c r="NMK3594" s="195"/>
      <c r="NML3594" s="195"/>
      <c r="NMM3594" s="195"/>
      <c r="NMN3594" s="195"/>
      <c r="NMO3594" s="195"/>
      <c r="NMP3594" s="195"/>
      <c r="NMQ3594" s="195"/>
      <c r="NMR3594" s="195"/>
      <c r="NMS3594" s="195"/>
      <c r="NMT3594" s="195"/>
      <c r="NMU3594" s="195"/>
      <c r="NMV3594" s="195"/>
      <c r="NMW3594" s="195"/>
      <c r="NMX3594" s="195"/>
      <c r="NMY3594" s="195"/>
      <c r="NMZ3594" s="195"/>
      <c r="NNA3594" s="195"/>
      <c r="NNB3594" s="195"/>
      <c r="NNC3594" s="195"/>
      <c r="NND3594" s="195"/>
      <c r="NNE3594" s="195"/>
      <c r="NNF3594" s="195"/>
      <c r="NNG3594" s="195"/>
      <c r="NNH3594" s="195"/>
      <c r="NNI3594" s="195"/>
      <c r="NNJ3594" s="195"/>
      <c r="NNK3594" s="195"/>
      <c r="NNL3594" s="195"/>
      <c r="NNM3594" s="195"/>
      <c r="NNN3594" s="195"/>
      <c r="NNO3594" s="195"/>
      <c r="NNP3594" s="195"/>
      <c r="NNQ3594" s="195"/>
      <c r="NNR3594" s="195"/>
      <c r="NNS3594" s="195"/>
      <c r="NNT3594" s="195"/>
      <c r="NNU3594" s="195"/>
      <c r="NNV3594" s="195"/>
      <c r="NNW3594" s="195"/>
      <c r="NNX3594" s="195"/>
      <c r="NNY3594" s="195"/>
      <c r="NNZ3594" s="195"/>
      <c r="NOA3594" s="195"/>
      <c r="NOB3594" s="195"/>
      <c r="NOC3594" s="195"/>
      <c r="NOD3594" s="195"/>
      <c r="NOE3594" s="195"/>
      <c r="NOF3594" s="195"/>
      <c r="NOG3594" s="195"/>
      <c r="NOH3594" s="195"/>
      <c r="NOI3594" s="195"/>
      <c r="NOJ3594" s="195"/>
      <c r="NOK3594" s="195"/>
      <c r="NOL3594" s="195"/>
      <c r="NOM3594" s="195"/>
      <c r="NON3594" s="195"/>
      <c r="NOO3594" s="195"/>
      <c r="NOP3594" s="195"/>
      <c r="NOQ3594" s="195"/>
      <c r="NOR3594" s="195"/>
      <c r="NOS3594" s="195"/>
      <c r="NOT3594" s="195"/>
      <c r="NOU3594" s="195"/>
      <c r="NOV3594" s="195"/>
      <c r="NOW3594" s="195"/>
      <c r="NOX3594" s="195"/>
      <c r="NOY3594" s="195"/>
      <c r="NOZ3594" s="195"/>
      <c r="NPA3594" s="195"/>
      <c r="NPB3594" s="195"/>
      <c r="NPC3594" s="195"/>
      <c r="NPD3594" s="195"/>
      <c r="NPE3594" s="195"/>
      <c r="NPF3594" s="195"/>
      <c r="NPG3594" s="195"/>
      <c r="NPH3594" s="195"/>
      <c r="NPI3594" s="195"/>
      <c r="NPJ3594" s="195"/>
      <c r="NPK3594" s="195"/>
      <c r="NPL3594" s="195"/>
      <c r="NPM3594" s="195"/>
      <c r="NPN3594" s="195"/>
      <c r="NPO3594" s="195"/>
      <c r="NPP3594" s="195"/>
      <c r="NPQ3594" s="195"/>
      <c r="NPR3594" s="195"/>
      <c r="NPS3594" s="195"/>
      <c r="NPT3594" s="195"/>
      <c r="NPU3594" s="195"/>
      <c r="NPV3594" s="195"/>
      <c r="NPW3594" s="195"/>
      <c r="NPX3594" s="195"/>
      <c r="NPY3594" s="195"/>
      <c r="NPZ3594" s="195"/>
      <c r="NQA3594" s="195"/>
      <c r="NQB3594" s="195"/>
      <c r="NQC3594" s="195"/>
      <c r="NQD3594" s="195"/>
      <c r="NQE3594" s="195"/>
      <c r="NQF3594" s="195"/>
      <c r="NQG3594" s="195"/>
      <c r="NQH3594" s="195"/>
      <c r="NQI3594" s="195"/>
      <c r="NQJ3594" s="195"/>
      <c r="NQK3594" s="195"/>
      <c r="NQL3594" s="195"/>
      <c r="NQM3594" s="195"/>
      <c r="NQN3594" s="195"/>
      <c r="NQO3594" s="195"/>
      <c r="NQP3594" s="195"/>
      <c r="NQQ3594" s="195"/>
      <c r="NQR3594" s="195"/>
      <c r="NQS3594" s="195"/>
      <c r="NQT3594" s="195"/>
      <c r="NQU3594" s="195"/>
      <c r="NQV3594" s="195"/>
      <c r="NQW3594" s="195"/>
      <c r="NQX3594" s="195"/>
      <c r="NQY3594" s="195"/>
      <c r="NQZ3594" s="195"/>
      <c r="NRA3594" s="195"/>
      <c r="NRB3594" s="195"/>
      <c r="NRC3594" s="195"/>
      <c r="NRD3594" s="195"/>
      <c r="NRE3594" s="195"/>
      <c r="NRF3594" s="195"/>
      <c r="NRG3594" s="195"/>
      <c r="NRH3594" s="195"/>
      <c r="NRI3594" s="195"/>
      <c r="NRJ3594" s="195"/>
      <c r="NRK3594" s="195"/>
      <c r="NRL3594" s="195"/>
      <c r="NRM3594" s="195"/>
      <c r="NRN3594" s="195"/>
      <c r="NRO3594" s="195"/>
      <c r="NRP3594" s="195"/>
      <c r="NRQ3594" s="195"/>
      <c r="NRR3594" s="195"/>
      <c r="NRS3594" s="195"/>
      <c r="NRT3594" s="195"/>
      <c r="NRU3594" s="195"/>
      <c r="NRV3594" s="195"/>
      <c r="NRW3594" s="195"/>
      <c r="NRX3594" s="195"/>
      <c r="NRY3594" s="195"/>
      <c r="NRZ3594" s="195"/>
      <c r="NSA3594" s="195"/>
      <c r="NSB3594" s="195"/>
      <c r="NSC3594" s="195"/>
      <c r="NSD3594" s="195"/>
      <c r="NSE3594" s="195"/>
      <c r="NSF3594" s="195"/>
      <c r="NSG3594" s="195"/>
      <c r="NSH3594" s="195"/>
      <c r="NSI3594" s="195"/>
      <c r="NSJ3594" s="195"/>
      <c r="NSK3594" s="195"/>
      <c r="NSL3594" s="195"/>
      <c r="NSM3594" s="195"/>
      <c r="NSN3594" s="195"/>
      <c r="NSO3594" s="195"/>
      <c r="NSP3594" s="195"/>
      <c r="NSQ3594" s="195"/>
      <c r="NSR3594" s="195"/>
      <c r="NSS3594" s="195"/>
      <c r="NST3594" s="195"/>
      <c r="NSU3594" s="195"/>
      <c r="NSV3594" s="195"/>
      <c r="NSW3594" s="195"/>
      <c r="NSX3594" s="195"/>
      <c r="NSY3594" s="195"/>
      <c r="NSZ3594" s="195"/>
      <c r="NTA3594" s="195"/>
      <c r="NTB3594" s="195"/>
      <c r="NTC3594" s="195"/>
      <c r="NTD3594" s="195"/>
      <c r="NTE3594" s="195"/>
      <c r="NTF3594" s="195"/>
      <c r="NTG3594" s="195"/>
      <c r="NTH3594" s="195"/>
      <c r="NTI3594" s="195"/>
      <c r="NTJ3594" s="195"/>
      <c r="NTK3594" s="195"/>
      <c r="NTL3594" s="195"/>
      <c r="NTM3594" s="195"/>
      <c r="NTN3594" s="195"/>
      <c r="NTO3594" s="195"/>
      <c r="NTP3594" s="195"/>
      <c r="NTQ3594" s="195"/>
      <c r="NTR3594" s="195"/>
      <c r="NTS3594" s="195"/>
      <c r="NTT3594" s="195"/>
      <c r="NTU3594" s="195"/>
      <c r="NTV3594" s="195"/>
      <c r="NTW3594" s="195"/>
      <c r="NTX3594" s="195"/>
      <c r="NTY3594" s="195"/>
      <c r="NTZ3594" s="195"/>
      <c r="NUA3594" s="195"/>
      <c r="NUB3594" s="195"/>
      <c r="NUC3594" s="195"/>
      <c r="NUD3594" s="195"/>
      <c r="NUE3594" s="195"/>
      <c r="NUF3594" s="195"/>
      <c r="NUG3594" s="195"/>
      <c r="NUH3594" s="195"/>
      <c r="NUI3594" s="195"/>
      <c r="NUJ3594" s="195"/>
      <c r="NUK3594" s="195"/>
      <c r="NUL3594" s="195"/>
      <c r="NUM3594" s="195"/>
      <c r="NUN3594" s="195"/>
      <c r="NUO3594" s="195"/>
      <c r="NUP3594" s="195"/>
      <c r="NUQ3594" s="195"/>
      <c r="NUR3594" s="195"/>
      <c r="NUS3594" s="195"/>
      <c r="NUT3594" s="195"/>
      <c r="NUU3594" s="195"/>
      <c r="NUV3594" s="195"/>
      <c r="NUW3594" s="195"/>
      <c r="NUX3594" s="195"/>
      <c r="NUY3594" s="195"/>
      <c r="NUZ3594" s="195"/>
      <c r="NVA3594" s="195"/>
      <c r="NVB3594" s="195"/>
      <c r="NVC3594" s="195"/>
      <c r="NVD3594" s="195"/>
      <c r="NVE3594" s="195"/>
      <c r="NVF3594" s="195"/>
      <c r="NVG3594" s="195"/>
      <c r="NVH3594" s="195"/>
      <c r="NVI3594" s="195"/>
      <c r="NVJ3594" s="195"/>
      <c r="NVK3594" s="195"/>
      <c r="NVL3594" s="195"/>
      <c r="NVM3594" s="195"/>
      <c r="NVN3594" s="195"/>
      <c r="NVO3594" s="195"/>
      <c r="NVP3594" s="195"/>
      <c r="NVQ3594" s="195"/>
      <c r="NVR3594" s="195"/>
      <c r="NVS3594" s="195"/>
      <c r="NVT3594" s="195"/>
      <c r="NVU3594" s="195"/>
      <c r="NVV3594" s="195"/>
      <c r="NVW3594" s="195"/>
      <c r="NVX3594" s="195"/>
      <c r="NVY3594" s="195"/>
      <c r="NVZ3594" s="195"/>
      <c r="NWA3594" s="195"/>
      <c r="NWB3594" s="195"/>
      <c r="NWC3594" s="195"/>
      <c r="NWD3594" s="195"/>
      <c r="NWE3594" s="195"/>
      <c r="NWF3594" s="195"/>
      <c r="NWG3594" s="195"/>
      <c r="NWH3594" s="195"/>
      <c r="NWI3594" s="195"/>
      <c r="NWJ3594" s="195"/>
      <c r="NWK3594" s="195"/>
      <c r="NWL3594" s="195"/>
      <c r="NWM3594" s="195"/>
      <c r="NWN3594" s="195"/>
      <c r="NWO3594" s="195"/>
      <c r="NWP3594" s="195"/>
      <c r="NWQ3594" s="195"/>
      <c r="NWR3594" s="195"/>
      <c r="NWS3594" s="195"/>
      <c r="NWT3594" s="195"/>
      <c r="NWU3594" s="195"/>
      <c r="NWV3594" s="195"/>
      <c r="NWW3594" s="195"/>
      <c r="NWX3594" s="195"/>
      <c r="NWY3594" s="195"/>
      <c r="NWZ3594" s="195"/>
      <c r="NXA3594" s="195"/>
      <c r="NXB3594" s="195"/>
      <c r="NXC3594" s="195"/>
      <c r="NXD3594" s="195"/>
      <c r="NXE3594" s="195"/>
      <c r="NXF3594" s="195"/>
      <c r="NXG3594" s="195"/>
      <c r="NXH3594" s="195"/>
      <c r="NXI3594" s="195"/>
      <c r="NXJ3594" s="195"/>
      <c r="NXK3594" s="195"/>
      <c r="NXL3594" s="195"/>
      <c r="NXM3594" s="195"/>
      <c r="NXN3594" s="195"/>
      <c r="NXO3594" s="195"/>
      <c r="NXP3594" s="195"/>
      <c r="NXQ3594" s="195"/>
      <c r="NXR3594" s="195"/>
      <c r="NXS3594" s="195"/>
      <c r="NXT3594" s="195"/>
      <c r="NXU3594" s="195"/>
      <c r="NXV3594" s="195"/>
      <c r="NXW3594" s="195"/>
      <c r="NXX3594" s="195"/>
      <c r="NXY3594" s="195"/>
      <c r="NXZ3594" s="195"/>
      <c r="NYA3594" s="195"/>
      <c r="NYB3594" s="195"/>
      <c r="NYC3594" s="195"/>
      <c r="NYD3594" s="195"/>
      <c r="NYE3594" s="195"/>
      <c r="NYF3594" s="195"/>
      <c r="NYG3594" s="195"/>
      <c r="NYH3594" s="195"/>
      <c r="NYI3594" s="195"/>
      <c r="NYJ3594" s="195"/>
      <c r="NYK3594" s="195"/>
      <c r="NYL3594" s="195"/>
      <c r="NYM3594" s="195"/>
      <c r="NYN3594" s="195"/>
      <c r="NYO3594" s="195"/>
      <c r="NYP3594" s="195"/>
      <c r="NYQ3594" s="195"/>
      <c r="NYR3594" s="195"/>
      <c r="NYS3594" s="195"/>
      <c r="NYT3594" s="195"/>
      <c r="NYU3594" s="195"/>
      <c r="NYV3594" s="195"/>
      <c r="NYW3594" s="195"/>
      <c r="NYX3594" s="195"/>
      <c r="NYY3594" s="195"/>
      <c r="NYZ3594" s="195"/>
      <c r="NZA3594" s="195"/>
      <c r="NZB3594" s="195"/>
      <c r="NZC3594" s="195"/>
      <c r="NZD3594" s="195"/>
      <c r="NZE3594" s="195"/>
      <c r="NZF3594" s="195"/>
      <c r="NZG3594" s="195"/>
      <c r="NZH3594" s="195"/>
      <c r="NZI3594" s="195"/>
      <c r="NZJ3594" s="195"/>
      <c r="NZK3594" s="195"/>
      <c r="NZL3594" s="195"/>
      <c r="NZM3594" s="195"/>
      <c r="NZN3594" s="195"/>
      <c r="NZO3594" s="195"/>
      <c r="NZP3594" s="195"/>
      <c r="NZQ3594" s="195"/>
      <c r="NZR3594" s="195"/>
      <c r="NZS3594" s="195"/>
      <c r="NZT3594" s="195"/>
      <c r="NZU3594" s="195"/>
      <c r="NZV3594" s="195"/>
      <c r="NZW3594" s="195"/>
      <c r="NZX3594" s="195"/>
      <c r="NZY3594" s="195"/>
      <c r="NZZ3594" s="195"/>
      <c r="OAA3594" s="195"/>
      <c r="OAB3594" s="195"/>
      <c r="OAC3594" s="195"/>
      <c r="OAD3594" s="195"/>
      <c r="OAE3594" s="195"/>
      <c r="OAF3594" s="195"/>
      <c r="OAG3594" s="195"/>
      <c r="OAH3594" s="195"/>
      <c r="OAI3594" s="195"/>
      <c r="OAJ3594" s="195"/>
      <c r="OAK3594" s="195"/>
      <c r="OAL3594" s="195"/>
      <c r="OAM3594" s="195"/>
      <c r="OAN3594" s="195"/>
      <c r="OAO3594" s="195"/>
      <c r="OAP3594" s="195"/>
      <c r="OAQ3594" s="195"/>
      <c r="OAR3594" s="195"/>
      <c r="OAS3594" s="195"/>
      <c r="OAT3594" s="195"/>
      <c r="OAU3594" s="195"/>
      <c r="OAV3594" s="195"/>
      <c r="OAW3594" s="195"/>
      <c r="OAX3594" s="195"/>
      <c r="OAY3594" s="195"/>
      <c r="OAZ3594" s="195"/>
      <c r="OBA3594" s="195"/>
      <c r="OBB3594" s="195"/>
      <c r="OBC3594" s="195"/>
      <c r="OBD3594" s="195"/>
      <c r="OBE3594" s="195"/>
      <c r="OBF3594" s="195"/>
      <c r="OBG3594" s="195"/>
      <c r="OBH3594" s="195"/>
      <c r="OBI3594" s="195"/>
      <c r="OBJ3594" s="195"/>
      <c r="OBK3594" s="195"/>
      <c r="OBL3594" s="195"/>
      <c r="OBM3594" s="195"/>
      <c r="OBN3594" s="195"/>
      <c r="OBO3594" s="195"/>
      <c r="OBP3594" s="195"/>
      <c r="OBQ3594" s="195"/>
      <c r="OBR3594" s="195"/>
      <c r="OBS3594" s="195"/>
      <c r="OBT3594" s="195"/>
      <c r="OBU3594" s="195"/>
      <c r="OBV3594" s="195"/>
      <c r="OBW3594" s="195"/>
      <c r="OBX3594" s="195"/>
      <c r="OBY3594" s="195"/>
      <c r="OBZ3594" s="195"/>
      <c r="OCA3594" s="195"/>
      <c r="OCB3594" s="195"/>
      <c r="OCC3594" s="195"/>
      <c r="OCD3594" s="195"/>
      <c r="OCE3594" s="195"/>
      <c r="OCF3594" s="195"/>
      <c r="OCG3594" s="195"/>
      <c r="OCH3594" s="195"/>
      <c r="OCI3594" s="195"/>
      <c r="OCJ3594" s="195"/>
      <c r="OCK3594" s="195"/>
      <c r="OCL3594" s="195"/>
      <c r="OCM3594" s="195"/>
      <c r="OCN3594" s="195"/>
      <c r="OCO3594" s="195"/>
      <c r="OCP3594" s="195"/>
      <c r="OCQ3594" s="195"/>
      <c r="OCR3594" s="195"/>
      <c r="OCS3594" s="195"/>
      <c r="OCT3594" s="195"/>
      <c r="OCU3594" s="195"/>
      <c r="OCV3594" s="195"/>
      <c r="OCW3594" s="195"/>
      <c r="OCX3594" s="195"/>
      <c r="OCY3594" s="195"/>
      <c r="OCZ3594" s="195"/>
      <c r="ODA3594" s="195"/>
      <c r="ODB3594" s="195"/>
      <c r="ODC3594" s="195"/>
      <c r="ODD3594" s="195"/>
      <c r="ODE3594" s="195"/>
      <c r="ODF3594" s="195"/>
      <c r="ODG3594" s="195"/>
      <c r="ODH3594" s="195"/>
      <c r="ODI3594" s="195"/>
      <c r="ODJ3594" s="195"/>
      <c r="ODK3594" s="195"/>
      <c r="ODL3594" s="195"/>
      <c r="ODM3594" s="195"/>
      <c r="ODN3594" s="195"/>
      <c r="ODO3594" s="195"/>
      <c r="ODP3594" s="195"/>
      <c r="ODQ3594" s="195"/>
      <c r="ODR3594" s="195"/>
      <c r="ODS3594" s="195"/>
      <c r="ODT3594" s="195"/>
      <c r="ODU3594" s="195"/>
      <c r="ODV3594" s="195"/>
      <c r="ODW3594" s="195"/>
      <c r="ODX3594" s="195"/>
      <c r="ODY3594" s="195"/>
      <c r="ODZ3594" s="195"/>
      <c r="OEA3594" s="195"/>
      <c r="OEB3594" s="195"/>
      <c r="OEC3594" s="195"/>
      <c r="OED3594" s="195"/>
      <c r="OEE3594" s="195"/>
      <c r="OEF3594" s="195"/>
      <c r="OEG3594" s="195"/>
      <c r="OEH3594" s="195"/>
      <c r="OEI3594" s="195"/>
      <c r="OEJ3594" s="195"/>
      <c r="OEK3594" s="195"/>
      <c r="OEL3594" s="195"/>
      <c r="OEM3594" s="195"/>
      <c r="OEN3594" s="195"/>
      <c r="OEO3594" s="195"/>
      <c r="OEP3594" s="195"/>
      <c r="OEQ3594" s="195"/>
      <c r="OER3594" s="195"/>
      <c r="OES3594" s="195"/>
      <c r="OET3594" s="195"/>
      <c r="OEU3594" s="195"/>
      <c r="OEV3594" s="195"/>
      <c r="OEW3594" s="195"/>
      <c r="OEX3594" s="195"/>
      <c r="OEY3594" s="195"/>
      <c r="OEZ3594" s="195"/>
      <c r="OFA3594" s="195"/>
      <c r="OFB3594" s="195"/>
      <c r="OFC3594" s="195"/>
      <c r="OFD3594" s="195"/>
      <c r="OFE3594" s="195"/>
      <c r="OFF3594" s="195"/>
      <c r="OFG3594" s="195"/>
      <c r="OFH3594" s="195"/>
      <c r="OFI3594" s="195"/>
      <c r="OFJ3594" s="195"/>
      <c r="OFK3594" s="195"/>
      <c r="OFL3594" s="195"/>
      <c r="OFM3594" s="195"/>
      <c r="OFN3594" s="195"/>
      <c r="OFO3594" s="195"/>
      <c r="OFP3594" s="195"/>
      <c r="OFQ3594" s="195"/>
      <c r="OFR3594" s="195"/>
      <c r="OFS3594" s="195"/>
      <c r="OFT3594" s="195"/>
      <c r="OFU3594" s="195"/>
      <c r="OFV3594" s="195"/>
      <c r="OFW3594" s="195"/>
      <c r="OFX3594" s="195"/>
      <c r="OFY3594" s="195"/>
      <c r="OFZ3594" s="195"/>
      <c r="OGA3594" s="195"/>
      <c r="OGB3594" s="195"/>
      <c r="OGC3594" s="195"/>
      <c r="OGD3594" s="195"/>
      <c r="OGE3594" s="195"/>
      <c r="OGF3594" s="195"/>
      <c r="OGG3594" s="195"/>
      <c r="OGH3594" s="195"/>
      <c r="OGI3594" s="195"/>
      <c r="OGJ3594" s="195"/>
      <c r="OGK3594" s="195"/>
      <c r="OGL3594" s="195"/>
      <c r="OGM3594" s="195"/>
      <c r="OGN3594" s="195"/>
      <c r="OGO3594" s="195"/>
      <c r="OGP3594" s="195"/>
      <c r="OGQ3594" s="195"/>
      <c r="OGR3594" s="195"/>
      <c r="OGS3594" s="195"/>
      <c r="OGT3594" s="195"/>
      <c r="OGU3594" s="195"/>
      <c r="OGV3594" s="195"/>
      <c r="OGW3594" s="195"/>
      <c r="OGX3594" s="195"/>
      <c r="OGY3594" s="195"/>
      <c r="OGZ3594" s="195"/>
      <c r="OHA3594" s="195"/>
      <c r="OHB3594" s="195"/>
      <c r="OHC3594" s="195"/>
      <c r="OHD3594" s="195"/>
      <c r="OHE3594" s="195"/>
      <c r="OHF3594" s="195"/>
      <c r="OHG3594" s="195"/>
      <c r="OHH3594" s="195"/>
      <c r="OHI3594" s="195"/>
      <c r="OHJ3594" s="195"/>
      <c r="OHK3594" s="195"/>
      <c r="OHL3594" s="195"/>
      <c r="OHM3594" s="195"/>
      <c r="OHN3594" s="195"/>
      <c r="OHO3594" s="195"/>
      <c r="OHP3594" s="195"/>
      <c r="OHQ3594" s="195"/>
      <c r="OHR3594" s="195"/>
      <c r="OHS3594" s="195"/>
      <c r="OHT3594" s="195"/>
      <c r="OHU3594" s="195"/>
      <c r="OHV3594" s="195"/>
      <c r="OHW3594" s="195"/>
      <c r="OHX3594" s="195"/>
      <c r="OHY3594" s="195"/>
      <c r="OHZ3594" s="195"/>
      <c r="OIA3594" s="195"/>
      <c r="OIB3594" s="195"/>
      <c r="OIC3594" s="195"/>
      <c r="OID3594" s="195"/>
      <c r="OIE3594" s="195"/>
      <c r="OIF3594" s="195"/>
      <c r="OIG3594" s="195"/>
      <c r="OIH3594" s="195"/>
      <c r="OII3594" s="195"/>
      <c r="OIJ3594" s="195"/>
      <c r="OIK3594" s="195"/>
      <c r="OIL3594" s="195"/>
      <c r="OIM3594" s="195"/>
      <c r="OIN3594" s="195"/>
      <c r="OIO3594" s="195"/>
      <c r="OIP3594" s="195"/>
      <c r="OIQ3594" s="195"/>
      <c r="OIR3594" s="195"/>
      <c r="OIS3594" s="195"/>
      <c r="OIT3594" s="195"/>
      <c r="OIU3594" s="195"/>
      <c r="OIV3594" s="195"/>
      <c r="OIW3594" s="195"/>
      <c r="OIX3594" s="195"/>
      <c r="OIY3594" s="195"/>
      <c r="OIZ3594" s="195"/>
      <c r="OJA3594" s="195"/>
      <c r="OJB3594" s="195"/>
      <c r="OJC3594" s="195"/>
      <c r="OJD3594" s="195"/>
      <c r="OJE3594" s="195"/>
      <c r="OJF3594" s="195"/>
      <c r="OJG3594" s="195"/>
      <c r="OJH3594" s="195"/>
      <c r="OJI3594" s="195"/>
      <c r="OJJ3594" s="195"/>
      <c r="OJK3594" s="195"/>
      <c r="OJL3594" s="195"/>
      <c r="OJM3594" s="195"/>
      <c r="OJN3594" s="195"/>
      <c r="OJO3594" s="195"/>
      <c r="OJP3594" s="195"/>
      <c r="OJQ3594" s="195"/>
      <c r="OJR3594" s="195"/>
      <c r="OJS3594" s="195"/>
      <c r="OJT3594" s="195"/>
      <c r="OJU3594" s="195"/>
      <c r="OJV3594" s="195"/>
      <c r="OJW3594" s="195"/>
      <c r="OJX3594" s="195"/>
      <c r="OJY3594" s="195"/>
      <c r="OJZ3594" s="195"/>
      <c r="OKA3594" s="195"/>
      <c r="OKB3594" s="195"/>
      <c r="OKC3594" s="195"/>
      <c r="OKD3594" s="195"/>
      <c r="OKE3594" s="195"/>
      <c r="OKF3594" s="195"/>
      <c r="OKG3594" s="195"/>
      <c r="OKH3594" s="195"/>
      <c r="OKI3594" s="195"/>
      <c r="OKJ3594" s="195"/>
      <c r="OKK3594" s="195"/>
      <c r="OKL3594" s="195"/>
      <c r="OKM3594" s="195"/>
      <c r="OKN3594" s="195"/>
      <c r="OKO3594" s="195"/>
      <c r="OKP3594" s="195"/>
      <c r="OKQ3594" s="195"/>
      <c r="OKR3594" s="195"/>
      <c r="OKS3594" s="195"/>
      <c r="OKT3594" s="195"/>
      <c r="OKU3594" s="195"/>
      <c r="OKV3594" s="195"/>
      <c r="OKW3594" s="195"/>
      <c r="OKX3594" s="195"/>
      <c r="OKY3594" s="195"/>
      <c r="OKZ3594" s="195"/>
      <c r="OLA3594" s="195"/>
      <c r="OLB3594" s="195"/>
      <c r="OLC3594" s="195"/>
      <c r="OLD3594" s="195"/>
      <c r="OLE3594" s="195"/>
      <c r="OLF3594" s="195"/>
      <c r="OLG3594" s="195"/>
      <c r="OLH3594" s="195"/>
      <c r="OLI3594" s="195"/>
      <c r="OLJ3594" s="195"/>
      <c r="OLK3594" s="195"/>
      <c r="OLL3594" s="195"/>
      <c r="OLM3594" s="195"/>
      <c r="OLN3594" s="195"/>
      <c r="OLO3594" s="195"/>
      <c r="OLP3594" s="195"/>
      <c r="OLQ3594" s="195"/>
      <c r="OLR3594" s="195"/>
      <c r="OLS3594" s="195"/>
      <c r="OLT3594" s="195"/>
      <c r="OLU3594" s="195"/>
      <c r="OLV3594" s="195"/>
      <c r="OLW3594" s="195"/>
      <c r="OLX3594" s="195"/>
      <c r="OLY3594" s="195"/>
      <c r="OLZ3594" s="195"/>
      <c r="OMA3594" s="195"/>
      <c r="OMB3594" s="195"/>
      <c r="OMC3594" s="195"/>
      <c r="OMD3594" s="195"/>
      <c r="OME3594" s="195"/>
      <c r="OMF3594" s="195"/>
      <c r="OMG3594" s="195"/>
      <c r="OMH3594" s="195"/>
      <c r="OMI3594" s="195"/>
      <c r="OMJ3594" s="195"/>
      <c r="OMK3594" s="195"/>
      <c r="OML3594" s="195"/>
      <c r="OMM3594" s="195"/>
      <c r="OMN3594" s="195"/>
      <c r="OMO3594" s="195"/>
      <c r="OMP3594" s="195"/>
      <c r="OMQ3594" s="195"/>
      <c r="OMR3594" s="195"/>
      <c r="OMS3594" s="195"/>
      <c r="OMT3594" s="195"/>
      <c r="OMU3594" s="195"/>
      <c r="OMV3594" s="195"/>
      <c r="OMW3594" s="195"/>
      <c r="OMX3594" s="195"/>
      <c r="OMY3594" s="195"/>
      <c r="OMZ3594" s="195"/>
      <c r="ONA3594" s="195"/>
      <c r="ONB3594" s="195"/>
      <c r="ONC3594" s="195"/>
      <c r="OND3594" s="195"/>
      <c r="ONE3594" s="195"/>
      <c r="ONF3594" s="195"/>
      <c r="ONG3594" s="195"/>
      <c r="ONH3594" s="195"/>
      <c r="ONI3594" s="195"/>
      <c r="ONJ3594" s="195"/>
      <c r="ONK3594" s="195"/>
      <c r="ONL3594" s="195"/>
      <c r="ONM3594" s="195"/>
      <c r="ONN3594" s="195"/>
      <c r="ONO3594" s="195"/>
      <c r="ONP3594" s="195"/>
      <c r="ONQ3594" s="195"/>
      <c r="ONR3594" s="195"/>
      <c r="ONS3594" s="195"/>
      <c r="ONT3594" s="195"/>
      <c r="ONU3594" s="195"/>
      <c r="ONV3594" s="195"/>
      <c r="ONW3594" s="195"/>
      <c r="ONX3594" s="195"/>
      <c r="ONY3594" s="195"/>
      <c r="ONZ3594" s="195"/>
      <c r="OOA3594" s="195"/>
      <c r="OOB3594" s="195"/>
      <c r="OOC3594" s="195"/>
      <c r="OOD3594" s="195"/>
      <c r="OOE3594" s="195"/>
      <c r="OOF3594" s="195"/>
      <c r="OOG3594" s="195"/>
      <c r="OOH3594" s="195"/>
      <c r="OOI3594" s="195"/>
      <c r="OOJ3594" s="195"/>
      <c r="OOK3594" s="195"/>
      <c r="OOL3594" s="195"/>
      <c r="OOM3594" s="195"/>
      <c r="OON3594" s="195"/>
      <c r="OOO3594" s="195"/>
      <c r="OOP3594" s="195"/>
      <c r="OOQ3594" s="195"/>
      <c r="OOR3594" s="195"/>
      <c r="OOS3594" s="195"/>
      <c r="OOT3594" s="195"/>
      <c r="OOU3594" s="195"/>
      <c r="OOV3594" s="195"/>
      <c r="OOW3594" s="195"/>
      <c r="OOX3594" s="195"/>
      <c r="OOY3594" s="195"/>
      <c r="OOZ3594" s="195"/>
      <c r="OPA3594" s="195"/>
      <c r="OPB3594" s="195"/>
      <c r="OPC3594" s="195"/>
      <c r="OPD3594" s="195"/>
      <c r="OPE3594" s="195"/>
      <c r="OPF3594" s="195"/>
      <c r="OPG3594" s="195"/>
      <c r="OPH3594" s="195"/>
      <c r="OPI3594" s="195"/>
      <c r="OPJ3594" s="195"/>
      <c r="OPK3594" s="195"/>
      <c r="OPL3594" s="195"/>
      <c r="OPM3594" s="195"/>
      <c r="OPN3594" s="195"/>
      <c r="OPO3594" s="195"/>
      <c r="OPP3594" s="195"/>
      <c r="OPQ3594" s="195"/>
      <c r="OPR3594" s="195"/>
      <c r="OPS3594" s="195"/>
      <c r="OPT3594" s="195"/>
      <c r="OPU3594" s="195"/>
      <c r="OPV3594" s="195"/>
      <c r="OPW3594" s="195"/>
      <c r="OPX3594" s="195"/>
      <c r="OPY3594" s="195"/>
      <c r="OPZ3594" s="195"/>
      <c r="OQA3594" s="195"/>
      <c r="OQB3594" s="195"/>
      <c r="OQC3594" s="195"/>
      <c r="OQD3594" s="195"/>
      <c r="OQE3594" s="195"/>
      <c r="OQF3594" s="195"/>
      <c r="OQG3594" s="195"/>
      <c r="OQH3594" s="195"/>
      <c r="OQI3594" s="195"/>
      <c r="OQJ3594" s="195"/>
      <c r="OQK3594" s="195"/>
      <c r="OQL3594" s="195"/>
      <c r="OQM3594" s="195"/>
      <c r="OQN3594" s="195"/>
      <c r="OQO3594" s="195"/>
      <c r="OQP3594" s="195"/>
      <c r="OQQ3594" s="195"/>
      <c r="OQR3594" s="195"/>
      <c r="OQS3594" s="195"/>
      <c r="OQT3594" s="195"/>
      <c r="OQU3594" s="195"/>
      <c r="OQV3594" s="195"/>
      <c r="OQW3594" s="195"/>
      <c r="OQX3594" s="195"/>
      <c r="OQY3594" s="195"/>
      <c r="OQZ3594" s="195"/>
      <c r="ORA3594" s="195"/>
      <c r="ORB3594" s="195"/>
      <c r="ORC3594" s="195"/>
      <c r="ORD3594" s="195"/>
      <c r="ORE3594" s="195"/>
      <c r="ORF3594" s="195"/>
      <c r="ORG3594" s="195"/>
      <c r="ORH3594" s="195"/>
      <c r="ORI3594" s="195"/>
      <c r="ORJ3594" s="195"/>
      <c r="ORK3594" s="195"/>
      <c r="ORL3594" s="195"/>
      <c r="ORM3594" s="195"/>
      <c r="ORN3594" s="195"/>
      <c r="ORO3594" s="195"/>
      <c r="ORP3594" s="195"/>
      <c r="ORQ3594" s="195"/>
      <c r="ORR3594" s="195"/>
      <c r="ORS3594" s="195"/>
      <c r="ORT3594" s="195"/>
      <c r="ORU3594" s="195"/>
      <c r="ORV3594" s="195"/>
      <c r="ORW3594" s="195"/>
      <c r="ORX3594" s="195"/>
      <c r="ORY3594" s="195"/>
      <c r="ORZ3594" s="195"/>
      <c r="OSA3594" s="195"/>
      <c r="OSB3594" s="195"/>
      <c r="OSC3594" s="195"/>
      <c r="OSD3594" s="195"/>
      <c r="OSE3594" s="195"/>
      <c r="OSF3594" s="195"/>
      <c r="OSG3594" s="195"/>
      <c r="OSH3594" s="195"/>
      <c r="OSI3594" s="195"/>
      <c r="OSJ3594" s="195"/>
      <c r="OSK3594" s="195"/>
      <c r="OSL3594" s="195"/>
      <c r="OSM3594" s="195"/>
      <c r="OSN3594" s="195"/>
      <c r="OSO3594" s="195"/>
      <c r="OSP3594" s="195"/>
      <c r="OSQ3594" s="195"/>
      <c r="OSR3594" s="195"/>
      <c r="OSS3594" s="195"/>
      <c r="OST3594" s="195"/>
      <c r="OSU3594" s="195"/>
      <c r="OSV3594" s="195"/>
      <c r="OSW3594" s="195"/>
      <c r="OSX3594" s="195"/>
      <c r="OSY3594" s="195"/>
      <c r="OSZ3594" s="195"/>
      <c r="OTA3594" s="195"/>
      <c r="OTB3594" s="195"/>
      <c r="OTC3594" s="195"/>
      <c r="OTD3594" s="195"/>
      <c r="OTE3594" s="195"/>
      <c r="OTF3594" s="195"/>
      <c r="OTG3594" s="195"/>
      <c r="OTH3594" s="195"/>
      <c r="OTI3594" s="195"/>
      <c r="OTJ3594" s="195"/>
      <c r="OTK3594" s="195"/>
      <c r="OTL3594" s="195"/>
      <c r="OTM3594" s="195"/>
      <c r="OTN3594" s="195"/>
      <c r="OTO3594" s="195"/>
      <c r="OTP3594" s="195"/>
      <c r="OTQ3594" s="195"/>
      <c r="OTR3594" s="195"/>
      <c r="OTS3594" s="195"/>
      <c r="OTT3594" s="195"/>
      <c r="OTU3594" s="195"/>
      <c r="OTV3594" s="195"/>
      <c r="OTW3594" s="195"/>
      <c r="OTX3594" s="195"/>
      <c r="OTY3594" s="195"/>
      <c r="OTZ3594" s="195"/>
      <c r="OUA3594" s="195"/>
      <c r="OUB3594" s="195"/>
      <c r="OUC3594" s="195"/>
      <c r="OUD3594" s="195"/>
      <c r="OUE3594" s="195"/>
      <c r="OUF3594" s="195"/>
      <c r="OUG3594" s="195"/>
      <c r="OUH3594" s="195"/>
      <c r="OUI3594" s="195"/>
      <c r="OUJ3594" s="195"/>
      <c r="OUK3594" s="195"/>
      <c r="OUL3594" s="195"/>
      <c r="OUM3594" s="195"/>
      <c r="OUN3594" s="195"/>
      <c r="OUO3594" s="195"/>
      <c r="OUP3594" s="195"/>
      <c r="OUQ3594" s="195"/>
      <c r="OUR3594" s="195"/>
      <c r="OUS3594" s="195"/>
      <c r="OUT3594" s="195"/>
      <c r="OUU3594" s="195"/>
      <c r="OUV3594" s="195"/>
      <c r="OUW3594" s="195"/>
      <c r="OUX3594" s="195"/>
      <c r="OUY3594" s="195"/>
      <c r="OUZ3594" s="195"/>
      <c r="OVA3594" s="195"/>
      <c r="OVB3594" s="195"/>
      <c r="OVC3594" s="195"/>
      <c r="OVD3594" s="195"/>
      <c r="OVE3594" s="195"/>
      <c r="OVF3594" s="195"/>
      <c r="OVG3594" s="195"/>
      <c r="OVH3594" s="195"/>
      <c r="OVI3594" s="195"/>
      <c r="OVJ3594" s="195"/>
      <c r="OVK3594" s="195"/>
      <c r="OVL3594" s="195"/>
      <c r="OVM3594" s="195"/>
      <c r="OVN3594" s="195"/>
      <c r="OVO3594" s="195"/>
      <c r="OVP3594" s="195"/>
      <c r="OVQ3594" s="195"/>
      <c r="OVR3594" s="195"/>
      <c r="OVS3594" s="195"/>
      <c r="OVT3594" s="195"/>
      <c r="OVU3594" s="195"/>
      <c r="OVV3594" s="195"/>
      <c r="OVW3594" s="195"/>
      <c r="OVX3594" s="195"/>
      <c r="OVY3594" s="195"/>
      <c r="OVZ3594" s="195"/>
      <c r="OWA3594" s="195"/>
      <c r="OWB3594" s="195"/>
      <c r="OWC3594" s="195"/>
      <c r="OWD3594" s="195"/>
      <c r="OWE3594" s="195"/>
      <c r="OWF3594" s="195"/>
      <c r="OWG3594" s="195"/>
      <c r="OWH3594" s="195"/>
      <c r="OWI3594" s="195"/>
      <c r="OWJ3594" s="195"/>
      <c r="OWK3594" s="195"/>
      <c r="OWL3594" s="195"/>
      <c r="OWM3594" s="195"/>
      <c r="OWN3594" s="195"/>
      <c r="OWO3594" s="195"/>
      <c r="OWP3594" s="195"/>
      <c r="OWQ3594" s="195"/>
      <c r="OWR3594" s="195"/>
      <c r="OWS3594" s="195"/>
      <c r="OWT3594" s="195"/>
      <c r="OWU3594" s="195"/>
      <c r="OWV3594" s="195"/>
      <c r="OWW3594" s="195"/>
      <c r="OWX3594" s="195"/>
      <c r="OWY3594" s="195"/>
      <c r="OWZ3594" s="195"/>
      <c r="OXA3594" s="195"/>
      <c r="OXB3594" s="195"/>
      <c r="OXC3594" s="195"/>
      <c r="OXD3594" s="195"/>
      <c r="OXE3594" s="195"/>
      <c r="OXF3594" s="195"/>
      <c r="OXG3594" s="195"/>
      <c r="OXH3594" s="195"/>
      <c r="OXI3594" s="195"/>
      <c r="OXJ3594" s="195"/>
      <c r="OXK3594" s="195"/>
      <c r="OXL3594" s="195"/>
      <c r="OXM3594" s="195"/>
      <c r="OXN3594" s="195"/>
      <c r="OXO3594" s="195"/>
      <c r="OXP3594" s="195"/>
      <c r="OXQ3594" s="195"/>
      <c r="OXR3594" s="195"/>
      <c r="OXS3594" s="195"/>
      <c r="OXT3594" s="195"/>
      <c r="OXU3594" s="195"/>
      <c r="OXV3594" s="195"/>
      <c r="OXW3594" s="195"/>
      <c r="OXX3594" s="195"/>
      <c r="OXY3594" s="195"/>
      <c r="OXZ3594" s="195"/>
      <c r="OYA3594" s="195"/>
      <c r="OYB3594" s="195"/>
      <c r="OYC3594" s="195"/>
      <c r="OYD3594" s="195"/>
      <c r="OYE3594" s="195"/>
      <c r="OYF3594" s="195"/>
      <c r="OYG3594" s="195"/>
      <c r="OYH3594" s="195"/>
      <c r="OYI3594" s="195"/>
      <c r="OYJ3594" s="195"/>
      <c r="OYK3594" s="195"/>
      <c r="OYL3594" s="195"/>
      <c r="OYM3594" s="195"/>
      <c r="OYN3594" s="195"/>
      <c r="OYO3594" s="195"/>
      <c r="OYP3594" s="195"/>
      <c r="OYQ3594" s="195"/>
      <c r="OYR3594" s="195"/>
      <c r="OYS3594" s="195"/>
      <c r="OYT3594" s="195"/>
      <c r="OYU3594" s="195"/>
      <c r="OYV3594" s="195"/>
      <c r="OYW3594" s="195"/>
      <c r="OYX3594" s="195"/>
      <c r="OYY3594" s="195"/>
      <c r="OYZ3594" s="195"/>
      <c r="OZA3594" s="195"/>
      <c r="OZB3594" s="195"/>
      <c r="OZC3594" s="195"/>
      <c r="OZD3594" s="195"/>
      <c r="OZE3594" s="195"/>
      <c r="OZF3594" s="195"/>
      <c r="OZG3594" s="195"/>
      <c r="OZH3594" s="195"/>
      <c r="OZI3594" s="195"/>
      <c r="OZJ3594" s="195"/>
      <c r="OZK3594" s="195"/>
      <c r="OZL3594" s="195"/>
      <c r="OZM3594" s="195"/>
      <c r="OZN3594" s="195"/>
      <c r="OZO3594" s="195"/>
      <c r="OZP3594" s="195"/>
      <c r="OZQ3594" s="195"/>
      <c r="OZR3594" s="195"/>
      <c r="OZS3594" s="195"/>
      <c r="OZT3594" s="195"/>
      <c r="OZU3594" s="195"/>
      <c r="OZV3594" s="195"/>
      <c r="OZW3594" s="195"/>
      <c r="OZX3594" s="195"/>
      <c r="OZY3594" s="195"/>
      <c r="OZZ3594" s="195"/>
      <c r="PAA3594" s="195"/>
      <c r="PAB3594" s="195"/>
      <c r="PAC3594" s="195"/>
      <c r="PAD3594" s="195"/>
      <c r="PAE3594" s="195"/>
      <c r="PAF3594" s="195"/>
      <c r="PAG3594" s="195"/>
      <c r="PAH3594" s="195"/>
      <c r="PAI3594" s="195"/>
      <c r="PAJ3594" s="195"/>
      <c r="PAK3594" s="195"/>
      <c r="PAL3594" s="195"/>
      <c r="PAM3594" s="195"/>
      <c r="PAN3594" s="195"/>
      <c r="PAO3594" s="195"/>
      <c r="PAP3594" s="195"/>
      <c r="PAQ3594" s="195"/>
      <c r="PAR3594" s="195"/>
      <c r="PAS3594" s="195"/>
      <c r="PAT3594" s="195"/>
      <c r="PAU3594" s="195"/>
      <c r="PAV3594" s="195"/>
      <c r="PAW3594" s="195"/>
      <c r="PAX3594" s="195"/>
      <c r="PAY3594" s="195"/>
      <c r="PAZ3594" s="195"/>
      <c r="PBA3594" s="195"/>
      <c r="PBB3594" s="195"/>
      <c r="PBC3594" s="195"/>
      <c r="PBD3594" s="195"/>
      <c r="PBE3594" s="195"/>
      <c r="PBF3594" s="195"/>
      <c r="PBG3594" s="195"/>
      <c r="PBH3594" s="195"/>
      <c r="PBI3594" s="195"/>
      <c r="PBJ3594" s="195"/>
      <c r="PBK3594" s="195"/>
      <c r="PBL3594" s="195"/>
      <c r="PBM3594" s="195"/>
      <c r="PBN3594" s="195"/>
      <c r="PBO3594" s="195"/>
      <c r="PBP3594" s="195"/>
      <c r="PBQ3594" s="195"/>
      <c r="PBR3594" s="195"/>
      <c r="PBS3594" s="195"/>
      <c r="PBT3594" s="195"/>
      <c r="PBU3594" s="195"/>
      <c r="PBV3594" s="195"/>
      <c r="PBW3594" s="195"/>
      <c r="PBX3594" s="195"/>
      <c r="PBY3594" s="195"/>
      <c r="PBZ3594" s="195"/>
      <c r="PCA3594" s="195"/>
      <c r="PCB3594" s="195"/>
      <c r="PCC3594" s="195"/>
      <c r="PCD3594" s="195"/>
      <c r="PCE3594" s="195"/>
      <c r="PCF3594" s="195"/>
      <c r="PCG3594" s="195"/>
      <c r="PCH3594" s="195"/>
      <c r="PCI3594" s="195"/>
      <c r="PCJ3594" s="195"/>
      <c r="PCK3594" s="195"/>
      <c r="PCL3594" s="195"/>
      <c r="PCM3594" s="195"/>
      <c r="PCN3594" s="195"/>
      <c r="PCO3594" s="195"/>
      <c r="PCP3594" s="195"/>
      <c r="PCQ3594" s="195"/>
      <c r="PCR3594" s="195"/>
      <c r="PCS3594" s="195"/>
      <c r="PCT3594" s="195"/>
      <c r="PCU3594" s="195"/>
      <c r="PCV3594" s="195"/>
      <c r="PCW3594" s="195"/>
      <c r="PCX3594" s="195"/>
      <c r="PCY3594" s="195"/>
      <c r="PCZ3594" s="195"/>
      <c r="PDA3594" s="195"/>
      <c r="PDB3594" s="195"/>
      <c r="PDC3594" s="195"/>
      <c r="PDD3594" s="195"/>
      <c r="PDE3594" s="195"/>
      <c r="PDF3594" s="195"/>
      <c r="PDG3594" s="195"/>
      <c r="PDH3594" s="195"/>
      <c r="PDI3594" s="195"/>
      <c r="PDJ3594" s="195"/>
      <c r="PDK3594" s="195"/>
      <c r="PDL3594" s="195"/>
      <c r="PDM3594" s="195"/>
      <c r="PDN3594" s="195"/>
      <c r="PDO3594" s="195"/>
      <c r="PDP3594" s="195"/>
      <c r="PDQ3594" s="195"/>
      <c r="PDR3594" s="195"/>
      <c r="PDS3594" s="195"/>
      <c r="PDT3594" s="195"/>
      <c r="PDU3594" s="195"/>
      <c r="PDV3594" s="195"/>
      <c r="PDW3594" s="195"/>
      <c r="PDX3594" s="195"/>
      <c r="PDY3594" s="195"/>
      <c r="PDZ3594" s="195"/>
      <c r="PEA3594" s="195"/>
      <c r="PEB3594" s="195"/>
      <c r="PEC3594" s="195"/>
      <c r="PED3594" s="195"/>
      <c r="PEE3594" s="195"/>
      <c r="PEF3594" s="195"/>
      <c r="PEG3594" s="195"/>
      <c r="PEH3594" s="195"/>
      <c r="PEI3594" s="195"/>
      <c r="PEJ3594" s="195"/>
      <c r="PEK3594" s="195"/>
      <c r="PEL3594" s="195"/>
      <c r="PEM3594" s="195"/>
      <c r="PEN3594" s="195"/>
      <c r="PEO3594" s="195"/>
      <c r="PEP3594" s="195"/>
      <c r="PEQ3594" s="195"/>
      <c r="PER3594" s="195"/>
      <c r="PES3594" s="195"/>
      <c r="PET3594" s="195"/>
      <c r="PEU3594" s="195"/>
      <c r="PEV3594" s="195"/>
      <c r="PEW3594" s="195"/>
      <c r="PEX3594" s="195"/>
      <c r="PEY3594" s="195"/>
      <c r="PEZ3594" s="195"/>
      <c r="PFA3594" s="195"/>
      <c r="PFB3594" s="195"/>
      <c r="PFC3594" s="195"/>
      <c r="PFD3594" s="195"/>
      <c r="PFE3594" s="195"/>
      <c r="PFF3594" s="195"/>
      <c r="PFG3594" s="195"/>
      <c r="PFH3594" s="195"/>
      <c r="PFI3594" s="195"/>
      <c r="PFJ3594" s="195"/>
      <c r="PFK3594" s="195"/>
      <c r="PFL3594" s="195"/>
      <c r="PFM3594" s="195"/>
      <c r="PFN3594" s="195"/>
      <c r="PFO3594" s="195"/>
      <c r="PFP3594" s="195"/>
      <c r="PFQ3594" s="195"/>
      <c r="PFR3594" s="195"/>
      <c r="PFS3594" s="195"/>
      <c r="PFT3594" s="195"/>
      <c r="PFU3594" s="195"/>
      <c r="PFV3594" s="195"/>
      <c r="PFW3594" s="195"/>
      <c r="PFX3594" s="195"/>
      <c r="PFY3594" s="195"/>
      <c r="PFZ3594" s="195"/>
      <c r="PGA3594" s="195"/>
      <c r="PGB3594" s="195"/>
      <c r="PGC3594" s="195"/>
      <c r="PGD3594" s="195"/>
      <c r="PGE3594" s="195"/>
      <c r="PGF3594" s="195"/>
      <c r="PGG3594" s="195"/>
      <c r="PGH3594" s="195"/>
      <c r="PGI3594" s="195"/>
      <c r="PGJ3594" s="195"/>
      <c r="PGK3594" s="195"/>
      <c r="PGL3594" s="195"/>
      <c r="PGM3594" s="195"/>
      <c r="PGN3594" s="195"/>
      <c r="PGO3594" s="195"/>
      <c r="PGP3594" s="195"/>
      <c r="PGQ3594" s="195"/>
      <c r="PGR3594" s="195"/>
      <c r="PGS3594" s="195"/>
      <c r="PGT3594" s="195"/>
      <c r="PGU3594" s="195"/>
      <c r="PGV3594" s="195"/>
      <c r="PGW3594" s="195"/>
      <c r="PGX3594" s="195"/>
      <c r="PGY3594" s="195"/>
      <c r="PGZ3594" s="195"/>
      <c r="PHA3594" s="195"/>
      <c r="PHB3594" s="195"/>
      <c r="PHC3594" s="195"/>
      <c r="PHD3594" s="195"/>
      <c r="PHE3594" s="195"/>
      <c r="PHF3594" s="195"/>
      <c r="PHG3594" s="195"/>
      <c r="PHH3594" s="195"/>
      <c r="PHI3594" s="195"/>
      <c r="PHJ3594" s="195"/>
      <c r="PHK3594" s="195"/>
      <c r="PHL3594" s="195"/>
      <c r="PHM3594" s="195"/>
      <c r="PHN3594" s="195"/>
      <c r="PHO3594" s="195"/>
      <c r="PHP3594" s="195"/>
      <c r="PHQ3594" s="195"/>
      <c r="PHR3594" s="195"/>
      <c r="PHS3594" s="195"/>
      <c r="PHT3594" s="195"/>
      <c r="PHU3594" s="195"/>
      <c r="PHV3594" s="195"/>
      <c r="PHW3594" s="195"/>
      <c r="PHX3594" s="195"/>
      <c r="PHY3594" s="195"/>
      <c r="PHZ3594" s="195"/>
      <c r="PIA3594" s="195"/>
      <c r="PIB3594" s="195"/>
      <c r="PIC3594" s="195"/>
      <c r="PID3594" s="195"/>
      <c r="PIE3594" s="195"/>
      <c r="PIF3594" s="195"/>
      <c r="PIG3594" s="195"/>
      <c r="PIH3594" s="195"/>
      <c r="PII3594" s="195"/>
      <c r="PIJ3594" s="195"/>
      <c r="PIK3594" s="195"/>
      <c r="PIL3594" s="195"/>
      <c r="PIM3594" s="195"/>
      <c r="PIN3594" s="195"/>
      <c r="PIO3594" s="195"/>
      <c r="PIP3594" s="195"/>
      <c r="PIQ3594" s="195"/>
      <c r="PIR3594" s="195"/>
      <c r="PIS3594" s="195"/>
      <c r="PIT3594" s="195"/>
      <c r="PIU3594" s="195"/>
      <c r="PIV3594" s="195"/>
      <c r="PIW3594" s="195"/>
      <c r="PIX3594" s="195"/>
      <c r="PIY3594" s="195"/>
      <c r="PIZ3594" s="195"/>
      <c r="PJA3594" s="195"/>
      <c r="PJB3594" s="195"/>
      <c r="PJC3594" s="195"/>
      <c r="PJD3594" s="195"/>
      <c r="PJE3594" s="195"/>
      <c r="PJF3594" s="195"/>
      <c r="PJG3594" s="195"/>
      <c r="PJH3594" s="195"/>
      <c r="PJI3594" s="195"/>
      <c r="PJJ3594" s="195"/>
      <c r="PJK3594" s="195"/>
      <c r="PJL3594" s="195"/>
      <c r="PJM3594" s="195"/>
      <c r="PJN3594" s="195"/>
      <c r="PJO3594" s="195"/>
      <c r="PJP3594" s="195"/>
      <c r="PJQ3594" s="195"/>
      <c r="PJR3594" s="195"/>
      <c r="PJS3594" s="195"/>
      <c r="PJT3594" s="195"/>
      <c r="PJU3594" s="195"/>
      <c r="PJV3594" s="195"/>
      <c r="PJW3594" s="195"/>
      <c r="PJX3594" s="195"/>
      <c r="PJY3594" s="195"/>
      <c r="PJZ3594" s="195"/>
      <c r="PKA3594" s="195"/>
      <c r="PKB3594" s="195"/>
      <c r="PKC3594" s="195"/>
      <c r="PKD3594" s="195"/>
      <c r="PKE3594" s="195"/>
      <c r="PKF3594" s="195"/>
      <c r="PKG3594" s="195"/>
      <c r="PKH3594" s="195"/>
      <c r="PKI3594" s="195"/>
      <c r="PKJ3594" s="195"/>
      <c r="PKK3594" s="195"/>
      <c r="PKL3594" s="195"/>
      <c r="PKM3594" s="195"/>
      <c r="PKN3594" s="195"/>
      <c r="PKO3594" s="195"/>
      <c r="PKP3594" s="195"/>
      <c r="PKQ3594" s="195"/>
      <c r="PKR3594" s="195"/>
      <c r="PKS3594" s="195"/>
      <c r="PKT3594" s="195"/>
      <c r="PKU3594" s="195"/>
      <c r="PKV3594" s="195"/>
      <c r="PKW3594" s="195"/>
      <c r="PKX3594" s="195"/>
      <c r="PKY3594" s="195"/>
      <c r="PKZ3594" s="195"/>
      <c r="PLA3594" s="195"/>
      <c r="PLB3594" s="195"/>
      <c r="PLC3594" s="195"/>
      <c r="PLD3594" s="195"/>
      <c r="PLE3594" s="195"/>
      <c r="PLF3594" s="195"/>
      <c r="PLG3594" s="195"/>
      <c r="PLH3594" s="195"/>
      <c r="PLI3594" s="195"/>
      <c r="PLJ3594" s="195"/>
      <c r="PLK3594" s="195"/>
      <c r="PLL3594" s="195"/>
      <c r="PLM3594" s="195"/>
      <c r="PLN3594" s="195"/>
      <c r="PLO3594" s="195"/>
      <c r="PLP3594" s="195"/>
      <c r="PLQ3594" s="195"/>
      <c r="PLR3594" s="195"/>
      <c r="PLS3594" s="195"/>
      <c r="PLT3594" s="195"/>
      <c r="PLU3594" s="195"/>
      <c r="PLV3594" s="195"/>
      <c r="PLW3594" s="195"/>
      <c r="PLX3594" s="195"/>
      <c r="PLY3594" s="195"/>
      <c r="PLZ3594" s="195"/>
      <c r="PMA3594" s="195"/>
      <c r="PMB3594" s="195"/>
      <c r="PMC3594" s="195"/>
      <c r="PMD3594" s="195"/>
      <c r="PME3594" s="195"/>
      <c r="PMF3594" s="195"/>
      <c r="PMG3594" s="195"/>
      <c r="PMH3594" s="195"/>
      <c r="PMI3594" s="195"/>
      <c r="PMJ3594" s="195"/>
      <c r="PMK3594" s="195"/>
      <c r="PML3594" s="195"/>
      <c r="PMM3594" s="195"/>
      <c r="PMN3594" s="195"/>
      <c r="PMO3594" s="195"/>
      <c r="PMP3594" s="195"/>
      <c r="PMQ3594" s="195"/>
      <c r="PMR3594" s="195"/>
      <c r="PMS3594" s="195"/>
      <c r="PMT3594" s="195"/>
      <c r="PMU3594" s="195"/>
      <c r="PMV3594" s="195"/>
      <c r="PMW3594" s="195"/>
      <c r="PMX3594" s="195"/>
      <c r="PMY3594" s="195"/>
      <c r="PMZ3594" s="195"/>
      <c r="PNA3594" s="195"/>
      <c r="PNB3594" s="195"/>
      <c r="PNC3594" s="195"/>
      <c r="PND3594" s="195"/>
      <c r="PNE3594" s="195"/>
      <c r="PNF3594" s="195"/>
      <c r="PNG3594" s="195"/>
      <c r="PNH3594" s="195"/>
      <c r="PNI3594" s="195"/>
      <c r="PNJ3594" s="195"/>
      <c r="PNK3594" s="195"/>
      <c r="PNL3594" s="195"/>
      <c r="PNM3594" s="195"/>
      <c r="PNN3594" s="195"/>
      <c r="PNO3594" s="195"/>
      <c r="PNP3594" s="195"/>
      <c r="PNQ3594" s="195"/>
      <c r="PNR3594" s="195"/>
      <c r="PNS3594" s="195"/>
      <c r="PNT3594" s="195"/>
      <c r="PNU3594" s="195"/>
      <c r="PNV3594" s="195"/>
      <c r="PNW3594" s="195"/>
      <c r="PNX3594" s="195"/>
      <c r="PNY3594" s="195"/>
      <c r="PNZ3594" s="195"/>
      <c r="POA3594" s="195"/>
      <c r="POB3594" s="195"/>
      <c r="POC3594" s="195"/>
      <c r="POD3594" s="195"/>
      <c r="POE3594" s="195"/>
      <c r="POF3594" s="195"/>
      <c r="POG3594" s="195"/>
      <c r="POH3594" s="195"/>
      <c r="POI3594" s="195"/>
      <c r="POJ3594" s="195"/>
      <c r="POK3594" s="195"/>
      <c r="POL3594" s="195"/>
      <c r="POM3594" s="195"/>
      <c r="PON3594" s="195"/>
      <c r="POO3594" s="195"/>
      <c r="POP3594" s="195"/>
      <c r="POQ3594" s="195"/>
      <c r="POR3594" s="195"/>
      <c r="POS3594" s="195"/>
      <c r="POT3594" s="195"/>
      <c r="POU3594" s="195"/>
      <c r="POV3594" s="195"/>
      <c r="POW3594" s="195"/>
      <c r="POX3594" s="195"/>
      <c r="POY3594" s="195"/>
      <c r="POZ3594" s="195"/>
      <c r="PPA3594" s="195"/>
      <c r="PPB3594" s="195"/>
      <c r="PPC3594" s="195"/>
      <c r="PPD3594" s="195"/>
      <c r="PPE3594" s="195"/>
      <c r="PPF3594" s="195"/>
      <c r="PPG3594" s="195"/>
      <c r="PPH3594" s="195"/>
      <c r="PPI3594" s="195"/>
      <c r="PPJ3594" s="195"/>
      <c r="PPK3594" s="195"/>
      <c r="PPL3594" s="195"/>
      <c r="PPM3594" s="195"/>
      <c r="PPN3594" s="195"/>
      <c r="PPO3594" s="195"/>
      <c r="PPP3594" s="195"/>
      <c r="PPQ3594" s="195"/>
      <c r="PPR3594" s="195"/>
      <c r="PPS3594" s="195"/>
      <c r="PPT3594" s="195"/>
      <c r="PPU3594" s="195"/>
      <c r="PPV3594" s="195"/>
      <c r="PPW3594" s="195"/>
      <c r="PPX3594" s="195"/>
      <c r="PPY3594" s="195"/>
      <c r="PPZ3594" s="195"/>
      <c r="PQA3594" s="195"/>
      <c r="PQB3594" s="195"/>
      <c r="PQC3594" s="195"/>
      <c r="PQD3594" s="195"/>
      <c r="PQE3594" s="195"/>
      <c r="PQF3594" s="195"/>
      <c r="PQG3594" s="195"/>
      <c r="PQH3594" s="195"/>
      <c r="PQI3594" s="195"/>
      <c r="PQJ3594" s="195"/>
      <c r="PQK3594" s="195"/>
      <c r="PQL3594" s="195"/>
      <c r="PQM3594" s="195"/>
      <c r="PQN3594" s="195"/>
      <c r="PQO3594" s="195"/>
      <c r="PQP3594" s="195"/>
      <c r="PQQ3594" s="195"/>
      <c r="PQR3594" s="195"/>
      <c r="PQS3594" s="195"/>
      <c r="PQT3594" s="195"/>
      <c r="PQU3594" s="195"/>
      <c r="PQV3594" s="195"/>
      <c r="PQW3594" s="195"/>
      <c r="PQX3594" s="195"/>
      <c r="PQY3594" s="195"/>
      <c r="PQZ3594" s="195"/>
      <c r="PRA3594" s="195"/>
      <c r="PRB3594" s="195"/>
      <c r="PRC3594" s="195"/>
      <c r="PRD3594" s="195"/>
      <c r="PRE3594" s="195"/>
      <c r="PRF3594" s="195"/>
      <c r="PRG3594" s="195"/>
      <c r="PRH3594" s="195"/>
      <c r="PRI3594" s="195"/>
      <c r="PRJ3594" s="195"/>
      <c r="PRK3594" s="195"/>
      <c r="PRL3594" s="195"/>
      <c r="PRM3594" s="195"/>
      <c r="PRN3594" s="195"/>
      <c r="PRO3594" s="195"/>
      <c r="PRP3594" s="195"/>
      <c r="PRQ3594" s="195"/>
      <c r="PRR3594" s="195"/>
      <c r="PRS3594" s="195"/>
      <c r="PRT3594" s="195"/>
      <c r="PRU3594" s="195"/>
      <c r="PRV3594" s="195"/>
      <c r="PRW3594" s="195"/>
      <c r="PRX3594" s="195"/>
      <c r="PRY3594" s="195"/>
      <c r="PRZ3594" s="195"/>
      <c r="PSA3594" s="195"/>
      <c r="PSB3594" s="195"/>
      <c r="PSC3594" s="195"/>
      <c r="PSD3594" s="195"/>
      <c r="PSE3594" s="195"/>
      <c r="PSF3594" s="195"/>
      <c r="PSG3594" s="195"/>
      <c r="PSH3594" s="195"/>
      <c r="PSI3594" s="195"/>
      <c r="PSJ3594" s="195"/>
      <c r="PSK3594" s="195"/>
      <c r="PSL3594" s="195"/>
      <c r="PSM3594" s="195"/>
      <c r="PSN3594" s="195"/>
      <c r="PSO3594" s="195"/>
      <c r="PSP3594" s="195"/>
      <c r="PSQ3594" s="195"/>
      <c r="PSR3594" s="195"/>
      <c r="PSS3594" s="195"/>
      <c r="PST3594" s="195"/>
      <c r="PSU3594" s="195"/>
      <c r="PSV3594" s="195"/>
      <c r="PSW3594" s="195"/>
      <c r="PSX3594" s="195"/>
      <c r="PSY3594" s="195"/>
      <c r="PSZ3594" s="195"/>
      <c r="PTA3594" s="195"/>
      <c r="PTB3594" s="195"/>
      <c r="PTC3594" s="195"/>
      <c r="PTD3594" s="195"/>
      <c r="PTE3594" s="195"/>
      <c r="PTF3594" s="195"/>
      <c r="PTG3594" s="195"/>
      <c r="PTH3594" s="195"/>
      <c r="PTI3594" s="195"/>
      <c r="PTJ3594" s="195"/>
      <c r="PTK3594" s="195"/>
      <c r="PTL3594" s="195"/>
      <c r="PTM3594" s="195"/>
      <c r="PTN3594" s="195"/>
      <c r="PTO3594" s="195"/>
      <c r="PTP3594" s="195"/>
      <c r="PTQ3594" s="195"/>
      <c r="PTR3594" s="195"/>
      <c r="PTS3594" s="195"/>
      <c r="PTT3594" s="195"/>
      <c r="PTU3594" s="195"/>
      <c r="PTV3594" s="195"/>
      <c r="PTW3594" s="195"/>
      <c r="PTX3594" s="195"/>
      <c r="PTY3594" s="195"/>
      <c r="PTZ3594" s="195"/>
      <c r="PUA3594" s="195"/>
      <c r="PUB3594" s="195"/>
      <c r="PUC3594" s="195"/>
      <c r="PUD3594" s="195"/>
      <c r="PUE3594" s="195"/>
      <c r="PUF3594" s="195"/>
      <c r="PUG3594" s="195"/>
      <c r="PUH3594" s="195"/>
      <c r="PUI3594" s="195"/>
      <c r="PUJ3594" s="195"/>
      <c r="PUK3594" s="195"/>
      <c r="PUL3594" s="195"/>
      <c r="PUM3594" s="195"/>
      <c r="PUN3594" s="195"/>
      <c r="PUO3594" s="195"/>
      <c r="PUP3594" s="195"/>
      <c r="PUQ3594" s="195"/>
      <c r="PUR3594" s="195"/>
      <c r="PUS3594" s="195"/>
      <c r="PUT3594" s="195"/>
      <c r="PUU3594" s="195"/>
      <c r="PUV3594" s="195"/>
      <c r="PUW3594" s="195"/>
      <c r="PUX3594" s="195"/>
      <c r="PUY3594" s="195"/>
      <c r="PUZ3594" s="195"/>
      <c r="PVA3594" s="195"/>
      <c r="PVB3594" s="195"/>
      <c r="PVC3594" s="195"/>
      <c r="PVD3594" s="195"/>
      <c r="PVE3594" s="195"/>
      <c r="PVF3594" s="195"/>
      <c r="PVG3594" s="195"/>
      <c r="PVH3594" s="195"/>
      <c r="PVI3594" s="195"/>
      <c r="PVJ3594" s="195"/>
      <c r="PVK3594" s="195"/>
      <c r="PVL3594" s="195"/>
      <c r="PVM3594" s="195"/>
      <c r="PVN3594" s="195"/>
      <c r="PVO3594" s="195"/>
      <c r="PVP3594" s="195"/>
      <c r="PVQ3594" s="195"/>
      <c r="PVR3594" s="195"/>
      <c r="PVS3594" s="195"/>
      <c r="PVT3594" s="195"/>
      <c r="PVU3594" s="195"/>
      <c r="PVV3594" s="195"/>
      <c r="PVW3594" s="195"/>
      <c r="PVX3594" s="195"/>
      <c r="PVY3594" s="195"/>
      <c r="PVZ3594" s="195"/>
      <c r="PWA3594" s="195"/>
      <c r="PWB3594" s="195"/>
      <c r="PWC3594" s="195"/>
      <c r="PWD3594" s="195"/>
      <c r="PWE3594" s="195"/>
      <c r="PWF3594" s="195"/>
      <c r="PWG3594" s="195"/>
      <c r="PWH3594" s="195"/>
      <c r="PWI3594" s="195"/>
      <c r="PWJ3594" s="195"/>
      <c r="PWK3594" s="195"/>
      <c r="PWL3594" s="195"/>
      <c r="PWM3594" s="195"/>
      <c r="PWN3594" s="195"/>
      <c r="PWO3594" s="195"/>
      <c r="PWP3594" s="195"/>
      <c r="PWQ3594" s="195"/>
      <c r="PWR3594" s="195"/>
      <c r="PWS3594" s="195"/>
      <c r="PWT3594" s="195"/>
      <c r="PWU3594" s="195"/>
      <c r="PWV3594" s="195"/>
      <c r="PWW3594" s="195"/>
      <c r="PWX3594" s="195"/>
      <c r="PWY3594" s="195"/>
      <c r="PWZ3594" s="195"/>
      <c r="PXA3594" s="195"/>
      <c r="PXB3594" s="195"/>
      <c r="PXC3594" s="195"/>
      <c r="PXD3594" s="195"/>
      <c r="PXE3594" s="195"/>
      <c r="PXF3594" s="195"/>
      <c r="PXG3594" s="195"/>
      <c r="PXH3594" s="195"/>
      <c r="PXI3594" s="195"/>
      <c r="PXJ3594" s="195"/>
      <c r="PXK3594" s="195"/>
      <c r="PXL3594" s="195"/>
      <c r="PXM3594" s="195"/>
      <c r="PXN3594" s="195"/>
      <c r="PXO3594" s="195"/>
      <c r="PXP3594" s="195"/>
      <c r="PXQ3594" s="195"/>
      <c r="PXR3594" s="195"/>
      <c r="PXS3594" s="195"/>
      <c r="PXT3594" s="195"/>
      <c r="PXU3594" s="195"/>
      <c r="PXV3594" s="195"/>
      <c r="PXW3594" s="195"/>
      <c r="PXX3594" s="195"/>
      <c r="PXY3594" s="195"/>
      <c r="PXZ3594" s="195"/>
      <c r="PYA3594" s="195"/>
      <c r="PYB3594" s="195"/>
      <c r="PYC3594" s="195"/>
      <c r="PYD3594" s="195"/>
      <c r="PYE3594" s="195"/>
      <c r="PYF3594" s="195"/>
      <c r="PYG3594" s="195"/>
      <c r="PYH3594" s="195"/>
      <c r="PYI3594" s="195"/>
      <c r="PYJ3594" s="195"/>
      <c r="PYK3594" s="195"/>
      <c r="PYL3594" s="195"/>
      <c r="PYM3594" s="195"/>
      <c r="PYN3594" s="195"/>
      <c r="PYO3594" s="195"/>
      <c r="PYP3594" s="195"/>
      <c r="PYQ3594" s="195"/>
      <c r="PYR3594" s="195"/>
      <c r="PYS3594" s="195"/>
      <c r="PYT3594" s="195"/>
      <c r="PYU3594" s="195"/>
      <c r="PYV3594" s="195"/>
      <c r="PYW3594" s="195"/>
      <c r="PYX3594" s="195"/>
      <c r="PYY3594" s="195"/>
      <c r="PYZ3594" s="195"/>
      <c r="PZA3594" s="195"/>
      <c r="PZB3594" s="195"/>
      <c r="PZC3594" s="195"/>
      <c r="PZD3594" s="195"/>
      <c r="PZE3594" s="195"/>
      <c r="PZF3594" s="195"/>
      <c r="PZG3594" s="195"/>
      <c r="PZH3594" s="195"/>
      <c r="PZI3594" s="195"/>
      <c r="PZJ3594" s="195"/>
      <c r="PZK3594" s="195"/>
      <c r="PZL3594" s="195"/>
      <c r="PZM3594" s="195"/>
      <c r="PZN3594" s="195"/>
      <c r="PZO3594" s="195"/>
      <c r="PZP3594" s="195"/>
      <c r="PZQ3594" s="195"/>
      <c r="PZR3594" s="195"/>
      <c r="PZS3594" s="195"/>
      <c r="PZT3594" s="195"/>
      <c r="PZU3594" s="195"/>
      <c r="PZV3594" s="195"/>
      <c r="PZW3594" s="195"/>
      <c r="PZX3594" s="195"/>
      <c r="PZY3594" s="195"/>
      <c r="PZZ3594" s="195"/>
      <c r="QAA3594" s="195"/>
      <c r="QAB3594" s="195"/>
      <c r="QAC3594" s="195"/>
      <c r="QAD3594" s="195"/>
      <c r="QAE3594" s="195"/>
      <c r="QAF3594" s="195"/>
      <c r="QAG3594" s="195"/>
      <c r="QAH3594" s="195"/>
      <c r="QAI3594" s="195"/>
      <c r="QAJ3594" s="195"/>
      <c r="QAK3594" s="195"/>
      <c r="QAL3594" s="195"/>
      <c r="QAM3594" s="195"/>
      <c r="QAN3594" s="195"/>
      <c r="QAO3594" s="195"/>
      <c r="QAP3594" s="195"/>
      <c r="QAQ3594" s="195"/>
      <c r="QAR3594" s="195"/>
      <c r="QAS3594" s="195"/>
      <c r="QAT3594" s="195"/>
      <c r="QAU3594" s="195"/>
      <c r="QAV3594" s="195"/>
      <c r="QAW3594" s="195"/>
      <c r="QAX3594" s="195"/>
      <c r="QAY3594" s="195"/>
      <c r="QAZ3594" s="195"/>
      <c r="QBA3594" s="195"/>
      <c r="QBB3594" s="195"/>
      <c r="QBC3594" s="195"/>
      <c r="QBD3594" s="195"/>
      <c r="QBE3594" s="195"/>
      <c r="QBF3594" s="195"/>
      <c r="QBG3594" s="195"/>
      <c r="QBH3594" s="195"/>
      <c r="QBI3594" s="195"/>
      <c r="QBJ3594" s="195"/>
      <c r="QBK3594" s="195"/>
      <c r="QBL3594" s="195"/>
      <c r="QBM3594" s="195"/>
      <c r="QBN3594" s="195"/>
      <c r="QBO3594" s="195"/>
      <c r="QBP3594" s="195"/>
      <c r="QBQ3594" s="195"/>
      <c r="QBR3594" s="195"/>
      <c r="QBS3594" s="195"/>
      <c r="QBT3594" s="195"/>
      <c r="QBU3594" s="195"/>
      <c r="QBV3594" s="195"/>
      <c r="QBW3594" s="195"/>
      <c r="QBX3594" s="195"/>
      <c r="QBY3594" s="195"/>
      <c r="QBZ3594" s="195"/>
      <c r="QCA3594" s="195"/>
      <c r="QCB3594" s="195"/>
      <c r="QCC3594" s="195"/>
      <c r="QCD3594" s="195"/>
      <c r="QCE3594" s="195"/>
      <c r="QCF3594" s="195"/>
      <c r="QCG3594" s="195"/>
      <c r="QCH3594" s="195"/>
      <c r="QCI3594" s="195"/>
      <c r="QCJ3594" s="195"/>
      <c r="QCK3594" s="195"/>
      <c r="QCL3594" s="195"/>
      <c r="QCM3594" s="195"/>
      <c r="QCN3594" s="195"/>
      <c r="QCO3594" s="195"/>
      <c r="QCP3594" s="195"/>
      <c r="QCQ3594" s="195"/>
      <c r="QCR3594" s="195"/>
      <c r="QCS3594" s="195"/>
      <c r="QCT3594" s="195"/>
      <c r="QCU3594" s="195"/>
      <c r="QCV3594" s="195"/>
      <c r="QCW3594" s="195"/>
      <c r="QCX3594" s="195"/>
      <c r="QCY3594" s="195"/>
      <c r="QCZ3594" s="195"/>
      <c r="QDA3594" s="195"/>
      <c r="QDB3594" s="195"/>
      <c r="QDC3594" s="195"/>
      <c r="QDD3594" s="195"/>
      <c r="QDE3594" s="195"/>
      <c r="QDF3594" s="195"/>
      <c r="QDG3594" s="195"/>
      <c r="QDH3594" s="195"/>
      <c r="QDI3594" s="195"/>
      <c r="QDJ3594" s="195"/>
      <c r="QDK3594" s="195"/>
      <c r="QDL3594" s="195"/>
      <c r="QDM3594" s="195"/>
      <c r="QDN3594" s="195"/>
      <c r="QDO3594" s="195"/>
      <c r="QDP3594" s="195"/>
      <c r="QDQ3594" s="195"/>
      <c r="QDR3594" s="195"/>
      <c r="QDS3594" s="195"/>
      <c r="QDT3594" s="195"/>
      <c r="QDU3594" s="195"/>
      <c r="QDV3594" s="195"/>
      <c r="QDW3594" s="195"/>
      <c r="QDX3594" s="195"/>
      <c r="QDY3594" s="195"/>
      <c r="QDZ3594" s="195"/>
      <c r="QEA3594" s="195"/>
      <c r="QEB3594" s="195"/>
      <c r="QEC3594" s="195"/>
      <c r="QED3594" s="195"/>
      <c r="QEE3594" s="195"/>
      <c r="QEF3594" s="195"/>
      <c r="QEG3594" s="195"/>
      <c r="QEH3594" s="195"/>
      <c r="QEI3594" s="195"/>
      <c r="QEJ3594" s="195"/>
      <c r="QEK3594" s="195"/>
      <c r="QEL3594" s="195"/>
      <c r="QEM3594" s="195"/>
      <c r="QEN3594" s="195"/>
      <c r="QEO3594" s="195"/>
      <c r="QEP3594" s="195"/>
      <c r="QEQ3594" s="195"/>
      <c r="QER3594" s="195"/>
      <c r="QES3594" s="195"/>
      <c r="QET3594" s="195"/>
      <c r="QEU3594" s="195"/>
      <c r="QEV3594" s="195"/>
      <c r="QEW3594" s="195"/>
      <c r="QEX3594" s="195"/>
      <c r="QEY3594" s="195"/>
      <c r="QEZ3594" s="195"/>
      <c r="QFA3594" s="195"/>
      <c r="QFB3594" s="195"/>
      <c r="QFC3594" s="195"/>
      <c r="QFD3594" s="195"/>
      <c r="QFE3594" s="195"/>
      <c r="QFF3594" s="195"/>
      <c r="QFG3594" s="195"/>
      <c r="QFH3594" s="195"/>
      <c r="QFI3594" s="195"/>
      <c r="QFJ3594" s="195"/>
      <c r="QFK3594" s="195"/>
      <c r="QFL3594" s="195"/>
      <c r="QFM3594" s="195"/>
      <c r="QFN3594" s="195"/>
      <c r="QFO3594" s="195"/>
      <c r="QFP3594" s="195"/>
      <c r="QFQ3594" s="195"/>
      <c r="QFR3594" s="195"/>
      <c r="QFS3594" s="195"/>
      <c r="QFT3594" s="195"/>
      <c r="QFU3594" s="195"/>
      <c r="QFV3594" s="195"/>
      <c r="QFW3594" s="195"/>
      <c r="QFX3594" s="195"/>
      <c r="QFY3594" s="195"/>
      <c r="QFZ3594" s="195"/>
      <c r="QGA3594" s="195"/>
      <c r="QGB3594" s="195"/>
      <c r="QGC3594" s="195"/>
      <c r="QGD3594" s="195"/>
      <c r="QGE3594" s="195"/>
      <c r="QGF3594" s="195"/>
      <c r="QGG3594" s="195"/>
      <c r="QGH3594" s="195"/>
      <c r="QGI3594" s="195"/>
      <c r="QGJ3594" s="195"/>
      <c r="QGK3594" s="195"/>
      <c r="QGL3594" s="195"/>
      <c r="QGM3594" s="195"/>
      <c r="QGN3594" s="195"/>
      <c r="QGO3594" s="195"/>
      <c r="QGP3594" s="195"/>
      <c r="QGQ3594" s="195"/>
      <c r="QGR3594" s="195"/>
      <c r="QGS3594" s="195"/>
      <c r="QGT3594" s="195"/>
      <c r="QGU3594" s="195"/>
      <c r="QGV3594" s="195"/>
      <c r="QGW3594" s="195"/>
      <c r="QGX3594" s="195"/>
      <c r="QGY3594" s="195"/>
      <c r="QGZ3594" s="195"/>
      <c r="QHA3594" s="195"/>
      <c r="QHB3594" s="195"/>
      <c r="QHC3594" s="195"/>
      <c r="QHD3594" s="195"/>
      <c r="QHE3594" s="195"/>
      <c r="QHF3594" s="195"/>
      <c r="QHG3594" s="195"/>
      <c r="QHH3594" s="195"/>
      <c r="QHI3594" s="195"/>
      <c r="QHJ3594" s="195"/>
      <c r="QHK3594" s="195"/>
      <c r="QHL3594" s="195"/>
      <c r="QHM3594" s="195"/>
      <c r="QHN3594" s="195"/>
      <c r="QHO3594" s="195"/>
      <c r="QHP3594" s="195"/>
      <c r="QHQ3594" s="195"/>
      <c r="QHR3594" s="195"/>
      <c r="QHS3594" s="195"/>
      <c r="QHT3594" s="195"/>
      <c r="QHU3594" s="195"/>
      <c r="QHV3594" s="195"/>
      <c r="QHW3594" s="195"/>
      <c r="QHX3594" s="195"/>
      <c r="QHY3594" s="195"/>
      <c r="QHZ3594" s="195"/>
      <c r="QIA3594" s="195"/>
      <c r="QIB3594" s="195"/>
      <c r="QIC3594" s="195"/>
      <c r="QID3594" s="195"/>
      <c r="QIE3594" s="195"/>
      <c r="QIF3594" s="195"/>
      <c r="QIG3594" s="195"/>
      <c r="QIH3594" s="195"/>
      <c r="QII3594" s="195"/>
      <c r="QIJ3594" s="195"/>
      <c r="QIK3594" s="195"/>
      <c r="QIL3594" s="195"/>
      <c r="QIM3594" s="195"/>
      <c r="QIN3594" s="195"/>
      <c r="QIO3594" s="195"/>
      <c r="QIP3594" s="195"/>
      <c r="QIQ3594" s="195"/>
      <c r="QIR3594" s="195"/>
      <c r="QIS3594" s="195"/>
      <c r="QIT3594" s="195"/>
      <c r="QIU3594" s="195"/>
      <c r="QIV3594" s="195"/>
      <c r="QIW3594" s="195"/>
      <c r="QIX3594" s="195"/>
      <c r="QIY3594" s="195"/>
      <c r="QIZ3594" s="195"/>
      <c r="QJA3594" s="195"/>
      <c r="QJB3594" s="195"/>
      <c r="QJC3594" s="195"/>
      <c r="QJD3594" s="195"/>
      <c r="QJE3594" s="195"/>
      <c r="QJF3594" s="195"/>
      <c r="QJG3594" s="195"/>
      <c r="QJH3594" s="195"/>
      <c r="QJI3594" s="195"/>
      <c r="QJJ3594" s="195"/>
      <c r="QJK3594" s="195"/>
      <c r="QJL3594" s="195"/>
      <c r="QJM3594" s="195"/>
      <c r="QJN3594" s="195"/>
      <c r="QJO3594" s="195"/>
      <c r="QJP3594" s="195"/>
      <c r="QJQ3594" s="195"/>
      <c r="QJR3594" s="195"/>
      <c r="QJS3594" s="195"/>
      <c r="QJT3594" s="195"/>
      <c r="QJU3594" s="195"/>
      <c r="QJV3594" s="195"/>
      <c r="QJW3594" s="195"/>
      <c r="QJX3594" s="195"/>
      <c r="QJY3594" s="195"/>
      <c r="QJZ3594" s="195"/>
      <c r="QKA3594" s="195"/>
      <c r="QKB3594" s="195"/>
      <c r="QKC3594" s="195"/>
      <c r="QKD3594" s="195"/>
      <c r="QKE3594" s="195"/>
      <c r="QKF3594" s="195"/>
      <c r="QKG3594" s="195"/>
      <c r="QKH3594" s="195"/>
      <c r="QKI3594" s="195"/>
      <c r="QKJ3594" s="195"/>
      <c r="QKK3594" s="195"/>
      <c r="QKL3594" s="195"/>
      <c r="QKM3594" s="195"/>
      <c r="QKN3594" s="195"/>
      <c r="QKO3594" s="195"/>
      <c r="QKP3594" s="195"/>
      <c r="QKQ3594" s="195"/>
      <c r="QKR3594" s="195"/>
      <c r="QKS3594" s="195"/>
      <c r="QKT3594" s="195"/>
      <c r="QKU3594" s="195"/>
      <c r="QKV3594" s="195"/>
      <c r="QKW3594" s="195"/>
      <c r="QKX3594" s="195"/>
      <c r="QKY3594" s="195"/>
      <c r="QKZ3594" s="195"/>
      <c r="QLA3594" s="195"/>
      <c r="QLB3594" s="195"/>
      <c r="QLC3594" s="195"/>
      <c r="QLD3594" s="195"/>
      <c r="QLE3594" s="195"/>
      <c r="QLF3594" s="195"/>
      <c r="QLG3594" s="195"/>
      <c r="QLH3594" s="195"/>
      <c r="QLI3594" s="195"/>
      <c r="QLJ3594" s="195"/>
      <c r="QLK3594" s="195"/>
      <c r="QLL3594" s="195"/>
      <c r="QLM3594" s="195"/>
      <c r="QLN3594" s="195"/>
      <c r="QLO3594" s="195"/>
      <c r="QLP3594" s="195"/>
      <c r="QLQ3594" s="195"/>
      <c r="QLR3594" s="195"/>
      <c r="QLS3594" s="195"/>
      <c r="QLT3594" s="195"/>
      <c r="QLU3594" s="195"/>
      <c r="QLV3594" s="195"/>
      <c r="QLW3594" s="195"/>
      <c r="QLX3594" s="195"/>
      <c r="QLY3594" s="195"/>
      <c r="QLZ3594" s="195"/>
      <c r="QMA3594" s="195"/>
      <c r="QMB3594" s="195"/>
      <c r="QMC3594" s="195"/>
      <c r="QMD3594" s="195"/>
      <c r="QME3594" s="195"/>
      <c r="QMF3594" s="195"/>
      <c r="QMG3594" s="195"/>
      <c r="QMH3594" s="195"/>
      <c r="QMI3594" s="195"/>
      <c r="QMJ3594" s="195"/>
      <c r="QMK3594" s="195"/>
      <c r="QML3594" s="195"/>
      <c r="QMM3594" s="195"/>
      <c r="QMN3594" s="195"/>
      <c r="QMO3594" s="195"/>
      <c r="QMP3594" s="195"/>
      <c r="QMQ3594" s="195"/>
      <c r="QMR3594" s="195"/>
      <c r="QMS3594" s="195"/>
      <c r="QMT3594" s="195"/>
      <c r="QMU3594" s="195"/>
      <c r="QMV3594" s="195"/>
      <c r="QMW3594" s="195"/>
      <c r="QMX3594" s="195"/>
      <c r="QMY3594" s="195"/>
      <c r="QMZ3594" s="195"/>
      <c r="QNA3594" s="195"/>
      <c r="QNB3594" s="195"/>
      <c r="QNC3594" s="195"/>
      <c r="QND3594" s="195"/>
      <c r="QNE3594" s="195"/>
      <c r="QNF3594" s="195"/>
      <c r="QNG3594" s="195"/>
      <c r="QNH3594" s="195"/>
      <c r="QNI3594" s="195"/>
      <c r="QNJ3594" s="195"/>
      <c r="QNK3594" s="195"/>
      <c r="QNL3594" s="195"/>
      <c r="QNM3594" s="195"/>
      <c r="QNN3594" s="195"/>
      <c r="QNO3594" s="195"/>
      <c r="QNP3594" s="195"/>
      <c r="QNQ3594" s="195"/>
      <c r="QNR3594" s="195"/>
      <c r="QNS3594" s="195"/>
      <c r="QNT3594" s="195"/>
      <c r="QNU3594" s="195"/>
      <c r="QNV3594" s="195"/>
      <c r="QNW3594" s="195"/>
      <c r="QNX3594" s="195"/>
      <c r="QNY3594" s="195"/>
      <c r="QNZ3594" s="195"/>
      <c r="QOA3594" s="195"/>
      <c r="QOB3594" s="195"/>
      <c r="QOC3594" s="195"/>
      <c r="QOD3594" s="195"/>
      <c r="QOE3594" s="195"/>
      <c r="QOF3594" s="195"/>
      <c r="QOG3594" s="195"/>
      <c r="QOH3594" s="195"/>
      <c r="QOI3594" s="195"/>
      <c r="QOJ3594" s="195"/>
      <c r="QOK3594" s="195"/>
      <c r="QOL3594" s="195"/>
      <c r="QOM3594" s="195"/>
      <c r="QON3594" s="195"/>
      <c r="QOO3594" s="195"/>
      <c r="QOP3594" s="195"/>
      <c r="QOQ3594" s="195"/>
      <c r="QOR3594" s="195"/>
      <c r="QOS3594" s="195"/>
      <c r="QOT3594" s="195"/>
      <c r="QOU3594" s="195"/>
      <c r="QOV3594" s="195"/>
      <c r="QOW3594" s="195"/>
      <c r="QOX3594" s="195"/>
      <c r="QOY3594" s="195"/>
      <c r="QOZ3594" s="195"/>
      <c r="QPA3594" s="195"/>
      <c r="QPB3594" s="195"/>
      <c r="QPC3594" s="195"/>
      <c r="QPD3594" s="195"/>
      <c r="QPE3594" s="195"/>
      <c r="QPF3594" s="195"/>
      <c r="QPG3594" s="195"/>
      <c r="QPH3594" s="195"/>
      <c r="QPI3594" s="195"/>
      <c r="QPJ3594" s="195"/>
      <c r="QPK3594" s="195"/>
      <c r="QPL3594" s="195"/>
      <c r="QPM3594" s="195"/>
      <c r="QPN3594" s="195"/>
      <c r="QPO3594" s="195"/>
      <c r="QPP3594" s="195"/>
      <c r="QPQ3594" s="195"/>
      <c r="QPR3594" s="195"/>
      <c r="QPS3594" s="195"/>
      <c r="QPT3594" s="195"/>
      <c r="QPU3594" s="195"/>
      <c r="QPV3594" s="195"/>
      <c r="QPW3594" s="195"/>
      <c r="QPX3594" s="195"/>
      <c r="QPY3594" s="195"/>
      <c r="QPZ3594" s="195"/>
      <c r="QQA3594" s="195"/>
      <c r="QQB3594" s="195"/>
      <c r="QQC3594" s="195"/>
      <c r="QQD3594" s="195"/>
      <c r="QQE3594" s="195"/>
      <c r="QQF3594" s="195"/>
      <c r="QQG3594" s="195"/>
      <c r="QQH3594" s="195"/>
      <c r="QQI3594" s="195"/>
      <c r="QQJ3594" s="195"/>
      <c r="QQK3594" s="195"/>
      <c r="QQL3594" s="195"/>
      <c r="QQM3594" s="195"/>
      <c r="QQN3594" s="195"/>
      <c r="QQO3594" s="195"/>
      <c r="QQP3594" s="195"/>
      <c r="QQQ3594" s="195"/>
      <c r="QQR3594" s="195"/>
      <c r="QQS3594" s="195"/>
      <c r="QQT3594" s="195"/>
      <c r="QQU3594" s="195"/>
      <c r="QQV3594" s="195"/>
      <c r="QQW3594" s="195"/>
      <c r="QQX3594" s="195"/>
      <c r="QQY3594" s="195"/>
      <c r="QQZ3594" s="195"/>
      <c r="QRA3594" s="195"/>
      <c r="QRB3594" s="195"/>
      <c r="QRC3594" s="195"/>
      <c r="QRD3594" s="195"/>
      <c r="QRE3594" s="195"/>
      <c r="QRF3594" s="195"/>
      <c r="QRG3594" s="195"/>
      <c r="QRH3594" s="195"/>
      <c r="QRI3594" s="195"/>
      <c r="QRJ3594" s="195"/>
      <c r="QRK3594" s="195"/>
      <c r="QRL3594" s="195"/>
      <c r="QRM3594" s="195"/>
      <c r="QRN3594" s="195"/>
      <c r="QRO3594" s="195"/>
      <c r="QRP3594" s="195"/>
      <c r="QRQ3594" s="195"/>
      <c r="QRR3594" s="195"/>
      <c r="QRS3594" s="195"/>
      <c r="QRT3594" s="195"/>
      <c r="QRU3594" s="195"/>
      <c r="QRV3594" s="195"/>
      <c r="QRW3594" s="195"/>
      <c r="QRX3594" s="195"/>
      <c r="QRY3594" s="195"/>
      <c r="QRZ3594" s="195"/>
      <c r="QSA3594" s="195"/>
      <c r="QSB3594" s="195"/>
      <c r="QSC3594" s="195"/>
      <c r="QSD3594" s="195"/>
      <c r="QSE3594" s="195"/>
      <c r="QSF3594" s="195"/>
      <c r="QSG3594" s="195"/>
      <c r="QSH3594" s="195"/>
      <c r="QSI3594" s="195"/>
      <c r="QSJ3594" s="195"/>
      <c r="QSK3594" s="195"/>
      <c r="QSL3594" s="195"/>
      <c r="QSM3594" s="195"/>
      <c r="QSN3594" s="195"/>
      <c r="QSO3594" s="195"/>
      <c r="QSP3594" s="195"/>
      <c r="QSQ3594" s="195"/>
      <c r="QSR3594" s="195"/>
      <c r="QSS3594" s="195"/>
      <c r="QST3594" s="195"/>
      <c r="QSU3594" s="195"/>
      <c r="QSV3594" s="195"/>
      <c r="QSW3594" s="195"/>
      <c r="QSX3594" s="195"/>
      <c r="QSY3594" s="195"/>
      <c r="QSZ3594" s="195"/>
      <c r="QTA3594" s="195"/>
      <c r="QTB3594" s="195"/>
      <c r="QTC3594" s="195"/>
      <c r="QTD3594" s="195"/>
      <c r="QTE3594" s="195"/>
      <c r="QTF3594" s="195"/>
      <c r="QTG3594" s="195"/>
      <c r="QTH3594" s="195"/>
      <c r="QTI3594" s="195"/>
      <c r="QTJ3594" s="195"/>
      <c r="QTK3594" s="195"/>
      <c r="QTL3594" s="195"/>
      <c r="QTM3594" s="195"/>
      <c r="QTN3594" s="195"/>
      <c r="QTO3594" s="195"/>
      <c r="QTP3594" s="195"/>
      <c r="QTQ3594" s="195"/>
      <c r="QTR3594" s="195"/>
      <c r="QTS3594" s="195"/>
      <c r="QTT3594" s="195"/>
      <c r="QTU3594" s="195"/>
      <c r="QTV3594" s="195"/>
      <c r="QTW3594" s="195"/>
      <c r="QTX3594" s="195"/>
      <c r="QTY3594" s="195"/>
      <c r="QTZ3594" s="195"/>
      <c r="QUA3594" s="195"/>
      <c r="QUB3594" s="195"/>
      <c r="QUC3594" s="195"/>
      <c r="QUD3594" s="195"/>
      <c r="QUE3594" s="195"/>
      <c r="QUF3594" s="195"/>
      <c r="QUG3594" s="195"/>
      <c r="QUH3594" s="195"/>
      <c r="QUI3594" s="195"/>
      <c r="QUJ3594" s="195"/>
      <c r="QUK3594" s="195"/>
      <c r="QUL3594" s="195"/>
      <c r="QUM3594" s="195"/>
      <c r="QUN3594" s="195"/>
      <c r="QUO3594" s="195"/>
      <c r="QUP3594" s="195"/>
      <c r="QUQ3594" s="195"/>
      <c r="QUR3594" s="195"/>
      <c r="QUS3594" s="195"/>
      <c r="QUT3594" s="195"/>
      <c r="QUU3594" s="195"/>
      <c r="QUV3594" s="195"/>
      <c r="QUW3594" s="195"/>
      <c r="QUX3594" s="195"/>
      <c r="QUY3594" s="195"/>
      <c r="QUZ3594" s="195"/>
      <c r="QVA3594" s="195"/>
      <c r="QVB3594" s="195"/>
      <c r="QVC3594" s="195"/>
      <c r="QVD3594" s="195"/>
      <c r="QVE3594" s="195"/>
      <c r="QVF3594" s="195"/>
      <c r="QVG3594" s="195"/>
      <c r="QVH3594" s="195"/>
      <c r="QVI3594" s="195"/>
      <c r="QVJ3594" s="195"/>
      <c r="QVK3594" s="195"/>
      <c r="QVL3594" s="195"/>
      <c r="QVM3594" s="195"/>
      <c r="QVN3594" s="195"/>
      <c r="QVO3594" s="195"/>
      <c r="QVP3594" s="195"/>
      <c r="QVQ3594" s="195"/>
      <c r="QVR3594" s="195"/>
      <c r="QVS3594" s="195"/>
      <c r="QVT3594" s="195"/>
      <c r="QVU3594" s="195"/>
      <c r="QVV3594" s="195"/>
      <c r="QVW3594" s="195"/>
      <c r="QVX3594" s="195"/>
      <c r="QVY3594" s="195"/>
      <c r="QVZ3594" s="195"/>
      <c r="QWA3594" s="195"/>
      <c r="QWB3594" s="195"/>
      <c r="QWC3594" s="195"/>
      <c r="QWD3594" s="195"/>
      <c r="QWE3594" s="195"/>
      <c r="QWF3594" s="195"/>
      <c r="QWG3594" s="195"/>
      <c r="QWH3594" s="195"/>
      <c r="QWI3594" s="195"/>
      <c r="QWJ3594" s="195"/>
      <c r="QWK3594" s="195"/>
      <c r="QWL3594" s="195"/>
      <c r="QWM3594" s="195"/>
      <c r="QWN3594" s="195"/>
      <c r="QWO3594" s="195"/>
      <c r="QWP3594" s="195"/>
      <c r="QWQ3594" s="195"/>
      <c r="QWR3594" s="195"/>
      <c r="QWS3594" s="195"/>
      <c r="QWT3594" s="195"/>
      <c r="QWU3594" s="195"/>
      <c r="QWV3594" s="195"/>
      <c r="QWW3594" s="195"/>
      <c r="QWX3594" s="195"/>
      <c r="QWY3594" s="195"/>
      <c r="QWZ3594" s="195"/>
      <c r="QXA3594" s="195"/>
      <c r="QXB3594" s="195"/>
      <c r="QXC3594" s="195"/>
      <c r="QXD3594" s="195"/>
      <c r="QXE3594" s="195"/>
      <c r="QXF3594" s="195"/>
      <c r="QXG3594" s="195"/>
      <c r="QXH3594" s="195"/>
      <c r="QXI3594" s="195"/>
      <c r="QXJ3594" s="195"/>
      <c r="QXK3594" s="195"/>
      <c r="QXL3594" s="195"/>
      <c r="QXM3594" s="195"/>
      <c r="QXN3594" s="195"/>
      <c r="QXO3594" s="195"/>
      <c r="QXP3594" s="195"/>
      <c r="QXQ3594" s="195"/>
      <c r="QXR3594" s="195"/>
      <c r="QXS3594" s="195"/>
      <c r="QXT3594" s="195"/>
      <c r="QXU3594" s="195"/>
      <c r="QXV3594" s="195"/>
      <c r="QXW3594" s="195"/>
      <c r="QXX3594" s="195"/>
      <c r="QXY3594" s="195"/>
      <c r="QXZ3594" s="195"/>
      <c r="QYA3594" s="195"/>
      <c r="QYB3594" s="195"/>
      <c r="QYC3594" s="195"/>
      <c r="QYD3594" s="195"/>
      <c r="QYE3594" s="195"/>
      <c r="QYF3594" s="195"/>
      <c r="QYG3594" s="195"/>
      <c r="QYH3594" s="195"/>
      <c r="QYI3594" s="195"/>
      <c r="QYJ3594" s="195"/>
      <c r="QYK3594" s="195"/>
      <c r="QYL3594" s="195"/>
      <c r="QYM3594" s="195"/>
      <c r="QYN3594" s="195"/>
      <c r="QYO3594" s="195"/>
      <c r="QYP3594" s="195"/>
      <c r="QYQ3594" s="195"/>
      <c r="QYR3594" s="195"/>
      <c r="QYS3594" s="195"/>
      <c r="QYT3594" s="195"/>
      <c r="QYU3594" s="195"/>
      <c r="QYV3594" s="195"/>
      <c r="QYW3594" s="195"/>
      <c r="QYX3594" s="195"/>
      <c r="QYY3594" s="195"/>
      <c r="QYZ3594" s="195"/>
      <c r="QZA3594" s="195"/>
      <c r="QZB3594" s="195"/>
      <c r="QZC3594" s="195"/>
      <c r="QZD3594" s="195"/>
      <c r="QZE3594" s="195"/>
      <c r="QZF3594" s="195"/>
      <c r="QZG3594" s="195"/>
      <c r="QZH3594" s="195"/>
      <c r="QZI3594" s="195"/>
      <c r="QZJ3594" s="195"/>
      <c r="QZK3594" s="195"/>
      <c r="QZL3594" s="195"/>
      <c r="QZM3594" s="195"/>
      <c r="QZN3594" s="195"/>
      <c r="QZO3594" s="195"/>
      <c r="QZP3594" s="195"/>
      <c r="QZQ3594" s="195"/>
      <c r="QZR3594" s="195"/>
      <c r="QZS3594" s="195"/>
      <c r="QZT3594" s="195"/>
      <c r="QZU3594" s="195"/>
      <c r="QZV3594" s="195"/>
      <c r="QZW3594" s="195"/>
      <c r="QZX3594" s="195"/>
      <c r="QZY3594" s="195"/>
      <c r="QZZ3594" s="195"/>
      <c r="RAA3594" s="195"/>
      <c r="RAB3594" s="195"/>
      <c r="RAC3594" s="195"/>
      <c r="RAD3594" s="195"/>
      <c r="RAE3594" s="195"/>
      <c r="RAF3594" s="195"/>
      <c r="RAG3594" s="195"/>
      <c r="RAH3594" s="195"/>
      <c r="RAI3594" s="195"/>
      <c r="RAJ3594" s="195"/>
      <c r="RAK3594" s="195"/>
      <c r="RAL3594" s="195"/>
      <c r="RAM3594" s="195"/>
      <c r="RAN3594" s="195"/>
      <c r="RAO3594" s="195"/>
      <c r="RAP3594" s="195"/>
      <c r="RAQ3594" s="195"/>
      <c r="RAR3594" s="195"/>
      <c r="RAS3594" s="195"/>
      <c r="RAT3594" s="195"/>
      <c r="RAU3594" s="195"/>
      <c r="RAV3594" s="195"/>
      <c r="RAW3594" s="195"/>
      <c r="RAX3594" s="195"/>
      <c r="RAY3594" s="195"/>
      <c r="RAZ3594" s="195"/>
      <c r="RBA3594" s="195"/>
      <c r="RBB3594" s="195"/>
      <c r="RBC3594" s="195"/>
      <c r="RBD3594" s="195"/>
      <c r="RBE3594" s="195"/>
      <c r="RBF3594" s="195"/>
      <c r="RBG3594" s="195"/>
      <c r="RBH3594" s="195"/>
      <c r="RBI3594" s="195"/>
      <c r="RBJ3594" s="195"/>
      <c r="RBK3594" s="195"/>
      <c r="RBL3594" s="195"/>
      <c r="RBM3594" s="195"/>
      <c r="RBN3594" s="195"/>
      <c r="RBO3594" s="195"/>
      <c r="RBP3594" s="195"/>
      <c r="RBQ3594" s="195"/>
      <c r="RBR3594" s="195"/>
      <c r="RBS3594" s="195"/>
      <c r="RBT3594" s="195"/>
      <c r="RBU3594" s="195"/>
      <c r="RBV3594" s="195"/>
      <c r="RBW3594" s="195"/>
      <c r="RBX3594" s="195"/>
      <c r="RBY3594" s="195"/>
      <c r="RBZ3594" s="195"/>
      <c r="RCA3594" s="195"/>
      <c r="RCB3594" s="195"/>
      <c r="RCC3594" s="195"/>
      <c r="RCD3594" s="195"/>
      <c r="RCE3594" s="195"/>
      <c r="RCF3594" s="195"/>
      <c r="RCG3594" s="195"/>
      <c r="RCH3594" s="195"/>
      <c r="RCI3594" s="195"/>
      <c r="RCJ3594" s="195"/>
      <c r="RCK3594" s="195"/>
      <c r="RCL3594" s="195"/>
      <c r="RCM3594" s="195"/>
      <c r="RCN3594" s="195"/>
      <c r="RCO3594" s="195"/>
      <c r="RCP3594" s="195"/>
      <c r="RCQ3594" s="195"/>
      <c r="RCR3594" s="195"/>
      <c r="RCS3594" s="195"/>
      <c r="RCT3594" s="195"/>
      <c r="RCU3594" s="195"/>
      <c r="RCV3594" s="195"/>
      <c r="RCW3594" s="195"/>
      <c r="RCX3594" s="195"/>
      <c r="RCY3594" s="195"/>
      <c r="RCZ3594" s="195"/>
      <c r="RDA3594" s="195"/>
      <c r="RDB3594" s="195"/>
      <c r="RDC3594" s="195"/>
      <c r="RDD3594" s="195"/>
      <c r="RDE3594" s="195"/>
      <c r="RDF3594" s="195"/>
      <c r="RDG3594" s="195"/>
      <c r="RDH3594" s="195"/>
      <c r="RDI3594" s="195"/>
      <c r="RDJ3594" s="195"/>
      <c r="RDK3594" s="195"/>
      <c r="RDL3594" s="195"/>
      <c r="RDM3594" s="195"/>
      <c r="RDN3594" s="195"/>
      <c r="RDO3594" s="195"/>
      <c r="RDP3594" s="195"/>
      <c r="RDQ3594" s="195"/>
      <c r="RDR3594" s="195"/>
      <c r="RDS3594" s="195"/>
      <c r="RDT3594" s="195"/>
      <c r="RDU3594" s="195"/>
      <c r="RDV3594" s="195"/>
      <c r="RDW3594" s="195"/>
      <c r="RDX3594" s="195"/>
      <c r="RDY3594" s="195"/>
      <c r="RDZ3594" s="195"/>
      <c r="REA3594" s="195"/>
      <c r="REB3594" s="195"/>
      <c r="REC3594" s="195"/>
      <c r="RED3594" s="195"/>
      <c r="REE3594" s="195"/>
      <c r="REF3594" s="195"/>
      <c r="REG3594" s="195"/>
      <c r="REH3594" s="195"/>
      <c r="REI3594" s="195"/>
      <c r="REJ3594" s="195"/>
      <c r="REK3594" s="195"/>
      <c r="REL3594" s="195"/>
      <c r="REM3594" s="195"/>
      <c r="REN3594" s="195"/>
      <c r="REO3594" s="195"/>
      <c r="REP3594" s="195"/>
      <c r="REQ3594" s="195"/>
      <c r="RER3594" s="195"/>
      <c r="RES3594" s="195"/>
      <c r="RET3594" s="195"/>
      <c r="REU3594" s="195"/>
      <c r="REV3594" s="195"/>
      <c r="REW3594" s="195"/>
      <c r="REX3594" s="195"/>
      <c r="REY3594" s="195"/>
      <c r="REZ3594" s="195"/>
      <c r="RFA3594" s="195"/>
      <c r="RFB3594" s="195"/>
      <c r="RFC3594" s="195"/>
      <c r="RFD3594" s="195"/>
      <c r="RFE3594" s="195"/>
      <c r="RFF3594" s="195"/>
      <c r="RFG3594" s="195"/>
      <c r="RFH3594" s="195"/>
      <c r="RFI3594" s="195"/>
      <c r="RFJ3594" s="195"/>
      <c r="RFK3594" s="195"/>
      <c r="RFL3594" s="195"/>
      <c r="RFM3594" s="195"/>
      <c r="RFN3594" s="195"/>
      <c r="RFO3594" s="195"/>
      <c r="RFP3594" s="195"/>
      <c r="RFQ3594" s="195"/>
      <c r="RFR3594" s="195"/>
      <c r="RFS3594" s="195"/>
      <c r="RFT3594" s="195"/>
      <c r="RFU3594" s="195"/>
      <c r="RFV3594" s="195"/>
      <c r="RFW3594" s="195"/>
      <c r="RFX3594" s="195"/>
      <c r="RFY3594" s="195"/>
      <c r="RFZ3594" s="195"/>
      <c r="RGA3594" s="195"/>
      <c r="RGB3594" s="195"/>
      <c r="RGC3594" s="195"/>
      <c r="RGD3594" s="195"/>
      <c r="RGE3594" s="195"/>
      <c r="RGF3594" s="195"/>
      <c r="RGG3594" s="195"/>
      <c r="RGH3594" s="195"/>
      <c r="RGI3594" s="195"/>
      <c r="RGJ3594" s="195"/>
      <c r="RGK3594" s="195"/>
      <c r="RGL3594" s="195"/>
      <c r="RGM3594" s="195"/>
      <c r="RGN3594" s="195"/>
      <c r="RGO3594" s="195"/>
      <c r="RGP3594" s="195"/>
      <c r="RGQ3594" s="195"/>
      <c r="RGR3594" s="195"/>
      <c r="RGS3594" s="195"/>
      <c r="RGT3594" s="195"/>
      <c r="RGU3594" s="195"/>
      <c r="RGV3594" s="195"/>
      <c r="RGW3594" s="195"/>
      <c r="RGX3594" s="195"/>
      <c r="RGY3594" s="195"/>
      <c r="RGZ3594" s="195"/>
      <c r="RHA3594" s="195"/>
      <c r="RHB3594" s="195"/>
      <c r="RHC3594" s="195"/>
      <c r="RHD3594" s="195"/>
      <c r="RHE3594" s="195"/>
      <c r="RHF3594" s="195"/>
      <c r="RHG3594" s="195"/>
      <c r="RHH3594" s="195"/>
      <c r="RHI3594" s="195"/>
      <c r="RHJ3594" s="195"/>
      <c r="RHK3594" s="195"/>
      <c r="RHL3594" s="195"/>
      <c r="RHM3594" s="195"/>
      <c r="RHN3594" s="195"/>
      <c r="RHO3594" s="195"/>
      <c r="RHP3594" s="195"/>
      <c r="RHQ3594" s="195"/>
      <c r="RHR3594" s="195"/>
      <c r="RHS3594" s="195"/>
      <c r="RHT3594" s="195"/>
      <c r="RHU3594" s="195"/>
      <c r="RHV3594" s="195"/>
      <c r="RHW3594" s="195"/>
      <c r="RHX3594" s="195"/>
      <c r="RHY3594" s="195"/>
      <c r="RHZ3594" s="195"/>
      <c r="RIA3594" s="195"/>
      <c r="RIB3594" s="195"/>
      <c r="RIC3594" s="195"/>
      <c r="RID3594" s="195"/>
      <c r="RIE3594" s="195"/>
      <c r="RIF3594" s="195"/>
      <c r="RIG3594" s="195"/>
      <c r="RIH3594" s="195"/>
      <c r="RII3594" s="195"/>
      <c r="RIJ3594" s="195"/>
      <c r="RIK3594" s="195"/>
      <c r="RIL3594" s="195"/>
      <c r="RIM3594" s="195"/>
      <c r="RIN3594" s="195"/>
      <c r="RIO3594" s="195"/>
      <c r="RIP3594" s="195"/>
      <c r="RIQ3594" s="195"/>
      <c r="RIR3594" s="195"/>
      <c r="RIS3594" s="195"/>
      <c r="RIT3594" s="195"/>
      <c r="RIU3594" s="195"/>
      <c r="RIV3594" s="195"/>
      <c r="RIW3594" s="195"/>
      <c r="RIX3594" s="195"/>
      <c r="RIY3594" s="195"/>
      <c r="RIZ3594" s="195"/>
      <c r="RJA3594" s="195"/>
      <c r="RJB3594" s="195"/>
      <c r="RJC3594" s="195"/>
      <c r="RJD3594" s="195"/>
      <c r="RJE3594" s="195"/>
      <c r="RJF3594" s="195"/>
      <c r="RJG3594" s="195"/>
      <c r="RJH3594" s="195"/>
      <c r="RJI3594" s="195"/>
      <c r="RJJ3594" s="195"/>
      <c r="RJK3594" s="195"/>
      <c r="RJL3594" s="195"/>
      <c r="RJM3594" s="195"/>
      <c r="RJN3594" s="195"/>
      <c r="RJO3594" s="195"/>
      <c r="RJP3594" s="195"/>
      <c r="RJQ3594" s="195"/>
      <c r="RJR3594" s="195"/>
      <c r="RJS3594" s="195"/>
      <c r="RJT3594" s="195"/>
      <c r="RJU3594" s="195"/>
      <c r="RJV3594" s="195"/>
      <c r="RJW3594" s="195"/>
      <c r="RJX3594" s="195"/>
      <c r="RJY3594" s="195"/>
      <c r="RJZ3594" s="195"/>
      <c r="RKA3594" s="195"/>
      <c r="RKB3594" s="195"/>
      <c r="RKC3594" s="195"/>
      <c r="RKD3594" s="195"/>
      <c r="RKE3594" s="195"/>
      <c r="RKF3594" s="195"/>
      <c r="RKG3594" s="195"/>
      <c r="RKH3594" s="195"/>
      <c r="RKI3594" s="195"/>
      <c r="RKJ3594" s="195"/>
      <c r="RKK3594" s="195"/>
      <c r="RKL3594" s="195"/>
      <c r="RKM3594" s="195"/>
      <c r="RKN3594" s="195"/>
      <c r="RKO3594" s="195"/>
      <c r="RKP3594" s="195"/>
      <c r="RKQ3594" s="195"/>
      <c r="RKR3594" s="195"/>
      <c r="RKS3594" s="195"/>
      <c r="RKT3594" s="195"/>
      <c r="RKU3594" s="195"/>
      <c r="RKV3594" s="195"/>
      <c r="RKW3594" s="195"/>
      <c r="RKX3594" s="195"/>
      <c r="RKY3594" s="195"/>
      <c r="RKZ3594" s="195"/>
      <c r="RLA3594" s="195"/>
      <c r="RLB3594" s="195"/>
      <c r="RLC3594" s="195"/>
      <c r="RLD3594" s="195"/>
      <c r="RLE3594" s="195"/>
      <c r="RLF3594" s="195"/>
      <c r="RLG3594" s="195"/>
      <c r="RLH3594" s="195"/>
      <c r="RLI3594" s="195"/>
      <c r="RLJ3594" s="195"/>
      <c r="RLK3594" s="195"/>
      <c r="RLL3594" s="195"/>
      <c r="RLM3594" s="195"/>
      <c r="RLN3594" s="195"/>
      <c r="RLO3594" s="195"/>
      <c r="RLP3594" s="195"/>
      <c r="RLQ3594" s="195"/>
      <c r="RLR3594" s="195"/>
      <c r="RLS3594" s="195"/>
      <c r="RLT3594" s="195"/>
      <c r="RLU3594" s="195"/>
      <c r="RLV3594" s="195"/>
      <c r="RLW3594" s="195"/>
      <c r="RLX3594" s="195"/>
      <c r="RLY3594" s="195"/>
      <c r="RLZ3594" s="195"/>
      <c r="RMA3594" s="195"/>
      <c r="RMB3594" s="195"/>
      <c r="RMC3594" s="195"/>
      <c r="RMD3594" s="195"/>
      <c r="RME3594" s="195"/>
      <c r="RMF3594" s="195"/>
      <c r="RMG3594" s="195"/>
      <c r="RMH3594" s="195"/>
      <c r="RMI3594" s="195"/>
      <c r="RMJ3594" s="195"/>
      <c r="RMK3594" s="195"/>
      <c r="RML3594" s="195"/>
      <c r="RMM3594" s="195"/>
      <c r="RMN3594" s="195"/>
      <c r="RMO3594" s="195"/>
      <c r="RMP3594" s="195"/>
      <c r="RMQ3594" s="195"/>
      <c r="RMR3594" s="195"/>
      <c r="RMS3594" s="195"/>
      <c r="RMT3594" s="195"/>
      <c r="RMU3594" s="195"/>
      <c r="RMV3594" s="195"/>
      <c r="RMW3594" s="195"/>
      <c r="RMX3594" s="195"/>
      <c r="RMY3594" s="195"/>
      <c r="RMZ3594" s="195"/>
      <c r="RNA3594" s="195"/>
      <c r="RNB3594" s="195"/>
      <c r="RNC3594" s="195"/>
      <c r="RND3594" s="195"/>
      <c r="RNE3594" s="195"/>
      <c r="RNF3594" s="195"/>
      <c r="RNG3594" s="195"/>
      <c r="RNH3594" s="195"/>
      <c r="RNI3594" s="195"/>
      <c r="RNJ3594" s="195"/>
      <c r="RNK3594" s="195"/>
      <c r="RNL3594" s="195"/>
      <c r="RNM3594" s="195"/>
      <c r="RNN3594" s="195"/>
      <c r="RNO3594" s="195"/>
      <c r="RNP3594" s="195"/>
      <c r="RNQ3594" s="195"/>
      <c r="RNR3594" s="195"/>
      <c r="RNS3594" s="195"/>
      <c r="RNT3594" s="195"/>
      <c r="RNU3594" s="195"/>
      <c r="RNV3594" s="195"/>
      <c r="RNW3594" s="195"/>
      <c r="RNX3594" s="195"/>
      <c r="RNY3594" s="195"/>
      <c r="RNZ3594" s="195"/>
      <c r="ROA3594" s="195"/>
      <c r="ROB3594" s="195"/>
      <c r="ROC3594" s="195"/>
      <c r="ROD3594" s="195"/>
      <c r="ROE3594" s="195"/>
      <c r="ROF3594" s="195"/>
      <c r="ROG3594" s="195"/>
      <c r="ROH3594" s="195"/>
      <c r="ROI3594" s="195"/>
      <c r="ROJ3594" s="195"/>
      <c r="ROK3594" s="195"/>
      <c r="ROL3594" s="195"/>
      <c r="ROM3594" s="195"/>
      <c r="RON3594" s="195"/>
      <c r="ROO3594" s="195"/>
      <c r="ROP3594" s="195"/>
      <c r="ROQ3594" s="195"/>
      <c r="ROR3594" s="195"/>
      <c r="ROS3594" s="195"/>
      <c r="ROT3594" s="195"/>
      <c r="ROU3594" s="195"/>
      <c r="ROV3594" s="195"/>
      <c r="ROW3594" s="195"/>
      <c r="ROX3594" s="195"/>
      <c r="ROY3594" s="195"/>
      <c r="ROZ3594" s="195"/>
      <c r="RPA3594" s="195"/>
      <c r="RPB3594" s="195"/>
      <c r="RPC3594" s="195"/>
      <c r="RPD3594" s="195"/>
      <c r="RPE3594" s="195"/>
      <c r="RPF3594" s="195"/>
      <c r="RPG3594" s="195"/>
      <c r="RPH3594" s="195"/>
      <c r="RPI3594" s="195"/>
      <c r="RPJ3594" s="195"/>
      <c r="RPK3594" s="195"/>
      <c r="RPL3594" s="195"/>
      <c r="RPM3594" s="195"/>
      <c r="RPN3594" s="195"/>
      <c r="RPO3594" s="195"/>
      <c r="RPP3594" s="195"/>
      <c r="RPQ3594" s="195"/>
      <c r="RPR3594" s="195"/>
      <c r="RPS3594" s="195"/>
      <c r="RPT3594" s="195"/>
      <c r="RPU3594" s="195"/>
      <c r="RPV3594" s="195"/>
      <c r="RPW3594" s="195"/>
      <c r="RPX3594" s="195"/>
      <c r="RPY3594" s="195"/>
      <c r="RPZ3594" s="195"/>
      <c r="RQA3594" s="195"/>
      <c r="RQB3594" s="195"/>
      <c r="RQC3594" s="195"/>
      <c r="RQD3594" s="195"/>
      <c r="RQE3594" s="195"/>
      <c r="RQF3594" s="195"/>
      <c r="RQG3594" s="195"/>
      <c r="RQH3594" s="195"/>
      <c r="RQI3594" s="195"/>
      <c r="RQJ3594" s="195"/>
      <c r="RQK3594" s="195"/>
      <c r="RQL3594" s="195"/>
      <c r="RQM3594" s="195"/>
      <c r="RQN3594" s="195"/>
      <c r="RQO3594" s="195"/>
      <c r="RQP3594" s="195"/>
      <c r="RQQ3594" s="195"/>
      <c r="RQR3594" s="195"/>
      <c r="RQS3594" s="195"/>
      <c r="RQT3594" s="195"/>
      <c r="RQU3594" s="195"/>
      <c r="RQV3594" s="195"/>
      <c r="RQW3594" s="195"/>
      <c r="RQX3594" s="195"/>
      <c r="RQY3594" s="195"/>
      <c r="RQZ3594" s="195"/>
      <c r="RRA3594" s="195"/>
      <c r="RRB3594" s="195"/>
      <c r="RRC3594" s="195"/>
      <c r="RRD3594" s="195"/>
      <c r="RRE3594" s="195"/>
      <c r="RRF3594" s="195"/>
      <c r="RRG3594" s="195"/>
      <c r="RRH3594" s="195"/>
      <c r="RRI3594" s="195"/>
      <c r="RRJ3594" s="195"/>
      <c r="RRK3594" s="195"/>
      <c r="RRL3594" s="195"/>
      <c r="RRM3594" s="195"/>
      <c r="RRN3594" s="195"/>
      <c r="RRO3594" s="195"/>
      <c r="RRP3594" s="195"/>
      <c r="RRQ3594" s="195"/>
      <c r="RRR3594" s="195"/>
      <c r="RRS3594" s="195"/>
      <c r="RRT3594" s="195"/>
      <c r="RRU3594" s="195"/>
      <c r="RRV3594" s="195"/>
      <c r="RRW3594" s="195"/>
      <c r="RRX3594" s="195"/>
      <c r="RRY3594" s="195"/>
      <c r="RRZ3594" s="195"/>
      <c r="RSA3594" s="195"/>
      <c r="RSB3594" s="195"/>
      <c r="RSC3594" s="195"/>
      <c r="RSD3594" s="195"/>
      <c r="RSE3594" s="195"/>
      <c r="RSF3594" s="195"/>
      <c r="RSG3594" s="195"/>
      <c r="RSH3594" s="195"/>
      <c r="RSI3594" s="195"/>
      <c r="RSJ3594" s="195"/>
      <c r="RSK3594" s="195"/>
      <c r="RSL3594" s="195"/>
      <c r="RSM3594" s="195"/>
      <c r="RSN3594" s="195"/>
      <c r="RSO3594" s="195"/>
      <c r="RSP3594" s="195"/>
      <c r="RSQ3594" s="195"/>
      <c r="RSR3594" s="195"/>
      <c r="RSS3594" s="195"/>
      <c r="RST3594" s="195"/>
      <c r="RSU3594" s="195"/>
      <c r="RSV3594" s="195"/>
      <c r="RSW3594" s="195"/>
      <c r="RSX3594" s="195"/>
      <c r="RSY3594" s="195"/>
      <c r="RSZ3594" s="195"/>
      <c r="RTA3594" s="195"/>
      <c r="RTB3594" s="195"/>
      <c r="RTC3594" s="195"/>
      <c r="RTD3594" s="195"/>
      <c r="RTE3594" s="195"/>
      <c r="RTF3594" s="195"/>
      <c r="RTG3594" s="195"/>
      <c r="RTH3594" s="195"/>
      <c r="RTI3594" s="195"/>
      <c r="RTJ3594" s="195"/>
      <c r="RTK3594" s="195"/>
      <c r="RTL3594" s="195"/>
      <c r="RTM3594" s="195"/>
      <c r="RTN3594" s="195"/>
      <c r="RTO3594" s="195"/>
      <c r="RTP3594" s="195"/>
      <c r="RTQ3594" s="195"/>
      <c r="RTR3594" s="195"/>
      <c r="RTS3594" s="195"/>
      <c r="RTT3594" s="195"/>
      <c r="RTU3594" s="195"/>
      <c r="RTV3594" s="195"/>
      <c r="RTW3594" s="195"/>
      <c r="RTX3594" s="195"/>
      <c r="RTY3594" s="195"/>
      <c r="RTZ3594" s="195"/>
      <c r="RUA3594" s="195"/>
      <c r="RUB3594" s="195"/>
      <c r="RUC3594" s="195"/>
      <c r="RUD3594" s="195"/>
      <c r="RUE3594" s="195"/>
      <c r="RUF3594" s="195"/>
      <c r="RUG3594" s="195"/>
      <c r="RUH3594" s="195"/>
      <c r="RUI3594" s="195"/>
      <c r="RUJ3594" s="195"/>
      <c r="RUK3594" s="195"/>
      <c r="RUL3594" s="195"/>
      <c r="RUM3594" s="195"/>
      <c r="RUN3594" s="195"/>
      <c r="RUO3594" s="195"/>
      <c r="RUP3594" s="195"/>
      <c r="RUQ3594" s="195"/>
      <c r="RUR3594" s="195"/>
      <c r="RUS3594" s="195"/>
      <c r="RUT3594" s="195"/>
      <c r="RUU3594" s="195"/>
      <c r="RUV3594" s="195"/>
      <c r="RUW3594" s="195"/>
      <c r="RUX3594" s="195"/>
      <c r="RUY3594" s="195"/>
      <c r="RUZ3594" s="195"/>
      <c r="RVA3594" s="195"/>
      <c r="RVB3594" s="195"/>
      <c r="RVC3594" s="195"/>
      <c r="RVD3594" s="195"/>
      <c r="RVE3594" s="195"/>
      <c r="RVF3594" s="195"/>
      <c r="RVG3594" s="195"/>
      <c r="RVH3594" s="195"/>
      <c r="RVI3594" s="195"/>
      <c r="RVJ3594" s="195"/>
      <c r="RVK3594" s="195"/>
      <c r="RVL3594" s="195"/>
      <c r="RVM3594" s="195"/>
      <c r="RVN3594" s="195"/>
      <c r="RVO3594" s="195"/>
      <c r="RVP3594" s="195"/>
      <c r="RVQ3594" s="195"/>
      <c r="RVR3594" s="195"/>
      <c r="RVS3594" s="195"/>
      <c r="RVT3594" s="195"/>
      <c r="RVU3594" s="195"/>
      <c r="RVV3594" s="195"/>
      <c r="RVW3594" s="195"/>
      <c r="RVX3594" s="195"/>
      <c r="RVY3594" s="195"/>
      <c r="RVZ3594" s="195"/>
      <c r="RWA3594" s="195"/>
      <c r="RWB3594" s="195"/>
      <c r="RWC3594" s="195"/>
      <c r="RWD3594" s="195"/>
      <c r="RWE3594" s="195"/>
      <c r="RWF3594" s="195"/>
      <c r="RWG3594" s="195"/>
      <c r="RWH3594" s="195"/>
      <c r="RWI3594" s="195"/>
      <c r="RWJ3594" s="195"/>
      <c r="RWK3594" s="195"/>
      <c r="RWL3594" s="195"/>
      <c r="RWM3594" s="195"/>
      <c r="RWN3594" s="195"/>
      <c r="RWO3594" s="195"/>
      <c r="RWP3594" s="195"/>
      <c r="RWQ3594" s="195"/>
      <c r="RWR3594" s="195"/>
      <c r="RWS3594" s="195"/>
      <c r="RWT3594" s="195"/>
      <c r="RWU3594" s="195"/>
      <c r="RWV3594" s="195"/>
      <c r="RWW3594" s="195"/>
      <c r="RWX3594" s="195"/>
      <c r="RWY3594" s="195"/>
      <c r="RWZ3594" s="195"/>
      <c r="RXA3594" s="195"/>
      <c r="RXB3594" s="195"/>
      <c r="RXC3594" s="195"/>
      <c r="RXD3594" s="195"/>
      <c r="RXE3594" s="195"/>
      <c r="RXF3594" s="195"/>
      <c r="RXG3594" s="195"/>
      <c r="RXH3594" s="195"/>
      <c r="RXI3594" s="195"/>
      <c r="RXJ3594" s="195"/>
      <c r="RXK3594" s="195"/>
      <c r="RXL3594" s="195"/>
      <c r="RXM3594" s="195"/>
      <c r="RXN3594" s="195"/>
      <c r="RXO3594" s="195"/>
      <c r="RXP3594" s="195"/>
      <c r="RXQ3594" s="195"/>
      <c r="RXR3594" s="195"/>
      <c r="RXS3594" s="195"/>
      <c r="RXT3594" s="195"/>
      <c r="RXU3594" s="195"/>
      <c r="RXV3594" s="195"/>
      <c r="RXW3594" s="195"/>
      <c r="RXX3594" s="195"/>
      <c r="RXY3594" s="195"/>
      <c r="RXZ3594" s="195"/>
      <c r="RYA3594" s="195"/>
      <c r="RYB3594" s="195"/>
      <c r="RYC3594" s="195"/>
      <c r="RYD3594" s="195"/>
      <c r="RYE3594" s="195"/>
      <c r="RYF3594" s="195"/>
      <c r="RYG3594" s="195"/>
      <c r="RYH3594" s="195"/>
      <c r="RYI3594" s="195"/>
      <c r="RYJ3594" s="195"/>
      <c r="RYK3594" s="195"/>
      <c r="RYL3594" s="195"/>
      <c r="RYM3594" s="195"/>
      <c r="RYN3594" s="195"/>
      <c r="RYO3594" s="195"/>
      <c r="RYP3594" s="195"/>
      <c r="RYQ3594" s="195"/>
      <c r="RYR3594" s="195"/>
      <c r="RYS3594" s="195"/>
      <c r="RYT3594" s="195"/>
      <c r="RYU3594" s="195"/>
      <c r="RYV3594" s="195"/>
      <c r="RYW3594" s="195"/>
      <c r="RYX3594" s="195"/>
      <c r="RYY3594" s="195"/>
      <c r="RYZ3594" s="195"/>
      <c r="RZA3594" s="195"/>
      <c r="RZB3594" s="195"/>
      <c r="RZC3594" s="195"/>
      <c r="RZD3594" s="195"/>
      <c r="RZE3594" s="195"/>
      <c r="RZF3594" s="195"/>
      <c r="RZG3594" s="195"/>
      <c r="RZH3594" s="195"/>
      <c r="RZI3594" s="195"/>
      <c r="RZJ3594" s="195"/>
      <c r="RZK3594" s="195"/>
      <c r="RZL3594" s="195"/>
      <c r="RZM3594" s="195"/>
      <c r="RZN3594" s="195"/>
      <c r="RZO3594" s="195"/>
      <c r="RZP3594" s="195"/>
      <c r="RZQ3594" s="195"/>
      <c r="RZR3594" s="195"/>
      <c r="RZS3594" s="195"/>
      <c r="RZT3594" s="195"/>
      <c r="RZU3594" s="195"/>
      <c r="RZV3594" s="195"/>
      <c r="RZW3594" s="195"/>
      <c r="RZX3594" s="195"/>
      <c r="RZY3594" s="195"/>
      <c r="RZZ3594" s="195"/>
      <c r="SAA3594" s="195"/>
      <c r="SAB3594" s="195"/>
      <c r="SAC3594" s="195"/>
      <c r="SAD3594" s="195"/>
      <c r="SAE3594" s="195"/>
      <c r="SAF3594" s="195"/>
      <c r="SAG3594" s="195"/>
      <c r="SAH3594" s="195"/>
      <c r="SAI3594" s="195"/>
      <c r="SAJ3594" s="195"/>
      <c r="SAK3594" s="195"/>
      <c r="SAL3594" s="195"/>
      <c r="SAM3594" s="195"/>
      <c r="SAN3594" s="195"/>
      <c r="SAO3594" s="195"/>
      <c r="SAP3594" s="195"/>
      <c r="SAQ3594" s="195"/>
      <c r="SAR3594" s="195"/>
      <c r="SAS3594" s="195"/>
      <c r="SAT3594" s="195"/>
      <c r="SAU3594" s="195"/>
      <c r="SAV3594" s="195"/>
      <c r="SAW3594" s="195"/>
      <c r="SAX3594" s="195"/>
      <c r="SAY3594" s="195"/>
      <c r="SAZ3594" s="195"/>
      <c r="SBA3594" s="195"/>
      <c r="SBB3594" s="195"/>
      <c r="SBC3594" s="195"/>
      <c r="SBD3594" s="195"/>
      <c r="SBE3594" s="195"/>
      <c r="SBF3594" s="195"/>
      <c r="SBG3594" s="195"/>
      <c r="SBH3594" s="195"/>
      <c r="SBI3594" s="195"/>
      <c r="SBJ3594" s="195"/>
      <c r="SBK3594" s="195"/>
      <c r="SBL3594" s="195"/>
      <c r="SBM3594" s="195"/>
      <c r="SBN3594" s="195"/>
      <c r="SBO3594" s="195"/>
      <c r="SBP3594" s="195"/>
      <c r="SBQ3594" s="195"/>
      <c r="SBR3594" s="195"/>
      <c r="SBS3594" s="195"/>
      <c r="SBT3594" s="195"/>
      <c r="SBU3594" s="195"/>
      <c r="SBV3594" s="195"/>
      <c r="SBW3594" s="195"/>
      <c r="SBX3594" s="195"/>
      <c r="SBY3594" s="195"/>
      <c r="SBZ3594" s="195"/>
      <c r="SCA3594" s="195"/>
      <c r="SCB3594" s="195"/>
      <c r="SCC3594" s="195"/>
      <c r="SCD3594" s="195"/>
      <c r="SCE3594" s="195"/>
      <c r="SCF3594" s="195"/>
      <c r="SCG3594" s="195"/>
      <c r="SCH3594" s="195"/>
      <c r="SCI3594" s="195"/>
      <c r="SCJ3594" s="195"/>
      <c r="SCK3594" s="195"/>
      <c r="SCL3594" s="195"/>
      <c r="SCM3594" s="195"/>
      <c r="SCN3594" s="195"/>
      <c r="SCO3594" s="195"/>
      <c r="SCP3594" s="195"/>
      <c r="SCQ3594" s="195"/>
      <c r="SCR3594" s="195"/>
      <c r="SCS3594" s="195"/>
      <c r="SCT3594" s="195"/>
      <c r="SCU3594" s="195"/>
      <c r="SCV3594" s="195"/>
      <c r="SCW3594" s="195"/>
      <c r="SCX3594" s="195"/>
      <c r="SCY3594" s="195"/>
      <c r="SCZ3594" s="195"/>
      <c r="SDA3594" s="195"/>
      <c r="SDB3594" s="195"/>
      <c r="SDC3594" s="195"/>
      <c r="SDD3594" s="195"/>
      <c r="SDE3594" s="195"/>
      <c r="SDF3594" s="195"/>
      <c r="SDG3594" s="195"/>
      <c r="SDH3594" s="195"/>
      <c r="SDI3594" s="195"/>
      <c r="SDJ3594" s="195"/>
      <c r="SDK3594" s="195"/>
      <c r="SDL3594" s="195"/>
      <c r="SDM3594" s="195"/>
      <c r="SDN3594" s="195"/>
      <c r="SDO3594" s="195"/>
      <c r="SDP3594" s="195"/>
      <c r="SDQ3594" s="195"/>
      <c r="SDR3594" s="195"/>
      <c r="SDS3594" s="195"/>
      <c r="SDT3594" s="195"/>
      <c r="SDU3594" s="195"/>
      <c r="SDV3594" s="195"/>
      <c r="SDW3594" s="195"/>
      <c r="SDX3594" s="195"/>
      <c r="SDY3594" s="195"/>
      <c r="SDZ3594" s="195"/>
      <c r="SEA3594" s="195"/>
      <c r="SEB3594" s="195"/>
      <c r="SEC3594" s="195"/>
      <c r="SED3594" s="195"/>
      <c r="SEE3594" s="195"/>
      <c r="SEF3594" s="195"/>
      <c r="SEG3594" s="195"/>
      <c r="SEH3594" s="195"/>
      <c r="SEI3594" s="195"/>
      <c r="SEJ3594" s="195"/>
      <c r="SEK3594" s="195"/>
      <c r="SEL3594" s="195"/>
      <c r="SEM3594" s="195"/>
      <c r="SEN3594" s="195"/>
      <c r="SEO3594" s="195"/>
      <c r="SEP3594" s="195"/>
      <c r="SEQ3594" s="195"/>
      <c r="SER3594" s="195"/>
      <c r="SES3594" s="195"/>
      <c r="SET3594" s="195"/>
      <c r="SEU3594" s="195"/>
      <c r="SEV3594" s="195"/>
      <c r="SEW3594" s="195"/>
      <c r="SEX3594" s="195"/>
      <c r="SEY3594" s="195"/>
      <c r="SEZ3594" s="195"/>
      <c r="SFA3594" s="195"/>
      <c r="SFB3594" s="195"/>
      <c r="SFC3594" s="195"/>
      <c r="SFD3594" s="195"/>
      <c r="SFE3594" s="195"/>
      <c r="SFF3594" s="195"/>
      <c r="SFG3594" s="195"/>
      <c r="SFH3594" s="195"/>
      <c r="SFI3594" s="195"/>
      <c r="SFJ3594" s="195"/>
      <c r="SFK3594" s="195"/>
      <c r="SFL3594" s="195"/>
      <c r="SFM3594" s="195"/>
      <c r="SFN3594" s="195"/>
      <c r="SFO3594" s="195"/>
      <c r="SFP3594" s="195"/>
      <c r="SFQ3594" s="195"/>
      <c r="SFR3594" s="195"/>
      <c r="SFS3594" s="195"/>
      <c r="SFT3594" s="195"/>
      <c r="SFU3594" s="195"/>
      <c r="SFV3594" s="195"/>
      <c r="SFW3594" s="195"/>
      <c r="SFX3594" s="195"/>
      <c r="SFY3594" s="195"/>
      <c r="SFZ3594" s="195"/>
      <c r="SGA3594" s="195"/>
      <c r="SGB3594" s="195"/>
      <c r="SGC3594" s="195"/>
      <c r="SGD3594" s="195"/>
      <c r="SGE3594" s="195"/>
      <c r="SGF3594" s="195"/>
      <c r="SGG3594" s="195"/>
      <c r="SGH3594" s="195"/>
      <c r="SGI3594" s="195"/>
      <c r="SGJ3594" s="195"/>
      <c r="SGK3594" s="195"/>
      <c r="SGL3594" s="195"/>
      <c r="SGM3594" s="195"/>
      <c r="SGN3594" s="195"/>
      <c r="SGO3594" s="195"/>
      <c r="SGP3594" s="195"/>
      <c r="SGQ3594" s="195"/>
      <c r="SGR3594" s="195"/>
      <c r="SGS3594" s="195"/>
      <c r="SGT3594" s="195"/>
      <c r="SGU3594" s="195"/>
      <c r="SGV3594" s="195"/>
      <c r="SGW3594" s="195"/>
      <c r="SGX3594" s="195"/>
      <c r="SGY3594" s="195"/>
      <c r="SGZ3594" s="195"/>
      <c r="SHA3594" s="195"/>
      <c r="SHB3594" s="195"/>
      <c r="SHC3594" s="195"/>
      <c r="SHD3594" s="195"/>
      <c r="SHE3594" s="195"/>
      <c r="SHF3594" s="195"/>
      <c r="SHG3594" s="195"/>
      <c r="SHH3594" s="195"/>
      <c r="SHI3594" s="195"/>
      <c r="SHJ3594" s="195"/>
      <c r="SHK3594" s="195"/>
      <c r="SHL3594" s="195"/>
      <c r="SHM3594" s="195"/>
      <c r="SHN3594" s="195"/>
      <c r="SHO3594" s="195"/>
      <c r="SHP3594" s="195"/>
      <c r="SHQ3594" s="195"/>
      <c r="SHR3594" s="195"/>
      <c r="SHS3594" s="195"/>
      <c r="SHT3594" s="195"/>
      <c r="SHU3594" s="195"/>
      <c r="SHV3594" s="195"/>
      <c r="SHW3594" s="195"/>
      <c r="SHX3594" s="195"/>
      <c r="SHY3594" s="195"/>
      <c r="SHZ3594" s="195"/>
      <c r="SIA3594" s="195"/>
      <c r="SIB3594" s="195"/>
      <c r="SIC3594" s="195"/>
      <c r="SID3594" s="195"/>
      <c r="SIE3594" s="195"/>
      <c r="SIF3594" s="195"/>
      <c r="SIG3594" s="195"/>
      <c r="SIH3594" s="195"/>
      <c r="SII3594" s="195"/>
      <c r="SIJ3594" s="195"/>
      <c r="SIK3594" s="195"/>
      <c r="SIL3594" s="195"/>
      <c r="SIM3594" s="195"/>
      <c r="SIN3594" s="195"/>
      <c r="SIO3594" s="195"/>
      <c r="SIP3594" s="195"/>
      <c r="SIQ3594" s="195"/>
      <c r="SIR3594" s="195"/>
      <c r="SIS3594" s="195"/>
      <c r="SIT3594" s="195"/>
      <c r="SIU3594" s="195"/>
      <c r="SIV3594" s="195"/>
      <c r="SIW3594" s="195"/>
      <c r="SIX3594" s="195"/>
      <c r="SIY3594" s="195"/>
      <c r="SIZ3594" s="195"/>
      <c r="SJA3594" s="195"/>
      <c r="SJB3594" s="195"/>
      <c r="SJC3594" s="195"/>
      <c r="SJD3594" s="195"/>
      <c r="SJE3594" s="195"/>
      <c r="SJF3594" s="195"/>
      <c r="SJG3594" s="195"/>
      <c r="SJH3594" s="195"/>
      <c r="SJI3594" s="195"/>
      <c r="SJJ3594" s="195"/>
      <c r="SJK3594" s="195"/>
      <c r="SJL3594" s="195"/>
      <c r="SJM3594" s="195"/>
      <c r="SJN3594" s="195"/>
      <c r="SJO3594" s="195"/>
      <c r="SJP3594" s="195"/>
      <c r="SJQ3594" s="195"/>
      <c r="SJR3594" s="195"/>
      <c r="SJS3594" s="195"/>
      <c r="SJT3594" s="195"/>
      <c r="SJU3594" s="195"/>
      <c r="SJV3594" s="195"/>
      <c r="SJW3594" s="195"/>
      <c r="SJX3594" s="195"/>
      <c r="SJY3594" s="195"/>
      <c r="SJZ3594" s="195"/>
      <c r="SKA3594" s="195"/>
      <c r="SKB3594" s="195"/>
      <c r="SKC3594" s="195"/>
      <c r="SKD3594" s="195"/>
      <c r="SKE3594" s="195"/>
      <c r="SKF3594" s="195"/>
      <c r="SKG3594" s="195"/>
      <c r="SKH3594" s="195"/>
      <c r="SKI3594" s="195"/>
      <c r="SKJ3594" s="195"/>
      <c r="SKK3594" s="195"/>
      <c r="SKL3594" s="195"/>
      <c r="SKM3594" s="195"/>
      <c r="SKN3594" s="195"/>
      <c r="SKO3594" s="195"/>
      <c r="SKP3594" s="195"/>
      <c r="SKQ3594" s="195"/>
      <c r="SKR3594" s="195"/>
      <c r="SKS3594" s="195"/>
      <c r="SKT3594" s="195"/>
      <c r="SKU3594" s="195"/>
      <c r="SKV3594" s="195"/>
      <c r="SKW3594" s="195"/>
      <c r="SKX3594" s="195"/>
      <c r="SKY3594" s="195"/>
      <c r="SKZ3594" s="195"/>
      <c r="SLA3594" s="195"/>
      <c r="SLB3594" s="195"/>
      <c r="SLC3594" s="195"/>
      <c r="SLD3594" s="195"/>
      <c r="SLE3594" s="195"/>
      <c r="SLF3594" s="195"/>
      <c r="SLG3594" s="195"/>
      <c r="SLH3594" s="195"/>
      <c r="SLI3594" s="195"/>
      <c r="SLJ3594" s="195"/>
      <c r="SLK3594" s="195"/>
      <c r="SLL3594" s="195"/>
      <c r="SLM3594" s="195"/>
      <c r="SLN3594" s="195"/>
      <c r="SLO3594" s="195"/>
      <c r="SLP3594" s="195"/>
      <c r="SLQ3594" s="195"/>
      <c r="SLR3594" s="195"/>
      <c r="SLS3594" s="195"/>
      <c r="SLT3594" s="195"/>
      <c r="SLU3594" s="195"/>
      <c r="SLV3594" s="195"/>
      <c r="SLW3594" s="195"/>
      <c r="SLX3594" s="195"/>
      <c r="SLY3594" s="195"/>
      <c r="SLZ3594" s="195"/>
      <c r="SMA3594" s="195"/>
      <c r="SMB3594" s="195"/>
      <c r="SMC3594" s="195"/>
      <c r="SMD3594" s="195"/>
      <c r="SME3594" s="195"/>
      <c r="SMF3594" s="195"/>
      <c r="SMG3594" s="195"/>
      <c r="SMH3594" s="195"/>
      <c r="SMI3594" s="195"/>
      <c r="SMJ3594" s="195"/>
      <c r="SMK3594" s="195"/>
      <c r="SML3594" s="195"/>
      <c r="SMM3594" s="195"/>
      <c r="SMN3594" s="195"/>
      <c r="SMO3594" s="195"/>
      <c r="SMP3594" s="195"/>
      <c r="SMQ3594" s="195"/>
      <c r="SMR3594" s="195"/>
      <c r="SMS3594" s="195"/>
      <c r="SMT3594" s="195"/>
      <c r="SMU3594" s="195"/>
      <c r="SMV3594" s="195"/>
      <c r="SMW3594" s="195"/>
      <c r="SMX3594" s="195"/>
      <c r="SMY3594" s="195"/>
      <c r="SMZ3594" s="195"/>
      <c r="SNA3594" s="195"/>
      <c r="SNB3594" s="195"/>
      <c r="SNC3594" s="195"/>
      <c r="SND3594" s="195"/>
      <c r="SNE3594" s="195"/>
      <c r="SNF3594" s="195"/>
      <c r="SNG3594" s="195"/>
      <c r="SNH3594" s="195"/>
      <c r="SNI3594" s="195"/>
      <c r="SNJ3594" s="195"/>
      <c r="SNK3594" s="195"/>
      <c r="SNL3594" s="195"/>
      <c r="SNM3594" s="195"/>
      <c r="SNN3594" s="195"/>
      <c r="SNO3594" s="195"/>
      <c r="SNP3594" s="195"/>
      <c r="SNQ3594" s="195"/>
      <c r="SNR3594" s="195"/>
      <c r="SNS3594" s="195"/>
      <c r="SNT3594" s="195"/>
      <c r="SNU3594" s="195"/>
      <c r="SNV3594" s="195"/>
      <c r="SNW3594" s="195"/>
      <c r="SNX3594" s="195"/>
      <c r="SNY3594" s="195"/>
      <c r="SNZ3594" s="195"/>
      <c r="SOA3594" s="195"/>
      <c r="SOB3594" s="195"/>
      <c r="SOC3594" s="195"/>
      <c r="SOD3594" s="195"/>
      <c r="SOE3594" s="195"/>
      <c r="SOF3594" s="195"/>
      <c r="SOG3594" s="195"/>
      <c r="SOH3594" s="195"/>
      <c r="SOI3594" s="195"/>
      <c r="SOJ3594" s="195"/>
      <c r="SOK3594" s="195"/>
      <c r="SOL3594" s="195"/>
      <c r="SOM3594" s="195"/>
      <c r="SON3594" s="195"/>
      <c r="SOO3594" s="195"/>
      <c r="SOP3594" s="195"/>
      <c r="SOQ3594" s="195"/>
      <c r="SOR3594" s="195"/>
      <c r="SOS3594" s="195"/>
      <c r="SOT3594" s="195"/>
      <c r="SOU3594" s="195"/>
      <c r="SOV3594" s="195"/>
      <c r="SOW3594" s="195"/>
      <c r="SOX3594" s="195"/>
      <c r="SOY3594" s="195"/>
      <c r="SOZ3594" s="195"/>
      <c r="SPA3594" s="195"/>
      <c r="SPB3594" s="195"/>
      <c r="SPC3594" s="195"/>
      <c r="SPD3594" s="195"/>
      <c r="SPE3594" s="195"/>
      <c r="SPF3594" s="195"/>
      <c r="SPG3594" s="195"/>
      <c r="SPH3594" s="195"/>
      <c r="SPI3594" s="195"/>
      <c r="SPJ3594" s="195"/>
      <c r="SPK3594" s="195"/>
      <c r="SPL3594" s="195"/>
      <c r="SPM3594" s="195"/>
      <c r="SPN3594" s="195"/>
      <c r="SPO3594" s="195"/>
      <c r="SPP3594" s="195"/>
      <c r="SPQ3594" s="195"/>
      <c r="SPR3594" s="195"/>
      <c r="SPS3594" s="195"/>
      <c r="SPT3594" s="195"/>
      <c r="SPU3594" s="195"/>
      <c r="SPV3594" s="195"/>
      <c r="SPW3594" s="195"/>
      <c r="SPX3594" s="195"/>
      <c r="SPY3594" s="195"/>
      <c r="SPZ3594" s="195"/>
      <c r="SQA3594" s="195"/>
      <c r="SQB3594" s="195"/>
      <c r="SQC3594" s="195"/>
      <c r="SQD3594" s="195"/>
      <c r="SQE3594" s="195"/>
      <c r="SQF3594" s="195"/>
      <c r="SQG3594" s="195"/>
      <c r="SQH3594" s="195"/>
      <c r="SQI3594" s="195"/>
      <c r="SQJ3594" s="195"/>
      <c r="SQK3594" s="195"/>
      <c r="SQL3594" s="195"/>
      <c r="SQM3594" s="195"/>
      <c r="SQN3594" s="195"/>
      <c r="SQO3594" s="195"/>
      <c r="SQP3594" s="195"/>
      <c r="SQQ3594" s="195"/>
      <c r="SQR3594" s="195"/>
      <c r="SQS3594" s="195"/>
      <c r="SQT3594" s="195"/>
      <c r="SQU3594" s="195"/>
      <c r="SQV3594" s="195"/>
      <c r="SQW3594" s="195"/>
      <c r="SQX3594" s="195"/>
      <c r="SQY3594" s="195"/>
      <c r="SQZ3594" s="195"/>
      <c r="SRA3594" s="195"/>
      <c r="SRB3594" s="195"/>
      <c r="SRC3594" s="195"/>
      <c r="SRD3594" s="195"/>
      <c r="SRE3594" s="195"/>
      <c r="SRF3594" s="195"/>
      <c r="SRG3594" s="195"/>
      <c r="SRH3594" s="195"/>
      <c r="SRI3594" s="195"/>
      <c r="SRJ3594" s="195"/>
      <c r="SRK3594" s="195"/>
      <c r="SRL3594" s="195"/>
      <c r="SRM3594" s="195"/>
      <c r="SRN3594" s="195"/>
      <c r="SRO3594" s="195"/>
      <c r="SRP3594" s="195"/>
      <c r="SRQ3594" s="195"/>
      <c r="SRR3594" s="195"/>
      <c r="SRS3594" s="195"/>
      <c r="SRT3594" s="195"/>
      <c r="SRU3594" s="195"/>
      <c r="SRV3594" s="195"/>
      <c r="SRW3594" s="195"/>
      <c r="SRX3594" s="195"/>
      <c r="SRY3594" s="195"/>
      <c r="SRZ3594" s="195"/>
      <c r="SSA3594" s="195"/>
      <c r="SSB3594" s="195"/>
      <c r="SSC3594" s="195"/>
      <c r="SSD3594" s="195"/>
      <c r="SSE3594" s="195"/>
      <c r="SSF3594" s="195"/>
      <c r="SSG3594" s="195"/>
      <c r="SSH3594" s="195"/>
      <c r="SSI3594" s="195"/>
      <c r="SSJ3594" s="195"/>
      <c r="SSK3594" s="195"/>
      <c r="SSL3594" s="195"/>
      <c r="SSM3594" s="195"/>
      <c r="SSN3594" s="195"/>
      <c r="SSO3594" s="195"/>
      <c r="SSP3594" s="195"/>
      <c r="SSQ3594" s="195"/>
      <c r="SSR3594" s="195"/>
      <c r="SSS3594" s="195"/>
      <c r="SST3594" s="195"/>
      <c r="SSU3594" s="195"/>
      <c r="SSV3594" s="195"/>
      <c r="SSW3594" s="195"/>
      <c r="SSX3594" s="195"/>
      <c r="SSY3594" s="195"/>
      <c r="SSZ3594" s="195"/>
      <c r="STA3594" s="195"/>
      <c r="STB3594" s="195"/>
      <c r="STC3594" s="195"/>
      <c r="STD3594" s="195"/>
      <c r="STE3594" s="195"/>
      <c r="STF3594" s="195"/>
      <c r="STG3594" s="195"/>
      <c r="STH3594" s="195"/>
      <c r="STI3594" s="195"/>
      <c r="STJ3594" s="195"/>
      <c r="STK3594" s="195"/>
      <c r="STL3594" s="195"/>
      <c r="STM3594" s="195"/>
      <c r="STN3594" s="195"/>
      <c r="STO3594" s="195"/>
      <c r="STP3594" s="195"/>
      <c r="STQ3594" s="195"/>
      <c r="STR3594" s="195"/>
      <c r="STS3594" s="195"/>
      <c r="STT3594" s="195"/>
      <c r="STU3594" s="195"/>
      <c r="STV3594" s="195"/>
      <c r="STW3594" s="195"/>
      <c r="STX3594" s="195"/>
      <c r="STY3594" s="195"/>
      <c r="STZ3594" s="195"/>
      <c r="SUA3594" s="195"/>
      <c r="SUB3594" s="195"/>
      <c r="SUC3594" s="195"/>
      <c r="SUD3594" s="195"/>
      <c r="SUE3594" s="195"/>
      <c r="SUF3594" s="195"/>
      <c r="SUG3594" s="195"/>
      <c r="SUH3594" s="195"/>
      <c r="SUI3594" s="195"/>
      <c r="SUJ3594" s="195"/>
      <c r="SUK3594" s="195"/>
      <c r="SUL3594" s="195"/>
      <c r="SUM3594" s="195"/>
      <c r="SUN3594" s="195"/>
      <c r="SUO3594" s="195"/>
      <c r="SUP3594" s="195"/>
      <c r="SUQ3594" s="195"/>
      <c r="SUR3594" s="195"/>
      <c r="SUS3594" s="195"/>
      <c r="SUT3594" s="195"/>
      <c r="SUU3594" s="195"/>
      <c r="SUV3594" s="195"/>
      <c r="SUW3594" s="195"/>
      <c r="SUX3594" s="195"/>
      <c r="SUY3594" s="195"/>
      <c r="SUZ3594" s="195"/>
      <c r="SVA3594" s="195"/>
      <c r="SVB3594" s="195"/>
      <c r="SVC3594" s="195"/>
      <c r="SVD3594" s="195"/>
      <c r="SVE3594" s="195"/>
      <c r="SVF3594" s="195"/>
      <c r="SVG3594" s="195"/>
      <c r="SVH3594" s="195"/>
      <c r="SVI3594" s="195"/>
      <c r="SVJ3594" s="195"/>
      <c r="SVK3594" s="195"/>
      <c r="SVL3594" s="195"/>
      <c r="SVM3594" s="195"/>
      <c r="SVN3594" s="195"/>
      <c r="SVO3594" s="195"/>
      <c r="SVP3594" s="195"/>
      <c r="SVQ3594" s="195"/>
      <c r="SVR3594" s="195"/>
      <c r="SVS3594" s="195"/>
      <c r="SVT3594" s="195"/>
      <c r="SVU3594" s="195"/>
      <c r="SVV3594" s="195"/>
      <c r="SVW3594" s="195"/>
      <c r="SVX3594" s="195"/>
      <c r="SVY3594" s="195"/>
      <c r="SVZ3594" s="195"/>
      <c r="SWA3594" s="195"/>
      <c r="SWB3594" s="195"/>
      <c r="SWC3594" s="195"/>
      <c r="SWD3594" s="195"/>
      <c r="SWE3594" s="195"/>
      <c r="SWF3594" s="195"/>
      <c r="SWG3594" s="195"/>
      <c r="SWH3594" s="195"/>
      <c r="SWI3594" s="195"/>
      <c r="SWJ3594" s="195"/>
      <c r="SWK3594" s="195"/>
      <c r="SWL3594" s="195"/>
      <c r="SWM3594" s="195"/>
      <c r="SWN3594" s="195"/>
      <c r="SWO3594" s="195"/>
      <c r="SWP3594" s="195"/>
      <c r="SWQ3594" s="195"/>
      <c r="SWR3594" s="195"/>
      <c r="SWS3594" s="195"/>
      <c r="SWT3594" s="195"/>
      <c r="SWU3594" s="195"/>
      <c r="SWV3594" s="195"/>
      <c r="SWW3594" s="195"/>
      <c r="SWX3594" s="195"/>
      <c r="SWY3594" s="195"/>
      <c r="SWZ3594" s="195"/>
      <c r="SXA3594" s="195"/>
      <c r="SXB3594" s="195"/>
      <c r="SXC3594" s="195"/>
      <c r="SXD3594" s="195"/>
      <c r="SXE3594" s="195"/>
      <c r="SXF3594" s="195"/>
      <c r="SXG3594" s="195"/>
      <c r="SXH3594" s="195"/>
      <c r="SXI3594" s="195"/>
      <c r="SXJ3594" s="195"/>
      <c r="SXK3594" s="195"/>
      <c r="SXL3594" s="195"/>
      <c r="SXM3594" s="195"/>
      <c r="SXN3594" s="195"/>
      <c r="SXO3594" s="195"/>
      <c r="SXP3594" s="195"/>
      <c r="SXQ3594" s="195"/>
      <c r="SXR3594" s="195"/>
      <c r="SXS3594" s="195"/>
      <c r="SXT3594" s="195"/>
      <c r="SXU3594" s="195"/>
      <c r="SXV3594" s="195"/>
      <c r="SXW3594" s="195"/>
      <c r="SXX3594" s="195"/>
      <c r="SXY3594" s="195"/>
      <c r="SXZ3594" s="195"/>
      <c r="SYA3594" s="195"/>
      <c r="SYB3594" s="195"/>
      <c r="SYC3594" s="195"/>
      <c r="SYD3594" s="195"/>
      <c r="SYE3594" s="195"/>
      <c r="SYF3594" s="195"/>
      <c r="SYG3594" s="195"/>
      <c r="SYH3594" s="195"/>
      <c r="SYI3594" s="195"/>
      <c r="SYJ3594" s="195"/>
      <c r="SYK3594" s="195"/>
      <c r="SYL3594" s="195"/>
      <c r="SYM3594" s="195"/>
      <c r="SYN3594" s="195"/>
      <c r="SYO3594" s="195"/>
      <c r="SYP3594" s="195"/>
      <c r="SYQ3594" s="195"/>
      <c r="SYR3594" s="195"/>
      <c r="SYS3594" s="195"/>
      <c r="SYT3594" s="195"/>
      <c r="SYU3594" s="195"/>
      <c r="SYV3594" s="195"/>
      <c r="SYW3594" s="195"/>
      <c r="SYX3594" s="195"/>
      <c r="SYY3594" s="195"/>
      <c r="SYZ3594" s="195"/>
      <c r="SZA3594" s="195"/>
      <c r="SZB3594" s="195"/>
      <c r="SZC3594" s="195"/>
      <c r="SZD3594" s="195"/>
      <c r="SZE3594" s="195"/>
      <c r="SZF3594" s="195"/>
      <c r="SZG3594" s="195"/>
      <c r="SZH3594" s="195"/>
      <c r="SZI3594" s="195"/>
      <c r="SZJ3594" s="195"/>
      <c r="SZK3594" s="195"/>
      <c r="SZL3594" s="195"/>
      <c r="SZM3594" s="195"/>
      <c r="SZN3594" s="195"/>
      <c r="SZO3594" s="195"/>
      <c r="SZP3594" s="195"/>
      <c r="SZQ3594" s="195"/>
      <c r="SZR3594" s="195"/>
      <c r="SZS3594" s="195"/>
      <c r="SZT3594" s="195"/>
      <c r="SZU3594" s="195"/>
      <c r="SZV3594" s="195"/>
      <c r="SZW3594" s="195"/>
      <c r="SZX3594" s="195"/>
      <c r="SZY3594" s="195"/>
      <c r="SZZ3594" s="195"/>
      <c r="TAA3594" s="195"/>
      <c r="TAB3594" s="195"/>
      <c r="TAC3594" s="195"/>
      <c r="TAD3594" s="195"/>
      <c r="TAE3594" s="195"/>
      <c r="TAF3594" s="195"/>
      <c r="TAG3594" s="195"/>
      <c r="TAH3594" s="195"/>
      <c r="TAI3594" s="195"/>
      <c r="TAJ3594" s="195"/>
      <c r="TAK3594" s="195"/>
      <c r="TAL3594" s="195"/>
      <c r="TAM3594" s="195"/>
      <c r="TAN3594" s="195"/>
      <c r="TAO3594" s="195"/>
      <c r="TAP3594" s="195"/>
      <c r="TAQ3594" s="195"/>
      <c r="TAR3594" s="195"/>
      <c r="TAS3594" s="195"/>
      <c r="TAT3594" s="195"/>
      <c r="TAU3594" s="195"/>
      <c r="TAV3594" s="195"/>
      <c r="TAW3594" s="195"/>
      <c r="TAX3594" s="195"/>
      <c r="TAY3594" s="195"/>
      <c r="TAZ3594" s="195"/>
      <c r="TBA3594" s="195"/>
      <c r="TBB3594" s="195"/>
      <c r="TBC3594" s="195"/>
      <c r="TBD3594" s="195"/>
      <c r="TBE3594" s="195"/>
      <c r="TBF3594" s="195"/>
      <c r="TBG3594" s="195"/>
      <c r="TBH3594" s="195"/>
      <c r="TBI3594" s="195"/>
      <c r="TBJ3594" s="195"/>
      <c r="TBK3594" s="195"/>
      <c r="TBL3594" s="195"/>
      <c r="TBM3594" s="195"/>
      <c r="TBN3594" s="195"/>
      <c r="TBO3594" s="195"/>
      <c r="TBP3594" s="195"/>
      <c r="TBQ3594" s="195"/>
      <c r="TBR3594" s="195"/>
      <c r="TBS3594" s="195"/>
      <c r="TBT3594" s="195"/>
      <c r="TBU3594" s="195"/>
      <c r="TBV3594" s="195"/>
      <c r="TBW3594" s="195"/>
      <c r="TBX3594" s="195"/>
      <c r="TBY3594" s="195"/>
      <c r="TBZ3594" s="195"/>
      <c r="TCA3594" s="195"/>
      <c r="TCB3594" s="195"/>
      <c r="TCC3594" s="195"/>
      <c r="TCD3594" s="195"/>
      <c r="TCE3594" s="195"/>
      <c r="TCF3594" s="195"/>
      <c r="TCG3594" s="195"/>
      <c r="TCH3594" s="195"/>
      <c r="TCI3594" s="195"/>
      <c r="TCJ3594" s="195"/>
      <c r="TCK3594" s="195"/>
      <c r="TCL3594" s="195"/>
      <c r="TCM3594" s="195"/>
      <c r="TCN3594" s="195"/>
      <c r="TCO3594" s="195"/>
      <c r="TCP3594" s="195"/>
      <c r="TCQ3594" s="195"/>
      <c r="TCR3594" s="195"/>
      <c r="TCS3594" s="195"/>
      <c r="TCT3594" s="195"/>
      <c r="TCU3594" s="195"/>
      <c r="TCV3594" s="195"/>
      <c r="TCW3594" s="195"/>
      <c r="TCX3594" s="195"/>
      <c r="TCY3594" s="195"/>
      <c r="TCZ3594" s="195"/>
      <c r="TDA3594" s="195"/>
      <c r="TDB3594" s="195"/>
      <c r="TDC3594" s="195"/>
      <c r="TDD3594" s="195"/>
      <c r="TDE3594" s="195"/>
      <c r="TDF3594" s="195"/>
      <c r="TDG3594" s="195"/>
      <c r="TDH3594" s="195"/>
      <c r="TDI3594" s="195"/>
      <c r="TDJ3594" s="195"/>
      <c r="TDK3594" s="195"/>
      <c r="TDL3594" s="195"/>
      <c r="TDM3594" s="195"/>
      <c r="TDN3594" s="195"/>
      <c r="TDO3594" s="195"/>
      <c r="TDP3594" s="195"/>
      <c r="TDQ3594" s="195"/>
      <c r="TDR3594" s="195"/>
      <c r="TDS3594" s="195"/>
      <c r="TDT3594" s="195"/>
      <c r="TDU3594" s="195"/>
      <c r="TDV3594" s="195"/>
      <c r="TDW3594" s="195"/>
      <c r="TDX3594" s="195"/>
      <c r="TDY3594" s="195"/>
      <c r="TDZ3594" s="195"/>
      <c r="TEA3594" s="195"/>
      <c r="TEB3594" s="195"/>
      <c r="TEC3594" s="195"/>
      <c r="TED3594" s="195"/>
      <c r="TEE3594" s="195"/>
      <c r="TEF3594" s="195"/>
      <c r="TEG3594" s="195"/>
      <c r="TEH3594" s="195"/>
      <c r="TEI3594" s="195"/>
      <c r="TEJ3594" s="195"/>
      <c r="TEK3594" s="195"/>
      <c r="TEL3594" s="195"/>
      <c r="TEM3594" s="195"/>
      <c r="TEN3594" s="195"/>
      <c r="TEO3594" s="195"/>
      <c r="TEP3594" s="195"/>
      <c r="TEQ3594" s="195"/>
      <c r="TER3594" s="195"/>
      <c r="TES3594" s="195"/>
      <c r="TET3594" s="195"/>
      <c r="TEU3594" s="195"/>
      <c r="TEV3594" s="195"/>
      <c r="TEW3594" s="195"/>
      <c r="TEX3594" s="195"/>
      <c r="TEY3594" s="195"/>
      <c r="TEZ3594" s="195"/>
      <c r="TFA3594" s="195"/>
      <c r="TFB3594" s="195"/>
      <c r="TFC3594" s="195"/>
      <c r="TFD3594" s="195"/>
      <c r="TFE3594" s="195"/>
      <c r="TFF3594" s="195"/>
      <c r="TFG3594" s="195"/>
      <c r="TFH3594" s="195"/>
      <c r="TFI3594" s="195"/>
      <c r="TFJ3594" s="195"/>
      <c r="TFK3594" s="195"/>
      <c r="TFL3594" s="195"/>
      <c r="TFM3594" s="195"/>
      <c r="TFN3594" s="195"/>
      <c r="TFO3594" s="195"/>
      <c r="TFP3594" s="195"/>
      <c r="TFQ3594" s="195"/>
      <c r="TFR3594" s="195"/>
      <c r="TFS3594" s="195"/>
      <c r="TFT3594" s="195"/>
      <c r="TFU3594" s="195"/>
      <c r="TFV3594" s="195"/>
      <c r="TFW3594" s="195"/>
      <c r="TFX3594" s="195"/>
      <c r="TFY3594" s="195"/>
      <c r="TFZ3594" s="195"/>
      <c r="TGA3594" s="195"/>
      <c r="TGB3594" s="195"/>
      <c r="TGC3594" s="195"/>
      <c r="TGD3594" s="195"/>
      <c r="TGE3594" s="195"/>
      <c r="TGF3594" s="195"/>
      <c r="TGG3594" s="195"/>
      <c r="TGH3594" s="195"/>
      <c r="TGI3594" s="195"/>
      <c r="TGJ3594" s="195"/>
      <c r="TGK3594" s="195"/>
      <c r="TGL3594" s="195"/>
      <c r="TGM3594" s="195"/>
      <c r="TGN3594" s="195"/>
      <c r="TGO3594" s="195"/>
      <c r="TGP3594" s="195"/>
      <c r="TGQ3594" s="195"/>
      <c r="TGR3594" s="195"/>
      <c r="TGS3594" s="195"/>
      <c r="TGT3594" s="195"/>
      <c r="TGU3594" s="195"/>
      <c r="TGV3594" s="195"/>
      <c r="TGW3594" s="195"/>
      <c r="TGX3594" s="195"/>
      <c r="TGY3594" s="195"/>
      <c r="TGZ3594" s="195"/>
      <c r="THA3594" s="195"/>
      <c r="THB3594" s="195"/>
      <c r="THC3594" s="195"/>
      <c r="THD3594" s="195"/>
      <c r="THE3594" s="195"/>
      <c r="THF3594" s="195"/>
      <c r="THG3594" s="195"/>
      <c r="THH3594" s="195"/>
      <c r="THI3594" s="195"/>
      <c r="THJ3594" s="195"/>
      <c r="THK3594" s="195"/>
      <c r="THL3594" s="195"/>
      <c r="THM3594" s="195"/>
      <c r="THN3594" s="195"/>
      <c r="THO3594" s="195"/>
      <c r="THP3594" s="195"/>
      <c r="THQ3594" s="195"/>
      <c r="THR3594" s="195"/>
      <c r="THS3594" s="195"/>
      <c r="THT3594" s="195"/>
      <c r="THU3594" s="195"/>
      <c r="THV3594" s="195"/>
      <c r="THW3594" s="195"/>
      <c r="THX3594" s="195"/>
      <c r="THY3594" s="195"/>
      <c r="THZ3594" s="195"/>
      <c r="TIA3594" s="195"/>
      <c r="TIB3594" s="195"/>
      <c r="TIC3594" s="195"/>
      <c r="TID3594" s="195"/>
      <c r="TIE3594" s="195"/>
      <c r="TIF3594" s="195"/>
      <c r="TIG3594" s="195"/>
      <c r="TIH3594" s="195"/>
      <c r="TII3594" s="195"/>
      <c r="TIJ3594" s="195"/>
      <c r="TIK3594" s="195"/>
      <c r="TIL3594" s="195"/>
      <c r="TIM3594" s="195"/>
      <c r="TIN3594" s="195"/>
      <c r="TIO3594" s="195"/>
      <c r="TIP3594" s="195"/>
      <c r="TIQ3594" s="195"/>
      <c r="TIR3594" s="195"/>
      <c r="TIS3594" s="195"/>
      <c r="TIT3594" s="195"/>
      <c r="TIU3594" s="195"/>
      <c r="TIV3594" s="195"/>
      <c r="TIW3594" s="195"/>
      <c r="TIX3594" s="195"/>
      <c r="TIY3594" s="195"/>
      <c r="TIZ3594" s="195"/>
      <c r="TJA3594" s="195"/>
      <c r="TJB3594" s="195"/>
      <c r="TJC3594" s="195"/>
      <c r="TJD3594" s="195"/>
      <c r="TJE3594" s="195"/>
      <c r="TJF3594" s="195"/>
      <c r="TJG3594" s="195"/>
      <c r="TJH3594" s="195"/>
      <c r="TJI3594" s="195"/>
      <c r="TJJ3594" s="195"/>
      <c r="TJK3594" s="195"/>
      <c r="TJL3594" s="195"/>
      <c r="TJM3594" s="195"/>
      <c r="TJN3594" s="195"/>
      <c r="TJO3594" s="195"/>
      <c r="TJP3594" s="195"/>
      <c r="TJQ3594" s="195"/>
      <c r="TJR3594" s="195"/>
      <c r="TJS3594" s="195"/>
      <c r="TJT3594" s="195"/>
      <c r="TJU3594" s="195"/>
      <c r="TJV3594" s="195"/>
      <c r="TJW3594" s="195"/>
      <c r="TJX3594" s="195"/>
      <c r="TJY3594" s="195"/>
      <c r="TJZ3594" s="195"/>
      <c r="TKA3594" s="195"/>
      <c r="TKB3594" s="195"/>
      <c r="TKC3594" s="195"/>
      <c r="TKD3594" s="195"/>
      <c r="TKE3594" s="195"/>
      <c r="TKF3594" s="195"/>
      <c r="TKG3594" s="195"/>
      <c r="TKH3594" s="195"/>
      <c r="TKI3594" s="195"/>
      <c r="TKJ3594" s="195"/>
      <c r="TKK3594" s="195"/>
      <c r="TKL3594" s="195"/>
      <c r="TKM3594" s="195"/>
      <c r="TKN3594" s="195"/>
      <c r="TKO3594" s="195"/>
      <c r="TKP3594" s="195"/>
      <c r="TKQ3594" s="195"/>
      <c r="TKR3594" s="195"/>
      <c r="TKS3594" s="195"/>
      <c r="TKT3594" s="195"/>
      <c r="TKU3594" s="195"/>
      <c r="TKV3594" s="195"/>
      <c r="TKW3594" s="195"/>
      <c r="TKX3594" s="195"/>
      <c r="TKY3594" s="195"/>
      <c r="TKZ3594" s="195"/>
      <c r="TLA3594" s="195"/>
      <c r="TLB3594" s="195"/>
      <c r="TLC3594" s="195"/>
      <c r="TLD3594" s="195"/>
      <c r="TLE3594" s="195"/>
      <c r="TLF3594" s="195"/>
      <c r="TLG3594" s="195"/>
      <c r="TLH3594" s="195"/>
      <c r="TLI3594" s="195"/>
      <c r="TLJ3594" s="195"/>
      <c r="TLK3594" s="195"/>
      <c r="TLL3594" s="195"/>
      <c r="TLM3594" s="195"/>
      <c r="TLN3594" s="195"/>
      <c r="TLO3594" s="195"/>
      <c r="TLP3594" s="195"/>
      <c r="TLQ3594" s="195"/>
      <c r="TLR3594" s="195"/>
      <c r="TLS3594" s="195"/>
      <c r="TLT3594" s="195"/>
      <c r="TLU3594" s="195"/>
      <c r="TLV3594" s="195"/>
      <c r="TLW3594" s="195"/>
      <c r="TLX3594" s="195"/>
      <c r="TLY3594" s="195"/>
      <c r="TLZ3594" s="195"/>
      <c r="TMA3594" s="195"/>
      <c r="TMB3594" s="195"/>
      <c r="TMC3594" s="195"/>
      <c r="TMD3594" s="195"/>
      <c r="TME3594" s="195"/>
      <c r="TMF3594" s="195"/>
      <c r="TMG3594" s="195"/>
      <c r="TMH3594" s="195"/>
      <c r="TMI3594" s="195"/>
      <c r="TMJ3594" s="195"/>
      <c r="TMK3594" s="195"/>
      <c r="TML3594" s="195"/>
      <c r="TMM3594" s="195"/>
      <c r="TMN3594" s="195"/>
      <c r="TMO3594" s="195"/>
      <c r="TMP3594" s="195"/>
      <c r="TMQ3594" s="195"/>
      <c r="TMR3594" s="195"/>
      <c r="TMS3594" s="195"/>
      <c r="TMT3594" s="195"/>
      <c r="TMU3594" s="195"/>
      <c r="TMV3594" s="195"/>
      <c r="TMW3594" s="195"/>
      <c r="TMX3594" s="195"/>
      <c r="TMY3594" s="195"/>
      <c r="TMZ3594" s="195"/>
      <c r="TNA3594" s="195"/>
      <c r="TNB3594" s="195"/>
      <c r="TNC3594" s="195"/>
      <c r="TND3594" s="195"/>
      <c r="TNE3594" s="195"/>
      <c r="TNF3594" s="195"/>
      <c r="TNG3594" s="195"/>
      <c r="TNH3594" s="195"/>
      <c r="TNI3594" s="195"/>
      <c r="TNJ3594" s="195"/>
      <c r="TNK3594" s="195"/>
      <c r="TNL3594" s="195"/>
      <c r="TNM3594" s="195"/>
      <c r="TNN3594" s="195"/>
      <c r="TNO3594" s="195"/>
      <c r="TNP3594" s="195"/>
      <c r="TNQ3594" s="195"/>
      <c r="TNR3594" s="195"/>
      <c r="TNS3594" s="195"/>
      <c r="TNT3594" s="195"/>
      <c r="TNU3594" s="195"/>
      <c r="TNV3594" s="195"/>
      <c r="TNW3594" s="195"/>
      <c r="TNX3594" s="195"/>
      <c r="TNY3594" s="195"/>
      <c r="TNZ3594" s="195"/>
      <c r="TOA3594" s="195"/>
      <c r="TOB3594" s="195"/>
      <c r="TOC3594" s="195"/>
      <c r="TOD3594" s="195"/>
      <c r="TOE3594" s="195"/>
      <c r="TOF3594" s="195"/>
      <c r="TOG3594" s="195"/>
      <c r="TOH3594" s="195"/>
      <c r="TOI3594" s="195"/>
      <c r="TOJ3594" s="195"/>
      <c r="TOK3594" s="195"/>
      <c r="TOL3594" s="195"/>
      <c r="TOM3594" s="195"/>
      <c r="TON3594" s="195"/>
      <c r="TOO3594" s="195"/>
      <c r="TOP3594" s="195"/>
      <c r="TOQ3594" s="195"/>
      <c r="TOR3594" s="195"/>
      <c r="TOS3594" s="195"/>
      <c r="TOT3594" s="195"/>
      <c r="TOU3594" s="195"/>
      <c r="TOV3594" s="195"/>
      <c r="TOW3594" s="195"/>
      <c r="TOX3594" s="195"/>
      <c r="TOY3594" s="195"/>
      <c r="TOZ3594" s="195"/>
      <c r="TPA3594" s="195"/>
      <c r="TPB3594" s="195"/>
      <c r="TPC3594" s="195"/>
      <c r="TPD3594" s="195"/>
      <c r="TPE3594" s="195"/>
      <c r="TPF3594" s="195"/>
      <c r="TPG3594" s="195"/>
      <c r="TPH3594" s="195"/>
      <c r="TPI3594" s="195"/>
      <c r="TPJ3594" s="195"/>
      <c r="TPK3594" s="195"/>
      <c r="TPL3594" s="195"/>
      <c r="TPM3594" s="195"/>
      <c r="TPN3594" s="195"/>
      <c r="TPO3594" s="195"/>
      <c r="TPP3594" s="195"/>
      <c r="TPQ3594" s="195"/>
      <c r="TPR3594" s="195"/>
      <c r="TPS3594" s="195"/>
      <c r="TPT3594" s="195"/>
      <c r="TPU3594" s="195"/>
      <c r="TPV3594" s="195"/>
      <c r="TPW3594" s="195"/>
      <c r="TPX3594" s="195"/>
      <c r="TPY3594" s="195"/>
      <c r="TPZ3594" s="195"/>
      <c r="TQA3594" s="195"/>
      <c r="TQB3594" s="195"/>
      <c r="TQC3594" s="195"/>
      <c r="TQD3594" s="195"/>
      <c r="TQE3594" s="195"/>
      <c r="TQF3594" s="195"/>
      <c r="TQG3594" s="195"/>
      <c r="TQH3594" s="195"/>
      <c r="TQI3594" s="195"/>
      <c r="TQJ3594" s="195"/>
      <c r="TQK3594" s="195"/>
      <c r="TQL3594" s="195"/>
      <c r="TQM3594" s="195"/>
      <c r="TQN3594" s="195"/>
      <c r="TQO3594" s="195"/>
      <c r="TQP3594" s="195"/>
      <c r="TQQ3594" s="195"/>
      <c r="TQR3594" s="195"/>
      <c r="TQS3594" s="195"/>
      <c r="TQT3594" s="195"/>
      <c r="TQU3594" s="195"/>
      <c r="TQV3594" s="195"/>
      <c r="TQW3594" s="195"/>
      <c r="TQX3594" s="195"/>
      <c r="TQY3594" s="195"/>
      <c r="TQZ3594" s="195"/>
      <c r="TRA3594" s="195"/>
      <c r="TRB3594" s="195"/>
      <c r="TRC3594" s="195"/>
      <c r="TRD3594" s="195"/>
      <c r="TRE3594" s="195"/>
      <c r="TRF3594" s="195"/>
      <c r="TRG3594" s="195"/>
      <c r="TRH3594" s="195"/>
      <c r="TRI3594" s="195"/>
      <c r="TRJ3594" s="195"/>
      <c r="TRK3594" s="195"/>
      <c r="TRL3594" s="195"/>
      <c r="TRM3594" s="195"/>
      <c r="TRN3594" s="195"/>
      <c r="TRO3594" s="195"/>
      <c r="TRP3594" s="195"/>
      <c r="TRQ3594" s="195"/>
      <c r="TRR3594" s="195"/>
      <c r="TRS3594" s="195"/>
      <c r="TRT3594" s="195"/>
      <c r="TRU3594" s="195"/>
      <c r="TRV3594" s="195"/>
      <c r="TRW3594" s="195"/>
      <c r="TRX3594" s="195"/>
      <c r="TRY3594" s="195"/>
      <c r="TRZ3594" s="195"/>
      <c r="TSA3594" s="195"/>
      <c r="TSB3594" s="195"/>
      <c r="TSC3594" s="195"/>
      <c r="TSD3594" s="195"/>
      <c r="TSE3594" s="195"/>
      <c r="TSF3594" s="195"/>
      <c r="TSG3594" s="195"/>
      <c r="TSH3594" s="195"/>
      <c r="TSI3594" s="195"/>
      <c r="TSJ3594" s="195"/>
      <c r="TSK3594" s="195"/>
      <c r="TSL3594" s="195"/>
      <c r="TSM3594" s="195"/>
      <c r="TSN3594" s="195"/>
      <c r="TSO3594" s="195"/>
      <c r="TSP3594" s="195"/>
      <c r="TSQ3594" s="195"/>
      <c r="TSR3594" s="195"/>
      <c r="TSS3594" s="195"/>
      <c r="TST3594" s="195"/>
      <c r="TSU3594" s="195"/>
      <c r="TSV3594" s="195"/>
      <c r="TSW3594" s="195"/>
      <c r="TSX3594" s="195"/>
      <c r="TSY3594" s="195"/>
      <c r="TSZ3594" s="195"/>
      <c r="TTA3594" s="195"/>
      <c r="TTB3594" s="195"/>
      <c r="TTC3594" s="195"/>
      <c r="TTD3594" s="195"/>
      <c r="TTE3594" s="195"/>
      <c r="TTF3594" s="195"/>
      <c r="TTG3594" s="195"/>
      <c r="TTH3594" s="195"/>
      <c r="TTI3594" s="195"/>
      <c r="TTJ3594" s="195"/>
      <c r="TTK3594" s="195"/>
      <c r="TTL3594" s="195"/>
      <c r="TTM3594" s="195"/>
      <c r="TTN3594" s="195"/>
      <c r="TTO3594" s="195"/>
      <c r="TTP3594" s="195"/>
      <c r="TTQ3594" s="195"/>
      <c r="TTR3594" s="195"/>
      <c r="TTS3594" s="195"/>
      <c r="TTT3594" s="195"/>
      <c r="TTU3594" s="195"/>
      <c r="TTV3594" s="195"/>
      <c r="TTW3594" s="195"/>
      <c r="TTX3594" s="195"/>
      <c r="TTY3594" s="195"/>
      <c r="TTZ3594" s="195"/>
      <c r="TUA3594" s="195"/>
      <c r="TUB3594" s="195"/>
      <c r="TUC3594" s="195"/>
      <c r="TUD3594" s="195"/>
      <c r="TUE3594" s="195"/>
      <c r="TUF3594" s="195"/>
      <c r="TUG3594" s="195"/>
      <c r="TUH3594" s="195"/>
      <c r="TUI3594" s="195"/>
      <c r="TUJ3594" s="195"/>
      <c r="TUK3594" s="195"/>
      <c r="TUL3594" s="195"/>
      <c r="TUM3594" s="195"/>
      <c r="TUN3594" s="195"/>
      <c r="TUO3594" s="195"/>
      <c r="TUP3594" s="195"/>
      <c r="TUQ3594" s="195"/>
      <c r="TUR3594" s="195"/>
      <c r="TUS3594" s="195"/>
      <c r="TUT3594" s="195"/>
      <c r="TUU3594" s="195"/>
      <c r="TUV3594" s="195"/>
      <c r="TUW3594" s="195"/>
      <c r="TUX3594" s="195"/>
      <c r="TUY3594" s="195"/>
      <c r="TUZ3594" s="195"/>
      <c r="TVA3594" s="195"/>
      <c r="TVB3594" s="195"/>
      <c r="TVC3594" s="195"/>
      <c r="TVD3594" s="195"/>
      <c r="TVE3594" s="195"/>
      <c r="TVF3594" s="195"/>
      <c r="TVG3594" s="195"/>
      <c r="TVH3594" s="195"/>
      <c r="TVI3594" s="195"/>
      <c r="TVJ3594" s="195"/>
      <c r="TVK3594" s="195"/>
      <c r="TVL3594" s="195"/>
      <c r="TVM3594" s="195"/>
      <c r="TVN3594" s="195"/>
      <c r="TVO3594" s="195"/>
      <c r="TVP3594" s="195"/>
      <c r="TVQ3594" s="195"/>
      <c r="TVR3594" s="195"/>
      <c r="TVS3594" s="195"/>
      <c r="TVT3594" s="195"/>
      <c r="TVU3594" s="195"/>
      <c r="TVV3594" s="195"/>
      <c r="TVW3594" s="195"/>
      <c r="TVX3594" s="195"/>
      <c r="TVY3594" s="195"/>
      <c r="TVZ3594" s="195"/>
      <c r="TWA3594" s="195"/>
      <c r="TWB3594" s="195"/>
      <c r="TWC3594" s="195"/>
      <c r="TWD3594" s="195"/>
      <c r="TWE3594" s="195"/>
      <c r="TWF3594" s="195"/>
      <c r="TWG3594" s="195"/>
      <c r="TWH3594" s="195"/>
      <c r="TWI3594" s="195"/>
      <c r="TWJ3594" s="195"/>
      <c r="TWK3594" s="195"/>
      <c r="TWL3594" s="195"/>
      <c r="TWM3594" s="195"/>
      <c r="TWN3594" s="195"/>
      <c r="TWO3594" s="195"/>
      <c r="TWP3594" s="195"/>
      <c r="TWQ3594" s="195"/>
      <c r="TWR3594" s="195"/>
      <c r="TWS3594" s="195"/>
      <c r="TWT3594" s="195"/>
      <c r="TWU3594" s="195"/>
      <c r="TWV3594" s="195"/>
      <c r="TWW3594" s="195"/>
      <c r="TWX3594" s="195"/>
      <c r="TWY3594" s="195"/>
      <c r="TWZ3594" s="195"/>
      <c r="TXA3594" s="195"/>
      <c r="TXB3594" s="195"/>
      <c r="TXC3594" s="195"/>
      <c r="TXD3594" s="195"/>
      <c r="TXE3594" s="195"/>
      <c r="TXF3594" s="195"/>
      <c r="TXG3594" s="195"/>
      <c r="TXH3594" s="195"/>
      <c r="TXI3594" s="195"/>
      <c r="TXJ3594" s="195"/>
      <c r="TXK3594" s="195"/>
      <c r="TXL3594" s="195"/>
      <c r="TXM3594" s="195"/>
      <c r="TXN3594" s="195"/>
      <c r="TXO3594" s="195"/>
      <c r="TXP3594" s="195"/>
      <c r="TXQ3594" s="195"/>
      <c r="TXR3594" s="195"/>
      <c r="TXS3594" s="195"/>
      <c r="TXT3594" s="195"/>
      <c r="TXU3594" s="195"/>
      <c r="TXV3594" s="195"/>
      <c r="TXW3594" s="195"/>
      <c r="TXX3594" s="195"/>
      <c r="TXY3594" s="195"/>
      <c r="TXZ3594" s="195"/>
      <c r="TYA3594" s="195"/>
      <c r="TYB3594" s="195"/>
      <c r="TYC3594" s="195"/>
      <c r="TYD3594" s="195"/>
      <c r="TYE3594" s="195"/>
      <c r="TYF3594" s="195"/>
      <c r="TYG3594" s="195"/>
      <c r="TYH3594" s="195"/>
      <c r="TYI3594" s="195"/>
      <c r="TYJ3594" s="195"/>
      <c r="TYK3594" s="195"/>
      <c r="TYL3594" s="195"/>
      <c r="TYM3594" s="195"/>
      <c r="TYN3594" s="195"/>
      <c r="TYO3594" s="195"/>
      <c r="TYP3594" s="195"/>
      <c r="TYQ3594" s="195"/>
      <c r="TYR3594" s="195"/>
      <c r="TYS3594" s="195"/>
      <c r="TYT3594" s="195"/>
      <c r="TYU3594" s="195"/>
      <c r="TYV3594" s="195"/>
      <c r="TYW3594" s="195"/>
      <c r="TYX3594" s="195"/>
      <c r="TYY3594" s="195"/>
      <c r="TYZ3594" s="195"/>
      <c r="TZA3594" s="195"/>
      <c r="TZB3594" s="195"/>
      <c r="TZC3594" s="195"/>
      <c r="TZD3594" s="195"/>
      <c r="TZE3594" s="195"/>
      <c r="TZF3594" s="195"/>
      <c r="TZG3594" s="195"/>
      <c r="TZH3594" s="195"/>
      <c r="TZI3594" s="195"/>
      <c r="TZJ3594" s="195"/>
      <c r="TZK3594" s="195"/>
      <c r="TZL3594" s="195"/>
      <c r="TZM3594" s="195"/>
      <c r="TZN3594" s="195"/>
      <c r="TZO3594" s="195"/>
      <c r="TZP3594" s="195"/>
      <c r="TZQ3594" s="195"/>
      <c r="TZR3594" s="195"/>
      <c r="TZS3594" s="195"/>
      <c r="TZT3594" s="195"/>
      <c r="TZU3594" s="195"/>
      <c r="TZV3594" s="195"/>
      <c r="TZW3594" s="195"/>
      <c r="TZX3594" s="195"/>
      <c r="TZY3594" s="195"/>
      <c r="TZZ3594" s="195"/>
      <c r="UAA3594" s="195"/>
      <c r="UAB3594" s="195"/>
      <c r="UAC3594" s="195"/>
      <c r="UAD3594" s="195"/>
      <c r="UAE3594" s="195"/>
      <c r="UAF3594" s="195"/>
      <c r="UAG3594" s="195"/>
      <c r="UAH3594" s="195"/>
      <c r="UAI3594" s="195"/>
      <c r="UAJ3594" s="195"/>
      <c r="UAK3594" s="195"/>
      <c r="UAL3594" s="195"/>
      <c r="UAM3594" s="195"/>
      <c r="UAN3594" s="195"/>
      <c r="UAO3594" s="195"/>
      <c r="UAP3594" s="195"/>
      <c r="UAQ3594" s="195"/>
      <c r="UAR3594" s="195"/>
      <c r="UAS3594" s="195"/>
      <c r="UAT3594" s="195"/>
      <c r="UAU3594" s="195"/>
      <c r="UAV3594" s="195"/>
      <c r="UAW3594" s="195"/>
      <c r="UAX3594" s="195"/>
      <c r="UAY3594" s="195"/>
      <c r="UAZ3594" s="195"/>
      <c r="UBA3594" s="195"/>
      <c r="UBB3594" s="195"/>
      <c r="UBC3594" s="195"/>
      <c r="UBD3594" s="195"/>
      <c r="UBE3594" s="195"/>
      <c r="UBF3594" s="195"/>
      <c r="UBG3594" s="195"/>
      <c r="UBH3594" s="195"/>
      <c r="UBI3594" s="195"/>
      <c r="UBJ3594" s="195"/>
      <c r="UBK3594" s="195"/>
      <c r="UBL3594" s="195"/>
      <c r="UBM3594" s="195"/>
      <c r="UBN3594" s="195"/>
      <c r="UBO3594" s="195"/>
      <c r="UBP3594" s="195"/>
      <c r="UBQ3594" s="195"/>
      <c r="UBR3594" s="195"/>
      <c r="UBS3594" s="195"/>
      <c r="UBT3594" s="195"/>
      <c r="UBU3594" s="195"/>
      <c r="UBV3594" s="195"/>
      <c r="UBW3594" s="195"/>
      <c r="UBX3594" s="195"/>
      <c r="UBY3594" s="195"/>
      <c r="UBZ3594" s="195"/>
      <c r="UCA3594" s="195"/>
      <c r="UCB3594" s="195"/>
      <c r="UCC3594" s="195"/>
      <c r="UCD3594" s="195"/>
      <c r="UCE3594" s="195"/>
      <c r="UCF3594" s="195"/>
      <c r="UCG3594" s="195"/>
      <c r="UCH3594" s="195"/>
      <c r="UCI3594" s="195"/>
      <c r="UCJ3594" s="195"/>
      <c r="UCK3594" s="195"/>
      <c r="UCL3594" s="195"/>
      <c r="UCM3594" s="195"/>
      <c r="UCN3594" s="195"/>
      <c r="UCO3594" s="195"/>
      <c r="UCP3594" s="195"/>
      <c r="UCQ3594" s="195"/>
      <c r="UCR3594" s="195"/>
      <c r="UCS3594" s="195"/>
      <c r="UCT3594" s="195"/>
      <c r="UCU3594" s="195"/>
      <c r="UCV3594" s="195"/>
      <c r="UCW3594" s="195"/>
      <c r="UCX3594" s="195"/>
      <c r="UCY3594" s="195"/>
      <c r="UCZ3594" s="195"/>
      <c r="UDA3594" s="195"/>
      <c r="UDB3594" s="195"/>
      <c r="UDC3594" s="195"/>
      <c r="UDD3594" s="195"/>
      <c r="UDE3594" s="195"/>
      <c r="UDF3594" s="195"/>
      <c r="UDG3594" s="195"/>
      <c r="UDH3594" s="195"/>
      <c r="UDI3594" s="195"/>
      <c r="UDJ3594" s="195"/>
      <c r="UDK3594" s="195"/>
      <c r="UDL3594" s="195"/>
      <c r="UDM3594" s="195"/>
      <c r="UDN3594" s="195"/>
      <c r="UDO3594" s="195"/>
      <c r="UDP3594" s="195"/>
      <c r="UDQ3594" s="195"/>
      <c r="UDR3594" s="195"/>
      <c r="UDS3594" s="195"/>
      <c r="UDT3594" s="195"/>
      <c r="UDU3594" s="195"/>
      <c r="UDV3594" s="195"/>
      <c r="UDW3594" s="195"/>
      <c r="UDX3594" s="195"/>
      <c r="UDY3594" s="195"/>
      <c r="UDZ3594" s="195"/>
      <c r="UEA3594" s="195"/>
      <c r="UEB3594" s="195"/>
      <c r="UEC3594" s="195"/>
      <c r="UED3594" s="195"/>
      <c r="UEE3594" s="195"/>
      <c r="UEF3594" s="195"/>
      <c r="UEG3594" s="195"/>
      <c r="UEH3594" s="195"/>
      <c r="UEI3594" s="195"/>
      <c r="UEJ3594" s="195"/>
      <c r="UEK3594" s="195"/>
      <c r="UEL3594" s="195"/>
      <c r="UEM3594" s="195"/>
      <c r="UEN3594" s="195"/>
      <c r="UEO3594" s="195"/>
      <c r="UEP3594" s="195"/>
      <c r="UEQ3594" s="195"/>
      <c r="UER3594" s="195"/>
      <c r="UES3594" s="195"/>
      <c r="UET3594" s="195"/>
      <c r="UEU3594" s="195"/>
      <c r="UEV3594" s="195"/>
      <c r="UEW3594" s="195"/>
      <c r="UEX3594" s="195"/>
      <c r="UEY3594" s="195"/>
      <c r="UEZ3594" s="195"/>
      <c r="UFA3594" s="195"/>
      <c r="UFB3594" s="195"/>
      <c r="UFC3594" s="195"/>
      <c r="UFD3594" s="195"/>
      <c r="UFE3594" s="195"/>
      <c r="UFF3594" s="195"/>
      <c r="UFG3594" s="195"/>
      <c r="UFH3594" s="195"/>
      <c r="UFI3594" s="195"/>
      <c r="UFJ3594" s="195"/>
      <c r="UFK3594" s="195"/>
      <c r="UFL3594" s="195"/>
      <c r="UFM3594" s="195"/>
      <c r="UFN3594" s="195"/>
      <c r="UFO3594" s="195"/>
      <c r="UFP3594" s="195"/>
      <c r="UFQ3594" s="195"/>
      <c r="UFR3594" s="195"/>
      <c r="UFS3594" s="195"/>
      <c r="UFT3594" s="195"/>
      <c r="UFU3594" s="195"/>
      <c r="UFV3594" s="195"/>
      <c r="UFW3594" s="195"/>
      <c r="UFX3594" s="195"/>
      <c r="UFY3594" s="195"/>
      <c r="UFZ3594" s="195"/>
      <c r="UGA3594" s="195"/>
      <c r="UGB3594" s="195"/>
      <c r="UGC3594" s="195"/>
      <c r="UGD3594" s="195"/>
      <c r="UGE3594" s="195"/>
      <c r="UGF3594" s="195"/>
      <c r="UGG3594" s="195"/>
      <c r="UGH3594" s="195"/>
      <c r="UGI3594" s="195"/>
      <c r="UGJ3594" s="195"/>
      <c r="UGK3594" s="195"/>
      <c r="UGL3594" s="195"/>
      <c r="UGM3594" s="195"/>
      <c r="UGN3594" s="195"/>
      <c r="UGO3594" s="195"/>
      <c r="UGP3594" s="195"/>
      <c r="UGQ3594" s="195"/>
      <c r="UGR3594" s="195"/>
      <c r="UGS3594" s="195"/>
      <c r="UGT3594" s="195"/>
      <c r="UGU3594" s="195"/>
      <c r="UGV3594" s="195"/>
      <c r="UGW3594" s="195"/>
      <c r="UGX3594" s="195"/>
      <c r="UGY3594" s="195"/>
      <c r="UGZ3594" s="195"/>
      <c r="UHA3594" s="195"/>
      <c r="UHB3594" s="195"/>
      <c r="UHC3594" s="195"/>
      <c r="UHD3594" s="195"/>
      <c r="UHE3594" s="195"/>
      <c r="UHF3594" s="195"/>
      <c r="UHG3594" s="195"/>
      <c r="UHH3594" s="195"/>
      <c r="UHI3594" s="195"/>
      <c r="UHJ3594" s="195"/>
      <c r="UHK3594" s="195"/>
      <c r="UHL3594" s="195"/>
      <c r="UHM3594" s="195"/>
      <c r="UHN3594" s="195"/>
      <c r="UHO3594" s="195"/>
      <c r="UHP3594" s="195"/>
      <c r="UHQ3594" s="195"/>
      <c r="UHR3594" s="195"/>
      <c r="UHS3594" s="195"/>
      <c r="UHT3594" s="195"/>
      <c r="UHU3594" s="195"/>
      <c r="UHV3594" s="195"/>
      <c r="UHW3594" s="195"/>
      <c r="UHX3594" s="195"/>
      <c r="UHY3594" s="195"/>
      <c r="UHZ3594" s="195"/>
      <c r="UIA3594" s="195"/>
      <c r="UIB3594" s="195"/>
      <c r="UIC3594" s="195"/>
      <c r="UID3594" s="195"/>
      <c r="UIE3594" s="195"/>
      <c r="UIF3594" s="195"/>
      <c r="UIG3594" s="195"/>
      <c r="UIH3594" s="195"/>
      <c r="UII3594" s="195"/>
      <c r="UIJ3594" s="195"/>
      <c r="UIK3594" s="195"/>
      <c r="UIL3594" s="195"/>
      <c r="UIM3594" s="195"/>
      <c r="UIN3594" s="195"/>
      <c r="UIO3594" s="195"/>
      <c r="UIP3594" s="195"/>
      <c r="UIQ3594" s="195"/>
      <c r="UIR3594" s="195"/>
      <c r="UIS3594" s="195"/>
      <c r="UIT3594" s="195"/>
      <c r="UIU3594" s="195"/>
      <c r="UIV3594" s="195"/>
      <c r="UIW3594" s="195"/>
      <c r="UIX3594" s="195"/>
      <c r="UIY3594" s="195"/>
      <c r="UIZ3594" s="195"/>
      <c r="UJA3594" s="195"/>
      <c r="UJB3594" s="195"/>
      <c r="UJC3594" s="195"/>
      <c r="UJD3594" s="195"/>
      <c r="UJE3594" s="195"/>
      <c r="UJF3594" s="195"/>
      <c r="UJG3594" s="195"/>
      <c r="UJH3594" s="195"/>
      <c r="UJI3594" s="195"/>
      <c r="UJJ3594" s="195"/>
      <c r="UJK3594" s="195"/>
      <c r="UJL3594" s="195"/>
      <c r="UJM3594" s="195"/>
      <c r="UJN3594" s="195"/>
      <c r="UJO3594" s="195"/>
      <c r="UJP3594" s="195"/>
      <c r="UJQ3594" s="195"/>
      <c r="UJR3594" s="195"/>
      <c r="UJS3594" s="195"/>
      <c r="UJT3594" s="195"/>
      <c r="UJU3594" s="195"/>
      <c r="UJV3594" s="195"/>
      <c r="UJW3594" s="195"/>
      <c r="UJX3594" s="195"/>
      <c r="UJY3594" s="195"/>
      <c r="UJZ3594" s="195"/>
      <c r="UKA3594" s="195"/>
      <c r="UKB3594" s="195"/>
      <c r="UKC3594" s="195"/>
      <c r="UKD3594" s="195"/>
      <c r="UKE3594" s="195"/>
      <c r="UKF3594" s="195"/>
      <c r="UKG3594" s="195"/>
      <c r="UKH3594" s="195"/>
      <c r="UKI3594" s="195"/>
      <c r="UKJ3594" s="195"/>
      <c r="UKK3594" s="195"/>
      <c r="UKL3594" s="195"/>
      <c r="UKM3594" s="195"/>
      <c r="UKN3594" s="195"/>
      <c r="UKO3594" s="195"/>
      <c r="UKP3594" s="195"/>
      <c r="UKQ3594" s="195"/>
      <c r="UKR3594" s="195"/>
      <c r="UKS3594" s="195"/>
      <c r="UKT3594" s="195"/>
      <c r="UKU3594" s="195"/>
      <c r="UKV3594" s="195"/>
      <c r="UKW3594" s="195"/>
      <c r="UKX3594" s="195"/>
      <c r="UKY3594" s="195"/>
      <c r="UKZ3594" s="195"/>
      <c r="ULA3594" s="195"/>
      <c r="ULB3594" s="195"/>
      <c r="ULC3594" s="195"/>
      <c r="ULD3594" s="195"/>
      <c r="ULE3594" s="195"/>
      <c r="ULF3594" s="195"/>
      <c r="ULG3594" s="195"/>
      <c r="ULH3594" s="195"/>
      <c r="ULI3594" s="195"/>
      <c r="ULJ3594" s="195"/>
      <c r="ULK3594" s="195"/>
      <c r="ULL3594" s="195"/>
      <c r="ULM3594" s="195"/>
      <c r="ULN3594" s="195"/>
      <c r="ULO3594" s="195"/>
      <c r="ULP3594" s="195"/>
      <c r="ULQ3594" s="195"/>
      <c r="ULR3594" s="195"/>
      <c r="ULS3594" s="195"/>
      <c r="ULT3594" s="195"/>
      <c r="ULU3594" s="195"/>
      <c r="ULV3594" s="195"/>
      <c r="ULW3594" s="195"/>
      <c r="ULX3594" s="195"/>
      <c r="ULY3594" s="195"/>
      <c r="ULZ3594" s="195"/>
      <c r="UMA3594" s="195"/>
      <c r="UMB3594" s="195"/>
      <c r="UMC3594" s="195"/>
      <c r="UMD3594" s="195"/>
      <c r="UME3594" s="195"/>
      <c r="UMF3594" s="195"/>
      <c r="UMG3594" s="195"/>
      <c r="UMH3594" s="195"/>
      <c r="UMI3594" s="195"/>
      <c r="UMJ3594" s="195"/>
      <c r="UMK3594" s="195"/>
      <c r="UML3594" s="195"/>
      <c r="UMM3594" s="195"/>
      <c r="UMN3594" s="195"/>
      <c r="UMO3594" s="195"/>
      <c r="UMP3594" s="195"/>
      <c r="UMQ3594" s="195"/>
      <c r="UMR3594" s="195"/>
      <c r="UMS3594" s="195"/>
      <c r="UMT3594" s="195"/>
      <c r="UMU3594" s="195"/>
      <c r="UMV3594" s="195"/>
      <c r="UMW3594" s="195"/>
      <c r="UMX3594" s="195"/>
      <c r="UMY3594" s="195"/>
      <c r="UMZ3594" s="195"/>
      <c r="UNA3594" s="195"/>
      <c r="UNB3594" s="195"/>
      <c r="UNC3594" s="195"/>
      <c r="UND3594" s="195"/>
      <c r="UNE3594" s="195"/>
      <c r="UNF3594" s="195"/>
      <c r="UNG3594" s="195"/>
      <c r="UNH3594" s="195"/>
      <c r="UNI3594" s="195"/>
      <c r="UNJ3594" s="195"/>
      <c r="UNK3594" s="195"/>
      <c r="UNL3594" s="195"/>
      <c r="UNM3594" s="195"/>
      <c r="UNN3594" s="195"/>
      <c r="UNO3594" s="195"/>
      <c r="UNP3594" s="195"/>
      <c r="UNQ3594" s="195"/>
      <c r="UNR3594" s="195"/>
      <c r="UNS3594" s="195"/>
      <c r="UNT3594" s="195"/>
      <c r="UNU3594" s="195"/>
      <c r="UNV3594" s="195"/>
      <c r="UNW3594" s="195"/>
      <c r="UNX3594" s="195"/>
      <c r="UNY3594" s="195"/>
      <c r="UNZ3594" s="195"/>
      <c r="UOA3594" s="195"/>
      <c r="UOB3594" s="195"/>
      <c r="UOC3594" s="195"/>
      <c r="UOD3594" s="195"/>
      <c r="UOE3594" s="195"/>
      <c r="UOF3594" s="195"/>
      <c r="UOG3594" s="195"/>
      <c r="UOH3594" s="195"/>
      <c r="UOI3594" s="195"/>
      <c r="UOJ3594" s="195"/>
      <c r="UOK3594" s="195"/>
      <c r="UOL3594" s="195"/>
      <c r="UOM3594" s="195"/>
      <c r="UON3594" s="195"/>
      <c r="UOO3594" s="195"/>
      <c r="UOP3594" s="195"/>
      <c r="UOQ3594" s="195"/>
      <c r="UOR3594" s="195"/>
      <c r="UOS3594" s="195"/>
      <c r="UOT3594" s="195"/>
      <c r="UOU3594" s="195"/>
      <c r="UOV3594" s="195"/>
      <c r="UOW3594" s="195"/>
      <c r="UOX3594" s="195"/>
      <c r="UOY3594" s="195"/>
      <c r="UOZ3594" s="195"/>
      <c r="UPA3594" s="195"/>
      <c r="UPB3594" s="195"/>
      <c r="UPC3594" s="195"/>
      <c r="UPD3594" s="195"/>
      <c r="UPE3594" s="195"/>
      <c r="UPF3594" s="195"/>
      <c r="UPG3594" s="195"/>
      <c r="UPH3594" s="195"/>
      <c r="UPI3594" s="195"/>
      <c r="UPJ3594" s="195"/>
      <c r="UPK3594" s="195"/>
      <c r="UPL3594" s="195"/>
      <c r="UPM3594" s="195"/>
      <c r="UPN3594" s="195"/>
      <c r="UPO3594" s="195"/>
      <c r="UPP3594" s="195"/>
      <c r="UPQ3594" s="195"/>
      <c r="UPR3594" s="195"/>
      <c r="UPS3594" s="195"/>
      <c r="UPT3594" s="195"/>
      <c r="UPU3594" s="195"/>
      <c r="UPV3594" s="195"/>
      <c r="UPW3594" s="195"/>
      <c r="UPX3594" s="195"/>
      <c r="UPY3594" s="195"/>
      <c r="UPZ3594" s="195"/>
      <c r="UQA3594" s="195"/>
      <c r="UQB3594" s="195"/>
      <c r="UQC3594" s="195"/>
      <c r="UQD3594" s="195"/>
      <c r="UQE3594" s="195"/>
      <c r="UQF3594" s="195"/>
      <c r="UQG3594" s="195"/>
      <c r="UQH3594" s="195"/>
      <c r="UQI3594" s="195"/>
      <c r="UQJ3594" s="195"/>
      <c r="UQK3594" s="195"/>
      <c r="UQL3594" s="195"/>
      <c r="UQM3594" s="195"/>
      <c r="UQN3594" s="195"/>
      <c r="UQO3594" s="195"/>
      <c r="UQP3594" s="195"/>
      <c r="UQQ3594" s="195"/>
      <c r="UQR3594" s="195"/>
      <c r="UQS3594" s="195"/>
      <c r="UQT3594" s="195"/>
      <c r="UQU3594" s="195"/>
      <c r="UQV3594" s="195"/>
      <c r="UQW3594" s="195"/>
      <c r="UQX3594" s="195"/>
      <c r="UQY3594" s="195"/>
      <c r="UQZ3594" s="195"/>
      <c r="URA3594" s="195"/>
      <c r="URB3594" s="195"/>
      <c r="URC3594" s="195"/>
      <c r="URD3594" s="195"/>
      <c r="URE3594" s="195"/>
      <c r="URF3594" s="195"/>
      <c r="URG3594" s="195"/>
      <c r="URH3594" s="195"/>
      <c r="URI3594" s="195"/>
      <c r="URJ3594" s="195"/>
      <c r="URK3594" s="195"/>
      <c r="URL3594" s="195"/>
      <c r="URM3594" s="195"/>
      <c r="URN3594" s="195"/>
      <c r="URO3594" s="195"/>
      <c r="URP3594" s="195"/>
      <c r="URQ3594" s="195"/>
      <c r="URR3594" s="195"/>
      <c r="URS3594" s="195"/>
      <c r="URT3594" s="195"/>
      <c r="URU3594" s="195"/>
      <c r="URV3594" s="195"/>
      <c r="URW3594" s="195"/>
      <c r="URX3594" s="195"/>
      <c r="URY3594" s="195"/>
      <c r="URZ3594" s="195"/>
      <c r="USA3594" s="195"/>
      <c r="USB3594" s="195"/>
      <c r="USC3594" s="195"/>
      <c r="USD3594" s="195"/>
      <c r="USE3594" s="195"/>
      <c r="USF3594" s="195"/>
      <c r="USG3594" s="195"/>
      <c r="USH3594" s="195"/>
      <c r="USI3594" s="195"/>
      <c r="USJ3594" s="195"/>
      <c r="USK3594" s="195"/>
      <c r="USL3594" s="195"/>
      <c r="USM3594" s="195"/>
      <c r="USN3594" s="195"/>
      <c r="USO3594" s="195"/>
      <c r="USP3594" s="195"/>
      <c r="USQ3594" s="195"/>
      <c r="USR3594" s="195"/>
      <c r="USS3594" s="195"/>
      <c r="UST3594" s="195"/>
      <c r="USU3594" s="195"/>
      <c r="USV3594" s="195"/>
      <c r="USW3594" s="195"/>
      <c r="USX3594" s="195"/>
      <c r="USY3594" s="195"/>
      <c r="USZ3594" s="195"/>
      <c r="UTA3594" s="195"/>
      <c r="UTB3594" s="195"/>
      <c r="UTC3594" s="195"/>
      <c r="UTD3594" s="195"/>
      <c r="UTE3594" s="195"/>
      <c r="UTF3594" s="195"/>
      <c r="UTG3594" s="195"/>
      <c r="UTH3594" s="195"/>
      <c r="UTI3594" s="195"/>
      <c r="UTJ3594" s="195"/>
      <c r="UTK3594" s="195"/>
      <c r="UTL3594" s="195"/>
      <c r="UTM3594" s="195"/>
      <c r="UTN3594" s="195"/>
      <c r="UTO3594" s="195"/>
      <c r="UTP3594" s="195"/>
      <c r="UTQ3594" s="195"/>
      <c r="UTR3594" s="195"/>
      <c r="UTS3594" s="195"/>
      <c r="UTT3594" s="195"/>
      <c r="UTU3594" s="195"/>
      <c r="UTV3594" s="195"/>
      <c r="UTW3594" s="195"/>
      <c r="UTX3594" s="195"/>
      <c r="UTY3594" s="195"/>
      <c r="UTZ3594" s="195"/>
      <c r="UUA3594" s="195"/>
      <c r="UUB3594" s="195"/>
      <c r="UUC3594" s="195"/>
      <c r="UUD3594" s="195"/>
      <c r="UUE3594" s="195"/>
      <c r="UUF3594" s="195"/>
      <c r="UUG3594" s="195"/>
      <c r="UUH3594" s="195"/>
      <c r="UUI3594" s="195"/>
      <c r="UUJ3594" s="195"/>
      <c r="UUK3594" s="195"/>
      <c r="UUL3594" s="195"/>
      <c r="UUM3594" s="195"/>
      <c r="UUN3594" s="195"/>
      <c r="UUO3594" s="195"/>
      <c r="UUP3594" s="195"/>
      <c r="UUQ3594" s="195"/>
      <c r="UUR3594" s="195"/>
      <c r="UUS3594" s="195"/>
      <c r="UUT3594" s="195"/>
      <c r="UUU3594" s="195"/>
      <c r="UUV3594" s="195"/>
      <c r="UUW3594" s="195"/>
      <c r="UUX3594" s="195"/>
      <c r="UUY3594" s="195"/>
      <c r="UUZ3594" s="195"/>
      <c r="UVA3594" s="195"/>
      <c r="UVB3594" s="195"/>
      <c r="UVC3594" s="195"/>
      <c r="UVD3594" s="195"/>
      <c r="UVE3594" s="195"/>
      <c r="UVF3594" s="195"/>
      <c r="UVG3594" s="195"/>
      <c r="UVH3594" s="195"/>
      <c r="UVI3594" s="195"/>
      <c r="UVJ3594" s="195"/>
      <c r="UVK3594" s="195"/>
      <c r="UVL3594" s="195"/>
      <c r="UVM3594" s="195"/>
      <c r="UVN3594" s="195"/>
      <c r="UVO3594" s="195"/>
      <c r="UVP3594" s="195"/>
      <c r="UVQ3594" s="195"/>
      <c r="UVR3594" s="195"/>
      <c r="UVS3594" s="195"/>
      <c r="UVT3594" s="195"/>
      <c r="UVU3594" s="195"/>
      <c r="UVV3594" s="195"/>
      <c r="UVW3594" s="195"/>
      <c r="UVX3594" s="195"/>
      <c r="UVY3594" s="195"/>
      <c r="UVZ3594" s="195"/>
      <c r="UWA3594" s="195"/>
      <c r="UWB3594" s="195"/>
      <c r="UWC3594" s="195"/>
      <c r="UWD3594" s="195"/>
      <c r="UWE3594" s="195"/>
      <c r="UWF3594" s="195"/>
      <c r="UWG3594" s="195"/>
      <c r="UWH3594" s="195"/>
      <c r="UWI3594" s="195"/>
      <c r="UWJ3594" s="195"/>
      <c r="UWK3594" s="195"/>
      <c r="UWL3594" s="195"/>
      <c r="UWM3594" s="195"/>
      <c r="UWN3594" s="195"/>
      <c r="UWO3594" s="195"/>
      <c r="UWP3594" s="195"/>
      <c r="UWQ3594" s="195"/>
      <c r="UWR3594" s="195"/>
      <c r="UWS3594" s="195"/>
      <c r="UWT3594" s="195"/>
      <c r="UWU3594" s="195"/>
      <c r="UWV3594" s="195"/>
      <c r="UWW3594" s="195"/>
      <c r="UWX3594" s="195"/>
      <c r="UWY3594" s="195"/>
      <c r="UWZ3594" s="195"/>
      <c r="UXA3594" s="195"/>
      <c r="UXB3594" s="195"/>
      <c r="UXC3594" s="195"/>
      <c r="UXD3594" s="195"/>
      <c r="UXE3594" s="195"/>
      <c r="UXF3594" s="195"/>
      <c r="UXG3594" s="195"/>
      <c r="UXH3594" s="195"/>
      <c r="UXI3594" s="195"/>
      <c r="UXJ3594" s="195"/>
      <c r="UXK3594" s="195"/>
      <c r="UXL3594" s="195"/>
      <c r="UXM3594" s="195"/>
      <c r="UXN3594" s="195"/>
      <c r="UXO3594" s="195"/>
      <c r="UXP3594" s="195"/>
      <c r="UXQ3594" s="195"/>
      <c r="UXR3594" s="195"/>
      <c r="UXS3594" s="195"/>
      <c r="UXT3594" s="195"/>
      <c r="UXU3594" s="195"/>
      <c r="UXV3594" s="195"/>
      <c r="UXW3594" s="195"/>
      <c r="UXX3594" s="195"/>
      <c r="UXY3594" s="195"/>
      <c r="UXZ3594" s="195"/>
      <c r="UYA3594" s="195"/>
      <c r="UYB3594" s="195"/>
      <c r="UYC3594" s="195"/>
      <c r="UYD3594" s="195"/>
      <c r="UYE3594" s="195"/>
      <c r="UYF3594" s="195"/>
      <c r="UYG3594" s="195"/>
      <c r="UYH3594" s="195"/>
      <c r="UYI3594" s="195"/>
      <c r="UYJ3594" s="195"/>
      <c r="UYK3594" s="195"/>
      <c r="UYL3594" s="195"/>
      <c r="UYM3594" s="195"/>
      <c r="UYN3594" s="195"/>
      <c r="UYO3594" s="195"/>
      <c r="UYP3594" s="195"/>
      <c r="UYQ3594" s="195"/>
      <c r="UYR3594" s="195"/>
      <c r="UYS3594" s="195"/>
      <c r="UYT3594" s="195"/>
      <c r="UYU3594" s="195"/>
      <c r="UYV3594" s="195"/>
      <c r="UYW3594" s="195"/>
      <c r="UYX3594" s="195"/>
      <c r="UYY3594" s="195"/>
      <c r="UYZ3594" s="195"/>
      <c r="UZA3594" s="195"/>
      <c r="UZB3594" s="195"/>
      <c r="UZC3594" s="195"/>
      <c r="UZD3594" s="195"/>
      <c r="UZE3594" s="195"/>
      <c r="UZF3594" s="195"/>
      <c r="UZG3594" s="195"/>
      <c r="UZH3594" s="195"/>
      <c r="UZI3594" s="195"/>
      <c r="UZJ3594" s="195"/>
      <c r="UZK3594" s="195"/>
      <c r="UZL3594" s="195"/>
      <c r="UZM3594" s="195"/>
      <c r="UZN3594" s="195"/>
      <c r="UZO3594" s="195"/>
      <c r="UZP3594" s="195"/>
      <c r="UZQ3594" s="195"/>
      <c r="UZR3594" s="195"/>
      <c r="UZS3594" s="195"/>
      <c r="UZT3594" s="195"/>
      <c r="UZU3594" s="195"/>
      <c r="UZV3594" s="195"/>
      <c r="UZW3594" s="195"/>
      <c r="UZX3594" s="195"/>
      <c r="UZY3594" s="195"/>
      <c r="UZZ3594" s="195"/>
      <c r="VAA3594" s="195"/>
      <c r="VAB3594" s="195"/>
      <c r="VAC3594" s="195"/>
      <c r="VAD3594" s="195"/>
      <c r="VAE3594" s="195"/>
      <c r="VAF3594" s="195"/>
      <c r="VAG3594" s="195"/>
      <c r="VAH3594" s="195"/>
      <c r="VAI3594" s="195"/>
      <c r="VAJ3594" s="195"/>
      <c r="VAK3594" s="195"/>
      <c r="VAL3594" s="195"/>
      <c r="VAM3594" s="195"/>
      <c r="VAN3594" s="195"/>
      <c r="VAO3594" s="195"/>
      <c r="VAP3594" s="195"/>
      <c r="VAQ3594" s="195"/>
      <c r="VAR3594" s="195"/>
      <c r="VAS3594" s="195"/>
      <c r="VAT3594" s="195"/>
      <c r="VAU3594" s="195"/>
      <c r="VAV3594" s="195"/>
      <c r="VAW3594" s="195"/>
      <c r="VAX3594" s="195"/>
      <c r="VAY3594" s="195"/>
      <c r="VAZ3594" s="195"/>
      <c r="VBA3594" s="195"/>
      <c r="VBB3594" s="195"/>
      <c r="VBC3594" s="195"/>
      <c r="VBD3594" s="195"/>
      <c r="VBE3594" s="195"/>
      <c r="VBF3594" s="195"/>
      <c r="VBG3594" s="195"/>
      <c r="VBH3594" s="195"/>
      <c r="VBI3594" s="195"/>
      <c r="VBJ3594" s="195"/>
      <c r="VBK3594" s="195"/>
      <c r="VBL3594" s="195"/>
      <c r="VBM3594" s="195"/>
      <c r="VBN3594" s="195"/>
      <c r="VBO3594" s="195"/>
      <c r="VBP3594" s="195"/>
      <c r="VBQ3594" s="195"/>
      <c r="VBR3594" s="195"/>
      <c r="VBS3594" s="195"/>
      <c r="VBT3594" s="195"/>
      <c r="VBU3594" s="195"/>
      <c r="VBV3594" s="195"/>
      <c r="VBW3594" s="195"/>
      <c r="VBX3594" s="195"/>
      <c r="VBY3594" s="195"/>
      <c r="VBZ3594" s="195"/>
      <c r="VCA3594" s="195"/>
      <c r="VCB3594" s="195"/>
      <c r="VCC3594" s="195"/>
      <c r="VCD3594" s="195"/>
      <c r="VCE3594" s="195"/>
      <c r="VCF3594" s="195"/>
      <c r="VCG3594" s="195"/>
      <c r="VCH3594" s="195"/>
      <c r="VCI3594" s="195"/>
      <c r="VCJ3594" s="195"/>
      <c r="VCK3594" s="195"/>
      <c r="VCL3594" s="195"/>
      <c r="VCM3594" s="195"/>
      <c r="VCN3594" s="195"/>
      <c r="VCO3594" s="195"/>
      <c r="VCP3594" s="195"/>
      <c r="VCQ3594" s="195"/>
      <c r="VCR3594" s="195"/>
      <c r="VCS3594" s="195"/>
      <c r="VCT3594" s="195"/>
      <c r="VCU3594" s="195"/>
      <c r="VCV3594" s="195"/>
      <c r="VCW3594" s="195"/>
      <c r="VCX3594" s="195"/>
      <c r="VCY3594" s="195"/>
      <c r="VCZ3594" s="195"/>
      <c r="VDA3594" s="195"/>
      <c r="VDB3594" s="195"/>
      <c r="VDC3594" s="195"/>
      <c r="VDD3594" s="195"/>
      <c r="VDE3594" s="195"/>
      <c r="VDF3594" s="195"/>
      <c r="VDG3594" s="195"/>
      <c r="VDH3594" s="195"/>
      <c r="VDI3594" s="195"/>
      <c r="VDJ3594" s="195"/>
      <c r="VDK3594" s="195"/>
      <c r="VDL3594" s="195"/>
      <c r="VDM3594" s="195"/>
      <c r="VDN3594" s="195"/>
      <c r="VDO3594" s="195"/>
      <c r="VDP3594" s="195"/>
      <c r="VDQ3594" s="195"/>
      <c r="VDR3594" s="195"/>
      <c r="VDS3594" s="195"/>
      <c r="VDT3594" s="195"/>
      <c r="VDU3594" s="195"/>
      <c r="VDV3594" s="195"/>
      <c r="VDW3594" s="195"/>
      <c r="VDX3594" s="195"/>
      <c r="VDY3594" s="195"/>
      <c r="VDZ3594" s="195"/>
      <c r="VEA3594" s="195"/>
      <c r="VEB3594" s="195"/>
      <c r="VEC3594" s="195"/>
      <c r="VED3594" s="195"/>
      <c r="VEE3594" s="195"/>
      <c r="VEF3594" s="195"/>
      <c r="VEG3594" s="195"/>
      <c r="VEH3594" s="195"/>
      <c r="VEI3594" s="195"/>
      <c r="VEJ3594" s="195"/>
      <c r="VEK3594" s="195"/>
      <c r="VEL3594" s="195"/>
      <c r="VEM3594" s="195"/>
      <c r="VEN3594" s="195"/>
      <c r="VEO3594" s="195"/>
      <c r="VEP3594" s="195"/>
      <c r="VEQ3594" s="195"/>
      <c r="VER3594" s="195"/>
      <c r="VES3594" s="195"/>
      <c r="VET3594" s="195"/>
      <c r="VEU3594" s="195"/>
      <c r="VEV3594" s="195"/>
      <c r="VEW3594" s="195"/>
      <c r="VEX3594" s="195"/>
      <c r="VEY3594" s="195"/>
      <c r="VEZ3594" s="195"/>
      <c r="VFA3594" s="195"/>
      <c r="VFB3594" s="195"/>
      <c r="VFC3594" s="195"/>
      <c r="VFD3594" s="195"/>
      <c r="VFE3594" s="195"/>
      <c r="VFF3594" s="195"/>
      <c r="VFG3594" s="195"/>
      <c r="VFH3594" s="195"/>
      <c r="VFI3594" s="195"/>
      <c r="VFJ3594" s="195"/>
      <c r="VFK3594" s="195"/>
      <c r="VFL3594" s="195"/>
      <c r="VFM3594" s="195"/>
      <c r="VFN3594" s="195"/>
      <c r="VFO3594" s="195"/>
      <c r="VFP3594" s="195"/>
      <c r="VFQ3594" s="195"/>
      <c r="VFR3594" s="195"/>
      <c r="VFS3594" s="195"/>
      <c r="VFT3594" s="195"/>
      <c r="VFU3594" s="195"/>
      <c r="VFV3594" s="195"/>
      <c r="VFW3594" s="195"/>
      <c r="VFX3594" s="195"/>
      <c r="VFY3594" s="195"/>
      <c r="VFZ3594" s="195"/>
      <c r="VGA3594" s="195"/>
      <c r="VGB3594" s="195"/>
      <c r="VGC3594" s="195"/>
      <c r="VGD3594" s="195"/>
      <c r="VGE3594" s="195"/>
      <c r="VGF3594" s="195"/>
      <c r="VGG3594" s="195"/>
      <c r="VGH3594" s="195"/>
      <c r="VGI3594" s="195"/>
      <c r="VGJ3594" s="195"/>
      <c r="VGK3594" s="195"/>
      <c r="VGL3594" s="195"/>
      <c r="VGM3594" s="195"/>
      <c r="VGN3594" s="195"/>
      <c r="VGO3594" s="195"/>
      <c r="VGP3594" s="195"/>
      <c r="VGQ3594" s="195"/>
      <c r="VGR3594" s="195"/>
      <c r="VGS3594" s="195"/>
      <c r="VGT3594" s="195"/>
      <c r="VGU3594" s="195"/>
      <c r="VGV3594" s="195"/>
      <c r="VGW3594" s="195"/>
      <c r="VGX3594" s="195"/>
      <c r="VGY3594" s="195"/>
      <c r="VGZ3594" s="195"/>
      <c r="VHA3594" s="195"/>
      <c r="VHB3594" s="195"/>
      <c r="VHC3594" s="195"/>
      <c r="VHD3594" s="195"/>
      <c r="VHE3594" s="195"/>
      <c r="VHF3594" s="195"/>
      <c r="VHG3594" s="195"/>
      <c r="VHH3594" s="195"/>
      <c r="VHI3594" s="195"/>
      <c r="VHJ3594" s="195"/>
      <c r="VHK3594" s="195"/>
      <c r="VHL3594" s="195"/>
      <c r="VHM3594" s="195"/>
      <c r="VHN3594" s="195"/>
      <c r="VHO3594" s="195"/>
      <c r="VHP3594" s="195"/>
      <c r="VHQ3594" s="195"/>
      <c r="VHR3594" s="195"/>
      <c r="VHS3594" s="195"/>
      <c r="VHT3594" s="195"/>
      <c r="VHU3594" s="195"/>
      <c r="VHV3594" s="195"/>
      <c r="VHW3594" s="195"/>
      <c r="VHX3594" s="195"/>
      <c r="VHY3594" s="195"/>
      <c r="VHZ3594" s="195"/>
      <c r="VIA3594" s="195"/>
      <c r="VIB3594" s="195"/>
      <c r="VIC3594" s="195"/>
      <c r="VID3594" s="195"/>
      <c r="VIE3594" s="195"/>
      <c r="VIF3594" s="195"/>
      <c r="VIG3594" s="195"/>
      <c r="VIH3594" s="195"/>
      <c r="VII3594" s="195"/>
      <c r="VIJ3594" s="195"/>
      <c r="VIK3594" s="195"/>
      <c r="VIL3594" s="195"/>
      <c r="VIM3594" s="195"/>
      <c r="VIN3594" s="195"/>
      <c r="VIO3594" s="195"/>
      <c r="VIP3594" s="195"/>
      <c r="VIQ3594" s="195"/>
      <c r="VIR3594" s="195"/>
      <c r="VIS3594" s="195"/>
      <c r="VIT3594" s="195"/>
      <c r="VIU3594" s="195"/>
      <c r="VIV3594" s="195"/>
      <c r="VIW3594" s="195"/>
      <c r="VIX3594" s="195"/>
      <c r="VIY3594" s="195"/>
      <c r="VIZ3594" s="195"/>
      <c r="VJA3594" s="195"/>
      <c r="VJB3594" s="195"/>
      <c r="VJC3594" s="195"/>
      <c r="VJD3594" s="195"/>
      <c r="VJE3594" s="195"/>
      <c r="VJF3594" s="195"/>
      <c r="VJG3594" s="195"/>
      <c r="VJH3594" s="195"/>
      <c r="VJI3594" s="195"/>
      <c r="VJJ3594" s="195"/>
      <c r="VJK3594" s="195"/>
      <c r="VJL3594" s="195"/>
      <c r="VJM3594" s="195"/>
      <c r="VJN3594" s="195"/>
      <c r="VJO3594" s="195"/>
      <c r="VJP3594" s="195"/>
      <c r="VJQ3594" s="195"/>
      <c r="VJR3594" s="195"/>
      <c r="VJS3594" s="195"/>
      <c r="VJT3594" s="195"/>
      <c r="VJU3594" s="195"/>
      <c r="VJV3594" s="195"/>
      <c r="VJW3594" s="195"/>
      <c r="VJX3594" s="195"/>
      <c r="VJY3594" s="195"/>
      <c r="VJZ3594" s="195"/>
      <c r="VKA3594" s="195"/>
      <c r="VKB3594" s="195"/>
      <c r="VKC3594" s="195"/>
      <c r="VKD3594" s="195"/>
      <c r="VKE3594" s="195"/>
      <c r="VKF3594" s="195"/>
      <c r="VKG3594" s="195"/>
      <c r="VKH3594" s="195"/>
      <c r="VKI3594" s="195"/>
      <c r="VKJ3594" s="195"/>
      <c r="VKK3594" s="195"/>
      <c r="VKL3594" s="195"/>
      <c r="VKM3594" s="195"/>
      <c r="VKN3594" s="195"/>
      <c r="VKO3594" s="195"/>
      <c r="VKP3594" s="195"/>
      <c r="VKQ3594" s="195"/>
      <c r="VKR3594" s="195"/>
      <c r="VKS3594" s="195"/>
      <c r="VKT3594" s="195"/>
      <c r="VKU3594" s="195"/>
      <c r="VKV3594" s="195"/>
      <c r="VKW3594" s="195"/>
      <c r="VKX3594" s="195"/>
      <c r="VKY3594" s="195"/>
      <c r="VKZ3594" s="195"/>
      <c r="VLA3594" s="195"/>
      <c r="VLB3594" s="195"/>
      <c r="VLC3594" s="195"/>
      <c r="VLD3594" s="195"/>
      <c r="VLE3594" s="195"/>
      <c r="VLF3594" s="195"/>
      <c r="VLG3594" s="195"/>
      <c r="VLH3594" s="195"/>
      <c r="VLI3594" s="195"/>
      <c r="VLJ3594" s="195"/>
      <c r="VLK3594" s="195"/>
      <c r="VLL3594" s="195"/>
      <c r="VLM3594" s="195"/>
      <c r="VLN3594" s="195"/>
      <c r="VLO3594" s="195"/>
      <c r="VLP3594" s="195"/>
      <c r="VLQ3594" s="195"/>
      <c r="VLR3594" s="195"/>
      <c r="VLS3594" s="195"/>
      <c r="VLT3594" s="195"/>
      <c r="VLU3594" s="195"/>
      <c r="VLV3594" s="195"/>
      <c r="VLW3594" s="195"/>
      <c r="VLX3594" s="195"/>
      <c r="VLY3594" s="195"/>
      <c r="VLZ3594" s="195"/>
      <c r="VMA3594" s="195"/>
      <c r="VMB3594" s="195"/>
      <c r="VMC3594" s="195"/>
      <c r="VMD3594" s="195"/>
      <c r="VME3594" s="195"/>
      <c r="VMF3594" s="195"/>
      <c r="VMG3594" s="195"/>
      <c r="VMH3594" s="195"/>
      <c r="VMI3594" s="195"/>
      <c r="VMJ3594" s="195"/>
      <c r="VMK3594" s="195"/>
      <c r="VML3594" s="195"/>
      <c r="VMM3594" s="195"/>
      <c r="VMN3594" s="195"/>
      <c r="VMO3594" s="195"/>
      <c r="VMP3594" s="195"/>
      <c r="VMQ3594" s="195"/>
      <c r="VMR3594" s="195"/>
      <c r="VMS3594" s="195"/>
      <c r="VMT3594" s="195"/>
      <c r="VMU3594" s="195"/>
      <c r="VMV3594" s="195"/>
      <c r="VMW3594" s="195"/>
      <c r="VMX3594" s="195"/>
      <c r="VMY3594" s="195"/>
      <c r="VMZ3594" s="195"/>
      <c r="VNA3594" s="195"/>
      <c r="VNB3594" s="195"/>
      <c r="VNC3594" s="195"/>
      <c r="VND3594" s="195"/>
      <c r="VNE3594" s="195"/>
      <c r="VNF3594" s="195"/>
      <c r="VNG3594" s="195"/>
      <c r="VNH3594" s="195"/>
      <c r="VNI3594" s="195"/>
      <c r="VNJ3594" s="195"/>
      <c r="VNK3594" s="195"/>
      <c r="VNL3594" s="195"/>
      <c r="VNM3594" s="195"/>
      <c r="VNN3594" s="195"/>
      <c r="VNO3594" s="195"/>
      <c r="VNP3594" s="195"/>
      <c r="VNQ3594" s="195"/>
      <c r="VNR3594" s="195"/>
      <c r="VNS3594" s="195"/>
      <c r="VNT3594" s="195"/>
      <c r="VNU3594" s="195"/>
      <c r="VNV3594" s="195"/>
      <c r="VNW3594" s="195"/>
      <c r="VNX3594" s="195"/>
      <c r="VNY3594" s="195"/>
      <c r="VNZ3594" s="195"/>
      <c r="VOA3594" s="195"/>
      <c r="VOB3594" s="195"/>
      <c r="VOC3594" s="195"/>
      <c r="VOD3594" s="195"/>
      <c r="VOE3594" s="195"/>
      <c r="VOF3594" s="195"/>
      <c r="VOG3594" s="195"/>
      <c r="VOH3594" s="195"/>
      <c r="VOI3594" s="195"/>
      <c r="VOJ3594" s="195"/>
      <c r="VOK3594" s="195"/>
      <c r="VOL3594" s="195"/>
      <c r="VOM3594" s="195"/>
      <c r="VON3594" s="195"/>
      <c r="VOO3594" s="195"/>
      <c r="VOP3594" s="195"/>
      <c r="VOQ3594" s="195"/>
      <c r="VOR3594" s="195"/>
      <c r="VOS3594" s="195"/>
      <c r="VOT3594" s="195"/>
      <c r="VOU3594" s="195"/>
      <c r="VOV3594" s="195"/>
      <c r="VOW3594" s="195"/>
      <c r="VOX3594" s="195"/>
      <c r="VOY3594" s="195"/>
      <c r="VOZ3594" s="195"/>
      <c r="VPA3594" s="195"/>
      <c r="VPB3594" s="195"/>
      <c r="VPC3594" s="195"/>
      <c r="VPD3594" s="195"/>
      <c r="VPE3594" s="195"/>
      <c r="VPF3594" s="195"/>
      <c r="VPG3594" s="195"/>
      <c r="VPH3594" s="195"/>
      <c r="VPI3594" s="195"/>
      <c r="VPJ3594" s="195"/>
      <c r="VPK3594" s="195"/>
      <c r="VPL3594" s="195"/>
      <c r="VPM3594" s="195"/>
      <c r="VPN3594" s="195"/>
      <c r="VPO3594" s="195"/>
      <c r="VPP3594" s="195"/>
      <c r="VPQ3594" s="195"/>
      <c r="VPR3594" s="195"/>
      <c r="VPS3594" s="195"/>
      <c r="VPT3594" s="195"/>
      <c r="VPU3594" s="195"/>
      <c r="VPV3594" s="195"/>
      <c r="VPW3594" s="195"/>
      <c r="VPX3594" s="195"/>
      <c r="VPY3594" s="195"/>
      <c r="VPZ3594" s="195"/>
      <c r="VQA3594" s="195"/>
      <c r="VQB3594" s="195"/>
      <c r="VQC3594" s="195"/>
      <c r="VQD3594" s="195"/>
      <c r="VQE3594" s="195"/>
      <c r="VQF3594" s="195"/>
      <c r="VQG3594" s="195"/>
      <c r="VQH3594" s="195"/>
      <c r="VQI3594" s="195"/>
      <c r="VQJ3594" s="195"/>
      <c r="VQK3594" s="195"/>
      <c r="VQL3594" s="195"/>
      <c r="VQM3594" s="195"/>
      <c r="VQN3594" s="195"/>
      <c r="VQO3594" s="195"/>
      <c r="VQP3594" s="195"/>
      <c r="VQQ3594" s="195"/>
      <c r="VQR3594" s="195"/>
      <c r="VQS3594" s="195"/>
      <c r="VQT3594" s="195"/>
      <c r="VQU3594" s="195"/>
      <c r="VQV3594" s="195"/>
      <c r="VQW3594" s="195"/>
      <c r="VQX3594" s="195"/>
      <c r="VQY3594" s="195"/>
      <c r="VQZ3594" s="195"/>
      <c r="VRA3594" s="195"/>
      <c r="VRB3594" s="195"/>
      <c r="VRC3594" s="195"/>
      <c r="VRD3594" s="195"/>
      <c r="VRE3594" s="195"/>
      <c r="VRF3594" s="195"/>
      <c r="VRG3594" s="195"/>
      <c r="VRH3594" s="195"/>
      <c r="VRI3594" s="195"/>
      <c r="VRJ3594" s="195"/>
      <c r="VRK3594" s="195"/>
      <c r="VRL3594" s="195"/>
      <c r="VRM3594" s="195"/>
      <c r="VRN3594" s="195"/>
      <c r="VRO3594" s="195"/>
      <c r="VRP3594" s="195"/>
      <c r="VRQ3594" s="195"/>
      <c r="VRR3594" s="195"/>
      <c r="VRS3594" s="195"/>
      <c r="VRT3594" s="195"/>
      <c r="VRU3594" s="195"/>
      <c r="VRV3594" s="195"/>
      <c r="VRW3594" s="195"/>
      <c r="VRX3594" s="195"/>
      <c r="VRY3594" s="195"/>
      <c r="VRZ3594" s="195"/>
      <c r="VSA3594" s="195"/>
      <c r="VSB3594" s="195"/>
      <c r="VSC3594" s="195"/>
      <c r="VSD3594" s="195"/>
      <c r="VSE3594" s="195"/>
      <c r="VSF3594" s="195"/>
      <c r="VSG3594" s="195"/>
      <c r="VSH3594" s="195"/>
      <c r="VSI3594" s="195"/>
      <c r="VSJ3594" s="195"/>
      <c r="VSK3594" s="195"/>
      <c r="VSL3594" s="195"/>
      <c r="VSM3594" s="195"/>
      <c r="VSN3594" s="195"/>
      <c r="VSO3594" s="195"/>
      <c r="VSP3594" s="195"/>
      <c r="VSQ3594" s="195"/>
      <c r="VSR3594" s="195"/>
      <c r="VSS3594" s="195"/>
      <c r="VST3594" s="195"/>
      <c r="VSU3594" s="195"/>
      <c r="VSV3594" s="195"/>
      <c r="VSW3594" s="195"/>
      <c r="VSX3594" s="195"/>
      <c r="VSY3594" s="195"/>
      <c r="VSZ3594" s="195"/>
      <c r="VTA3594" s="195"/>
      <c r="VTB3594" s="195"/>
      <c r="VTC3594" s="195"/>
      <c r="VTD3594" s="195"/>
      <c r="VTE3594" s="195"/>
      <c r="VTF3594" s="195"/>
      <c r="VTG3594" s="195"/>
      <c r="VTH3594" s="195"/>
      <c r="VTI3594" s="195"/>
      <c r="VTJ3594" s="195"/>
      <c r="VTK3594" s="195"/>
      <c r="VTL3594" s="195"/>
      <c r="VTM3594" s="195"/>
      <c r="VTN3594" s="195"/>
      <c r="VTO3594" s="195"/>
      <c r="VTP3594" s="195"/>
      <c r="VTQ3594" s="195"/>
      <c r="VTR3594" s="195"/>
      <c r="VTS3594" s="195"/>
      <c r="VTT3594" s="195"/>
      <c r="VTU3594" s="195"/>
      <c r="VTV3594" s="195"/>
      <c r="VTW3594" s="195"/>
      <c r="VTX3594" s="195"/>
      <c r="VTY3594" s="195"/>
      <c r="VTZ3594" s="195"/>
      <c r="VUA3594" s="195"/>
      <c r="VUB3594" s="195"/>
      <c r="VUC3594" s="195"/>
      <c r="VUD3594" s="195"/>
      <c r="VUE3594" s="195"/>
      <c r="VUF3594" s="195"/>
      <c r="VUG3594" s="195"/>
      <c r="VUH3594" s="195"/>
      <c r="VUI3594" s="195"/>
      <c r="VUJ3594" s="195"/>
      <c r="VUK3594" s="195"/>
      <c r="VUL3594" s="195"/>
      <c r="VUM3594" s="195"/>
      <c r="VUN3594" s="195"/>
      <c r="VUO3594" s="195"/>
      <c r="VUP3594" s="195"/>
      <c r="VUQ3594" s="195"/>
      <c r="VUR3594" s="195"/>
      <c r="VUS3594" s="195"/>
      <c r="VUT3594" s="195"/>
      <c r="VUU3594" s="195"/>
      <c r="VUV3594" s="195"/>
      <c r="VUW3594" s="195"/>
      <c r="VUX3594" s="195"/>
      <c r="VUY3594" s="195"/>
      <c r="VUZ3594" s="195"/>
      <c r="VVA3594" s="195"/>
      <c r="VVB3594" s="195"/>
      <c r="VVC3594" s="195"/>
      <c r="VVD3594" s="195"/>
      <c r="VVE3594" s="195"/>
      <c r="VVF3594" s="195"/>
      <c r="VVG3594" s="195"/>
      <c r="VVH3594" s="195"/>
      <c r="VVI3594" s="195"/>
      <c r="VVJ3594" s="195"/>
      <c r="VVK3594" s="195"/>
      <c r="VVL3594" s="195"/>
      <c r="VVM3594" s="195"/>
      <c r="VVN3594" s="195"/>
      <c r="VVO3594" s="195"/>
      <c r="VVP3594" s="195"/>
      <c r="VVQ3594" s="195"/>
      <c r="VVR3594" s="195"/>
      <c r="VVS3594" s="195"/>
      <c r="VVT3594" s="195"/>
      <c r="VVU3594" s="195"/>
      <c r="VVV3594" s="195"/>
      <c r="VVW3594" s="195"/>
      <c r="VVX3594" s="195"/>
      <c r="VVY3594" s="195"/>
      <c r="VVZ3594" s="195"/>
      <c r="VWA3594" s="195"/>
      <c r="VWB3594" s="195"/>
      <c r="VWC3594" s="195"/>
      <c r="VWD3594" s="195"/>
      <c r="VWE3594" s="195"/>
      <c r="VWF3594" s="195"/>
      <c r="VWG3594" s="195"/>
      <c r="VWH3594" s="195"/>
      <c r="VWI3594" s="195"/>
      <c r="VWJ3594" s="195"/>
      <c r="VWK3594" s="195"/>
      <c r="VWL3594" s="195"/>
      <c r="VWM3594" s="195"/>
      <c r="VWN3594" s="195"/>
      <c r="VWO3594" s="195"/>
      <c r="VWP3594" s="195"/>
      <c r="VWQ3594" s="195"/>
      <c r="VWR3594" s="195"/>
      <c r="VWS3594" s="195"/>
      <c r="VWT3594" s="195"/>
      <c r="VWU3594" s="195"/>
      <c r="VWV3594" s="195"/>
      <c r="VWW3594" s="195"/>
      <c r="VWX3594" s="195"/>
      <c r="VWY3594" s="195"/>
      <c r="VWZ3594" s="195"/>
      <c r="VXA3594" s="195"/>
      <c r="VXB3594" s="195"/>
      <c r="VXC3594" s="195"/>
      <c r="VXD3594" s="195"/>
      <c r="VXE3594" s="195"/>
      <c r="VXF3594" s="195"/>
      <c r="VXG3594" s="195"/>
      <c r="VXH3594" s="195"/>
      <c r="VXI3594" s="195"/>
      <c r="VXJ3594" s="195"/>
      <c r="VXK3594" s="195"/>
      <c r="VXL3594" s="195"/>
      <c r="VXM3594" s="195"/>
      <c r="VXN3594" s="195"/>
      <c r="VXO3594" s="195"/>
      <c r="VXP3594" s="195"/>
      <c r="VXQ3594" s="195"/>
      <c r="VXR3594" s="195"/>
      <c r="VXS3594" s="195"/>
      <c r="VXT3594" s="195"/>
      <c r="VXU3594" s="195"/>
      <c r="VXV3594" s="195"/>
      <c r="VXW3594" s="195"/>
      <c r="VXX3594" s="195"/>
      <c r="VXY3594" s="195"/>
      <c r="VXZ3594" s="195"/>
      <c r="VYA3594" s="195"/>
      <c r="VYB3594" s="195"/>
      <c r="VYC3594" s="195"/>
      <c r="VYD3594" s="195"/>
      <c r="VYE3594" s="195"/>
      <c r="VYF3594" s="195"/>
      <c r="VYG3594" s="195"/>
      <c r="VYH3594" s="195"/>
      <c r="VYI3594" s="195"/>
      <c r="VYJ3594" s="195"/>
      <c r="VYK3594" s="195"/>
      <c r="VYL3594" s="195"/>
      <c r="VYM3594" s="195"/>
      <c r="VYN3594" s="195"/>
      <c r="VYO3594" s="195"/>
      <c r="VYP3594" s="195"/>
      <c r="VYQ3594" s="195"/>
      <c r="VYR3594" s="195"/>
      <c r="VYS3594" s="195"/>
      <c r="VYT3594" s="195"/>
      <c r="VYU3594" s="195"/>
      <c r="VYV3594" s="195"/>
      <c r="VYW3594" s="195"/>
      <c r="VYX3594" s="195"/>
      <c r="VYY3594" s="195"/>
      <c r="VYZ3594" s="195"/>
      <c r="VZA3594" s="195"/>
      <c r="VZB3594" s="195"/>
      <c r="VZC3594" s="195"/>
      <c r="VZD3594" s="195"/>
      <c r="VZE3594" s="195"/>
      <c r="VZF3594" s="195"/>
      <c r="VZG3594" s="195"/>
      <c r="VZH3594" s="195"/>
      <c r="VZI3594" s="195"/>
      <c r="VZJ3594" s="195"/>
      <c r="VZK3594" s="195"/>
      <c r="VZL3594" s="195"/>
      <c r="VZM3594" s="195"/>
      <c r="VZN3594" s="195"/>
      <c r="VZO3594" s="195"/>
      <c r="VZP3594" s="195"/>
      <c r="VZQ3594" s="195"/>
      <c r="VZR3594" s="195"/>
      <c r="VZS3594" s="195"/>
      <c r="VZT3594" s="195"/>
      <c r="VZU3594" s="195"/>
      <c r="VZV3594" s="195"/>
      <c r="VZW3594" s="195"/>
      <c r="VZX3594" s="195"/>
      <c r="VZY3594" s="195"/>
      <c r="VZZ3594" s="195"/>
      <c r="WAA3594" s="195"/>
      <c r="WAB3594" s="195"/>
      <c r="WAC3594" s="195"/>
      <c r="WAD3594" s="195"/>
      <c r="WAE3594" s="195"/>
      <c r="WAF3594" s="195"/>
      <c r="WAG3594" s="195"/>
      <c r="WAH3594" s="195"/>
      <c r="WAI3594" s="195"/>
      <c r="WAJ3594" s="195"/>
      <c r="WAK3594" s="195"/>
      <c r="WAL3594" s="195"/>
      <c r="WAM3594" s="195"/>
      <c r="WAN3594" s="195"/>
      <c r="WAO3594" s="195"/>
      <c r="WAP3594" s="195"/>
      <c r="WAQ3594" s="195"/>
      <c r="WAR3594" s="195"/>
      <c r="WAS3594" s="195"/>
      <c r="WAT3594" s="195"/>
      <c r="WAU3594" s="195"/>
      <c r="WAV3594" s="195"/>
      <c r="WAW3594" s="195"/>
      <c r="WAX3594" s="195"/>
      <c r="WAY3594" s="195"/>
      <c r="WAZ3594" s="195"/>
      <c r="WBA3594" s="195"/>
      <c r="WBB3594" s="195"/>
      <c r="WBC3594" s="195"/>
      <c r="WBD3594" s="195"/>
      <c r="WBE3594" s="195"/>
      <c r="WBF3594" s="195"/>
      <c r="WBG3594" s="195"/>
      <c r="WBH3594" s="195"/>
      <c r="WBI3594" s="195"/>
      <c r="WBJ3594" s="195"/>
      <c r="WBK3594" s="195"/>
      <c r="WBL3594" s="195"/>
      <c r="WBM3594" s="195"/>
      <c r="WBN3594" s="195"/>
      <c r="WBO3594" s="195"/>
      <c r="WBP3594" s="195"/>
      <c r="WBQ3594" s="195"/>
      <c r="WBR3594" s="195"/>
      <c r="WBS3594" s="195"/>
      <c r="WBT3594" s="195"/>
      <c r="WBU3594" s="195"/>
      <c r="WBV3594" s="195"/>
      <c r="WBW3594" s="195"/>
      <c r="WBX3594" s="195"/>
      <c r="WBY3594" s="195"/>
      <c r="WBZ3594" s="195"/>
      <c r="WCA3594" s="195"/>
      <c r="WCB3594" s="195"/>
      <c r="WCC3594" s="195"/>
      <c r="WCD3594" s="195"/>
      <c r="WCE3594" s="195"/>
      <c r="WCF3594" s="195"/>
      <c r="WCG3594" s="195"/>
      <c r="WCH3594" s="195"/>
      <c r="WCI3594" s="195"/>
      <c r="WCJ3594" s="195"/>
      <c r="WCK3594" s="195"/>
      <c r="WCL3594" s="195"/>
      <c r="WCM3594" s="195"/>
      <c r="WCN3594" s="195"/>
      <c r="WCO3594" s="195"/>
      <c r="WCP3594" s="195"/>
      <c r="WCQ3594" s="195"/>
      <c r="WCR3594" s="195"/>
      <c r="WCS3594" s="195"/>
      <c r="WCT3594" s="195"/>
      <c r="WCU3594" s="195"/>
      <c r="WCV3594" s="195"/>
      <c r="WCW3594" s="195"/>
      <c r="WCX3594" s="195"/>
      <c r="WCY3594" s="195"/>
      <c r="WCZ3594" s="195"/>
      <c r="WDA3594" s="195"/>
      <c r="WDB3594" s="195"/>
      <c r="WDC3594" s="195"/>
      <c r="WDD3594" s="195"/>
      <c r="WDE3594" s="195"/>
      <c r="WDF3594" s="195"/>
      <c r="WDG3594" s="195"/>
      <c r="WDH3594" s="195"/>
      <c r="WDI3594" s="195"/>
      <c r="WDJ3594" s="195"/>
      <c r="WDK3594" s="195"/>
      <c r="WDL3594" s="195"/>
      <c r="WDM3594" s="195"/>
      <c r="WDN3594" s="195"/>
      <c r="WDO3594" s="195"/>
      <c r="WDP3594" s="195"/>
      <c r="WDQ3594" s="195"/>
      <c r="WDR3594" s="195"/>
      <c r="WDS3594" s="195"/>
      <c r="WDT3594" s="195"/>
      <c r="WDU3594" s="195"/>
      <c r="WDV3594" s="195"/>
      <c r="WDW3594" s="195"/>
      <c r="WDX3594" s="195"/>
      <c r="WDY3594" s="195"/>
      <c r="WDZ3594" s="195"/>
      <c r="WEA3594" s="195"/>
      <c r="WEB3594" s="195"/>
      <c r="WEC3594" s="195"/>
      <c r="WED3594" s="195"/>
      <c r="WEE3594" s="195"/>
      <c r="WEF3594" s="195"/>
      <c r="WEG3594" s="195"/>
      <c r="WEH3594" s="195"/>
      <c r="WEI3594" s="195"/>
      <c r="WEJ3594" s="195"/>
      <c r="WEK3594" s="195"/>
      <c r="WEL3594" s="195"/>
      <c r="WEM3594" s="195"/>
      <c r="WEN3594" s="195"/>
      <c r="WEO3594" s="195"/>
      <c r="WEP3594" s="195"/>
      <c r="WEQ3594" s="195"/>
      <c r="WER3594" s="195"/>
      <c r="WES3594" s="195"/>
      <c r="WET3594" s="195"/>
      <c r="WEU3594" s="195"/>
      <c r="WEV3594" s="195"/>
      <c r="WEW3594" s="195"/>
      <c r="WEX3594" s="195"/>
      <c r="WEY3594" s="195"/>
      <c r="WEZ3594" s="195"/>
      <c r="WFA3594" s="195"/>
      <c r="WFB3594" s="195"/>
      <c r="WFC3594" s="195"/>
      <c r="WFD3594" s="195"/>
      <c r="WFE3594" s="195"/>
      <c r="WFF3594" s="195"/>
      <c r="WFG3594" s="195"/>
      <c r="WFH3594" s="195"/>
      <c r="WFI3594" s="195"/>
      <c r="WFJ3594" s="195"/>
      <c r="WFK3594" s="195"/>
      <c r="WFL3594" s="195"/>
      <c r="WFM3594" s="195"/>
      <c r="WFN3594" s="195"/>
      <c r="WFO3594" s="195"/>
      <c r="WFP3594" s="195"/>
      <c r="WFQ3594" s="195"/>
      <c r="WFR3594" s="195"/>
      <c r="WFS3594" s="195"/>
      <c r="WFT3594" s="195"/>
      <c r="WFU3594" s="195"/>
      <c r="WFV3594" s="195"/>
      <c r="WFW3594" s="195"/>
      <c r="WFX3594" s="195"/>
      <c r="WFY3594" s="195"/>
      <c r="WFZ3594" s="195"/>
      <c r="WGA3594" s="195"/>
      <c r="WGB3594" s="195"/>
      <c r="WGC3594" s="195"/>
      <c r="WGD3594" s="195"/>
      <c r="WGE3594" s="195"/>
      <c r="WGF3594" s="195"/>
      <c r="WGG3594" s="195"/>
      <c r="WGH3594" s="195"/>
      <c r="WGI3594" s="195"/>
      <c r="WGJ3594" s="195"/>
      <c r="WGK3594" s="195"/>
      <c r="WGL3594" s="195"/>
      <c r="WGM3594" s="195"/>
      <c r="WGN3594" s="195"/>
      <c r="WGO3594" s="195"/>
      <c r="WGP3594" s="195"/>
      <c r="WGQ3594" s="195"/>
      <c r="WGR3594" s="195"/>
      <c r="WGS3594" s="195"/>
      <c r="WGT3594" s="195"/>
      <c r="WGU3594" s="195"/>
      <c r="WGV3594" s="195"/>
      <c r="WGW3594" s="195"/>
      <c r="WGX3594" s="195"/>
      <c r="WGY3594" s="195"/>
      <c r="WGZ3594" s="195"/>
      <c r="WHA3594" s="195"/>
      <c r="WHB3594" s="195"/>
      <c r="WHC3594" s="195"/>
      <c r="WHD3594" s="195"/>
      <c r="WHE3594" s="195"/>
      <c r="WHF3594" s="195"/>
      <c r="WHG3594" s="195"/>
      <c r="WHH3594" s="195"/>
      <c r="WHI3594" s="195"/>
      <c r="WHJ3594" s="195"/>
      <c r="WHK3594" s="195"/>
      <c r="WHL3594" s="195"/>
      <c r="WHM3594" s="195"/>
      <c r="WHN3594" s="195"/>
      <c r="WHO3594" s="195"/>
      <c r="WHP3594" s="195"/>
      <c r="WHQ3594" s="195"/>
      <c r="WHR3594" s="195"/>
      <c r="WHS3594" s="195"/>
      <c r="WHT3594" s="195"/>
      <c r="WHU3594" s="195"/>
      <c r="WHV3594" s="195"/>
      <c r="WHW3594" s="195"/>
      <c r="WHX3594" s="195"/>
      <c r="WHY3594" s="195"/>
      <c r="WHZ3594" s="195"/>
      <c r="WIA3594" s="195"/>
      <c r="WIB3594" s="195"/>
      <c r="WIC3594" s="195"/>
      <c r="WID3594" s="195"/>
      <c r="WIE3594" s="195"/>
      <c r="WIF3594" s="195"/>
      <c r="WIG3594" s="195"/>
      <c r="WIH3594" s="195"/>
      <c r="WII3594" s="195"/>
      <c r="WIJ3594" s="195"/>
      <c r="WIK3594" s="195"/>
      <c r="WIL3594" s="195"/>
      <c r="WIM3594" s="195"/>
      <c r="WIN3594" s="195"/>
      <c r="WIO3594" s="195"/>
      <c r="WIP3594" s="195"/>
      <c r="WIQ3594" s="195"/>
      <c r="WIR3594" s="195"/>
      <c r="WIS3594" s="195"/>
      <c r="WIT3594" s="195"/>
      <c r="WIU3594" s="195"/>
      <c r="WIV3594" s="195"/>
      <c r="WIW3594" s="195"/>
      <c r="WIX3594" s="195"/>
      <c r="WIY3594" s="195"/>
      <c r="WIZ3594" s="195"/>
      <c r="WJA3594" s="195"/>
      <c r="WJB3594" s="195"/>
      <c r="WJC3594" s="195"/>
      <c r="WJD3594" s="195"/>
      <c r="WJE3594" s="195"/>
      <c r="WJF3594" s="195"/>
      <c r="WJG3594" s="195"/>
      <c r="WJH3594" s="195"/>
      <c r="WJI3594" s="195"/>
      <c r="WJJ3594" s="195"/>
      <c r="WJK3594" s="195"/>
      <c r="WJL3594" s="195"/>
      <c r="WJM3594" s="195"/>
      <c r="WJN3594" s="195"/>
      <c r="WJO3594" s="195"/>
      <c r="WJP3594" s="195"/>
      <c r="WJQ3594" s="195"/>
      <c r="WJR3594" s="195"/>
      <c r="WJS3594" s="195"/>
      <c r="WJT3594" s="195"/>
      <c r="WJU3594" s="195"/>
      <c r="WJV3594" s="195"/>
      <c r="WJW3594" s="195"/>
      <c r="WJX3594" s="195"/>
      <c r="WJY3594" s="195"/>
      <c r="WJZ3594" s="195"/>
      <c r="WKA3594" s="195"/>
      <c r="WKB3594" s="195"/>
      <c r="WKC3594" s="195"/>
      <c r="WKD3594" s="195"/>
      <c r="WKE3594" s="195"/>
      <c r="WKF3594" s="195"/>
      <c r="WKG3594" s="195"/>
      <c r="WKH3594" s="195"/>
      <c r="WKI3594" s="195"/>
      <c r="WKJ3594" s="195"/>
      <c r="WKK3594" s="195"/>
      <c r="WKL3594" s="195"/>
      <c r="WKM3594" s="195"/>
      <c r="WKN3594" s="195"/>
      <c r="WKO3594" s="195"/>
      <c r="WKP3594" s="195"/>
      <c r="WKQ3594" s="195"/>
      <c r="WKR3594" s="195"/>
      <c r="WKS3594" s="195"/>
      <c r="WKT3594" s="195"/>
      <c r="WKU3594" s="195"/>
      <c r="WKV3594" s="195"/>
      <c r="WKW3594" s="195"/>
      <c r="WKX3594" s="195"/>
      <c r="WKY3594" s="195"/>
      <c r="WKZ3594" s="195"/>
      <c r="WLA3594" s="195"/>
      <c r="WLB3594" s="195"/>
      <c r="WLC3594" s="195"/>
      <c r="WLD3594" s="195"/>
      <c r="WLE3594" s="195"/>
      <c r="WLF3594" s="195"/>
      <c r="WLG3594" s="195"/>
      <c r="WLH3594" s="195"/>
      <c r="WLI3594" s="195"/>
      <c r="WLJ3594" s="195"/>
      <c r="WLK3594" s="195"/>
      <c r="WLL3594" s="195"/>
      <c r="WLM3594" s="195"/>
      <c r="WLN3594" s="195"/>
      <c r="WLO3594" s="195"/>
      <c r="WLP3594" s="195"/>
      <c r="WLQ3594" s="195"/>
      <c r="WLR3594" s="195"/>
      <c r="WLS3594" s="195"/>
      <c r="WLT3594" s="195"/>
      <c r="WLU3594" s="195"/>
      <c r="WLV3594" s="195"/>
      <c r="WLW3594" s="195"/>
      <c r="WLX3594" s="195"/>
      <c r="WLY3594" s="195"/>
      <c r="WLZ3594" s="195"/>
      <c r="WMA3594" s="195"/>
      <c r="WMB3594" s="195"/>
      <c r="WMC3594" s="195"/>
      <c r="WMD3594" s="195"/>
      <c r="WME3594" s="195"/>
      <c r="WMF3594" s="195"/>
      <c r="WMG3594" s="195"/>
      <c r="WMH3594" s="195"/>
      <c r="WMI3594" s="195"/>
      <c r="WMJ3594" s="195"/>
      <c r="WMK3594" s="195"/>
      <c r="WML3594" s="195"/>
      <c r="WMM3594" s="195"/>
      <c r="WMN3594" s="195"/>
      <c r="WMO3594" s="195"/>
      <c r="WMP3594" s="195"/>
      <c r="WMQ3594" s="195"/>
      <c r="WMR3594" s="195"/>
      <c r="WMS3594" s="195"/>
      <c r="WMT3594" s="195"/>
      <c r="WMU3594" s="195"/>
      <c r="WMV3594" s="195"/>
      <c r="WMW3594" s="195"/>
      <c r="WMX3594" s="195"/>
      <c r="WMY3594" s="195"/>
      <c r="WMZ3594" s="195"/>
      <c r="WNA3594" s="195"/>
      <c r="WNB3594" s="195"/>
      <c r="WNC3594" s="195"/>
      <c r="WND3594" s="195"/>
      <c r="WNE3594" s="195"/>
      <c r="WNF3594" s="195"/>
      <c r="WNG3594" s="195"/>
      <c r="WNH3594" s="195"/>
      <c r="WNI3594" s="195"/>
      <c r="WNJ3594" s="195"/>
      <c r="WNK3594" s="195"/>
      <c r="WNL3594" s="195"/>
      <c r="WNM3594" s="195"/>
      <c r="WNN3594" s="195"/>
      <c r="WNO3594" s="195"/>
      <c r="WNP3594" s="195"/>
      <c r="WNQ3594" s="195"/>
      <c r="WNR3594" s="195"/>
      <c r="WNS3594" s="195"/>
      <c r="WNT3594" s="195"/>
      <c r="WNU3594" s="195"/>
      <c r="WNV3594" s="195"/>
      <c r="WNW3594" s="195"/>
      <c r="WNX3594" s="195"/>
      <c r="WNY3594" s="195"/>
      <c r="WNZ3594" s="195"/>
      <c r="WOA3594" s="195"/>
      <c r="WOB3594" s="195"/>
      <c r="WOC3594" s="195"/>
      <c r="WOD3594" s="195"/>
      <c r="WOE3594" s="195"/>
      <c r="WOF3594" s="195"/>
      <c r="WOG3594" s="195"/>
      <c r="WOH3594" s="195"/>
      <c r="WOI3594" s="195"/>
      <c r="WOJ3594" s="195"/>
      <c r="WOK3594" s="195"/>
      <c r="WOL3594" s="195"/>
      <c r="WOM3594" s="195"/>
      <c r="WON3594" s="195"/>
      <c r="WOO3594" s="195"/>
      <c r="WOP3594" s="195"/>
      <c r="WOQ3594" s="195"/>
      <c r="WOR3594" s="195"/>
      <c r="WOS3594" s="195"/>
      <c r="WOT3594" s="195"/>
      <c r="WOU3594" s="195"/>
      <c r="WOV3594" s="195"/>
      <c r="WOW3594" s="195"/>
      <c r="WOX3594" s="195"/>
      <c r="WOY3594" s="195"/>
      <c r="WOZ3594" s="195"/>
      <c r="WPA3594" s="195"/>
      <c r="WPB3594" s="195"/>
      <c r="WPC3594" s="195"/>
      <c r="WPD3594" s="195"/>
      <c r="WPE3594" s="195"/>
      <c r="WPF3594" s="195"/>
      <c r="WPG3594" s="195"/>
      <c r="WPH3594" s="195"/>
      <c r="WPI3594" s="195"/>
      <c r="WPJ3594" s="195"/>
      <c r="WPK3594" s="195"/>
      <c r="WPL3594" s="195"/>
      <c r="WPM3594" s="195"/>
      <c r="WPN3594" s="195"/>
      <c r="WPO3594" s="195"/>
      <c r="WPP3594" s="195"/>
      <c r="WPQ3594" s="195"/>
      <c r="WPR3594" s="195"/>
      <c r="WPS3594" s="195"/>
      <c r="WPT3594" s="195"/>
      <c r="WPU3594" s="195"/>
      <c r="WPV3594" s="195"/>
      <c r="WPW3594" s="195"/>
      <c r="WPX3594" s="195"/>
      <c r="WPY3594" s="195"/>
      <c r="WPZ3594" s="195"/>
      <c r="WQA3594" s="195"/>
      <c r="WQB3594" s="195"/>
      <c r="WQC3594" s="195"/>
      <c r="WQD3594" s="195"/>
      <c r="WQE3594" s="195"/>
      <c r="WQF3594" s="195"/>
      <c r="WQG3594" s="195"/>
      <c r="WQH3594" s="195"/>
      <c r="WQI3594" s="195"/>
      <c r="WQJ3594" s="195"/>
      <c r="WQK3594" s="195"/>
      <c r="WQL3594" s="195"/>
      <c r="WQM3594" s="195"/>
      <c r="WQN3594" s="195"/>
      <c r="WQO3594" s="195"/>
      <c r="WQP3594" s="195"/>
      <c r="WQQ3594" s="195"/>
      <c r="WQR3594" s="195"/>
      <c r="WQS3594" s="195"/>
      <c r="WQT3594" s="195"/>
      <c r="WQU3594" s="195"/>
      <c r="WQV3594" s="195"/>
      <c r="WQW3594" s="195"/>
      <c r="WQX3594" s="195"/>
      <c r="WQY3594" s="195"/>
      <c r="WQZ3594" s="195"/>
      <c r="WRA3594" s="195"/>
      <c r="WRB3594" s="195"/>
      <c r="WRC3594" s="195"/>
      <c r="WRD3594" s="195"/>
      <c r="WRE3594" s="195"/>
      <c r="WRF3594" s="195"/>
      <c r="WRG3594" s="195"/>
      <c r="WRH3594" s="195"/>
      <c r="WRI3594" s="195"/>
      <c r="WRJ3594" s="195"/>
      <c r="WRK3594" s="195"/>
      <c r="WRL3594" s="195"/>
      <c r="WRM3594" s="195"/>
      <c r="WRN3594" s="195"/>
      <c r="WRO3594" s="195"/>
      <c r="WRP3594" s="195"/>
      <c r="WRQ3594" s="195"/>
      <c r="WRR3594" s="195"/>
      <c r="WRS3594" s="195"/>
      <c r="WRT3594" s="195"/>
      <c r="WRU3594" s="195"/>
      <c r="WRV3594" s="195"/>
      <c r="WRW3594" s="195"/>
      <c r="WRX3594" s="195"/>
      <c r="WRY3594" s="195"/>
      <c r="WRZ3594" s="195"/>
      <c r="WSA3594" s="195"/>
      <c r="WSB3594" s="195"/>
      <c r="WSC3594" s="195"/>
      <c r="WSD3594" s="195"/>
      <c r="WSE3594" s="195"/>
      <c r="WSF3594" s="195"/>
      <c r="WSG3594" s="195"/>
      <c r="WSH3594" s="195"/>
      <c r="WSI3594" s="195"/>
      <c r="WSJ3594" s="195"/>
      <c r="WSK3594" s="195"/>
      <c r="WSL3594" s="195"/>
      <c r="WSM3594" s="195"/>
      <c r="WSN3594" s="195"/>
      <c r="WSO3594" s="195"/>
      <c r="WSP3594" s="195"/>
      <c r="WSQ3594" s="195"/>
      <c r="WSR3594" s="195"/>
      <c r="WSS3594" s="195"/>
      <c r="WST3594" s="195"/>
      <c r="WSU3594" s="195"/>
      <c r="WSV3594" s="195"/>
      <c r="WSW3594" s="195"/>
      <c r="WSX3594" s="195"/>
      <c r="WSY3594" s="195"/>
      <c r="WSZ3594" s="195"/>
      <c r="WTA3594" s="195"/>
      <c r="WTB3594" s="195"/>
      <c r="WTC3594" s="195"/>
      <c r="WTD3594" s="195"/>
      <c r="WTE3594" s="195"/>
      <c r="WTF3594" s="195"/>
      <c r="WTG3594" s="195"/>
      <c r="WTH3594" s="195"/>
      <c r="WTI3594" s="195"/>
      <c r="WTJ3594" s="195"/>
      <c r="WTK3594" s="195"/>
      <c r="WTL3594" s="195"/>
      <c r="WTM3594" s="195"/>
      <c r="WTN3594" s="195"/>
      <c r="WTO3594" s="195"/>
      <c r="WTP3594" s="195"/>
      <c r="WTQ3594" s="195"/>
      <c r="WTR3594" s="195"/>
      <c r="WTS3594" s="195"/>
      <c r="WTT3594" s="195"/>
      <c r="WTU3594" s="195"/>
      <c r="WTV3594" s="195"/>
      <c r="WTW3594" s="195"/>
      <c r="WTX3594" s="195"/>
      <c r="WTY3594" s="195"/>
      <c r="WTZ3594" s="195"/>
      <c r="WUA3594" s="195"/>
      <c r="WUB3594" s="195"/>
      <c r="WUC3594" s="195"/>
      <c r="WUD3594" s="195"/>
      <c r="WUE3594" s="195"/>
      <c r="WUF3594" s="195"/>
      <c r="WUG3594" s="195"/>
      <c r="WUH3594" s="195"/>
      <c r="WUI3594" s="195"/>
      <c r="WUJ3594" s="195"/>
      <c r="WUK3594" s="195"/>
      <c r="WUL3594" s="195"/>
      <c r="WUM3594" s="195"/>
      <c r="WUN3594" s="195"/>
      <c r="WUO3594" s="195"/>
      <c r="WUP3594" s="195"/>
      <c r="WUQ3594" s="195"/>
      <c r="WUR3594" s="195"/>
      <c r="WUS3594" s="195"/>
      <c r="WUT3594" s="195"/>
      <c r="WUU3594" s="195"/>
      <c r="WUV3594" s="195"/>
      <c r="WUW3594" s="195"/>
      <c r="WUX3594" s="195"/>
      <c r="WUY3594" s="195"/>
      <c r="WUZ3594" s="195"/>
      <c r="WVA3594" s="195"/>
      <c r="WVB3594" s="195"/>
      <c r="WVC3594" s="195"/>
      <c r="WVD3594" s="195"/>
      <c r="WVE3594" s="195"/>
      <c r="WVF3594" s="195"/>
      <c r="WVG3594" s="195"/>
      <c r="WVH3594" s="195"/>
      <c r="WVI3594" s="195"/>
      <c r="WVJ3594" s="195"/>
      <c r="WVK3594" s="195"/>
      <c r="WVL3594" s="195"/>
      <c r="WVM3594" s="195"/>
      <c r="WVN3594" s="195"/>
      <c r="WVO3594" s="195"/>
      <c r="WVP3594" s="195"/>
      <c r="WVQ3594" s="195"/>
      <c r="WVR3594" s="195"/>
      <c r="WVS3594" s="195"/>
      <c r="WVT3594" s="195"/>
      <c r="WVU3594" s="195"/>
      <c r="WVV3594" s="195"/>
      <c r="WVW3594" s="195"/>
      <c r="WVX3594" s="195"/>
      <c r="WVY3594" s="195"/>
      <c r="WVZ3594" s="195"/>
      <c r="WWA3594" s="195"/>
      <c r="WWB3594" s="195"/>
      <c r="WWC3594" s="195"/>
      <c r="WWD3594" s="195"/>
      <c r="WWE3594" s="195"/>
      <c r="WWF3594" s="195"/>
      <c r="WWG3594" s="195"/>
      <c r="WWH3594" s="195"/>
      <c r="WWI3594" s="195"/>
      <c r="WWJ3594" s="195"/>
      <c r="WWK3594" s="195"/>
      <c r="WWL3594" s="195"/>
      <c r="WWM3594" s="195"/>
      <c r="WWN3594" s="195"/>
      <c r="WWO3594" s="195"/>
      <c r="WWP3594" s="195"/>
      <c r="WWQ3594" s="195"/>
      <c r="WWR3594" s="195"/>
      <c r="WWS3594" s="195"/>
      <c r="WWT3594" s="195"/>
      <c r="WWU3594" s="195"/>
      <c r="WWV3594" s="195"/>
      <c r="WWW3594" s="195"/>
      <c r="WWX3594" s="195"/>
      <c r="WWY3594" s="195"/>
      <c r="WWZ3594" s="195"/>
      <c r="WXA3594" s="195"/>
      <c r="WXB3594" s="195"/>
      <c r="WXC3594" s="195"/>
      <c r="WXD3594" s="195"/>
      <c r="WXE3594" s="195"/>
      <c r="WXF3594" s="195"/>
      <c r="WXG3594" s="195"/>
      <c r="WXH3594" s="195"/>
      <c r="WXI3594" s="195"/>
      <c r="WXJ3594" s="195"/>
      <c r="WXK3594" s="195"/>
      <c r="WXL3594" s="195"/>
      <c r="WXM3594" s="195"/>
      <c r="WXN3594" s="195"/>
      <c r="WXO3594" s="195"/>
      <c r="WXP3594" s="195"/>
      <c r="WXQ3594" s="195"/>
      <c r="WXR3594" s="195"/>
      <c r="WXS3594" s="195"/>
      <c r="WXT3594" s="195"/>
      <c r="WXU3594" s="195"/>
      <c r="WXV3594" s="195"/>
      <c r="WXW3594" s="195"/>
      <c r="WXX3594" s="195"/>
      <c r="WXY3594" s="195"/>
      <c r="WXZ3594" s="195"/>
      <c r="WYA3594" s="195"/>
      <c r="WYB3594" s="195"/>
      <c r="WYC3594" s="195"/>
      <c r="WYD3594" s="195"/>
      <c r="WYE3594" s="195"/>
      <c r="WYF3594" s="195"/>
      <c r="WYG3594" s="195"/>
      <c r="WYH3594" s="195"/>
      <c r="WYI3594" s="195"/>
      <c r="WYJ3594" s="195"/>
      <c r="WYK3594" s="195"/>
      <c r="WYL3594" s="195"/>
      <c r="WYM3594" s="195"/>
      <c r="WYN3594" s="195"/>
      <c r="WYO3594" s="195"/>
      <c r="WYP3594" s="195"/>
      <c r="WYQ3594" s="195"/>
      <c r="WYR3594" s="195"/>
      <c r="WYS3594" s="195"/>
      <c r="WYT3594" s="195"/>
      <c r="WYU3594" s="195"/>
      <c r="WYV3594" s="195"/>
      <c r="WYW3594" s="195"/>
      <c r="WYX3594" s="195"/>
      <c r="WYY3594" s="195"/>
      <c r="WYZ3594" s="195"/>
      <c r="WZA3594" s="195"/>
      <c r="WZB3594" s="195"/>
      <c r="WZC3594" s="195"/>
      <c r="WZD3594" s="195"/>
      <c r="WZE3594" s="195"/>
      <c r="WZF3594" s="195"/>
      <c r="WZG3594" s="195"/>
      <c r="WZH3594" s="195"/>
      <c r="WZI3594" s="195"/>
      <c r="WZJ3594" s="195"/>
      <c r="WZK3594" s="195"/>
      <c r="WZL3594" s="195"/>
      <c r="WZM3594" s="195"/>
      <c r="WZN3594" s="195"/>
      <c r="WZO3594" s="195"/>
      <c r="WZP3594" s="195"/>
      <c r="WZQ3594" s="195"/>
      <c r="WZR3594" s="195"/>
      <c r="WZS3594" s="195"/>
      <c r="WZT3594" s="195"/>
      <c r="WZU3594" s="195"/>
      <c r="WZV3594" s="195"/>
      <c r="WZW3594" s="195"/>
      <c r="WZX3594" s="195"/>
      <c r="WZY3594" s="195"/>
      <c r="WZZ3594" s="195"/>
      <c r="XAA3594" s="195"/>
      <c r="XAB3594" s="195"/>
      <c r="XAC3594" s="195"/>
      <c r="XAD3594" s="195"/>
      <c r="XAE3594" s="195"/>
      <c r="XAF3594" s="195"/>
      <c r="XAG3594" s="195"/>
      <c r="XAH3594" s="195"/>
      <c r="XAI3594" s="195"/>
      <c r="XAJ3594" s="195"/>
      <c r="XAK3594" s="195"/>
      <c r="XAL3594" s="195"/>
      <c r="XAM3594" s="195"/>
      <c r="XAN3594" s="195"/>
      <c r="XAO3594" s="195"/>
      <c r="XAP3594" s="195"/>
      <c r="XAQ3594" s="195"/>
      <c r="XAR3594" s="195"/>
      <c r="XAS3594" s="195"/>
      <c r="XAT3594" s="195"/>
      <c r="XAU3594" s="195"/>
      <c r="XAV3594" s="195"/>
      <c r="XAW3594" s="195"/>
      <c r="XAX3594" s="195"/>
      <c r="XAY3594" s="195"/>
      <c r="XAZ3594" s="195"/>
      <c r="XBA3594" s="195"/>
      <c r="XBB3594" s="195"/>
      <c r="XBC3594" s="195"/>
      <c r="XBD3594" s="195"/>
      <c r="XBE3594" s="195"/>
      <c r="XBF3594" s="195"/>
      <c r="XBG3594" s="195"/>
      <c r="XBH3594" s="195"/>
      <c r="XBI3594" s="195"/>
      <c r="XBJ3594" s="195"/>
      <c r="XBK3594" s="195"/>
      <c r="XBL3594" s="195"/>
      <c r="XBM3594" s="195"/>
      <c r="XBN3594" s="195"/>
      <c r="XBO3594" s="195"/>
      <c r="XBP3594" s="195"/>
      <c r="XBQ3594" s="195"/>
      <c r="XBR3594" s="195"/>
      <c r="XBS3594" s="195"/>
      <c r="XBT3594" s="195"/>
      <c r="XBU3594" s="195"/>
      <c r="XBV3594" s="195"/>
      <c r="XBW3594" s="195"/>
      <c r="XBX3594" s="195"/>
      <c r="XBY3594" s="195"/>
      <c r="XBZ3594" s="195"/>
      <c r="XCA3594" s="195"/>
      <c r="XCB3594" s="195"/>
      <c r="XCC3594" s="195"/>
      <c r="XCD3594" s="195"/>
      <c r="XCE3594" s="195"/>
      <c r="XCF3594" s="195"/>
      <c r="XCG3594" s="195"/>
      <c r="XCH3594" s="195"/>
      <c r="XCI3594" s="195"/>
      <c r="XCJ3594" s="195"/>
      <c r="XCK3594" s="195"/>
      <c r="XCL3594" s="195"/>
      <c r="XCM3594" s="195"/>
      <c r="XCN3594" s="195"/>
      <c r="XCO3594" s="195"/>
      <c r="XCP3594" s="195"/>
      <c r="XCQ3594" s="195"/>
      <c r="XCR3594" s="195"/>
      <c r="XCS3594" s="195"/>
      <c r="XCT3594" s="195"/>
      <c r="XCU3594" s="195"/>
      <c r="XCV3594" s="195"/>
      <c r="XCW3594" s="195"/>
      <c r="XCX3594" s="195"/>
      <c r="XCY3594" s="195"/>
      <c r="XCZ3594" s="195"/>
      <c r="XDA3594" s="195"/>
      <c r="XDB3594" s="195"/>
      <c r="XDC3594" s="195"/>
      <c r="XDD3594" s="195"/>
      <c r="XDE3594" s="195"/>
      <c r="XDF3594" s="195"/>
      <c r="XDG3594" s="195"/>
      <c r="XDH3594" s="195"/>
      <c r="XDI3594" s="195"/>
      <c r="XDJ3594" s="195"/>
      <c r="XDK3594" s="195"/>
      <c r="XDL3594" s="195"/>
      <c r="XDM3594" s="195"/>
      <c r="XDN3594" s="195"/>
      <c r="XDO3594" s="195"/>
      <c r="XDP3594" s="195"/>
      <c r="XDQ3594" s="195"/>
      <c r="XDR3594" s="195"/>
      <c r="XDS3594" s="195"/>
      <c r="XDT3594" s="195"/>
      <c r="XDU3594" s="195"/>
      <c r="XDV3594" s="195"/>
      <c r="XDW3594" s="195"/>
      <c r="XDX3594" s="195"/>
      <c r="XDY3594" s="195"/>
      <c r="XDZ3594" s="195"/>
      <c r="XEA3594" s="195"/>
      <c r="XEB3594" s="195"/>
      <c r="XEC3594" s="195"/>
      <c r="XED3594" s="195"/>
      <c r="XEE3594" s="195"/>
      <c r="XEF3594" s="195"/>
      <c r="XEG3594" s="195"/>
      <c r="XEH3594" s="195"/>
      <c r="XEI3594" s="195"/>
      <c r="XEJ3594" s="195"/>
      <c r="XEK3594" s="195"/>
      <c r="XEL3594" s="195"/>
      <c r="XEM3594" s="195"/>
    </row>
    <row r="3595" spans="1:16367" ht="20.399999999999999">
      <c r="A3595" s="602"/>
      <c r="B3595" s="3033" t="s">
        <v>324</v>
      </c>
      <c r="C3595" s="602" t="s">
        <v>322</v>
      </c>
      <c r="D3595" s="617" t="s">
        <v>1852</v>
      </c>
      <c r="E3595" s="639" t="s">
        <v>416</v>
      </c>
      <c r="F3595" s="734">
        <v>6419</v>
      </c>
      <c r="G3595" s="2107" t="s">
        <v>2153</v>
      </c>
      <c r="H3595" s="2100"/>
      <c r="I3595" s="2100">
        <v>34500</v>
      </c>
      <c r="J3595" s="2103" t="s">
        <v>1126</v>
      </c>
      <c r="K3595" s="2117"/>
      <c r="L3595" s="2111"/>
      <c r="M3595" s="2524">
        <v>70000</v>
      </c>
      <c r="N3595" s="2189" t="s">
        <v>4250</v>
      </c>
      <c r="O3595" s="6"/>
      <c r="P3595" s="6"/>
      <c r="Q3595" s="6"/>
      <c r="R3595" s="6"/>
      <c r="S3595" s="6"/>
      <c r="T3595" s="6"/>
      <c r="U3595" s="6"/>
      <c r="V3595" s="6"/>
      <c r="W3595" s="6"/>
      <c r="X3595" s="6"/>
      <c r="Y3595" s="6"/>
      <c r="Z3595" s="6"/>
      <c r="AA3595" s="6"/>
      <c r="AB3595" s="6"/>
      <c r="AC3595" s="6"/>
      <c r="AD3595" s="6"/>
      <c r="AE3595" s="6"/>
      <c r="AF3595" s="6"/>
    </row>
    <row r="3596" spans="1:16367" s="195" customFormat="1" ht="40.799999999999997">
      <c r="A3596" s="602"/>
      <c r="B3596" s="3033" t="s">
        <v>324</v>
      </c>
      <c r="C3596" s="602" t="s">
        <v>322</v>
      </c>
      <c r="D3596" s="617" t="s">
        <v>1852</v>
      </c>
      <c r="E3596" s="639" t="s">
        <v>416</v>
      </c>
      <c r="F3596" s="734">
        <v>6419</v>
      </c>
      <c r="G3596" s="2107" t="s">
        <v>4222</v>
      </c>
      <c r="H3596" s="2100"/>
      <c r="I3596" s="2100">
        <v>30000</v>
      </c>
      <c r="J3596" s="2103" t="s">
        <v>1126</v>
      </c>
      <c r="K3596" s="2117"/>
      <c r="L3596" s="2111"/>
      <c r="M3596" s="2100">
        <v>28500</v>
      </c>
      <c r="N3596" s="296"/>
      <c r="O3596" s="197"/>
      <c r="P3596" s="197"/>
      <c r="Q3596" s="197"/>
      <c r="R3596" s="197"/>
      <c r="S3596" s="197"/>
      <c r="T3596" s="197"/>
      <c r="U3596" s="197"/>
      <c r="V3596" s="197"/>
      <c r="W3596" s="197"/>
      <c r="X3596" s="197"/>
      <c r="Y3596" s="197"/>
      <c r="Z3596" s="197"/>
      <c r="AA3596" s="197"/>
      <c r="AB3596" s="197"/>
      <c r="AC3596" s="197"/>
      <c r="AD3596" s="197"/>
      <c r="AE3596" s="197"/>
      <c r="AF3596" s="197"/>
    </row>
    <row r="3597" spans="1:16367" ht="61.2">
      <c r="A3597" s="602"/>
      <c r="B3597" s="3033" t="s">
        <v>324</v>
      </c>
      <c r="C3597" s="602" t="s">
        <v>322</v>
      </c>
      <c r="D3597" s="617" t="s">
        <v>1852</v>
      </c>
      <c r="E3597" s="639" t="s">
        <v>416</v>
      </c>
      <c r="F3597" s="734">
        <v>6419</v>
      </c>
      <c r="G3597" s="2107" t="s">
        <v>4224</v>
      </c>
      <c r="H3597" s="2100"/>
      <c r="I3597" s="2100">
        <v>20000</v>
      </c>
      <c r="J3597" s="2103" t="s">
        <v>1126</v>
      </c>
      <c r="K3597" s="2117"/>
      <c r="L3597" s="2111"/>
      <c r="M3597" s="2524">
        <v>46700</v>
      </c>
      <c r="N3597" s="296"/>
      <c r="O3597" s="6"/>
      <c r="P3597" s="6"/>
      <c r="Q3597" s="6"/>
      <c r="R3597" s="6"/>
      <c r="S3597" s="6"/>
      <c r="T3597" s="6"/>
      <c r="U3597" s="6"/>
      <c r="V3597" s="6"/>
      <c r="W3597" s="6"/>
      <c r="X3597" s="6"/>
      <c r="Y3597" s="6"/>
      <c r="Z3597" s="6"/>
      <c r="AA3597" s="6"/>
      <c r="AB3597" s="6"/>
      <c r="AC3597" s="6"/>
      <c r="AD3597" s="6"/>
      <c r="AE3597" s="6"/>
      <c r="AF3597" s="6"/>
    </row>
    <row r="3598" spans="1:16367" ht="11.4" customHeight="1">
      <c r="A3598" s="2080"/>
      <c r="B3598" s="3033" t="s">
        <v>324</v>
      </c>
      <c r="C3598" s="602" t="s">
        <v>322</v>
      </c>
      <c r="D3598" s="617" t="s">
        <v>1852</v>
      </c>
      <c r="E3598" s="639" t="s">
        <v>416</v>
      </c>
      <c r="F3598" s="734">
        <v>6419</v>
      </c>
      <c r="G3598" s="2107" t="s">
        <v>4225</v>
      </c>
      <c r="H3598" s="2100"/>
      <c r="I3598" s="2100"/>
      <c r="J3598" s="2103"/>
      <c r="K3598" s="2117"/>
      <c r="L3598" s="2111"/>
      <c r="M3598" s="2662">
        <v>9500</v>
      </c>
      <c r="N3598" s="296"/>
      <c r="O3598" s="6"/>
      <c r="P3598" s="6"/>
      <c r="Q3598" s="6"/>
      <c r="R3598" s="6"/>
      <c r="S3598" s="6"/>
      <c r="T3598" s="6"/>
      <c r="U3598" s="6"/>
      <c r="V3598" s="6"/>
      <c r="W3598" s="6"/>
      <c r="X3598" s="6"/>
      <c r="Y3598" s="6"/>
      <c r="Z3598" s="6"/>
      <c r="AA3598" s="6"/>
      <c r="AB3598" s="6"/>
      <c r="AC3598" s="6"/>
      <c r="AD3598" s="6"/>
      <c r="AE3598" s="6"/>
      <c r="AF3598" s="6"/>
    </row>
    <row r="3599" spans="1:16367" ht="20.399999999999999">
      <c r="A3599" s="1170"/>
      <c r="B3599" s="3033" t="s">
        <v>324</v>
      </c>
      <c r="C3599" s="602" t="s">
        <v>322</v>
      </c>
      <c r="D3599" s="617" t="s">
        <v>1852</v>
      </c>
      <c r="E3599" s="639" t="s">
        <v>416</v>
      </c>
      <c r="F3599" s="734">
        <v>6419</v>
      </c>
      <c r="G3599" s="1236" t="s">
        <v>2795</v>
      </c>
      <c r="H3599" s="1172"/>
      <c r="I3599" s="1172">
        <v>-3150</v>
      </c>
      <c r="J3599" s="1537" t="s">
        <v>1126</v>
      </c>
      <c r="K3599" s="1235"/>
      <c r="L3599" s="1285"/>
      <c r="M3599" s="1172"/>
      <c r="N3599" s="296"/>
      <c r="O3599" s="6"/>
      <c r="P3599" s="6"/>
      <c r="Q3599" s="6"/>
      <c r="R3599" s="6"/>
      <c r="S3599" s="6"/>
      <c r="T3599" s="6"/>
      <c r="U3599" s="6"/>
      <c r="V3599" s="6"/>
      <c r="W3599" s="6"/>
      <c r="X3599" s="6"/>
      <c r="Y3599" s="6"/>
      <c r="Z3599" s="6"/>
      <c r="AA3599" s="6"/>
      <c r="AB3599" s="6"/>
      <c r="AC3599" s="6"/>
      <c r="AD3599" s="6"/>
      <c r="AE3599" s="6"/>
      <c r="AF3599" s="6"/>
    </row>
    <row r="3600" spans="1:16367" ht="30.6">
      <c r="A3600" s="713"/>
      <c r="B3600" s="3033" t="s">
        <v>324</v>
      </c>
      <c r="C3600" s="602" t="s">
        <v>322</v>
      </c>
      <c r="D3600" s="617" t="s">
        <v>1852</v>
      </c>
      <c r="E3600" s="639" t="s">
        <v>416</v>
      </c>
      <c r="F3600" s="734">
        <v>6419</v>
      </c>
      <c r="G3600" s="689" t="s">
        <v>3238</v>
      </c>
      <c r="H3600" s="1228"/>
      <c r="I3600" s="1228">
        <v>20000</v>
      </c>
      <c r="J3600" s="1537" t="s">
        <v>1126</v>
      </c>
      <c r="K3600" s="741"/>
      <c r="L3600" s="2177"/>
      <c r="M3600" s="1228"/>
      <c r="N3600" s="296"/>
      <c r="O3600" s="6"/>
      <c r="P3600" s="6"/>
      <c r="Q3600" s="6"/>
      <c r="R3600" s="6"/>
      <c r="S3600" s="6"/>
      <c r="T3600" s="6"/>
      <c r="U3600" s="6"/>
      <c r="V3600" s="6"/>
      <c r="W3600" s="6"/>
      <c r="X3600" s="6"/>
      <c r="Y3600" s="6"/>
      <c r="Z3600" s="6"/>
      <c r="AA3600" s="6"/>
      <c r="AB3600" s="6"/>
      <c r="AC3600" s="6"/>
      <c r="AD3600" s="6"/>
      <c r="AE3600" s="6"/>
      <c r="AF3600" s="6"/>
    </row>
    <row r="3601" spans="1:32" ht="40.799999999999997">
      <c r="A3601" s="602"/>
      <c r="B3601" s="3033" t="s">
        <v>324</v>
      </c>
      <c r="C3601" s="602" t="s">
        <v>322</v>
      </c>
      <c r="D3601" s="617" t="s">
        <v>1852</v>
      </c>
      <c r="E3601" s="639" t="s">
        <v>416</v>
      </c>
      <c r="F3601" s="734">
        <v>6419</v>
      </c>
      <c r="G3601" s="1068" t="s">
        <v>3061</v>
      </c>
      <c r="H3601" s="1080"/>
      <c r="I3601" s="1080">
        <v>10000</v>
      </c>
      <c r="J3601" s="1537" t="s">
        <v>1126</v>
      </c>
      <c r="K3601" s="1338"/>
      <c r="L3601" s="1354"/>
      <c r="M3601" s="1080"/>
      <c r="N3601" s="296"/>
      <c r="O3601" s="6"/>
      <c r="P3601" s="6"/>
      <c r="Q3601" s="6"/>
      <c r="R3601" s="6"/>
      <c r="S3601" s="6"/>
      <c r="T3601" s="6"/>
      <c r="U3601" s="6"/>
      <c r="V3601" s="6"/>
      <c r="W3601" s="6"/>
      <c r="X3601" s="6"/>
      <c r="Y3601" s="6"/>
      <c r="Z3601" s="6"/>
      <c r="AA3601" s="6"/>
      <c r="AB3601" s="6"/>
      <c r="AC3601" s="6"/>
      <c r="AD3601" s="6"/>
      <c r="AE3601" s="6"/>
      <c r="AF3601" s="6"/>
    </row>
    <row r="3602" spans="1:32" ht="30.6">
      <c r="A3602" s="713"/>
      <c r="B3602" s="3033" t="s">
        <v>324</v>
      </c>
      <c r="C3602" s="602" t="s">
        <v>322</v>
      </c>
      <c r="D3602" s="617" t="s">
        <v>1852</v>
      </c>
      <c r="E3602" s="639" t="s">
        <v>416</v>
      </c>
      <c r="F3602" s="734">
        <v>6419</v>
      </c>
      <c r="G3602" s="689" t="s">
        <v>3239</v>
      </c>
      <c r="H3602" s="1228"/>
      <c r="I3602" s="1228">
        <v>10000</v>
      </c>
      <c r="J3602" s="1537" t="s">
        <v>1126</v>
      </c>
      <c r="K3602" s="741"/>
      <c r="L3602" s="2177"/>
      <c r="M3602" s="1228"/>
      <c r="N3602" s="296"/>
      <c r="O3602" s="6"/>
      <c r="P3602" s="6"/>
      <c r="Q3602" s="6"/>
      <c r="R3602" s="6"/>
      <c r="S3602" s="6"/>
      <c r="T3602" s="6"/>
      <c r="U3602" s="6"/>
      <c r="V3602" s="6"/>
      <c r="W3602" s="6"/>
      <c r="X3602" s="6"/>
      <c r="Y3602" s="6"/>
      <c r="Z3602" s="6"/>
      <c r="AA3602" s="6"/>
      <c r="AB3602" s="6"/>
      <c r="AC3602" s="6"/>
      <c r="AD3602" s="6"/>
      <c r="AE3602" s="6"/>
      <c r="AF3602" s="6"/>
    </row>
    <row r="3603" spans="1:32">
      <c r="A3603" s="622"/>
      <c r="B3603" s="3032" t="s">
        <v>324</v>
      </c>
      <c r="C3603" s="622" t="s">
        <v>307</v>
      </c>
      <c r="D3603" s="658" t="s">
        <v>1852</v>
      </c>
      <c r="E3603" s="659" t="s">
        <v>416</v>
      </c>
      <c r="F3603" s="763">
        <v>6421</v>
      </c>
      <c r="G3603" s="739" t="s">
        <v>284</v>
      </c>
      <c r="H3603" s="645">
        <v>28600</v>
      </c>
      <c r="I3603" s="645"/>
      <c r="J3603" s="1537">
        <v>14575</v>
      </c>
      <c r="K3603" s="741"/>
      <c r="L3603" s="652">
        <v>29700</v>
      </c>
      <c r="M3603" s="645"/>
      <c r="N3603" s="296"/>
      <c r="O3603" s="6"/>
      <c r="P3603" s="6"/>
      <c r="Q3603" s="6"/>
      <c r="R3603" s="6"/>
      <c r="S3603" s="6"/>
      <c r="T3603" s="6"/>
      <c r="U3603" s="6"/>
      <c r="V3603" s="6"/>
      <c r="W3603" s="6"/>
      <c r="X3603" s="6"/>
      <c r="Y3603" s="6"/>
      <c r="Z3603" s="6"/>
      <c r="AA3603" s="6"/>
      <c r="AB3603" s="6"/>
      <c r="AC3603" s="6"/>
      <c r="AD3603" s="6"/>
      <c r="AE3603" s="6"/>
      <c r="AF3603" s="6"/>
    </row>
    <row r="3604" spans="1:32" ht="30.6">
      <c r="A3604" s="602"/>
      <c r="B3604" s="3033" t="s">
        <v>324</v>
      </c>
      <c r="C3604" s="602" t="s">
        <v>307</v>
      </c>
      <c r="D3604" s="617" t="s">
        <v>1852</v>
      </c>
      <c r="E3604" s="639" t="s">
        <v>416</v>
      </c>
      <c r="F3604" s="734">
        <v>6421</v>
      </c>
      <c r="G3604" s="2107" t="s">
        <v>1615</v>
      </c>
      <c r="H3604" s="2100"/>
      <c r="I3604" s="2100">
        <v>1600</v>
      </c>
      <c r="J3604" s="2103" t="s">
        <v>1126</v>
      </c>
      <c r="K3604" s="2117"/>
      <c r="L3604" s="2111"/>
      <c r="M3604" s="2100">
        <v>1600</v>
      </c>
      <c r="N3604" s="296"/>
      <c r="O3604" s="6"/>
      <c r="P3604" s="6"/>
      <c r="Q3604" s="6"/>
      <c r="R3604" s="6"/>
      <c r="S3604" s="6"/>
      <c r="T3604" s="6"/>
      <c r="U3604" s="6"/>
      <c r="V3604" s="6"/>
      <c r="W3604" s="6"/>
      <c r="X3604" s="6"/>
      <c r="Y3604" s="6"/>
      <c r="Z3604" s="6"/>
      <c r="AA3604" s="6"/>
      <c r="AB3604" s="6"/>
      <c r="AC3604" s="6"/>
      <c r="AD3604" s="6"/>
      <c r="AE3604" s="6"/>
      <c r="AF3604" s="6"/>
    </row>
    <row r="3605" spans="1:32" s="195" customFormat="1" ht="20.399999999999999">
      <c r="A3605" s="602"/>
      <c r="B3605" s="3033" t="s">
        <v>324</v>
      </c>
      <c r="C3605" s="602" t="s">
        <v>307</v>
      </c>
      <c r="D3605" s="617" t="s">
        <v>1852</v>
      </c>
      <c r="E3605" s="639" t="s">
        <v>416</v>
      </c>
      <c r="F3605" s="734">
        <v>6421</v>
      </c>
      <c r="G3605" s="2107" t="s">
        <v>891</v>
      </c>
      <c r="H3605" s="2100"/>
      <c r="I3605" s="2100">
        <v>1000</v>
      </c>
      <c r="J3605" s="2103" t="s">
        <v>1126</v>
      </c>
      <c r="K3605" s="2117"/>
      <c r="L3605" s="2111"/>
      <c r="M3605" s="2100">
        <v>1000</v>
      </c>
      <c r="N3605" s="296"/>
      <c r="O3605" s="194"/>
      <c r="P3605" s="194"/>
      <c r="Q3605" s="194"/>
      <c r="R3605" s="194"/>
      <c r="S3605" s="194"/>
      <c r="T3605" s="194"/>
      <c r="U3605" s="194"/>
      <c r="V3605" s="194"/>
      <c r="W3605" s="194"/>
      <c r="X3605" s="194"/>
      <c r="Y3605" s="194"/>
      <c r="Z3605" s="194"/>
      <c r="AA3605" s="194"/>
      <c r="AB3605" s="194"/>
      <c r="AC3605" s="194"/>
      <c r="AD3605" s="194"/>
      <c r="AE3605" s="194"/>
      <c r="AF3605" s="194"/>
    </row>
    <row r="3606" spans="1:32" s="195" customFormat="1" ht="20.399999999999999">
      <c r="A3606" s="602"/>
      <c r="B3606" s="3033" t="s">
        <v>324</v>
      </c>
      <c r="C3606" s="602" t="s">
        <v>307</v>
      </c>
      <c r="D3606" s="617" t="s">
        <v>1852</v>
      </c>
      <c r="E3606" s="639" t="s">
        <v>416</v>
      </c>
      <c r="F3606" s="734">
        <v>6421</v>
      </c>
      <c r="G3606" s="2107" t="s">
        <v>4228</v>
      </c>
      <c r="H3606" s="2100"/>
      <c r="I3606" s="2100">
        <v>3000</v>
      </c>
      <c r="J3606" s="2103" t="s">
        <v>1126</v>
      </c>
      <c r="K3606" s="2117"/>
      <c r="L3606" s="2111"/>
      <c r="M3606" s="2100">
        <v>1000</v>
      </c>
      <c r="N3606" s="296"/>
      <c r="O3606" s="194"/>
      <c r="P3606" s="194"/>
      <c r="Q3606" s="194"/>
      <c r="R3606" s="194"/>
      <c r="S3606" s="194"/>
      <c r="T3606" s="194"/>
      <c r="U3606" s="196"/>
      <c r="V3606" s="196"/>
      <c r="W3606" s="196"/>
      <c r="X3606" s="196"/>
      <c r="Y3606" s="196"/>
      <c r="Z3606" s="196"/>
      <c r="AA3606" s="196"/>
      <c r="AB3606" s="196"/>
      <c r="AC3606" s="196"/>
      <c r="AD3606" s="196"/>
      <c r="AE3606" s="196"/>
      <c r="AF3606" s="196"/>
    </row>
    <row r="3607" spans="1:32" s="195" customFormat="1" ht="10.199999999999999">
      <c r="A3607" s="602"/>
      <c r="B3607" s="3033" t="s">
        <v>324</v>
      </c>
      <c r="C3607" s="602" t="s">
        <v>355</v>
      </c>
      <c r="D3607" s="617" t="s">
        <v>1852</v>
      </c>
      <c r="E3607" s="639" t="s">
        <v>416</v>
      </c>
      <c r="F3607" s="734">
        <v>6421</v>
      </c>
      <c r="G3607" s="2107" t="s">
        <v>4229</v>
      </c>
      <c r="H3607" s="2100"/>
      <c r="I3607" s="2100">
        <v>10000</v>
      </c>
      <c r="J3607" s="2103" t="s">
        <v>1126</v>
      </c>
      <c r="K3607" s="2117"/>
      <c r="L3607" s="2111"/>
      <c r="M3607" s="2524">
        <v>8000</v>
      </c>
      <c r="N3607" s="296"/>
      <c r="O3607" s="194"/>
      <c r="P3607" s="194"/>
      <c r="Q3607" s="194"/>
      <c r="R3607" s="194"/>
      <c r="S3607" s="194"/>
      <c r="T3607" s="194"/>
      <c r="U3607" s="196"/>
      <c r="V3607" s="196"/>
      <c r="W3607" s="196"/>
      <c r="X3607" s="196"/>
      <c r="Y3607" s="196"/>
      <c r="Z3607" s="196"/>
      <c r="AA3607" s="196"/>
      <c r="AB3607" s="196"/>
      <c r="AC3607" s="196"/>
      <c r="AD3607" s="196"/>
      <c r="AE3607" s="196"/>
      <c r="AF3607" s="196"/>
    </row>
    <row r="3608" spans="1:32" s="195" customFormat="1" ht="34.200000000000003">
      <c r="A3608" s="602"/>
      <c r="B3608" s="3033" t="s">
        <v>324</v>
      </c>
      <c r="C3608" s="602" t="s">
        <v>322</v>
      </c>
      <c r="D3608" s="617" t="s">
        <v>1852</v>
      </c>
      <c r="E3608" s="639" t="s">
        <v>416</v>
      </c>
      <c r="F3608" s="618">
        <v>6421</v>
      </c>
      <c r="G3608" s="2089" t="s">
        <v>4244</v>
      </c>
      <c r="H3608" s="2175"/>
      <c r="I3608" s="2175">
        <v>13000</v>
      </c>
      <c r="J3608" s="2082" t="s">
        <v>1126</v>
      </c>
      <c r="K3608" s="2097"/>
      <c r="L3608" s="2180"/>
      <c r="M3608" s="2605">
        <v>18100</v>
      </c>
      <c r="N3608" s="2179" t="s">
        <v>2673</v>
      </c>
      <c r="O3608" s="194"/>
      <c r="P3608" s="194"/>
      <c r="Q3608" s="194"/>
      <c r="R3608" s="194"/>
      <c r="S3608" s="194"/>
      <c r="T3608" s="194"/>
      <c r="U3608" s="196"/>
      <c r="V3608" s="196"/>
      <c r="W3608" s="196"/>
      <c r="X3608" s="196"/>
      <c r="Y3608" s="196"/>
      <c r="Z3608" s="196"/>
      <c r="AA3608" s="196"/>
      <c r="AB3608" s="196"/>
      <c r="AC3608" s="196"/>
      <c r="AD3608" s="196"/>
      <c r="AE3608" s="196"/>
      <c r="AF3608" s="196"/>
    </row>
    <row r="3609" spans="1:32" s="195" customFormat="1" ht="10.199999999999999">
      <c r="A3609" s="622"/>
      <c r="B3609" s="3032" t="s">
        <v>324</v>
      </c>
      <c r="C3609" s="622" t="s">
        <v>322</v>
      </c>
      <c r="D3609" s="658" t="s">
        <v>1852</v>
      </c>
      <c r="E3609" s="659" t="s">
        <v>416</v>
      </c>
      <c r="F3609" s="763">
        <v>6423</v>
      </c>
      <c r="G3609" s="739" t="s">
        <v>285</v>
      </c>
      <c r="H3609" s="645">
        <v>141240</v>
      </c>
      <c r="I3609" s="645"/>
      <c r="J3609" s="1537">
        <v>393152</v>
      </c>
      <c r="K3609" s="741"/>
      <c r="L3609" s="652">
        <v>233130</v>
      </c>
      <c r="M3609" s="2602"/>
      <c r="N3609" s="296"/>
      <c r="O3609" s="196"/>
      <c r="P3609" s="196"/>
      <c r="Q3609" s="196"/>
      <c r="R3609" s="196"/>
      <c r="S3609" s="196"/>
      <c r="T3609" s="196"/>
      <c r="U3609" s="196"/>
      <c r="V3609" s="196"/>
      <c r="W3609" s="196"/>
      <c r="X3609" s="196"/>
      <c r="Y3609" s="196"/>
      <c r="Z3609" s="196"/>
      <c r="AA3609" s="196"/>
      <c r="AB3609" s="196"/>
      <c r="AC3609" s="196"/>
      <c r="AD3609" s="196"/>
      <c r="AE3609" s="196"/>
      <c r="AF3609" s="196"/>
    </row>
    <row r="3610" spans="1:32" s="195" customFormat="1" ht="30.6">
      <c r="A3610" s="602"/>
      <c r="B3610" s="3033" t="s">
        <v>324</v>
      </c>
      <c r="C3610" s="602" t="s">
        <v>322</v>
      </c>
      <c r="D3610" s="617" t="s">
        <v>1852</v>
      </c>
      <c r="E3610" s="639" t="s">
        <v>416</v>
      </c>
      <c r="F3610" s="618">
        <v>6423</v>
      </c>
      <c r="G3610" s="2089" t="s">
        <v>4230</v>
      </c>
      <c r="H3610" s="2081"/>
      <c r="I3610" s="2081">
        <v>2600</v>
      </c>
      <c r="J3610" s="2082" t="s">
        <v>1126</v>
      </c>
      <c r="K3610" s="2097"/>
      <c r="L3610" s="2174"/>
      <c r="M3610" s="2515">
        <v>3000</v>
      </c>
      <c r="N3610" s="296"/>
      <c r="O3610" s="194"/>
      <c r="P3610" s="194"/>
      <c r="Q3610" s="194"/>
      <c r="R3610" s="194"/>
      <c r="S3610" s="194"/>
      <c r="T3610" s="194"/>
      <c r="U3610" s="196"/>
      <c r="V3610" s="196"/>
      <c r="W3610" s="196"/>
      <c r="X3610" s="196"/>
      <c r="Y3610" s="196"/>
      <c r="Z3610" s="196"/>
      <c r="AA3610" s="196"/>
      <c r="AB3610" s="196"/>
      <c r="AC3610" s="196"/>
      <c r="AD3610" s="196"/>
      <c r="AE3610" s="196"/>
      <c r="AF3610" s="196"/>
    </row>
    <row r="3611" spans="1:32" s="195" customFormat="1" ht="20.399999999999999">
      <c r="A3611" s="602"/>
      <c r="B3611" s="3033" t="s">
        <v>324</v>
      </c>
      <c r="C3611" s="602" t="s">
        <v>322</v>
      </c>
      <c r="D3611" s="617" t="s">
        <v>1852</v>
      </c>
      <c r="E3611" s="639" t="s">
        <v>416</v>
      </c>
      <c r="F3611" s="618">
        <v>6423</v>
      </c>
      <c r="G3611" s="2089" t="s">
        <v>4231</v>
      </c>
      <c r="H3611" s="2081"/>
      <c r="I3611" s="2081">
        <v>18000</v>
      </c>
      <c r="J3611" s="2082" t="s">
        <v>1126</v>
      </c>
      <c r="K3611" s="2097"/>
      <c r="L3611" s="2174"/>
      <c r="M3611" s="2515">
        <v>18000</v>
      </c>
      <c r="N3611" s="296"/>
      <c r="O3611" s="194"/>
      <c r="P3611" s="194"/>
      <c r="Q3611" s="194"/>
      <c r="R3611" s="194"/>
      <c r="S3611" s="194"/>
      <c r="T3611" s="194"/>
      <c r="U3611" s="196"/>
      <c r="V3611" s="196"/>
      <c r="W3611" s="196"/>
      <c r="X3611" s="196"/>
      <c r="Y3611" s="196"/>
      <c r="Z3611" s="196"/>
      <c r="AA3611" s="196"/>
      <c r="AB3611" s="196"/>
      <c r="AC3611" s="196"/>
      <c r="AD3611" s="196"/>
      <c r="AE3611" s="196"/>
      <c r="AF3611" s="196"/>
    </row>
    <row r="3612" spans="1:32" s="195" customFormat="1" ht="20.399999999999999">
      <c r="A3612" s="602"/>
      <c r="B3612" s="3033" t="s">
        <v>324</v>
      </c>
      <c r="C3612" s="602" t="s">
        <v>322</v>
      </c>
      <c r="D3612" s="617" t="s">
        <v>1852</v>
      </c>
      <c r="E3612" s="639" t="s">
        <v>416</v>
      </c>
      <c r="F3612" s="618">
        <v>6423</v>
      </c>
      <c r="G3612" s="2603" t="s">
        <v>4770</v>
      </c>
      <c r="H3612" s="2081"/>
      <c r="I3612" s="2081">
        <v>34000</v>
      </c>
      <c r="J3612" s="2082" t="s">
        <v>1126</v>
      </c>
      <c r="K3612" s="2097"/>
      <c r="L3612" s="2174"/>
      <c r="M3612" s="2515">
        <v>60000</v>
      </c>
      <c r="N3612" s="296"/>
      <c r="O3612" s="194"/>
      <c r="P3612" s="194"/>
      <c r="Q3612" s="194"/>
      <c r="R3612" s="194"/>
      <c r="S3612" s="194"/>
      <c r="T3612" s="194"/>
      <c r="U3612" s="194"/>
      <c r="V3612" s="194"/>
      <c r="W3612" s="194"/>
      <c r="X3612" s="194"/>
      <c r="Y3612" s="194"/>
      <c r="Z3612" s="194"/>
      <c r="AA3612" s="194"/>
      <c r="AB3612" s="194"/>
      <c r="AC3612" s="194"/>
      <c r="AD3612" s="194"/>
      <c r="AE3612" s="194"/>
      <c r="AF3612" s="194"/>
    </row>
    <row r="3613" spans="1:32" s="195" customFormat="1" ht="30.6">
      <c r="A3613" s="602"/>
      <c r="B3613" s="3033" t="s">
        <v>324</v>
      </c>
      <c r="C3613" s="602" t="s">
        <v>322</v>
      </c>
      <c r="D3613" s="617" t="s">
        <v>1852</v>
      </c>
      <c r="E3613" s="639" t="s">
        <v>416</v>
      </c>
      <c r="F3613" s="618">
        <v>6423</v>
      </c>
      <c r="G3613" s="2089" t="s">
        <v>2154</v>
      </c>
      <c r="H3613" s="2081"/>
      <c r="I3613" s="2081">
        <v>11000</v>
      </c>
      <c r="J3613" s="2082" t="s">
        <v>1126</v>
      </c>
      <c r="K3613" s="2097"/>
      <c r="L3613" s="2174"/>
      <c r="M3613" s="2081">
        <v>11000</v>
      </c>
      <c r="N3613" s="296"/>
      <c r="O3613" s="194"/>
      <c r="P3613" s="194"/>
      <c r="Q3613" s="194"/>
      <c r="R3613" s="194"/>
      <c r="S3613" s="194"/>
      <c r="T3613" s="194"/>
      <c r="U3613" s="196"/>
      <c r="V3613" s="196"/>
      <c r="W3613" s="196"/>
      <c r="X3613" s="196"/>
      <c r="Y3613" s="196"/>
      <c r="Z3613" s="196"/>
      <c r="AA3613" s="196"/>
      <c r="AB3613" s="196"/>
      <c r="AC3613" s="196"/>
      <c r="AD3613" s="196"/>
      <c r="AE3613" s="196"/>
      <c r="AF3613" s="196"/>
    </row>
    <row r="3614" spans="1:32" s="195" customFormat="1" ht="40.799999999999997">
      <c r="A3614" s="602"/>
      <c r="B3614" s="3033" t="s">
        <v>324</v>
      </c>
      <c r="C3614" s="602" t="s">
        <v>322</v>
      </c>
      <c r="D3614" s="617" t="s">
        <v>1852</v>
      </c>
      <c r="E3614" s="639" t="s">
        <v>416</v>
      </c>
      <c r="F3614" s="618">
        <v>6423</v>
      </c>
      <c r="G3614" s="2089" t="s">
        <v>4234</v>
      </c>
      <c r="H3614" s="2175"/>
      <c r="I3614" s="2175">
        <v>13300</v>
      </c>
      <c r="J3614" s="2082" t="s">
        <v>1126</v>
      </c>
      <c r="K3614" s="2097"/>
      <c r="L3614" s="2180"/>
      <c r="M3614" s="2081">
        <v>14860</v>
      </c>
      <c r="N3614" s="296"/>
      <c r="O3614" s="194"/>
      <c r="P3614" s="194"/>
      <c r="Q3614" s="194"/>
      <c r="R3614" s="194"/>
      <c r="S3614" s="194"/>
      <c r="T3614" s="194"/>
      <c r="U3614" s="196"/>
      <c r="V3614" s="196"/>
      <c r="W3614" s="196"/>
      <c r="X3614" s="196"/>
      <c r="Y3614" s="196"/>
      <c r="Z3614" s="196"/>
      <c r="AA3614" s="196"/>
      <c r="AB3614" s="196"/>
      <c r="AC3614" s="196"/>
      <c r="AD3614" s="196"/>
      <c r="AE3614" s="196"/>
      <c r="AF3614" s="196"/>
    </row>
    <row r="3615" spans="1:32" s="195" customFormat="1" ht="10.199999999999999" customHeight="1">
      <c r="A3615" s="602"/>
      <c r="B3615" s="3033" t="s">
        <v>324</v>
      </c>
      <c r="C3615" s="602" t="s">
        <v>322</v>
      </c>
      <c r="D3615" s="617" t="s">
        <v>1852</v>
      </c>
      <c r="E3615" s="639" t="s">
        <v>416</v>
      </c>
      <c r="F3615" s="618">
        <v>6423</v>
      </c>
      <c r="G3615" s="2089" t="s">
        <v>490</v>
      </c>
      <c r="H3615" s="2175"/>
      <c r="I3615" s="2175">
        <v>1000</v>
      </c>
      <c r="J3615" s="2082" t="s">
        <v>1126</v>
      </c>
      <c r="K3615" s="2097"/>
      <c r="L3615" s="2180"/>
      <c r="M3615" s="2175">
        <v>1000</v>
      </c>
      <c r="N3615" s="296"/>
      <c r="O3615" s="194"/>
      <c r="P3615" s="194"/>
      <c r="Q3615" s="194"/>
      <c r="R3615" s="194"/>
      <c r="S3615" s="194"/>
      <c r="T3615" s="194"/>
      <c r="U3615" s="196"/>
      <c r="V3615" s="196"/>
      <c r="W3615" s="196"/>
      <c r="X3615" s="196"/>
      <c r="Y3615" s="196"/>
      <c r="Z3615" s="196"/>
      <c r="AA3615" s="196"/>
      <c r="AB3615" s="196"/>
      <c r="AC3615" s="196"/>
      <c r="AD3615" s="196"/>
      <c r="AE3615" s="196"/>
      <c r="AF3615" s="196"/>
    </row>
    <row r="3616" spans="1:32" s="195" customFormat="1" ht="10.199999999999999">
      <c r="A3616" s="2080"/>
      <c r="B3616" s="3033" t="s">
        <v>324</v>
      </c>
      <c r="C3616" s="602" t="s">
        <v>322</v>
      </c>
      <c r="D3616" s="617" t="s">
        <v>1852</v>
      </c>
      <c r="E3616" s="639" t="s">
        <v>416</v>
      </c>
      <c r="F3616" s="618">
        <v>6423</v>
      </c>
      <c r="G3616" s="2089" t="s">
        <v>4236</v>
      </c>
      <c r="H3616" s="813"/>
      <c r="I3616" s="813">
        <v>2400</v>
      </c>
      <c r="J3616" s="1392" t="s">
        <v>1126</v>
      </c>
      <c r="K3616" s="606"/>
      <c r="L3616" s="2185"/>
      <c r="M3616" s="813">
        <v>2400</v>
      </c>
      <c r="N3616" s="296"/>
      <c r="O3616" s="194"/>
      <c r="P3616" s="194"/>
      <c r="Q3616" s="194"/>
      <c r="R3616" s="194"/>
      <c r="S3616" s="194"/>
      <c r="T3616" s="194"/>
      <c r="U3616" s="196"/>
      <c r="V3616" s="196"/>
      <c r="W3616" s="196"/>
      <c r="X3616" s="196"/>
      <c r="Y3616" s="196"/>
      <c r="Z3616" s="196"/>
      <c r="AA3616" s="196"/>
      <c r="AB3616" s="196"/>
      <c r="AC3616" s="196"/>
      <c r="AD3616" s="196"/>
      <c r="AE3616" s="196"/>
      <c r="AF3616" s="196"/>
    </row>
    <row r="3617" spans="1:32" s="195" customFormat="1" ht="40.799999999999997">
      <c r="A3617" s="602"/>
      <c r="B3617" s="3033" t="s">
        <v>324</v>
      </c>
      <c r="C3617" s="602" t="s">
        <v>322</v>
      </c>
      <c r="D3617" s="617" t="s">
        <v>1852</v>
      </c>
      <c r="E3617" s="639" t="s">
        <v>416</v>
      </c>
      <c r="F3617" s="618">
        <v>6423</v>
      </c>
      <c r="G3617" s="2089" t="s">
        <v>4237</v>
      </c>
      <c r="H3617" s="2175"/>
      <c r="I3617" s="2175"/>
      <c r="J3617" s="2082"/>
      <c r="K3617" s="2097"/>
      <c r="L3617" s="2180"/>
      <c r="M3617" s="2604">
        <v>70000</v>
      </c>
      <c r="N3617" s="296"/>
      <c r="O3617" s="194"/>
      <c r="P3617" s="194"/>
      <c r="Q3617" s="194"/>
      <c r="R3617" s="194"/>
      <c r="S3617" s="194"/>
      <c r="T3617" s="194"/>
      <c r="U3617" s="196"/>
      <c r="V3617" s="196"/>
      <c r="W3617" s="196"/>
      <c r="X3617" s="196"/>
      <c r="Y3617" s="196"/>
      <c r="Z3617" s="196"/>
      <c r="AA3617" s="196"/>
      <c r="AB3617" s="196"/>
      <c r="AC3617" s="196"/>
      <c r="AD3617" s="196"/>
      <c r="AE3617" s="196"/>
      <c r="AF3617" s="196"/>
    </row>
    <row r="3618" spans="1:32" s="195" customFormat="1" ht="30.6">
      <c r="A3618" s="602"/>
      <c r="B3618" s="3033" t="s">
        <v>324</v>
      </c>
      <c r="C3618" s="602" t="s">
        <v>322</v>
      </c>
      <c r="D3618" s="617" t="s">
        <v>1852</v>
      </c>
      <c r="E3618" s="639" t="s">
        <v>416</v>
      </c>
      <c r="F3618" s="618">
        <v>6423</v>
      </c>
      <c r="G3618" s="2089" t="s">
        <v>4238</v>
      </c>
      <c r="H3618" s="2175"/>
      <c r="I3618" s="2175">
        <v>28400</v>
      </c>
      <c r="J3618" s="2082" t="s">
        <v>1126</v>
      </c>
      <c r="K3618" s="2097"/>
      <c r="L3618" s="2180"/>
      <c r="M3618" s="2175">
        <v>25000</v>
      </c>
      <c r="N3618" s="296"/>
      <c r="O3618" s="194"/>
      <c r="P3618" s="194"/>
      <c r="Q3618" s="194"/>
      <c r="R3618" s="194"/>
      <c r="S3618" s="194"/>
      <c r="T3618" s="194"/>
      <c r="U3618" s="194"/>
      <c r="V3618" s="194"/>
      <c r="W3618" s="194"/>
      <c r="X3618" s="194"/>
      <c r="Y3618" s="194"/>
      <c r="Z3618" s="194"/>
      <c r="AA3618" s="194"/>
      <c r="AB3618" s="194"/>
      <c r="AC3618" s="194"/>
      <c r="AD3618" s="194"/>
      <c r="AE3618" s="194"/>
    </row>
    <row r="3619" spans="1:32" s="195" customFormat="1" ht="20.399999999999999">
      <c r="A3619" s="602"/>
      <c r="B3619" s="3033" t="s">
        <v>324</v>
      </c>
      <c r="C3619" s="602" t="s">
        <v>322</v>
      </c>
      <c r="D3619" s="617" t="s">
        <v>1852</v>
      </c>
      <c r="E3619" s="639" t="s">
        <v>416</v>
      </c>
      <c r="F3619" s="618">
        <v>6423</v>
      </c>
      <c r="G3619" s="2089" t="s">
        <v>2155</v>
      </c>
      <c r="H3619" s="2175"/>
      <c r="I3619" s="2175">
        <v>12000</v>
      </c>
      <c r="J3619" s="2082" t="s">
        <v>1126</v>
      </c>
      <c r="K3619" s="2097"/>
      <c r="L3619" s="2180"/>
      <c r="M3619" s="2175">
        <v>12000</v>
      </c>
      <c r="N3619" s="296"/>
      <c r="O3619" s="194"/>
      <c r="P3619" s="194"/>
      <c r="Q3619" s="194"/>
      <c r="R3619" s="194"/>
      <c r="S3619" s="194"/>
      <c r="T3619" s="194"/>
      <c r="U3619" s="196"/>
      <c r="V3619" s="196"/>
      <c r="W3619" s="196"/>
      <c r="X3619" s="196"/>
      <c r="Y3619" s="196"/>
      <c r="Z3619" s="196"/>
      <c r="AA3619" s="196"/>
      <c r="AB3619" s="196"/>
      <c r="AC3619" s="196"/>
      <c r="AD3619" s="196"/>
      <c r="AE3619" s="196"/>
      <c r="AF3619" s="196"/>
    </row>
    <row r="3620" spans="1:32" s="195" customFormat="1" ht="30.6">
      <c r="A3620" s="602"/>
      <c r="B3620" s="3033" t="s">
        <v>324</v>
      </c>
      <c r="C3620" s="602" t="s">
        <v>322</v>
      </c>
      <c r="D3620" s="617" t="s">
        <v>1852</v>
      </c>
      <c r="E3620" s="639" t="s">
        <v>416</v>
      </c>
      <c r="F3620" s="618">
        <v>6423</v>
      </c>
      <c r="G3620" s="2089" t="s">
        <v>2669</v>
      </c>
      <c r="H3620" s="2175"/>
      <c r="I3620" s="2175">
        <v>6000</v>
      </c>
      <c r="J3620" s="2082" t="s">
        <v>1126</v>
      </c>
      <c r="K3620" s="2097"/>
      <c r="L3620" s="2180"/>
      <c r="M3620" s="2175">
        <v>3000</v>
      </c>
      <c r="N3620" s="296"/>
      <c r="O3620" s="194"/>
      <c r="P3620" s="194"/>
      <c r="Q3620" s="194"/>
      <c r="R3620" s="194"/>
      <c r="S3620" s="194"/>
      <c r="T3620" s="194"/>
      <c r="U3620" s="196"/>
      <c r="V3620" s="196"/>
      <c r="W3620" s="196"/>
      <c r="X3620" s="196"/>
      <c r="Y3620" s="196"/>
      <c r="Z3620" s="196"/>
      <c r="AA3620" s="196"/>
      <c r="AB3620" s="196"/>
      <c r="AC3620" s="196"/>
      <c r="AD3620" s="196"/>
      <c r="AE3620" s="196"/>
      <c r="AF3620" s="196"/>
    </row>
    <row r="3621" spans="1:32" s="195" customFormat="1" ht="20.399999999999999">
      <c r="A3621" s="637"/>
      <c r="B3621" s="3033" t="s">
        <v>324</v>
      </c>
      <c r="C3621" s="602" t="s">
        <v>322</v>
      </c>
      <c r="D3621" s="617" t="s">
        <v>1852</v>
      </c>
      <c r="E3621" s="639" t="s">
        <v>416</v>
      </c>
      <c r="F3621" s="618">
        <v>6423</v>
      </c>
      <c r="G3621" s="2089" t="s">
        <v>4242</v>
      </c>
      <c r="H3621" s="2175"/>
      <c r="I3621" s="2175">
        <v>9300</v>
      </c>
      <c r="J3621" s="2082" t="s">
        <v>1126</v>
      </c>
      <c r="K3621" s="2097"/>
      <c r="L3621" s="2180"/>
      <c r="M3621" s="2186">
        <v>9450</v>
      </c>
      <c r="N3621" s="296"/>
      <c r="O3621" s="194"/>
      <c r="P3621" s="194"/>
      <c r="Q3621" s="194"/>
      <c r="R3621" s="194"/>
      <c r="S3621" s="194"/>
      <c r="T3621" s="194"/>
      <c r="U3621" s="196"/>
      <c r="V3621" s="196"/>
      <c r="W3621" s="196"/>
      <c r="X3621" s="196"/>
      <c r="Y3621" s="196"/>
      <c r="Z3621" s="196"/>
      <c r="AA3621" s="196"/>
      <c r="AB3621" s="196"/>
      <c r="AC3621" s="196"/>
      <c r="AD3621" s="196"/>
      <c r="AE3621" s="196"/>
      <c r="AF3621" s="196"/>
    </row>
    <row r="3622" spans="1:32" s="195" customFormat="1" ht="10.199999999999999">
      <c r="A3622" s="602"/>
      <c r="B3622" s="3033" t="s">
        <v>324</v>
      </c>
      <c r="C3622" s="602" t="s">
        <v>322</v>
      </c>
      <c r="D3622" s="617" t="s">
        <v>1852</v>
      </c>
      <c r="E3622" s="639" t="s">
        <v>416</v>
      </c>
      <c r="F3622" s="618">
        <v>6423</v>
      </c>
      <c r="G3622" s="2089" t="s">
        <v>1616</v>
      </c>
      <c r="H3622" s="2081"/>
      <c r="I3622" s="2081">
        <v>3240</v>
      </c>
      <c r="J3622" s="2082" t="s">
        <v>1126</v>
      </c>
      <c r="K3622" s="2097"/>
      <c r="L3622" s="2174"/>
      <c r="M3622" s="2175">
        <v>3420</v>
      </c>
      <c r="N3622" s="296"/>
      <c r="O3622" s="194"/>
      <c r="P3622" s="194"/>
      <c r="Q3622" s="194"/>
      <c r="R3622" s="194"/>
      <c r="S3622" s="194"/>
      <c r="T3622" s="194"/>
      <c r="U3622" s="194"/>
      <c r="V3622" s="194"/>
      <c r="W3622" s="194"/>
      <c r="X3622" s="194"/>
      <c r="Y3622" s="194"/>
      <c r="Z3622" s="194"/>
      <c r="AA3622" s="194"/>
      <c r="AB3622" s="194"/>
      <c r="AC3622" s="194"/>
      <c r="AD3622" s="194"/>
      <c r="AE3622" s="194"/>
    </row>
    <row r="3623" spans="1:32" s="195" customFormat="1" ht="10.199999999999999">
      <c r="A3623" s="659"/>
      <c r="B3623" s="3032" t="s">
        <v>757</v>
      </c>
      <c r="C3623" s="659" t="s">
        <v>322</v>
      </c>
      <c r="D3623" s="762" t="s">
        <v>1852</v>
      </c>
      <c r="E3623" s="659" t="s">
        <v>416</v>
      </c>
      <c r="F3623" s="763">
        <v>6423</v>
      </c>
      <c r="G3623" s="739" t="s">
        <v>285</v>
      </c>
      <c r="H3623" s="645">
        <v>326400</v>
      </c>
      <c r="I3623" s="645"/>
      <c r="J3623" s="1392"/>
      <c r="K3623" s="741"/>
      <c r="L3623" s="652">
        <v>408600</v>
      </c>
      <c r="M3623" s="645"/>
      <c r="N3623" s="296"/>
      <c r="O3623" s="194"/>
      <c r="P3623" s="194"/>
      <c r="Q3623" s="194"/>
      <c r="R3623" s="194"/>
      <c r="S3623" s="194"/>
      <c r="T3623" s="194"/>
      <c r="U3623" s="196"/>
      <c r="V3623" s="196"/>
      <c r="W3623" s="196"/>
      <c r="X3623" s="196"/>
      <c r="Y3623" s="196"/>
      <c r="Z3623" s="196"/>
      <c r="AA3623" s="196"/>
      <c r="AB3623" s="196"/>
      <c r="AC3623" s="196"/>
      <c r="AD3623" s="196"/>
      <c r="AE3623" s="196"/>
      <c r="AF3623" s="196"/>
    </row>
    <row r="3624" spans="1:32" s="195" customFormat="1" ht="20.399999999999999">
      <c r="A3624" s="602"/>
      <c r="B3624" s="3033" t="s">
        <v>757</v>
      </c>
      <c r="C3624" s="602" t="s">
        <v>322</v>
      </c>
      <c r="D3624" s="617" t="s">
        <v>1852</v>
      </c>
      <c r="E3624" s="639" t="s">
        <v>416</v>
      </c>
      <c r="F3624" s="618">
        <v>6423</v>
      </c>
      <c r="G3624" s="2089" t="s">
        <v>1293</v>
      </c>
      <c r="H3624" s="2081"/>
      <c r="I3624" s="2081">
        <v>167400</v>
      </c>
      <c r="J3624" s="2082" t="s">
        <v>1126</v>
      </c>
      <c r="K3624" s="2097"/>
      <c r="L3624" s="2174"/>
      <c r="M3624" s="2081">
        <v>167400</v>
      </c>
      <c r="N3624" s="296"/>
      <c r="O3624" s="194"/>
      <c r="P3624" s="194"/>
      <c r="Q3624" s="194"/>
      <c r="R3624" s="194"/>
      <c r="S3624" s="194"/>
      <c r="T3624" s="194"/>
      <c r="U3624" s="196"/>
      <c r="V3624" s="196"/>
      <c r="W3624" s="196"/>
      <c r="X3624" s="196"/>
      <c r="Y3624" s="196"/>
      <c r="Z3624" s="196"/>
      <c r="AA3624" s="196"/>
      <c r="AB3624" s="196"/>
      <c r="AC3624" s="196"/>
      <c r="AD3624" s="196"/>
      <c r="AE3624" s="196"/>
      <c r="AF3624" s="196"/>
    </row>
    <row r="3625" spans="1:32" s="195" customFormat="1" ht="20.399999999999999">
      <c r="A3625" s="602"/>
      <c r="B3625" s="3033" t="s">
        <v>757</v>
      </c>
      <c r="C3625" s="602" t="s">
        <v>322</v>
      </c>
      <c r="D3625" s="617" t="s">
        <v>1852</v>
      </c>
      <c r="E3625" s="639" t="s">
        <v>416</v>
      </c>
      <c r="F3625" s="618">
        <v>6423</v>
      </c>
      <c r="G3625" s="2089" t="s">
        <v>1617</v>
      </c>
      <c r="H3625" s="2081"/>
      <c r="I3625" s="2081">
        <v>50000</v>
      </c>
      <c r="J3625" s="2082" t="s">
        <v>1126</v>
      </c>
      <c r="K3625" s="2097"/>
      <c r="L3625" s="2174"/>
      <c r="M3625" s="2081">
        <v>50000</v>
      </c>
      <c r="N3625" s="6"/>
      <c r="O3625" s="194"/>
      <c r="P3625" s="194"/>
      <c r="Q3625" s="194"/>
      <c r="R3625" s="194"/>
      <c r="S3625" s="194"/>
      <c r="T3625" s="194"/>
      <c r="U3625" s="194"/>
      <c r="V3625" s="194"/>
      <c r="W3625" s="194"/>
      <c r="X3625" s="194"/>
      <c r="Y3625" s="194"/>
      <c r="Z3625" s="194"/>
      <c r="AA3625" s="194"/>
      <c r="AB3625" s="194"/>
      <c r="AC3625" s="194"/>
      <c r="AD3625" s="194"/>
      <c r="AE3625" s="194"/>
      <c r="AF3625" s="194"/>
    </row>
    <row r="3626" spans="1:32" s="195" customFormat="1" ht="20.399999999999999">
      <c r="A3626" s="602"/>
      <c r="B3626" s="3033" t="s">
        <v>757</v>
      </c>
      <c r="C3626" s="602" t="s">
        <v>322</v>
      </c>
      <c r="D3626" s="617" t="s">
        <v>1852</v>
      </c>
      <c r="E3626" s="639" t="s">
        <v>416</v>
      </c>
      <c r="F3626" s="618">
        <v>6423</v>
      </c>
      <c r="G3626" s="2089" t="s">
        <v>4247</v>
      </c>
      <c r="H3626" s="2081"/>
      <c r="I3626" s="2081">
        <v>10000</v>
      </c>
      <c r="J3626" s="2082" t="s">
        <v>1126</v>
      </c>
      <c r="K3626" s="2097"/>
      <c r="L3626" s="2174"/>
      <c r="M3626" s="2081">
        <v>10000</v>
      </c>
      <c r="N3626" s="6" t="s">
        <v>3313</v>
      </c>
      <c r="O3626" s="194"/>
      <c r="P3626" s="194"/>
      <c r="Q3626" s="194"/>
      <c r="R3626" s="194"/>
      <c r="S3626" s="194"/>
      <c r="T3626" s="194"/>
      <c r="U3626" s="196"/>
      <c r="V3626" s="196"/>
      <c r="W3626" s="196"/>
      <c r="X3626" s="196"/>
      <c r="Y3626" s="196"/>
      <c r="Z3626" s="196"/>
      <c r="AA3626" s="196"/>
      <c r="AB3626" s="196"/>
      <c r="AC3626" s="196"/>
      <c r="AD3626" s="196"/>
      <c r="AE3626" s="196"/>
      <c r="AF3626" s="196"/>
    </row>
    <row r="3627" spans="1:32" ht="20.399999999999999">
      <c r="A3627" s="602"/>
      <c r="B3627" s="3033" t="s">
        <v>757</v>
      </c>
      <c r="C3627" s="602" t="s">
        <v>322</v>
      </c>
      <c r="D3627" s="617" t="s">
        <v>1852</v>
      </c>
      <c r="E3627" s="639" t="s">
        <v>416</v>
      </c>
      <c r="F3627" s="734">
        <v>6423</v>
      </c>
      <c r="G3627" s="2107" t="s">
        <v>2680</v>
      </c>
      <c r="H3627" s="2100"/>
      <c r="I3627" s="2100">
        <v>1200</v>
      </c>
      <c r="J3627" s="2103" t="s">
        <v>1126</v>
      </c>
      <c r="K3627" s="2117"/>
      <c r="L3627" s="2111"/>
      <c r="M3627" s="2100">
        <v>1200</v>
      </c>
      <c r="N3627" s="6" t="s">
        <v>2541</v>
      </c>
      <c r="O3627" s="6"/>
      <c r="P3627" s="6"/>
      <c r="Q3627" s="6"/>
      <c r="R3627" s="6"/>
      <c r="S3627" s="6"/>
      <c r="T3627" s="6"/>
      <c r="U3627" s="6"/>
      <c r="V3627" s="6"/>
      <c r="W3627" s="6"/>
      <c r="X3627" s="6"/>
      <c r="Y3627" s="6"/>
      <c r="Z3627" s="6"/>
      <c r="AA3627" s="6"/>
      <c r="AB3627" s="6"/>
      <c r="AC3627" s="6"/>
      <c r="AD3627" s="6"/>
      <c r="AE3627" s="6"/>
      <c r="AF3627" s="6"/>
    </row>
    <row r="3628" spans="1:32" ht="20.399999999999999">
      <c r="A3628" s="602"/>
      <c r="B3628" s="3033" t="s">
        <v>757</v>
      </c>
      <c r="C3628" s="602" t="s">
        <v>322</v>
      </c>
      <c r="D3628" s="617" t="s">
        <v>1852</v>
      </c>
      <c r="E3628" s="639" t="s">
        <v>416</v>
      </c>
      <c r="F3628" s="734">
        <v>6423</v>
      </c>
      <c r="G3628" s="2107" t="s">
        <v>4248</v>
      </c>
      <c r="H3628" s="2100"/>
      <c r="I3628" s="2100">
        <v>180000</v>
      </c>
      <c r="J3628" s="2103" t="s">
        <v>1126</v>
      </c>
      <c r="K3628" s="2117"/>
      <c r="L3628" s="2111"/>
      <c r="M3628" s="2100">
        <v>180000</v>
      </c>
      <c r="N3628" s="6"/>
      <c r="O3628" s="3"/>
      <c r="P3628" s="3"/>
      <c r="Q3628" s="3"/>
      <c r="R3628" s="3"/>
      <c r="S3628" s="3"/>
      <c r="T3628" s="3"/>
      <c r="U3628" s="3"/>
      <c r="V3628" s="3"/>
      <c r="W3628" s="3"/>
      <c r="X3628" s="3"/>
      <c r="Y3628" s="3"/>
      <c r="Z3628" s="3"/>
      <c r="AA3628" s="3"/>
      <c r="AB3628" s="3"/>
      <c r="AC3628" s="3"/>
      <c r="AD3628" s="3"/>
      <c r="AE3628" s="3"/>
      <c r="AF3628" s="3"/>
    </row>
    <row r="3629" spans="1:32" ht="40.799999999999997">
      <c r="A3629" s="576"/>
      <c r="B3629" s="3033" t="s">
        <v>757</v>
      </c>
      <c r="C3629" s="602" t="s">
        <v>322</v>
      </c>
      <c r="D3629" s="617" t="s">
        <v>1852</v>
      </c>
      <c r="E3629" s="639" t="s">
        <v>416</v>
      </c>
      <c r="F3629" s="734">
        <v>6423</v>
      </c>
      <c r="G3629" s="1068" t="s">
        <v>3080</v>
      </c>
      <c r="H3629" s="1080"/>
      <c r="I3629" s="1080">
        <v>-29163</v>
      </c>
      <c r="J3629" s="1537" t="s">
        <v>1126</v>
      </c>
      <c r="K3629" s="1338"/>
      <c r="L3629" s="1354"/>
      <c r="M3629" s="1080"/>
      <c r="N3629" s="6"/>
      <c r="O3629" s="3"/>
      <c r="P3629" s="3"/>
      <c r="Q3629" s="3"/>
      <c r="R3629" s="3"/>
      <c r="S3629" s="3"/>
      <c r="T3629" s="3"/>
      <c r="U3629" s="3"/>
      <c r="V3629" s="3"/>
      <c r="W3629" s="3"/>
      <c r="X3629" s="3"/>
      <c r="Y3629" s="3"/>
      <c r="Z3629" s="3"/>
      <c r="AA3629" s="3"/>
      <c r="AB3629" s="3"/>
      <c r="AC3629" s="3"/>
      <c r="AD3629" s="3"/>
      <c r="AE3629" s="3"/>
      <c r="AF3629" s="3"/>
    </row>
    <row r="3630" spans="1:32" ht="40.799999999999997">
      <c r="A3630" s="576"/>
      <c r="B3630" s="3033" t="s">
        <v>757</v>
      </c>
      <c r="C3630" s="602" t="s">
        <v>322</v>
      </c>
      <c r="D3630" s="617" t="s">
        <v>1852</v>
      </c>
      <c r="E3630" s="639" t="s">
        <v>416</v>
      </c>
      <c r="F3630" s="734">
        <v>6423</v>
      </c>
      <c r="G3630" s="1068" t="s">
        <v>3081</v>
      </c>
      <c r="H3630" s="1080"/>
      <c r="I3630" s="1080">
        <v>-37837</v>
      </c>
      <c r="J3630" s="1537" t="s">
        <v>1126</v>
      </c>
      <c r="K3630" s="1338"/>
      <c r="L3630" s="1354"/>
      <c r="M3630" s="1080"/>
      <c r="N3630" s="6" t="s">
        <v>3318</v>
      </c>
      <c r="O3630" s="6"/>
      <c r="P3630" s="6"/>
      <c r="Q3630" s="6"/>
      <c r="R3630" s="3"/>
      <c r="S3630" s="3"/>
      <c r="T3630" s="3"/>
      <c r="U3630" s="3"/>
      <c r="V3630" s="3"/>
      <c r="W3630" s="3"/>
      <c r="X3630" s="3"/>
      <c r="Y3630" s="3"/>
      <c r="Z3630" s="3"/>
      <c r="AA3630" s="3"/>
      <c r="AB3630" s="3"/>
      <c r="AC3630" s="3"/>
      <c r="AD3630" s="3"/>
      <c r="AE3630" s="3"/>
      <c r="AF3630" s="3"/>
    </row>
    <row r="3631" spans="1:32" ht="30.6">
      <c r="A3631" s="1170"/>
      <c r="B3631" s="3033" t="s">
        <v>757</v>
      </c>
      <c r="C3631" s="602" t="s">
        <v>322</v>
      </c>
      <c r="D3631" s="617" t="s">
        <v>1852</v>
      </c>
      <c r="E3631" s="639" t="s">
        <v>416</v>
      </c>
      <c r="F3631" s="734">
        <v>6423</v>
      </c>
      <c r="G3631" s="1236" t="s">
        <v>2793</v>
      </c>
      <c r="H3631" s="1172"/>
      <c r="I3631" s="1172">
        <v>-15200</v>
      </c>
      <c r="J3631" s="1537" t="s">
        <v>1126</v>
      </c>
      <c r="K3631" s="1235"/>
      <c r="L3631" s="1285"/>
      <c r="M3631" s="1172"/>
      <c r="N3631" s="6"/>
      <c r="O3631" s="6"/>
      <c r="P3631" s="6"/>
      <c r="Q3631" s="6"/>
      <c r="R3631" s="3"/>
      <c r="S3631" s="3"/>
      <c r="T3631" s="3"/>
      <c r="U3631" s="3"/>
      <c r="V3631" s="3"/>
      <c r="W3631" s="3"/>
      <c r="X3631" s="3"/>
      <c r="Y3631" s="3"/>
      <c r="Z3631" s="3"/>
      <c r="AA3631" s="3"/>
      <c r="AB3631" s="3"/>
      <c r="AC3631" s="3"/>
      <c r="AD3631" s="3"/>
      <c r="AE3631" s="3"/>
      <c r="AF3631" s="3"/>
    </row>
    <row r="3632" spans="1:32">
      <c r="A3632" s="622"/>
      <c r="B3632" s="3032" t="s">
        <v>1203</v>
      </c>
      <c r="C3632" s="622" t="s">
        <v>322</v>
      </c>
      <c r="D3632" s="658" t="s">
        <v>1852</v>
      </c>
      <c r="E3632" s="659" t="s">
        <v>416</v>
      </c>
      <c r="F3632" s="624">
        <v>7230</v>
      </c>
      <c r="G3632" s="625" t="s">
        <v>1000</v>
      </c>
      <c r="H3632" s="628">
        <v>1722</v>
      </c>
      <c r="I3632" s="628"/>
      <c r="J3632" s="1392">
        <v>1439</v>
      </c>
      <c r="K3632" s="629"/>
      <c r="L3632" s="776">
        <v>1766</v>
      </c>
      <c r="M3632" s="628"/>
      <c r="N3632" s="6" t="s">
        <v>4263</v>
      </c>
      <c r="O3632" s="6"/>
      <c r="P3632" s="6"/>
      <c r="Q3632" s="6"/>
      <c r="R3632" s="3"/>
      <c r="S3632" s="3"/>
      <c r="T3632" s="3"/>
      <c r="U3632" s="3"/>
      <c r="V3632" s="3"/>
      <c r="W3632" s="3"/>
      <c r="X3632" s="3"/>
      <c r="Y3632" s="3"/>
      <c r="Z3632" s="3"/>
      <c r="AA3632" s="3"/>
      <c r="AB3632" s="3"/>
      <c r="AC3632" s="3"/>
      <c r="AD3632" s="3"/>
      <c r="AE3632" s="3"/>
      <c r="AF3632" s="3"/>
    </row>
    <row r="3633" spans="1:32" ht="20.399999999999999">
      <c r="A3633" s="602" t="s">
        <v>691</v>
      </c>
      <c r="B3633" s="3033" t="s">
        <v>1203</v>
      </c>
      <c r="C3633" s="602" t="s">
        <v>313</v>
      </c>
      <c r="D3633" s="617" t="s">
        <v>1852</v>
      </c>
      <c r="E3633" s="639" t="s">
        <v>416</v>
      </c>
      <c r="F3633" s="618">
        <v>7230</v>
      </c>
      <c r="G3633" s="604" t="s">
        <v>2446</v>
      </c>
      <c r="H3633" s="599"/>
      <c r="I3633" s="599">
        <v>550</v>
      </c>
      <c r="J3633" s="1392" t="s">
        <v>1126</v>
      </c>
      <c r="K3633" s="600"/>
      <c r="L3633" s="615"/>
      <c r="M3633" s="599">
        <v>550</v>
      </c>
      <c r="N3633" s="6" t="s">
        <v>2162</v>
      </c>
      <c r="O3633" s="6"/>
      <c r="P3633" s="6"/>
      <c r="Q3633" s="6"/>
      <c r="R3633" s="3"/>
      <c r="S3633" s="3"/>
      <c r="T3633" s="3"/>
      <c r="U3633" s="3"/>
      <c r="V3633" s="3"/>
      <c r="W3633" s="3"/>
      <c r="X3633" s="3"/>
      <c r="Y3633" s="3"/>
      <c r="Z3633" s="3"/>
      <c r="AA3633" s="3"/>
      <c r="AB3633" s="3"/>
      <c r="AC3633" s="3"/>
      <c r="AD3633" s="3"/>
      <c r="AE3633" s="3"/>
      <c r="AF3633" s="3"/>
    </row>
    <row r="3634" spans="1:32">
      <c r="A3634" s="602" t="s">
        <v>691</v>
      </c>
      <c r="B3634" s="3033" t="s">
        <v>1203</v>
      </c>
      <c r="C3634" s="602" t="s">
        <v>313</v>
      </c>
      <c r="D3634" s="617" t="s">
        <v>1852</v>
      </c>
      <c r="E3634" s="639" t="s">
        <v>416</v>
      </c>
      <c r="F3634" s="618">
        <v>7230</v>
      </c>
      <c r="G3634" s="604" t="s">
        <v>2447</v>
      </c>
      <c r="H3634" s="599"/>
      <c r="I3634" s="599">
        <v>872</v>
      </c>
      <c r="J3634" s="1392" t="s">
        <v>1126</v>
      </c>
      <c r="K3634" s="600"/>
      <c r="L3634" s="615"/>
      <c r="M3634" s="599">
        <v>872</v>
      </c>
      <c r="N3634" s="6"/>
      <c r="O3634" s="6"/>
      <c r="P3634" s="6"/>
      <c r="Q3634" s="6"/>
      <c r="R3634" s="3"/>
      <c r="S3634" s="3"/>
      <c r="T3634" s="3"/>
      <c r="U3634" s="3"/>
      <c r="V3634" s="3"/>
      <c r="W3634" s="3"/>
      <c r="X3634" s="3"/>
      <c r="Y3634" s="3"/>
      <c r="Z3634" s="3"/>
      <c r="AA3634" s="3"/>
      <c r="AB3634" s="3"/>
      <c r="AC3634" s="3"/>
      <c r="AD3634" s="3"/>
      <c r="AE3634" s="3"/>
      <c r="AF3634" s="3"/>
    </row>
    <row r="3635" spans="1:32" ht="20.399999999999999">
      <c r="A3635" s="602" t="s">
        <v>691</v>
      </c>
      <c r="B3635" s="3033" t="s">
        <v>1203</v>
      </c>
      <c r="C3635" s="602" t="s">
        <v>313</v>
      </c>
      <c r="D3635" s="617" t="s">
        <v>1852</v>
      </c>
      <c r="E3635" s="639" t="s">
        <v>416</v>
      </c>
      <c r="F3635" s="618">
        <v>7230</v>
      </c>
      <c r="G3635" s="604" t="s">
        <v>2448</v>
      </c>
      <c r="H3635" s="599"/>
      <c r="I3635" s="599">
        <v>300</v>
      </c>
      <c r="J3635" s="1392" t="s">
        <v>1126</v>
      </c>
      <c r="K3635" s="600"/>
      <c r="L3635" s="615"/>
      <c r="M3635" s="599">
        <v>300</v>
      </c>
      <c r="N3635" s="6"/>
      <c r="O3635" s="6"/>
      <c r="P3635" s="6"/>
      <c r="Q3635" s="6"/>
      <c r="R3635" s="3"/>
      <c r="S3635" s="3"/>
      <c r="T3635" s="3"/>
      <c r="U3635" s="3"/>
      <c r="V3635" s="3"/>
      <c r="W3635" s="3"/>
      <c r="X3635" s="3"/>
      <c r="Y3635" s="3"/>
      <c r="Z3635" s="3"/>
      <c r="AA3635" s="3"/>
      <c r="AB3635" s="3"/>
      <c r="AC3635" s="3"/>
      <c r="AD3635" s="3"/>
      <c r="AE3635" s="3"/>
      <c r="AF3635" s="3"/>
    </row>
    <row r="3636" spans="1:32">
      <c r="A3636" s="602" t="s">
        <v>691</v>
      </c>
      <c r="B3636" s="3033" t="s">
        <v>1203</v>
      </c>
      <c r="C3636" s="602" t="s">
        <v>313</v>
      </c>
      <c r="D3636" s="617" t="s">
        <v>1852</v>
      </c>
      <c r="E3636" s="639" t="s">
        <v>416</v>
      </c>
      <c r="F3636" s="618">
        <v>7230</v>
      </c>
      <c r="G3636" s="604" t="s">
        <v>4642</v>
      </c>
      <c r="H3636" s="599"/>
      <c r="I3636" s="665"/>
      <c r="J3636" s="1392" t="s">
        <v>1126</v>
      </c>
      <c r="K3636" s="600"/>
      <c r="L3636" s="615"/>
      <c r="M3636" s="665">
        <v>44</v>
      </c>
      <c r="N3636" s="6" t="s">
        <v>3319</v>
      </c>
      <c r="O3636" s="3"/>
      <c r="P3636" s="3"/>
      <c r="Q3636" s="3"/>
      <c r="R3636" s="3"/>
      <c r="S3636" s="3"/>
      <c r="T3636" s="3"/>
      <c r="U3636" s="3"/>
      <c r="V3636" s="3"/>
      <c r="W3636" s="3"/>
      <c r="X3636" s="3"/>
      <c r="Y3636" s="3"/>
      <c r="Z3636" s="3"/>
      <c r="AA3636" s="3"/>
      <c r="AB3636" s="3"/>
      <c r="AC3636" s="3"/>
      <c r="AD3636" s="3"/>
      <c r="AE3636" s="3"/>
      <c r="AF3636" s="3"/>
    </row>
    <row r="3637" spans="1:32">
      <c r="A3637" s="622"/>
      <c r="B3637" s="3032" t="s">
        <v>324</v>
      </c>
      <c r="C3637" s="622" t="s">
        <v>322</v>
      </c>
      <c r="D3637" s="658" t="s">
        <v>1852</v>
      </c>
      <c r="E3637" s="659" t="s">
        <v>3133</v>
      </c>
      <c r="F3637" s="763">
        <v>1119</v>
      </c>
      <c r="G3637" s="739" t="s">
        <v>101</v>
      </c>
      <c r="H3637" s="645">
        <v>28319.5</v>
      </c>
      <c r="I3637" s="645"/>
      <c r="J3637" s="1537">
        <v>32594</v>
      </c>
      <c r="K3637" s="741"/>
      <c r="L3637" s="652">
        <v>32787</v>
      </c>
      <c r="M3637" s="645"/>
      <c r="N3637" s="116"/>
      <c r="O3637" s="3"/>
      <c r="P3637" s="3"/>
      <c r="Q3637" s="3"/>
      <c r="R3637" s="3"/>
      <c r="S3637" s="3"/>
      <c r="T3637" s="3"/>
      <c r="U3637" s="3"/>
      <c r="V3637" s="3"/>
      <c r="W3637" s="3"/>
      <c r="X3637" s="3"/>
      <c r="Y3637" s="3"/>
      <c r="Z3637" s="3"/>
      <c r="AA3637" s="3"/>
      <c r="AB3637" s="3"/>
      <c r="AC3637" s="3"/>
      <c r="AD3637" s="3"/>
      <c r="AE3637" s="3"/>
      <c r="AF3637" s="3"/>
    </row>
    <row r="3638" spans="1:32" s="195" customFormat="1" ht="30.6">
      <c r="A3638" s="602"/>
      <c r="B3638" s="3033" t="s">
        <v>324</v>
      </c>
      <c r="C3638" s="602" t="s">
        <v>322</v>
      </c>
      <c r="D3638" s="617" t="s">
        <v>1852</v>
      </c>
      <c r="E3638" s="639" t="s">
        <v>3133</v>
      </c>
      <c r="F3638" s="734">
        <v>1119</v>
      </c>
      <c r="G3638" s="2514" t="s">
        <v>4773</v>
      </c>
      <c r="H3638" s="640"/>
      <c r="I3638" s="640">
        <v>16182.5</v>
      </c>
      <c r="J3638" s="1537" t="s">
        <v>1126</v>
      </c>
      <c r="K3638" s="731"/>
      <c r="L3638" s="653"/>
      <c r="M3638" s="2524">
        <v>32787</v>
      </c>
      <c r="N3638" s="6" t="s">
        <v>3320</v>
      </c>
      <c r="O3638" s="196"/>
      <c r="P3638" s="196"/>
      <c r="Q3638" s="196"/>
      <c r="R3638" s="196"/>
      <c r="S3638" s="196"/>
      <c r="T3638" s="196"/>
      <c r="U3638" s="196"/>
      <c r="V3638" s="196"/>
      <c r="W3638" s="196"/>
      <c r="X3638" s="196"/>
      <c r="Y3638" s="196"/>
      <c r="Z3638" s="196"/>
      <c r="AA3638" s="196"/>
      <c r="AB3638" s="196"/>
      <c r="AC3638" s="196"/>
      <c r="AD3638" s="196"/>
      <c r="AE3638" s="196"/>
      <c r="AF3638" s="196"/>
    </row>
    <row r="3639" spans="1:32" ht="20.399999999999999">
      <c r="A3639" s="1170"/>
      <c r="B3639" s="3063" t="s">
        <v>324</v>
      </c>
      <c r="C3639" s="1170" t="s">
        <v>322</v>
      </c>
      <c r="D3639" s="1299" t="s">
        <v>1852</v>
      </c>
      <c r="E3639" s="1233" t="s">
        <v>3133</v>
      </c>
      <c r="F3639" s="2188">
        <v>1119</v>
      </c>
      <c r="G3639" s="1236" t="s">
        <v>2792</v>
      </c>
      <c r="H3639" s="1172"/>
      <c r="I3639" s="1172">
        <v>12137</v>
      </c>
      <c r="J3639" s="1537" t="s">
        <v>1126</v>
      </c>
      <c r="K3639" s="1235"/>
      <c r="L3639" s="1285"/>
      <c r="M3639" s="1172"/>
      <c r="N3639" s="116"/>
      <c r="O3639" s="3"/>
      <c r="P3639" s="3"/>
      <c r="Q3639" s="3"/>
      <c r="R3639" s="3"/>
      <c r="S3639" s="3"/>
      <c r="T3639" s="3"/>
      <c r="U3639" s="3"/>
      <c r="V3639" s="3"/>
      <c r="W3639" s="3"/>
      <c r="X3639" s="3"/>
      <c r="Y3639" s="3"/>
      <c r="Z3639" s="3"/>
      <c r="AA3639" s="3"/>
      <c r="AB3639" s="3"/>
      <c r="AC3639" s="3"/>
      <c r="AD3639" s="3"/>
      <c r="AE3639" s="3"/>
      <c r="AF3639" s="3"/>
    </row>
    <row r="3640" spans="1:32">
      <c r="A3640" s="622"/>
      <c r="B3640" s="3032" t="s">
        <v>312</v>
      </c>
      <c r="C3640" s="622" t="s">
        <v>322</v>
      </c>
      <c r="D3640" s="658" t="s">
        <v>1852</v>
      </c>
      <c r="E3640" s="659" t="s">
        <v>3133</v>
      </c>
      <c r="F3640" s="763">
        <v>1119</v>
      </c>
      <c r="G3640" s="739" t="s">
        <v>101</v>
      </c>
      <c r="H3640" s="645">
        <v>28319.5</v>
      </c>
      <c r="I3640" s="645"/>
      <c r="J3640" s="1537"/>
      <c r="K3640" s="741"/>
      <c r="L3640" s="652">
        <v>32787</v>
      </c>
      <c r="M3640" s="645"/>
      <c r="N3640" s="116"/>
      <c r="O3640" s="3"/>
      <c r="P3640" s="3"/>
      <c r="Q3640" s="3"/>
      <c r="R3640" s="3"/>
      <c r="S3640" s="3"/>
      <c r="T3640" s="3"/>
      <c r="U3640" s="3"/>
      <c r="V3640" s="3"/>
      <c r="W3640" s="3"/>
      <c r="X3640" s="3"/>
      <c r="Y3640" s="3"/>
      <c r="Z3640" s="3"/>
      <c r="AA3640" s="3"/>
      <c r="AB3640" s="3"/>
      <c r="AC3640" s="3"/>
      <c r="AD3640" s="3"/>
      <c r="AE3640" s="3"/>
      <c r="AF3640" s="3"/>
    </row>
    <row r="3641" spans="1:32" ht="30.6">
      <c r="A3641" s="602"/>
      <c r="B3641" s="3033" t="s">
        <v>312</v>
      </c>
      <c r="C3641" s="602" t="s">
        <v>322</v>
      </c>
      <c r="D3641" s="617" t="s">
        <v>1852</v>
      </c>
      <c r="E3641" s="639" t="s">
        <v>3133</v>
      </c>
      <c r="F3641" s="734">
        <v>1119</v>
      </c>
      <c r="G3641" s="2514" t="s">
        <v>4773</v>
      </c>
      <c r="H3641" s="640"/>
      <c r="I3641" s="640">
        <v>16182.5</v>
      </c>
      <c r="J3641" s="1537" t="s">
        <v>1126</v>
      </c>
      <c r="K3641" s="731"/>
      <c r="L3641" s="653"/>
      <c r="M3641" s="2524">
        <v>32787</v>
      </c>
      <c r="N3641" s="6"/>
      <c r="O3641" s="3"/>
      <c r="P3641" s="3"/>
      <c r="Q3641" s="3"/>
      <c r="R3641" s="3"/>
      <c r="S3641" s="3"/>
      <c r="T3641" s="3"/>
      <c r="U3641" s="3"/>
      <c r="V3641" s="3"/>
      <c r="W3641" s="3"/>
      <c r="X3641" s="3"/>
      <c r="Y3641" s="3"/>
      <c r="Z3641" s="3"/>
      <c r="AA3641" s="3"/>
      <c r="AB3641" s="3"/>
      <c r="AC3641" s="3"/>
      <c r="AD3641" s="3"/>
      <c r="AE3641" s="3"/>
      <c r="AF3641" s="3"/>
    </row>
    <row r="3642" spans="1:32" ht="20.399999999999999">
      <c r="A3642" s="1170"/>
      <c r="B3642" s="3063" t="s">
        <v>312</v>
      </c>
      <c r="C3642" s="1170" t="s">
        <v>322</v>
      </c>
      <c r="D3642" s="1299" t="s">
        <v>1852</v>
      </c>
      <c r="E3642" s="1233" t="s">
        <v>3133</v>
      </c>
      <c r="F3642" s="2188">
        <v>1119</v>
      </c>
      <c r="G3642" s="1236" t="s">
        <v>2792</v>
      </c>
      <c r="H3642" s="1172"/>
      <c r="I3642" s="1172">
        <v>12137</v>
      </c>
      <c r="J3642" s="1537" t="s">
        <v>1126</v>
      </c>
      <c r="K3642" s="1235"/>
      <c r="L3642" s="1285"/>
      <c r="M3642" s="1172"/>
      <c r="N3642" s="6" t="s">
        <v>2543</v>
      </c>
      <c r="O3642" s="6"/>
      <c r="P3642" s="6"/>
      <c r="Q3642" s="6"/>
      <c r="R3642" s="6"/>
      <c r="S3642" s="6"/>
      <c r="T3642" s="6"/>
      <c r="U3642" s="6"/>
      <c r="V3642" s="6"/>
      <c r="W3642" s="6"/>
      <c r="X3642" s="6"/>
      <c r="Y3642" s="6"/>
      <c r="Z3642" s="6"/>
      <c r="AA3642" s="6"/>
      <c r="AB3642" s="6"/>
      <c r="AC3642" s="6"/>
      <c r="AD3642" s="6"/>
      <c r="AE3642" s="6"/>
      <c r="AF3642" s="6"/>
    </row>
    <row r="3643" spans="1:32">
      <c r="A3643" s="622"/>
      <c r="B3643" s="3032" t="s">
        <v>324</v>
      </c>
      <c r="C3643" s="622" t="s">
        <v>322</v>
      </c>
      <c r="D3643" s="658" t="s">
        <v>1852</v>
      </c>
      <c r="E3643" s="659" t="s">
        <v>3133</v>
      </c>
      <c r="F3643" s="763">
        <v>1210</v>
      </c>
      <c r="G3643" s="739" t="s">
        <v>105</v>
      </c>
      <c r="H3643" s="645">
        <v>6680.5</v>
      </c>
      <c r="I3643" s="645"/>
      <c r="J3643" s="1537">
        <v>7016</v>
      </c>
      <c r="K3643" s="741"/>
      <c r="L3643" s="652">
        <v>7734.4533000000001</v>
      </c>
      <c r="M3643" s="645"/>
      <c r="N3643" s="6"/>
      <c r="O3643" s="3"/>
      <c r="P3643" s="3"/>
      <c r="Q3643" s="3"/>
      <c r="R3643" s="3"/>
      <c r="S3643" s="3"/>
      <c r="T3643" s="3"/>
      <c r="U3643" s="3"/>
      <c r="V3643" s="3"/>
      <c r="W3643" s="3"/>
      <c r="X3643" s="3"/>
      <c r="Y3643" s="3"/>
      <c r="Z3643" s="3"/>
      <c r="AA3643" s="3"/>
      <c r="AB3643" s="3"/>
      <c r="AC3643" s="3"/>
      <c r="AD3643" s="3"/>
      <c r="AE3643" s="3"/>
      <c r="AF3643" s="3"/>
    </row>
    <row r="3644" spans="1:32" ht="30.6">
      <c r="A3644" s="602"/>
      <c r="B3644" s="3033" t="s">
        <v>324</v>
      </c>
      <c r="C3644" s="602" t="s">
        <v>322</v>
      </c>
      <c r="D3644" s="617" t="s">
        <v>1852</v>
      </c>
      <c r="E3644" s="639" t="s">
        <v>3133</v>
      </c>
      <c r="F3644" s="734">
        <v>1210</v>
      </c>
      <c r="G3644" s="2514" t="s">
        <v>4774</v>
      </c>
      <c r="H3644" s="640"/>
      <c r="I3644" s="640">
        <v>3817.5</v>
      </c>
      <c r="J3644" s="1537" t="s">
        <v>1126</v>
      </c>
      <c r="K3644" s="731"/>
      <c r="L3644" s="653"/>
      <c r="M3644" s="640">
        <v>7734.4533000000001</v>
      </c>
      <c r="N3644" s="6"/>
      <c r="O3644" s="6"/>
      <c r="P3644" s="6"/>
      <c r="Q3644" s="6"/>
      <c r="R3644" s="6"/>
      <c r="S3644" s="6"/>
      <c r="T3644" s="6"/>
      <c r="U3644" s="6"/>
      <c r="V3644" s="6"/>
      <c r="W3644" s="6"/>
      <c r="X3644" s="6"/>
      <c r="Y3644" s="6"/>
      <c r="Z3644" s="6"/>
      <c r="AA3644" s="6"/>
      <c r="AB3644" s="6"/>
      <c r="AC3644" s="6"/>
      <c r="AD3644" s="6"/>
      <c r="AE3644" s="6"/>
      <c r="AF3644" s="6"/>
    </row>
    <row r="3645" spans="1:32" ht="20.399999999999999">
      <c r="A3645" s="602"/>
      <c r="B3645" s="3033" t="s">
        <v>324</v>
      </c>
      <c r="C3645" s="602" t="s">
        <v>322</v>
      </c>
      <c r="D3645" s="617" t="s">
        <v>1852</v>
      </c>
      <c r="E3645" s="639" t="s">
        <v>3133</v>
      </c>
      <c r="F3645" s="734">
        <v>1210</v>
      </c>
      <c r="G3645" s="2514" t="s">
        <v>2792</v>
      </c>
      <c r="H3645" s="640"/>
      <c r="I3645" s="640">
        <v>2863</v>
      </c>
      <c r="J3645" s="1537" t="s">
        <v>1126</v>
      </c>
      <c r="K3645" s="731"/>
      <c r="L3645" s="653"/>
      <c r="M3645" s="640"/>
      <c r="N3645" s="6" t="s">
        <v>3323</v>
      </c>
      <c r="O3645" s="3"/>
      <c r="P3645" s="3"/>
      <c r="Q3645" s="3"/>
      <c r="R3645" s="3"/>
      <c r="S3645" s="3"/>
      <c r="T3645" s="3"/>
      <c r="U3645" s="3"/>
      <c r="V3645" s="3"/>
      <c r="W3645" s="3"/>
      <c r="X3645" s="3"/>
      <c r="Y3645" s="3"/>
      <c r="Z3645" s="3"/>
      <c r="AA3645" s="3"/>
      <c r="AB3645" s="3"/>
      <c r="AC3645" s="3"/>
      <c r="AD3645" s="3"/>
      <c r="AE3645" s="3"/>
      <c r="AF3645" s="3"/>
    </row>
    <row r="3646" spans="1:32">
      <c r="A3646" s="622"/>
      <c r="B3646" s="3032" t="s">
        <v>312</v>
      </c>
      <c r="C3646" s="622" t="s">
        <v>322</v>
      </c>
      <c r="D3646" s="658" t="s">
        <v>1852</v>
      </c>
      <c r="E3646" s="659" t="s">
        <v>3133</v>
      </c>
      <c r="F3646" s="763">
        <v>1210</v>
      </c>
      <c r="G3646" s="739" t="s">
        <v>105</v>
      </c>
      <c r="H3646" s="645">
        <v>6680.5</v>
      </c>
      <c r="I3646" s="645"/>
      <c r="J3646" s="1537">
        <v>7016</v>
      </c>
      <c r="K3646" s="741"/>
      <c r="L3646" s="652">
        <v>7734.4533000000001</v>
      </c>
      <c r="M3646" s="645"/>
      <c r="N3646" s="116"/>
      <c r="O3646" s="6"/>
      <c r="P3646" s="6"/>
      <c r="Q3646" s="6"/>
      <c r="R3646" s="6"/>
      <c r="S3646" s="6"/>
      <c r="T3646" s="6"/>
      <c r="U3646" s="6"/>
      <c r="V3646" s="6"/>
      <c r="W3646" s="6"/>
      <c r="X3646" s="6"/>
      <c r="Y3646" s="6"/>
      <c r="Z3646" s="6"/>
      <c r="AA3646" s="6"/>
      <c r="AB3646" s="6"/>
      <c r="AC3646" s="6"/>
      <c r="AD3646" s="6"/>
      <c r="AE3646" s="6"/>
      <c r="AF3646" s="6"/>
    </row>
    <row r="3647" spans="1:32" ht="30.6">
      <c r="A3647" s="602"/>
      <c r="B3647" s="3033" t="s">
        <v>312</v>
      </c>
      <c r="C3647" s="602" t="s">
        <v>322</v>
      </c>
      <c r="D3647" s="617" t="s">
        <v>1852</v>
      </c>
      <c r="E3647" s="639" t="s">
        <v>3133</v>
      </c>
      <c r="F3647" s="734">
        <v>1210</v>
      </c>
      <c r="G3647" s="2514" t="s">
        <v>4774</v>
      </c>
      <c r="H3647" s="640"/>
      <c r="I3647" s="640">
        <v>3817.5</v>
      </c>
      <c r="J3647" s="1537" t="s">
        <v>1126</v>
      </c>
      <c r="K3647" s="731"/>
      <c r="L3647" s="653"/>
      <c r="M3647" s="640">
        <v>7734.4533000000001</v>
      </c>
      <c r="N3647" s="350" t="s">
        <v>2164</v>
      </c>
      <c r="O3647" s="3"/>
      <c r="P3647" s="3"/>
      <c r="Q3647" s="3"/>
      <c r="R3647" s="3"/>
      <c r="S3647" s="3"/>
      <c r="T3647" s="3"/>
      <c r="U3647" s="3"/>
      <c r="V3647" s="3"/>
      <c r="W3647" s="3"/>
      <c r="X3647" s="3"/>
      <c r="Y3647" s="3"/>
      <c r="Z3647" s="3"/>
      <c r="AA3647" s="3"/>
      <c r="AB3647" s="3"/>
      <c r="AC3647" s="3"/>
      <c r="AD3647" s="3"/>
      <c r="AE3647" s="3"/>
      <c r="AF3647" s="3"/>
    </row>
    <row r="3648" spans="1:32" ht="20.399999999999999">
      <c r="A3648" s="602"/>
      <c r="B3648" s="3033" t="s">
        <v>312</v>
      </c>
      <c r="C3648" s="602" t="s">
        <v>322</v>
      </c>
      <c r="D3648" s="617" t="s">
        <v>1852</v>
      </c>
      <c r="E3648" s="639" t="s">
        <v>3133</v>
      </c>
      <c r="F3648" s="734">
        <v>1210</v>
      </c>
      <c r="G3648" s="2514" t="s">
        <v>2792</v>
      </c>
      <c r="H3648" s="640"/>
      <c r="I3648" s="640">
        <v>2863</v>
      </c>
      <c r="J3648" s="1537" t="s">
        <v>1126</v>
      </c>
      <c r="K3648" s="731"/>
      <c r="L3648" s="653"/>
      <c r="M3648" s="640"/>
      <c r="N3648" s="167"/>
      <c r="O3648" s="3"/>
      <c r="P3648" s="3"/>
      <c r="Q3648" s="3"/>
      <c r="R3648" s="3"/>
      <c r="S3648" s="3"/>
      <c r="T3648" s="3"/>
      <c r="U3648" s="3"/>
      <c r="V3648" s="3"/>
      <c r="W3648" s="3"/>
      <c r="X3648" s="3"/>
      <c r="Y3648" s="3"/>
      <c r="Z3648" s="3"/>
      <c r="AA3648" s="3"/>
      <c r="AB3648" s="3"/>
      <c r="AC3648" s="3"/>
      <c r="AD3648" s="3"/>
      <c r="AE3648" s="3"/>
      <c r="AF3648" s="3"/>
    </row>
    <row r="3649" spans="1:32">
      <c r="A3649" s="622"/>
      <c r="B3649" s="3032" t="s">
        <v>324</v>
      </c>
      <c r="C3649" s="622" t="s">
        <v>322</v>
      </c>
      <c r="D3649" s="658" t="s">
        <v>1852</v>
      </c>
      <c r="E3649" s="659" t="s">
        <v>3133</v>
      </c>
      <c r="F3649" s="763">
        <v>6411</v>
      </c>
      <c r="G3649" s="2606" t="s">
        <v>487</v>
      </c>
      <c r="H3649" s="645">
        <v>7600</v>
      </c>
      <c r="I3649" s="645"/>
      <c r="J3649" s="1537">
        <v>9381</v>
      </c>
      <c r="K3649" s="741"/>
      <c r="L3649" s="652">
        <v>10850</v>
      </c>
      <c r="M3649" s="645"/>
      <c r="N3649" s="116"/>
    </row>
    <row r="3650" spans="1:32" ht="20.399999999999999">
      <c r="A3650" s="1170"/>
      <c r="B3650" s="3033" t="s">
        <v>324</v>
      </c>
      <c r="C3650" s="602" t="s">
        <v>322</v>
      </c>
      <c r="D3650" s="617" t="s">
        <v>1852</v>
      </c>
      <c r="E3650" s="639" t="s">
        <v>3133</v>
      </c>
      <c r="F3650" s="734">
        <v>6411</v>
      </c>
      <c r="G3650" s="2514" t="s">
        <v>4775</v>
      </c>
      <c r="H3650" s="1172"/>
      <c r="I3650" s="1172">
        <v>7600</v>
      </c>
      <c r="J3650" s="1537" t="s">
        <v>1126</v>
      </c>
      <c r="K3650" s="1235"/>
      <c r="L3650" s="1285"/>
      <c r="M3650" s="2100">
        <v>10850</v>
      </c>
      <c r="N3650" s="116"/>
    </row>
    <row r="3651" spans="1:32">
      <c r="A3651" s="622"/>
      <c r="B3651" s="3032" t="s">
        <v>312</v>
      </c>
      <c r="C3651" s="622" t="s">
        <v>322</v>
      </c>
      <c r="D3651" s="658" t="s">
        <v>1852</v>
      </c>
      <c r="E3651" s="659" t="s">
        <v>3133</v>
      </c>
      <c r="F3651" s="763">
        <v>6411</v>
      </c>
      <c r="G3651" s="2606" t="s">
        <v>487</v>
      </c>
      <c r="H3651" s="645">
        <v>7600</v>
      </c>
      <c r="I3651" s="645"/>
      <c r="J3651" s="1537">
        <v>9381</v>
      </c>
      <c r="K3651" s="741"/>
      <c r="L3651" s="652">
        <v>10850</v>
      </c>
      <c r="M3651" s="645"/>
      <c r="N3651" s="116"/>
    </row>
    <row r="3652" spans="1:32" ht="20.399999999999999">
      <c r="A3652" s="1170"/>
      <c r="B3652" s="3033" t="s">
        <v>312</v>
      </c>
      <c r="C3652" s="602" t="s">
        <v>322</v>
      </c>
      <c r="D3652" s="617" t="s">
        <v>1852</v>
      </c>
      <c r="E3652" s="639" t="s">
        <v>3133</v>
      </c>
      <c r="F3652" s="734">
        <v>6411</v>
      </c>
      <c r="G3652" s="2514" t="s">
        <v>4775</v>
      </c>
      <c r="H3652" s="1172"/>
      <c r="I3652" s="1172">
        <v>7600</v>
      </c>
      <c r="J3652" s="1537" t="s">
        <v>1126</v>
      </c>
      <c r="K3652" s="1235"/>
      <c r="L3652" s="1285"/>
      <c r="M3652" s="2100">
        <v>10850</v>
      </c>
      <c r="N3652" s="116"/>
      <c r="O3652" s="6"/>
      <c r="P3652" s="6"/>
      <c r="Q3652" s="6"/>
      <c r="R3652" s="6"/>
      <c r="S3652" s="6"/>
      <c r="T3652" s="6"/>
      <c r="U3652" s="6"/>
      <c r="V3652" s="6"/>
      <c r="W3652" s="6"/>
      <c r="X3652" s="6"/>
      <c r="Y3652" s="6"/>
      <c r="Z3652" s="6"/>
      <c r="AA3652" s="6"/>
      <c r="AB3652" s="6"/>
      <c r="AC3652" s="6"/>
      <c r="AD3652" s="6"/>
      <c r="AE3652" s="6"/>
      <c r="AF3652" s="6"/>
    </row>
    <row r="3653" spans="1:32" ht="51">
      <c r="A3653" s="622"/>
      <c r="B3653" s="3032" t="s">
        <v>324</v>
      </c>
      <c r="C3653" s="622" t="s">
        <v>322</v>
      </c>
      <c r="D3653" s="658" t="s">
        <v>1852</v>
      </c>
      <c r="E3653" s="659" t="s">
        <v>2794</v>
      </c>
      <c r="F3653" s="763">
        <v>1150</v>
      </c>
      <c r="G3653" s="739" t="s">
        <v>1012</v>
      </c>
      <c r="H3653" s="645">
        <v>1335</v>
      </c>
      <c r="I3653" s="645"/>
      <c r="J3653" s="1537">
        <v>683.26</v>
      </c>
      <c r="K3653" s="741"/>
      <c r="L3653" s="652">
        <v>2830</v>
      </c>
      <c r="M3653" s="645"/>
      <c r="N3653" s="116" t="s">
        <v>2544</v>
      </c>
      <c r="O3653" s="3"/>
      <c r="P3653" s="3"/>
      <c r="Q3653" s="3"/>
      <c r="R3653" s="3"/>
      <c r="S3653" s="3"/>
      <c r="T3653" s="3"/>
      <c r="U3653" s="3"/>
      <c r="V3653" s="3"/>
      <c r="W3653" s="3"/>
      <c r="X3653" s="3"/>
      <c r="Y3653" s="3"/>
      <c r="Z3653" s="3"/>
      <c r="AA3653" s="3"/>
      <c r="AB3653" s="3"/>
      <c r="AC3653" s="3"/>
      <c r="AD3653" s="3"/>
      <c r="AE3653" s="3"/>
      <c r="AF3653" s="3"/>
    </row>
    <row r="3654" spans="1:32" ht="20.399999999999999">
      <c r="A3654" s="602"/>
      <c r="B3654" s="3033" t="s">
        <v>324</v>
      </c>
      <c r="C3654" s="602" t="s">
        <v>322</v>
      </c>
      <c r="D3654" s="617" t="s">
        <v>1852</v>
      </c>
      <c r="E3654" s="639" t="s">
        <v>2794</v>
      </c>
      <c r="F3654" s="734">
        <v>1150</v>
      </c>
      <c r="G3654" s="2514" t="s">
        <v>4860</v>
      </c>
      <c r="H3654" s="640"/>
      <c r="I3654" s="640">
        <v>1335</v>
      </c>
      <c r="J3654" s="1537" t="s">
        <v>1126</v>
      </c>
      <c r="K3654" s="731"/>
      <c r="L3654" s="653"/>
      <c r="M3654" s="2524">
        <v>2830</v>
      </c>
      <c r="N3654" s="1602" t="s">
        <v>3325</v>
      </c>
      <c r="O3654" s="3"/>
      <c r="P3654" s="3"/>
      <c r="Q3654" s="3"/>
      <c r="R3654" s="3"/>
      <c r="S3654" s="3"/>
      <c r="T3654" s="3"/>
      <c r="U3654" s="3"/>
      <c r="V3654" s="3"/>
      <c r="W3654" s="3"/>
      <c r="X3654" s="3"/>
      <c r="Y3654" s="3"/>
      <c r="Z3654" s="3"/>
      <c r="AA3654" s="3"/>
      <c r="AB3654" s="3"/>
      <c r="AC3654" s="3"/>
      <c r="AD3654" s="3"/>
      <c r="AE3654" s="3"/>
      <c r="AF3654" s="3"/>
    </row>
    <row r="3655" spans="1:32" ht="30.6">
      <c r="A3655" s="622"/>
      <c r="B3655" s="3032" t="s">
        <v>324</v>
      </c>
      <c r="C3655" s="622" t="s">
        <v>322</v>
      </c>
      <c r="D3655" s="658" t="s">
        <v>1852</v>
      </c>
      <c r="E3655" s="659" t="s">
        <v>2794</v>
      </c>
      <c r="F3655" s="763">
        <v>1210</v>
      </c>
      <c r="G3655" s="2606" t="s">
        <v>105</v>
      </c>
      <c r="H3655" s="645">
        <v>315</v>
      </c>
      <c r="I3655" s="645"/>
      <c r="J3655" s="1537">
        <v>141.91999999999999</v>
      </c>
      <c r="K3655" s="741"/>
      <c r="L3655" s="652">
        <v>667.59699999999998</v>
      </c>
      <c r="M3655" s="2602"/>
      <c r="N3655" s="1601" t="s">
        <v>3321</v>
      </c>
      <c r="O3655" s="3"/>
      <c r="P3655" s="3"/>
      <c r="Q3655" s="3"/>
      <c r="R3655" s="3"/>
      <c r="S3655" s="3"/>
      <c r="T3655" s="3"/>
      <c r="U3655" s="3"/>
      <c r="V3655" s="3"/>
      <c r="W3655" s="3"/>
      <c r="X3655" s="3"/>
      <c r="Y3655" s="3"/>
      <c r="Z3655" s="3"/>
      <c r="AA3655" s="3"/>
      <c r="AB3655" s="3"/>
      <c r="AC3655" s="3"/>
      <c r="AD3655" s="3"/>
      <c r="AE3655" s="3"/>
      <c r="AF3655" s="3"/>
    </row>
    <row r="3656" spans="1:32" ht="40.799999999999997">
      <c r="A3656" s="602"/>
      <c r="B3656" s="3033" t="s">
        <v>324</v>
      </c>
      <c r="C3656" s="602" t="s">
        <v>322</v>
      </c>
      <c r="D3656" s="617" t="s">
        <v>1852</v>
      </c>
      <c r="E3656" s="639" t="s">
        <v>2794</v>
      </c>
      <c r="F3656" s="734">
        <v>1210</v>
      </c>
      <c r="G3656" s="2514" t="s">
        <v>4861</v>
      </c>
      <c r="H3656" s="640"/>
      <c r="I3656" s="640">
        <v>315</v>
      </c>
      <c r="J3656" s="1537" t="s">
        <v>1126</v>
      </c>
      <c r="K3656" s="731"/>
      <c r="L3656" s="653"/>
      <c r="M3656" s="2524">
        <v>667.59699999999998</v>
      </c>
      <c r="N3656" s="116"/>
      <c r="O3656" s="3"/>
      <c r="P3656" s="3"/>
      <c r="Q3656" s="3"/>
      <c r="R3656" s="3"/>
      <c r="S3656" s="3"/>
      <c r="T3656" s="3"/>
      <c r="U3656" s="3"/>
      <c r="V3656" s="3"/>
      <c r="W3656" s="3"/>
      <c r="X3656" s="3"/>
      <c r="Y3656" s="3"/>
      <c r="Z3656" s="3"/>
      <c r="AA3656" s="3"/>
      <c r="AB3656" s="3"/>
      <c r="AC3656" s="3"/>
      <c r="AD3656" s="3"/>
      <c r="AE3656" s="3"/>
      <c r="AF3656" s="3"/>
    </row>
    <row r="3657" spans="1:32" ht="20.399999999999999">
      <c r="A3657" s="622"/>
      <c r="B3657" s="3032" t="s">
        <v>324</v>
      </c>
      <c r="C3657" s="622" t="s">
        <v>322</v>
      </c>
      <c r="D3657" s="658" t="s">
        <v>1852</v>
      </c>
      <c r="E3657" s="659" t="s">
        <v>2794</v>
      </c>
      <c r="F3657" s="763">
        <v>6324</v>
      </c>
      <c r="G3657" s="2606" t="s">
        <v>1771</v>
      </c>
      <c r="H3657" s="645">
        <v>360</v>
      </c>
      <c r="I3657" s="645"/>
      <c r="J3657" s="1537">
        <v>0</v>
      </c>
      <c r="K3657" s="741"/>
      <c r="L3657" s="652">
        <v>720</v>
      </c>
      <c r="M3657" s="2602"/>
      <c r="N3657" s="116"/>
      <c r="O3657" s="3"/>
      <c r="P3657" s="3"/>
      <c r="Q3657" s="3"/>
      <c r="R3657" s="3"/>
      <c r="S3657" s="3"/>
      <c r="T3657" s="3"/>
      <c r="U3657" s="3"/>
      <c r="V3657" s="3"/>
      <c r="W3657" s="3"/>
      <c r="X3657" s="3"/>
      <c r="Y3657" s="3"/>
      <c r="Z3657" s="3"/>
      <c r="AA3657" s="3"/>
      <c r="AB3657" s="3"/>
      <c r="AC3657" s="3"/>
      <c r="AD3657" s="3"/>
      <c r="AE3657" s="3"/>
      <c r="AF3657" s="3"/>
    </row>
    <row r="3658" spans="1:32" ht="40.799999999999997">
      <c r="A3658" s="1170"/>
      <c r="B3658" s="3033" t="s">
        <v>324</v>
      </c>
      <c r="C3658" s="602" t="s">
        <v>322</v>
      </c>
      <c r="D3658" s="617" t="s">
        <v>1852</v>
      </c>
      <c r="E3658" s="639" t="s">
        <v>2794</v>
      </c>
      <c r="F3658" s="734">
        <v>6324</v>
      </c>
      <c r="G3658" s="2514" t="s">
        <v>4862</v>
      </c>
      <c r="H3658" s="1172"/>
      <c r="I3658" s="1172">
        <v>360</v>
      </c>
      <c r="J3658" s="1537" t="s">
        <v>1126</v>
      </c>
      <c r="K3658" s="1235"/>
      <c r="L3658" s="1285"/>
      <c r="M3658" s="2524">
        <v>720</v>
      </c>
      <c r="N3658" s="116"/>
      <c r="O3658" s="6"/>
      <c r="P3658" s="6"/>
      <c r="Q3658" s="6"/>
      <c r="R3658" s="3"/>
      <c r="S3658" s="3"/>
      <c r="T3658" s="3"/>
      <c r="U3658" s="3"/>
      <c r="V3658" s="3"/>
      <c r="W3658" s="3"/>
      <c r="X3658" s="3"/>
      <c r="Y3658" s="3"/>
      <c r="Z3658" s="3"/>
      <c r="AA3658" s="3"/>
      <c r="AB3658" s="3"/>
      <c r="AC3658" s="3"/>
      <c r="AD3658" s="3"/>
      <c r="AE3658" s="3"/>
      <c r="AF3658" s="3"/>
    </row>
    <row r="3659" spans="1:32" ht="20.399999999999999">
      <c r="A3659" s="622"/>
      <c r="B3659" s="3032" t="s">
        <v>324</v>
      </c>
      <c r="C3659" s="622" t="s">
        <v>322</v>
      </c>
      <c r="D3659" s="658" t="s">
        <v>1852</v>
      </c>
      <c r="E3659" s="659" t="s">
        <v>2794</v>
      </c>
      <c r="F3659" s="763">
        <v>6255</v>
      </c>
      <c r="G3659" s="2606" t="s">
        <v>1313</v>
      </c>
      <c r="H3659" s="645">
        <v>1140</v>
      </c>
      <c r="I3659" s="645"/>
      <c r="J3659" s="1537">
        <v>0</v>
      </c>
      <c r="K3659" s="741"/>
      <c r="L3659" s="652">
        <v>2400</v>
      </c>
      <c r="M3659" s="2602"/>
      <c r="N3659" s="116"/>
      <c r="O3659" s="3"/>
      <c r="P3659" s="3"/>
      <c r="Q3659" s="3"/>
      <c r="R3659" s="3"/>
      <c r="S3659" s="3"/>
      <c r="T3659" s="3"/>
      <c r="U3659" s="3"/>
      <c r="V3659" s="3"/>
      <c r="W3659" s="3"/>
      <c r="X3659" s="3"/>
      <c r="Y3659" s="3"/>
      <c r="Z3659" s="3"/>
      <c r="AA3659" s="3"/>
      <c r="AB3659" s="3"/>
      <c r="AC3659" s="3"/>
      <c r="AD3659" s="3"/>
      <c r="AE3659" s="3"/>
      <c r="AF3659" s="3"/>
    </row>
    <row r="3660" spans="1:32" ht="30.6">
      <c r="A3660" s="1170"/>
      <c r="B3660" s="3033" t="s">
        <v>324</v>
      </c>
      <c r="C3660" s="602" t="s">
        <v>322</v>
      </c>
      <c r="D3660" s="617" t="s">
        <v>1852</v>
      </c>
      <c r="E3660" s="639" t="s">
        <v>2794</v>
      </c>
      <c r="F3660" s="734">
        <v>6255</v>
      </c>
      <c r="G3660" s="2514" t="s">
        <v>4863</v>
      </c>
      <c r="H3660" s="1172"/>
      <c r="I3660" s="1172">
        <v>1140</v>
      </c>
      <c r="J3660" s="1537" t="s">
        <v>1126</v>
      </c>
      <c r="K3660" s="1235"/>
      <c r="L3660" s="1285"/>
      <c r="M3660" s="2524">
        <v>2400</v>
      </c>
      <c r="N3660" s="116"/>
      <c r="O3660" s="6"/>
      <c r="P3660" s="6"/>
      <c r="Q3660" s="6"/>
      <c r="R3660" s="3"/>
      <c r="S3660" s="3"/>
      <c r="T3660" s="3"/>
      <c r="U3660" s="3"/>
      <c r="V3660" s="3"/>
      <c r="W3660" s="3"/>
      <c r="X3660" s="3"/>
      <c r="Y3660" s="3"/>
      <c r="Z3660" s="3"/>
      <c r="AA3660" s="3"/>
      <c r="AB3660" s="3"/>
      <c r="AC3660" s="3"/>
      <c r="AD3660" s="3"/>
      <c r="AE3660" s="3"/>
      <c r="AF3660" s="3"/>
    </row>
    <row r="3661" spans="1:32">
      <c r="A3661" s="622"/>
      <c r="B3661" s="3032" t="s">
        <v>351</v>
      </c>
      <c r="C3661" s="622" t="s">
        <v>322</v>
      </c>
      <c r="D3661" s="658" t="s">
        <v>1852</v>
      </c>
      <c r="E3661" s="659" t="s">
        <v>3134</v>
      </c>
      <c r="F3661" s="763">
        <v>1147</v>
      </c>
      <c r="G3661" s="739" t="s">
        <v>414</v>
      </c>
      <c r="H3661" s="645">
        <v>6500</v>
      </c>
      <c r="I3661" s="645"/>
      <c r="J3661" s="1537">
        <v>2722.62</v>
      </c>
      <c r="K3661" s="741"/>
      <c r="L3661" s="652">
        <v>6164</v>
      </c>
      <c r="M3661" s="645"/>
      <c r="N3661" s="1960" t="s">
        <v>2564</v>
      </c>
      <c r="O3661" s="3"/>
      <c r="P3661" s="3"/>
      <c r="Q3661" s="3"/>
      <c r="R3661" s="3"/>
      <c r="S3661" s="3"/>
      <c r="T3661" s="3"/>
      <c r="U3661" s="3"/>
      <c r="V3661" s="3"/>
      <c r="W3661" s="3"/>
      <c r="X3661" s="3"/>
      <c r="Y3661" s="3"/>
      <c r="Z3661" s="3"/>
      <c r="AA3661" s="3"/>
      <c r="AB3661" s="3"/>
      <c r="AC3661" s="3"/>
      <c r="AD3661" s="3"/>
      <c r="AE3661" s="3"/>
      <c r="AF3661" s="3"/>
    </row>
    <row r="3662" spans="1:32" ht="20.399999999999999">
      <c r="A3662" s="1170"/>
      <c r="B3662" s="3033" t="s">
        <v>351</v>
      </c>
      <c r="C3662" s="602" t="s">
        <v>322</v>
      </c>
      <c r="D3662" s="617" t="s">
        <v>1852</v>
      </c>
      <c r="E3662" s="639" t="s">
        <v>3134</v>
      </c>
      <c r="F3662" s="734">
        <v>1147</v>
      </c>
      <c r="G3662" s="2107" t="s">
        <v>5110</v>
      </c>
      <c r="H3662" s="1172"/>
      <c r="I3662" s="1172"/>
      <c r="J3662" s="1537" t="s">
        <v>1126</v>
      </c>
      <c r="K3662" s="1235"/>
      <c r="L3662" s="1285"/>
      <c r="M3662" s="1172">
        <v>3185</v>
      </c>
      <c r="N3662" s="116"/>
      <c r="O3662" s="3"/>
      <c r="P3662" s="3"/>
      <c r="Q3662" s="3"/>
      <c r="R3662" s="3"/>
      <c r="S3662" s="3"/>
      <c r="T3662" s="3"/>
      <c r="U3662" s="3"/>
      <c r="V3662" s="3"/>
      <c r="W3662" s="3"/>
      <c r="X3662" s="3"/>
      <c r="Y3662" s="3"/>
      <c r="Z3662" s="3"/>
      <c r="AA3662" s="3"/>
      <c r="AB3662" s="3"/>
      <c r="AC3662" s="3"/>
      <c r="AD3662" s="3"/>
      <c r="AE3662" s="3"/>
      <c r="AF3662" s="3"/>
    </row>
    <row r="3663" spans="1:32" ht="40.799999999999997">
      <c r="A3663" s="1170"/>
      <c r="B3663" s="3033" t="s">
        <v>351</v>
      </c>
      <c r="C3663" s="602" t="s">
        <v>322</v>
      </c>
      <c r="D3663" s="617" t="s">
        <v>1852</v>
      </c>
      <c r="E3663" s="639" t="s">
        <v>3134</v>
      </c>
      <c r="F3663" s="734">
        <v>1147</v>
      </c>
      <c r="G3663" s="2107" t="s">
        <v>4251</v>
      </c>
      <c r="H3663" s="1172"/>
      <c r="I3663" s="1172">
        <v>6500</v>
      </c>
      <c r="J3663" s="1537" t="s">
        <v>1126</v>
      </c>
      <c r="K3663" s="1235"/>
      <c r="L3663" s="1285"/>
      <c r="M3663" s="1172">
        <v>2979</v>
      </c>
      <c r="N3663" s="6"/>
      <c r="O3663" s="6"/>
      <c r="P3663" s="6"/>
      <c r="Q3663" s="6"/>
      <c r="R3663" s="6"/>
      <c r="S3663" s="6"/>
      <c r="T3663" s="6"/>
      <c r="U3663" s="6"/>
      <c r="V3663" s="6"/>
      <c r="W3663" s="6"/>
      <c r="X3663" s="6"/>
      <c r="Y3663" s="6"/>
      <c r="Z3663" s="6"/>
      <c r="AA3663" s="6"/>
      <c r="AB3663" s="6"/>
      <c r="AC3663" s="6"/>
      <c r="AD3663" s="6"/>
      <c r="AE3663" s="6"/>
      <c r="AF3663" s="6"/>
    </row>
    <row r="3664" spans="1:32" ht="20.399999999999999">
      <c r="A3664" s="622"/>
      <c r="B3664" s="3032" t="s">
        <v>351</v>
      </c>
      <c r="C3664" s="622" t="s">
        <v>322</v>
      </c>
      <c r="D3664" s="658" t="s">
        <v>1852</v>
      </c>
      <c r="E3664" s="659" t="s">
        <v>3134</v>
      </c>
      <c r="F3664" s="763">
        <v>1210</v>
      </c>
      <c r="G3664" s="739" t="s">
        <v>388</v>
      </c>
      <c r="H3664" s="645">
        <v>1000</v>
      </c>
      <c r="I3664" s="645"/>
      <c r="J3664" s="1537">
        <v>642</v>
      </c>
      <c r="K3664" s="741"/>
      <c r="L3664" s="652">
        <v>1455</v>
      </c>
      <c r="M3664" s="645"/>
      <c r="N3664" s="6" t="s">
        <v>2166</v>
      </c>
      <c r="O3664" s="6"/>
      <c r="P3664" s="6"/>
      <c r="Q3664" s="6"/>
      <c r="R3664" s="3"/>
      <c r="S3664" s="3"/>
      <c r="T3664" s="3"/>
      <c r="U3664" s="3"/>
      <c r="V3664" s="3"/>
      <c r="W3664" s="3"/>
      <c r="X3664" s="3"/>
      <c r="Y3664" s="3"/>
      <c r="Z3664" s="3"/>
      <c r="AA3664" s="3"/>
      <c r="AB3664" s="3"/>
      <c r="AC3664" s="3"/>
      <c r="AD3664" s="3"/>
      <c r="AE3664" s="3"/>
      <c r="AF3664" s="3"/>
    </row>
    <row r="3665" spans="1:32" ht="20.399999999999999">
      <c r="A3665" s="1170"/>
      <c r="B3665" s="3033" t="s">
        <v>351</v>
      </c>
      <c r="C3665" s="602" t="s">
        <v>322</v>
      </c>
      <c r="D3665" s="617" t="s">
        <v>1852</v>
      </c>
      <c r="E3665" s="639" t="s">
        <v>3134</v>
      </c>
      <c r="F3665" s="734">
        <v>1210</v>
      </c>
      <c r="G3665" s="2107" t="s">
        <v>5110</v>
      </c>
      <c r="H3665" s="1172"/>
      <c r="I3665" s="1172"/>
      <c r="J3665" s="1537" t="s">
        <v>1126</v>
      </c>
      <c r="K3665" s="1235"/>
      <c r="L3665" s="1285"/>
      <c r="M3665" s="1172">
        <v>752</v>
      </c>
      <c r="N3665" s="116"/>
      <c r="O3665" s="6"/>
      <c r="P3665" s="6"/>
      <c r="Q3665" s="6"/>
      <c r="R3665" s="3"/>
      <c r="S3665" s="3"/>
      <c r="T3665" s="3"/>
      <c r="U3665" s="3"/>
      <c r="V3665" s="3"/>
      <c r="W3665" s="3"/>
      <c r="X3665" s="3"/>
      <c r="Y3665" s="3"/>
      <c r="Z3665" s="3"/>
      <c r="AA3665" s="3"/>
      <c r="AB3665" s="3"/>
      <c r="AC3665" s="3"/>
      <c r="AD3665" s="3"/>
      <c r="AE3665" s="3"/>
      <c r="AF3665" s="3"/>
    </row>
    <row r="3666" spans="1:32" ht="30.6">
      <c r="A3666" s="1170"/>
      <c r="B3666" s="3033" t="s">
        <v>351</v>
      </c>
      <c r="C3666" s="602" t="s">
        <v>322</v>
      </c>
      <c r="D3666" s="617" t="s">
        <v>1852</v>
      </c>
      <c r="E3666" s="639" t="s">
        <v>3134</v>
      </c>
      <c r="F3666" s="734">
        <v>1210</v>
      </c>
      <c r="G3666" s="2107" t="s">
        <v>2853</v>
      </c>
      <c r="H3666" s="1172"/>
      <c r="I3666" s="1172">
        <v>1000</v>
      </c>
      <c r="J3666" s="1537" t="s">
        <v>1126</v>
      </c>
      <c r="K3666" s="1235"/>
      <c r="L3666" s="1285"/>
      <c r="M3666" s="1172">
        <v>703</v>
      </c>
      <c r="N3666" s="116" t="s">
        <v>3328</v>
      </c>
      <c r="O3666" s="6"/>
      <c r="P3666" s="6"/>
      <c r="Q3666" s="6"/>
      <c r="R3666" s="3"/>
      <c r="S3666" s="3"/>
      <c r="T3666" s="3"/>
      <c r="U3666" s="3"/>
      <c r="V3666" s="3"/>
      <c r="W3666" s="3"/>
      <c r="X3666" s="3"/>
      <c r="Y3666" s="3"/>
      <c r="Z3666" s="3"/>
      <c r="AA3666" s="3"/>
      <c r="AB3666" s="3"/>
      <c r="AC3666" s="3"/>
      <c r="AD3666" s="3"/>
      <c r="AE3666" s="3"/>
      <c r="AF3666" s="3"/>
    </row>
    <row r="3667" spans="1:32">
      <c r="A3667" s="622"/>
      <c r="B3667" s="3032" t="s">
        <v>422</v>
      </c>
      <c r="C3667" s="659" t="s">
        <v>413</v>
      </c>
      <c r="D3667" s="762" t="s">
        <v>1852</v>
      </c>
      <c r="E3667" s="659" t="s">
        <v>1843</v>
      </c>
      <c r="F3667" s="763">
        <v>1119</v>
      </c>
      <c r="G3667" s="739" t="s">
        <v>101</v>
      </c>
      <c r="H3667" s="645">
        <v>255744</v>
      </c>
      <c r="I3667" s="645"/>
      <c r="J3667" s="1537">
        <v>120447.92</v>
      </c>
      <c r="K3667" s="741"/>
      <c r="L3667" s="645">
        <v>255159.47999999998</v>
      </c>
      <c r="M3667" s="645"/>
      <c r="N3667" s="116"/>
      <c r="O3667" s="3"/>
      <c r="P3667" s="3"/>
      <c r="Q3667" s="3"/>
      <c r="R3667" s="3"/>
      <c r="S3667" s="3"/>
      <c r="T3667" s="3"/>
      <c r="U3667" s="3"/>
      <c r="V3667" s="3"/>
      <c r="W3667" s="3"/>
      <c r="X3667" s="3"/>
      <c r="Y3667" s="3"/>
      <c r="Z3667" s="3"/>
      <c r="AA3667" s="3"/>
      <c r="AB3667" s="3"/>
      <c r="AC3667" s="3"/>
      <c r="AD3667" s="3"/>
      <c r="AE3667" s="3"/>
    </row>
    <row r="3668" spans="1:32">
      <c r="A3668" s="602"/>
      <c r="B3668" s="3033" t="s">
        <v>422</v>
      </c>
      <c r="C3668" s="639" t="s">
        <v>413</v>
      </c>
      <c r="D3668" s="733" t="s">
        <v>1852</v>
      </c>
      <c r="E3668" s="639" t="s">
        <v>1843</v>
      </c>
      <c r="F3668" s="734">
        <v>1119</v>
      </c>
      <c r="G3668" s="751" t="s">
        <v>422</v>
      </c>
      <c r="H3668" s="640"/>
      <c r="I3668" s="640">
        <v>255744</v>
      </c>
      <c r="J3668" s="1537" t="s">
        <v>1126</v>
      </c>
      <c r="K3668" s="731"/>
      <c r="L3668" s="640"/>
      <c r="M3668" s="640">
        <v>255159.47999999998</v>
      </c>
      <c r="N3668" s="1400" t="s">
        <v>3326</v>
      </c>
      <c r="O3668" s="6"/>
      <c r="P3668" s="6"/>
      <c r="Q3668" s="6"/>
      <c r="R3668" s="3"/>
      <c r="S3668" s="3"/>
      <c r="T3668" s="3"/>
      <c r="U3668" s="3"/>
      <c r="V3668" s="3"/>
      <c r="W3668" s="3"/>
      <c r="X3668" s="3"/>
      <c r="Y3668" s="3"/>
      <c r="Z3668" s="3"/>
      <c r="AA3668" s="3"/>
      <c r="AB3668" s="3"/>
      <c r="AC3668" s="3"/>
      <c r="AD3668" s="3"/>
      <c r="AE3668" s="3"/>
      <c r="AF3668" s="3"/>
    </row>
    <row r="3669" spans="1:32" ht="40.799999999999997">
      <c r="A3669" s="602"/>
      <c r="B3669" s="3033" t="s">
        <v>422</v>
      </c>
      <c r="C3669" s="639" t="s">
        <v>413</v>
      </c>
      <c r="D3669" s="733" t="s">
        <v>1852</v>
      </c>
      <c r="E3669" s="639" t="s">
        <v>1843</v>
      </c>
      <c r="F3669" s="734">
        <v>1119</v>
      </c>
      <c r="G3669" s="751" t="s">
        <v>1759</v>
      </c>
      <c r="H3669" s="640"/>
      <c r="I3669" s="640"/>
      <c r="J3669" s="1537" t="s">
        <v>1126</v>
      </c>
      <c r="K3669" s="731"/>
      <c r="L3669" s="640"/>
      <c r="M3669" s="640"/>
      <c r="N3669" s="116"/>
      <c r="O3669" s="178"/>
      <c r="P3669" s="178"/>
      <c r="Q3669" s="178"/>
      <c r="R3669" s="178"/>
      <c r="S3669" s="178"/>
      <c r="T3669" s="178"/>
      <c r="U3669" s="178"/>
      <c r="V3669" s="178"/>
      <c r="W3669" s="178"/>
      <c r="X3669" s="178"/>
      <c r="Y3669" s="178"/>
      <c r="Z3669" s="178"/>
      <c r="AA3669" s="178"/>
      <c r="AB3669" s="178"/>
      <c r="AC3669" s="178"/>
      <c r="AD3669" s="178"/>
      <c r="AE3669" s="178"/>
      <c r="AF3669" s="178"/>
    </row>
    <row r="3670" spans="1:32" ht="20.399999999999999">
      <c r="A3670" s="622"/>
      <c r="B3670" s="3032" t="s">
        <v>422</v>
      </c>
      <c r="C3670" s="659" t="s">
        <v>413</v>
      </c>
      <c r="D3670" s="762" t="s">
        <v>1852</v>
      </c>
      <c r="E3670" s="659" t="s">
        <v>1843</v>
      </c>
      <c r="F3670" s="763">
        <v>1145</v>
      </c>
      <c r="G3670" s="739" t="s">
        <v>992</v>
      </c>
      <c r="H3670" s="645">
        <v>7672.32</v>
      </c>
      <c r="I3670" s="645"/>
      <c r="J3670" s="1537">
        <v>3117.15</v>
      </c>
      <c r="K3670" s="741"/>
      <c r="L3670" s="645">
        <v>7654.7843999999996</v>
      </c>
      <c r="M3670" s="645"/>
      <c r="N3670" s="116"/>
      <c r="O3670" s="178"/>
      <c r="P3670" s="178"/>
      <c r="Q3670" s="178"/>
      <c r="R3670" s="178"/>
      <c r="S3670" s="178"/>
      <c r="T3670" s="178"/>
      <c r="U3670" s="178"/>
      <c r="V3670" s="178"/>
      <c r="W3670" s="178"/>
      <c r="X3670" s="178"/>
      <c r="Y3670" s="178"/>
      <c r="Z3670" s="178"/>
      <c r="AA3670" s="178"/>
      <c r="AB3670" s="178"/>
      <c r="AC3670" s="178"/>
      <c r="AD3670" s="178"/>
      <c r="AE3670" s="178"/>
      <c r="AF3670" s="178"/>
    </row>
    <row r="3671" spans="1:32">
      <c r="A3671" s="602"/>
      <c r="B3671" s="3033" t="s">
        <v>422</v>
      </c>
      <c r="C3671" s="639" t="s">
        <v>413</v>
      </c>
      <c r="D3671" s="733" t="s">
        <v>1852</v>
      </c>
      <c r="E3671" s="639" t="s">
        <v>1843</v>
      </c>
      <c r="F3671" s="734">
        <v>1145</v>
      </c>
      <c r="G3671" s="2401" t="s">
        <v>2686</v>
      </c>
      <c r="H3671" s="640"/>
      <c r="I3671" s="640">
        <v>7672.32</v>
      </c>
      <c r="J3671" s="1537" t="s">
        <v>1126</v>
      </c>
      <c r="K3671" s="731"/>
      <c r="L3671" s="640"/>
      <c r="M3671" s="2403">
        <v>7654.7843999999996</v>
      </c>
      <c r="N3671" s="116"/>
      <c r="O3671" s="3"/>
      <c r="P3671" s="3"/>
      <c r="Q3671" s="3"/>
      <c r="R3671" s="3"/>
      <c r="S3671" s="3"/>
      <c r="T3671" s="3"/>
      <c r="U3671" s="3"/>
      <c r="V3671" s="3"/>
      <c r="W3671" s="3"/>
      <c r="X3671" s="3"/>
      <c r="Y3671" s="3"/>
      <c r="Z3671" s="3"/>
      <c r="AA3671" s="3"/>
      <c r="AB3671" s="3"/>
      <c r="AC3671" s="3"/>
      <c r="AD3671" s="3"/>
      <c r="AE3671" s="3"/>
      <c r="AF3671" s="3"/>
    </row>
    <row r="3672" spans="1:32">
      <c r="A3672" s="622"/>
      <c r="B3672" s="3032" t="s">
        <v>422</v>
      </c>
      <c r="C3672" s="659" t="s">
        <v>413</v>
      </c>
      <c r="D3672" s="762" t="s">
        <v>1852</v>
      </c>
      <c r="E3672" s="659" t="s">
        <v>1843</v>
      </c>
      <c r="F3672" s="763">
        <v>1147</v>
      </c>
      <c r="G3672" s="739" t="s">
        <v>414</v>
      </c>
      <c r="H3672" s="645">
        <v>19180.8</v>
      </c>
      <c r="I3672" s="645"/>
      <c r="J3672" s="1537">
        <v>3410.61</v>
      </c>
      <c r="K3672" s="741"/>
      <c r="L3672" s="645">
        <v>18073.796500000004</v>
      </c>
      <c r="M3672" s="645"/>
      <c r="N3672" s="116"/>
      <c r="O3672" s="3"/>
      <c r="P3672" s="3"/>
      <c r="Q3672" s="3"/>
      <c r="R3672" s="3"/>
      <c r="S3672" s="3"/>
      <c r="T3672" s="3"/>
      <c r="U3672" s="3"/>
      <c r="V3672" s="3"/>
      <c r="W3672" s="3"/>
      <c r="X3672" s="3"/>
      <c r="Y3672" s="3"/>
      <c r="Z3672" s="3"/>
      <c r="AA3672" s="3"/>
      <c r="AB3672" s="3"/>
      <c r="AC3672" s="3"/>
      <c r="AD3672" s="3"/>
      <c r="AE3672" s="3"/>
      <c r="AF3672" s="3"/>
    </row>
    <row r="3673" spans="1:32">
      <c r="A3673" s="602"/>
      <c r="B3673" s="3033" t="s">
        <v>422</v>
      </c>
      <c r="C3673" s="639" t="s">
        <v>413</v>
      </c>
      <c r="D3673" s="733" t="s">
        <v>1852</v>
      </c>
      <c r="E3673" s="639" t="s">
        <v>1843</v>
      </c>
      <c r="F3673" s="734">
        <v>1147</v>
      </c>
      <c r="G3673" s="751" t="s">
        <v>422</v>
      </c>
      <c r="H3673" s="640"/>
      <c r="I3673" s="640">
        <v>19180.8</v>
      </c>
      <c r="J3673" s="1537" t="s">
        <v>1126</v>
      </c>
      <c r="K3673" s="731"/>
      <c r="L3673" s="640"/>
      <c r="M3673" s="640">
        <v>18073.796500000004</v>
      </c>
      <c r="N3673" s="116"/>
      <c r="O3673" s="6"/>
      <c r="P3673" s="6"/>
      <c r="Q3673" s="6"/>
      <c r="R3673" s="3"/>
      <c r="S3673" s="3"/>
      <c r="T3673" s="3"/>
      <c r="U3673" s="3"/>
      <c r="V3673" s="3"/>
      <c r="W3673" s="3"/>
      <c r="X3673" s="3"/>
      <c r="Y3673" s="3"/>
      <c r="Z3673" s="3"/>
      <c r="AA3673" s="3"/>
      <c r="AB3673" s="3"/>
      <c r="AC3673" s="3"/>
      <c r="AD3673" s="3"/>
      <c r="AE3673" s="3"/>
      <c r="AF3673" s="3"/>
    </row>
    <row r="3674" spans="1:32" ht="45" customHeight="1">
      <c r="A3674" s="622"/>
      <c r="B3674" s="3032" t="s">
        <v>422</v>
      </c>
      <c r="C3674" s="659" t="s">
        <v>413</v>
      </c>
      <c r="D3674" s="762" t="s">
        <v>1852</v>
      </c>
      <c r="E3674" s="659" t="s">
        <v>1843</v>
      </c>
      <c r="F3674" s="763">
        <v>1148</v>
      </c>
      <c r="G3674" s="739" t="s">
        <v>1043</v>
      </c>
      <c r="H3674" s="645">
        <v>3955</v>
      </c>
      <c r="I3674" s="645"/>
      <c r="J3674" s="1537">
        <v>0</v>
      </c>
      <c r="K3674" s="741"/>
      <c r="L3674" s="645">
        <v>4000</v>
      </c>
      <c r="M3674" s="645"/>
      <c r="N3674" s="1602" t="s">
        <v>3316</v>
      </c>
      <c r="O3674" s="3"/>
      <c r="P3674" s="3"/>
      <c r="Q3674" s="3"/>
      <c r="R3674" s="3"/>
      <c r="S3674" s="3"/>
      <c r="T3674" s="3"/>
      <c r="U3674" s="3"/>
      <c r="V3674" s="3"/>
      <c r="W3674" s="3"/>
      <c r="X3674" s="3"/>
      <c r="Y3674" s="3"/>
      <c r="Z3674" s="3"/>
      <c r="AA3674" s="3"/>
      <c r="AB3674" s="3"/>
      <c r="AC3674" s="3"/>
      <c r="AD3674" s="3"/>
      <c r="AE3674" s="3"/>
      <c r="AF3674" s="3"/>
    </row>
    <row r="3675" spans="1:32" ht="20.399999999999999">
      <c r="A3675" s="602"/>
      <c r="B3675" s="3033" t="s">
        <v>422</v>
      </c>
      <c r="C3675" s="639" t="s">
        <v>413</v>
      </c>
      <c r="D3675" s="733" t="s">
        <v>1852</v>
      </c>
      <c r="E3675" s="639" t="s">
        <v>1843</v>
      </c>
      <c r="F3675" s="734">
        <v>1148</v>
      </c>
      <c r="G3675" s="751" t="s">
        <v>995</v>
      </c>
      <c r="H3675" s="640"/>
      <c r="I3675" s="640">
        <v>4000</v>
      </c>
      <c r="J3675" s="1537" t="s">
        <v>1126</v>
      </c>
      <c r="K3675" s="731"/>
      <c r="L3675" s="640"/>
      <c r="M3675" s="640">
        <v>4000</v>
      </c>
      <c r="N3675" s="6"/>
      <c r="O3675" s="6"/>
      <c r="P3675" s="6"/>
      <c r="Q3675" s="6"/>
      <c r="R3675" s="6"/>
      <c r="S3675" s="6"/>
      <c r="T3675" s="6"/>
      <c r="U3675" s="6"/>
      <c r="V3675" s="6"/>
      <c r="W3675" s="6"/>
      <c r="X3675" s="6"/>
      <c r="Y3675" s="6"/>
      <c r="Z3675" s="6"/>
      <c r="AA3675" s="6"/>
      <c r="AB3675" s="6"/>
      <c r="AC3675" s="6"/>
      <c r="AD3675" s="6"/>
      <c r="AE3675" s="6"/>
      <c r="AF3675" s="6"/>
    </row>
    <row r="3676" spans="1:32" ht="20.399999999999999">
      <c r="A3676" s="576"/>
      <c r="B3676" s="3033" t="s">
        <v>422</v>
      </c>
      <c r="C3676" s="639" t="s">
        <v>413</v>
      </c>
      <c r="D3676" s="733" t="s">
        <v>1852</v>
      </c>
      <c r="E3676" s="639" t="s">
        <v>1843</v>
      </c>
      <c r="F3676" s="734">
        <v>1148</v>
      </c>
      <c r="G3676" s="1346" t="s">
        <v>2998</v>
      </c>
      <c r="H3676" s="1080"/>
      <c r="I3676" s="1080">
        <v>-45</v>
      </c>
      <c r="J3676" s="1537" t="s">
        <v>1126</v>
      </c>
      <c r="K3676" s="1338"/>
      <c r="L3676" s="1080"/>
      <c r="M3676" s="1080"/>
      <c r="N3676" s="6" t="s">
        <v>3329</v>
      </c>
      <c r="O3676" s="6"/>
      <c r="P3676" s="6"/>
      <c r="Q3676" s="6"/>
      <c r="R3676" s="6"/>
      <c r="S3676" s="6"/>
      <c r="T3676" s="6"/>
      <c r="V3676" s="6"/>
      <c r="W3676" s="6"/>
      <c r="X3676" s="6"/>
      <c r="Y3676" s="6"/>
      <c r="Z3676" s="6"/>
      <c r="AA3676" s="6"/>
      <c r="AB3676" s="6"/>
      <c r="AC3676" s="6"/>
      <c r="AD3676" s="6"/>
      <c r="AE3676" s="6"/>
      <c r="AF3676" s="6"/>
    </row>
    <row r="3677" spans="1:32">
      <c r="A3677" s="622"/>
      <c r="B3677" s="3032" t="s">
        <v>422</v>
      </c>
      <c r="C3677" s="659" t="s">
        <v>413</v>
      </c>
      <c r="D3677" s="762" t="s">
        <v>1852</v>
      </c>
      <c r="E3677" s="659" t="s">
        <v>1843</v>
      </c>
      <c r="F3677" s="763">
        <v>1170</v>
      </c>
      <c r="G3677" s="739" t="s">
        <v>460</v>
      </c>
      <c r="H3677" s="645">
        <v>165</v>
      </c>
      <c r="I3677" s="645"/>
      <c r="J3677" s="1537">
        <v>165</v>
      </c>
      <c r="K3677" s="741"/>
      <c r="L3677" s="645">
        <v>210</v>
      </c>
      <c r="M3677" s="645"/>
      <c r="N3677" s="116"/>
      <c r="O3677" s="6"/>
      <c r="P3677" s="6"/>
      <c r="Q3677" s="6"/>
      <c r="R3677" s="6"/>
      <c r="S3677" s="6"/>
      <c r="T3677" s="6"/>
      <c r="U3677" s="6"/>
      <c r="V3677" s="6"/>
      <c r="W3677" s="6"/>
      <c r="X3677" s="6"/>
      <c r="Y3677" s="6"/>
      <c r="Z3677" s="6"/>
      <c r="AA3677" s="6"/>
      <c r="AB3677" s="6"/>
      <c r="AC3677" s="6"/>
      <c r="AD3677" s="6"/>
      <c r="AE3677" s="6"/>
      <c r="AF3677" s="6"/>
    </row>
    <row r="3678" spans="1:32" s="8" customFormat="1">
      <c r="A3678" s="602"/>
      <c r="B3678" s="3033" t="s">
        <v>422</v>
      </c>
      <c r="C3678" s="639" t="s">
        <v>413</v>
      </c>
      <c r="D3678" s="733" t="s">
        <v>1852</v>
      </c>
      <c r="E3678" s="639" t="s">
        <v>1843</v>
      </c>
      <c r="F3678" s="734">
        <v>1170</v>
      </c>
      <c r="G3678" s="751" t="s">
        <v>4598</v>
      </c>
      <c r="H3678" s="640"/>
      <c r="I3678" s="640">
        <v>120</v>
      </c>
      <c r="J3678" s="1537" t="s">
        <v>1126</v>
      </c>
      <c r="K3678" s="731"/>
      <c r="L3678" s="640"/>
      <c r="M3678" s="640">
        <v>210</v>
      </c>
      <c r="N3678" s="116"/>
      <c r="O3678" s="60"/>
      <c r="P3678" s="60"/>
      <c r="Q3678" s="60"/>
      <c r="R3678" s="60"/>
      <c r="S3678" s="60"/>
      <c r="T3678" s="60"/>
      <c r="V3678" s="60"/>
      <c r="W3678" s="60"/>
      <c r="X3678" s="60"/>
      <c r="Y3678" s="60"/>
      <c r="Z3678" s="60"/>
      <c r="AA3678" s="60"/>
      <c r="AB3678" s="60"/>
      <c r="AC3678" s="60"/>
      <c r="AD3678" s="60"/>
      <c r="AE3678" s="60"/>
      <c r="AF3678" s="60"/>
    </row>
    <row r="3679" spans="1:32" ht="20.399999999999999">
      <c r="A3679" s="576"/>
      <c r="B3679" s="3033" t="s">
        <v>422</v>
      </c>
      <c r="C3679" s="639" t="s">
        <v>413</v>
      </c>
      <c r="D3679" s="733" t="s">
        <v>1852</v>
      </c>
      <c r="E3679" s="639" t="s">
        <v>1843</v>
      </c>
      <c r="F3679" s="734">
        <v>1170</v>
      </c>
      <c r="G3679" s="1346" t="s">
        <v>2998</v>
      </c>
      <c r="H3679" s="1080"/>
      <c r="I3679" s="1080">
        <v>45</v>
      </c>
      <c r="J3679" s="1537" t="s">
        <v>1126</v>
      </c>
      <c r="K3679" s="1338"/>
      <c r="L3679" s="1080"/>
      <c r="M3679" s="1080"/>
      <c r="N3679" s="116"/>
      <c r="O3679" s="6"/>
      <c r="P3679" s="6"/>
      <c r="Q3679" s="6"/>
      <c r="R3679" s="6"/>
      <c r="S3679" s="6"/>
      <c r="T3679" s="6"/>
      <c r="V3679" s="6"/>
      <c r="W3679" s="6"/>
      <c r="X3679" s="6"/>
      <c r="Y3679" s="6"/>
      <c r="Z3679" s="6"/>
      <c r="AA3679" s="6"/>
      <c r="AB3679" s="6"/>
      <c r="AC3679" s="6"/>
      <c r="AD3679" s="6"/>
      <c r="AE3679" s="6"/>
      <c r="AF3679" s="6"/>
    </row>
    <row r="3680" spans="1:32">
      <c r="A3680" s="622"/>
      <c r="B3680" s="3032" t="s">
        <v>422</v>
      </c>
      <c r="C3680" s="659" t="s">
        <v>413</v>
      </c>
      <c r="D3680" s="762" t="s">
        <v>1852</v>
      </c>
      <c r="E3680" s="659" t="s">
        <v>1843</v>
      </c>
      <c r="F3680" s="763">
        <v>1210</v>
      </c>
      <c r="G3680" s="739" t="s">
        <v>105</v>
      </c>
      <c r="H3680" s="645">
        <v>65809.985472</v>
      </c>
      <c r="I3680" s="645"/>
      <c r="J3680" s="1537">
        <v>28655.88</v>
      </c>
      <c r="K3680" s="741"/>
      <c r="L3680" s="645">
        <v>65421.311872717495</v>
      </c>
      <c r="M3680" s="645"/>
      <c r="N3680" s="116"/>
      <c r="O3680" s="6"/>
      <c r="P3680" s="6"/>
      <c r="Q3680" s="6"/>
      <c r="R3680" s="6"/>
      <c r="S3680" s="6"/>
      <c r="T3680" s="6"/>
      <c r="V3680" s="6"/>
      <c r="W3680" s="6"/>
      <c r="X3680" s="6"/>
      <c r="Y3680" s="6"/>
      <c r="Z3680" s="6"/>
      <c r="AA3680" s="6"/>
      <c r="AB3680" s="6"/>
      <c r="AC3680" s="6"/>
      <c r="AD3680" s="6"/>
      <c r="AE3680" s="6"/>
      <c r="AF3680" s="6"/>
    </row>
    <row r="3681" spans="1:32" s="8" customFormat="1">
      <c r="A3681" s="602"/>
      <c r="B3681" s="3033" t="s">
        <v>422</v>
      </c>
      <c r="C3681" s="639" t="s">
        <v>413</v>
      </c>
      <c r="D3681" s="733" t="s">
        <v>1852</v>
      </c>
      <c r="E3681" s="639" t="s">
        <v>1843</v>
      </c>
      <c r="F3681" s="734">
        <v>1210</v>
      </c>
      <c r="G3681" s="751" t="s">
        <v>422</v>
      </c>
      <c r="H3681" s="640"/>
      <c r="I3681" s="648">
        <v>64000.085184000003</v>
      </c>
      <c r="J3681" s="1537" t="s">
        <v>1126</v>
      </c>
      <c r="K3681" s="731"/>
      <c r="L3681" s="640"/>
      <c r="M3681" s="640">
        <v>63615.548232757494</v>
      </c>
      <c r="N3681" s="116"/>
      <c r="O3681" s="60"/>
      <c r="P3681" s="60"/>
      <c r="Q3681" s="60"/>
      <c r="R3681" s="60"/>
      <c r="S3681" s="60"/>
      <c r="T3681" s="60"/>
      <c r="V3681" s="60"/>
      <c r="W3681" s="60"/>
      <c r="X3681" s="60"/>
      <c r="Y3681" s="60"/>
      <c r="Z3681" s="60"/>
      <c r="AA3681" s="60"/>
      <c r="AB3681" s="60"/>
      <c r="AC3681" s="60"/>
      <c r="AD3681" s="60"/>
      <c r="AE3681" s="60"/>
      <c r="AF3681" s="60"/>
    </row>
    <row r="3682" spans="1:32" s="8" customFormat="1">
      <c r="A3682" s="602"/>
      <c r="B3682" s="3033" t="s">
        <v>422</v>
      </c>
      <c r="C3682" s="639" t="s">
        <v>413</v>
      </c>
      <c r="D3682" s="733" t="s">
        <v>1852</v>
      </c>
      <c r="E3682" s="639" t="s">
        <v>1843</v>
      </c>
      <c r="F3682" s="734">
        <v>1210</v>
      </c>
      <c r="G3682" s="2401" t="s">
        <v>2686</v>
      </c>
      <c r="H3682" s="640"/>
      <c r="I3682" s="648">
        <v>1809.9002879999998</v>
      </c>
      <c r="J3682" s="1537" t="s">
        <v>1126</v>
      </c>
      <c r="K3682" s="731"/>
      <c r="L3682" s="640"/>
      <c r="M3682" s="2403">
        <v>1805.7636399599999</v>
      </c>
      <c r="N3682" s="116"/>
      <c r="O3682" s="60"/>
      <c r="P3682" s="60"/>
      <c r="Q3682" s="60"/>
      <c r="R3682" s="60"/>
      <c r="S3682" s="60"/>
      <c r="T3682" s="60"/>
      <c r="V3682" s="60"/>
      <c r="W3682" s="60"/>
      <c r="X3682" s="60"/>
      <c r="Y3682" s="60"/>
      <c r="Z3682" s="60"/>
      <c r="AA3682" s="60"/>
      <c r="AB3682" s="60"/>
      <c r="AC3682" s="60"/>
      <c r="AD3682" s="60"/>
      <c r="AE3682" s="60"/>
      <c r="AF3682" s="60"/>
    </row>
    <row r="3683" spans="1:32" s="8" customFormat="1">
      <c r="A3683" s="622"/>
      <c r="B3683" s="3032" t="s">
        <v>422</v>
      </c>
      <c r="C3683" s="659" t="s">
        <v>413</v>
      </c>
      <c r="D3683" s="762" t="s">
        <v>1852</v>
      </c>
      <c r="E3683" s="659" t="s">
        <v>1843</v>
      </c>
      <c r="F3683" s="763">
        <v>1221</v>
      </c>
      <c r="G3683" s="739" t="s">
        <v>106</v>
      </c>
      <c r="H3683" s="645">
        <v>14024.425536000004</v>
      </c>
      <c r="I3683" s="645"/>
      <c r="J3683" s="1537">
        <v>6723.23</v>
      </c>
      <c r="K3683" s="741"/>
      <c r="L3683" s="645">
        <v>13979.8317490925</v>
      </c>
      <c r="M3683" s="645"/>
      <c r="N3683" s="116"/>
      <c r="O3683" s="60"/>
      <c r="P3683" s="60"/>
      <c r="Q3683" s="60"/>
      <c r="R3683" s="60"/>
      <c r="S3683" s="60"/>
      <c r="T3683" s="60"/>
      <c r="V3683" s="60"/>
      <c r="W3683" s="60"/>
      <c r="X3683" s="60"/>
      <c r="Y3683" s="60"/>
      <c r="Z3683" s="60"/>
      <c r="AA3683" s="60"/>
      <c r="AB3683" s="60"/>
      <c r="AC3683" s="60"/>
      <c r="AD3683" s="60"/>
      <c r="AE3683" s="60"/>
      <c r="AF3683" s="60"/>
    </row>
    <row r="3684" spans="1:32">
      <c r="A3684" s="602"/>
      <c r="B3684" s="3033" t="s">
        <v>422</v>
      </c>
      <c r="C3684" s="639" t="s">
        <v>413</v>
      </c>
      <c r="D3684" s="733" t="s">
        <v>1852</v>
      </c>
      <c r="E3684" s="639" t="s">
        <v>1843</v>
      </c>
      <c r="F3684" s="734">
        <v>1221</v>
      </c>
      <c r="G3684" s="751"/>
      <c r="H3684" s="648"/>
      <c r="I3684" s="648">
        <v>14024.425536000004</v>
      </c>
      <c r="J3684" s="1537" t="s">
        <v>1126</v>
      </c>
      <c r="K3684" s="741"/>
      <c r="L3684" s="648"/>
      <c r="M3684" s="648">
        <v>13979.8317490925</v>
      </c>
      <c r="N3684" s="116"/>
      <c r="O3684" s="6"/>
      <c r="P3684" s="6"/>
      <c r="Q3684" s="6"/>
      <c r="R3684" s="6"/>
      <c r="S3684" s="6"/>
      <c r="T3684" s="6"/>
      <c r="U3684" s="6"/>
      <c r="V3684" s="6"/>
      <c r="W3684" s="6"/>
      <c r="X3684" s="6"/>
      <c r="Y3684" s="6"/>
      <c r="Z3684" s="6"/>
      <c r="AA3684" s="6"/>
      <c r="AB3684" s="6"/>
      <c r="AC3684" s="6"/>
      <c r="AD3684" s="6"/>
      <c r="AE3684" s="6"/>
      <c r="AF3684" s="6"/>
    </row>
    <row r="3685" spans="1:32" s="8" customFormat="1">
      <c r="A3685" s="622"/>
      <c r="B3685" s="3032" t="s">
        <v>756</v>
      </c>
      <c r="C3685" s="622" t="s">
        <v>413</v>
      </c>
      <c r="D3685" s="658" t="s">
        <v>1852</v>
      </c>
      <c r="E3685" s="659" t="s">
        <v>1843</v>
      </c>
      <c r="F3685" s="624">
        <v>1228</v>
      </c>
      <c r="G3685" s="625" t="s">
        <v>107</v>
      </c>
      <c r="H3685" s="628">
        <v>1384</v>
      </c>
      <c r="I3685" s="628"/>
      <c r="J3685" s="1392">
        <v>129.16</v>
      </c>
      <c r="K3685" s="666"/>
      <c r="L3685" s="628">
        <v>1184</v>
      </c>
      <c r="M3685" s="628"/>
      <c r="N3685" s="116"/>
      <c r="O3685" s="60"/>
      <c r="P3685" s="60"/>
      <c r="Q3685" s="60"/>
      <c r="R3685" s="60"/>
      <c r="S3685" s="60"/>
      <c r="T3685" s="60"/>
      <c r="V3685" s="60"/>
      <c r="W3685" s="60"/>
      <c r="X3685" s="60"/>
      <c r="Y3685" s="60"/>
      <c r="Z3685" s="60"/>
      <c r="AA3685" s="60"/>
      <c r="AB3685" s="60"/>
      <c r="AC3685" s="60"/>
      <c r="AD3685" s="60"/>
      <c r="AE3685" s="60"/>
      <c r="AF3685" s="60"/>
    </row>
    <row r="3686" spans="1:32" s="8" customFormat="1">
      <c r="A3686" s="602"/>
      <c r="B3686" s="3033" t="s">
        <v>756</v>
      </c>
      <c r="C3686" s="602" t="s">
        <v>413</v>
      </c>
      <c r="D3686" s="617" t="s">
        <v>1852</v>
      </c>
      <c r="E3686" s="639" t="s">
        <v>1843</v>
      </c>
      <c r="F3686" s="618">
        <v>1228</v>
      </c>
      <c r="G3686" s="1598" t="s">
        <v>3314</v>
      </c>
      <c r="H3686" s="632"/>
      <c r="I3686" s="632">
        <v>400</v>
      </c>
      <c r="J3686" s="1392" t="s">
        <v>1126</v>
      </c>
      <c r="K3686" s="666"/>
      <c r="L3686" s="632"/>
      <c r="M3686" s="632">
        <v>800</v>
      </c>
      <c r="N3686" s="116"/>
      <c r="O3686" s="60"/>
      <c r="P3686" s="60"/>
      <c r="Q3686" s="60"/>
      <c r="R3686" s="60"/>
      <c r="S3686" s="60"/>
      <c r="T3686" s="60"/>
      <c r="V3686" s="60"/>
      <c r="W3686" s="60"/>
      <c r="X3686" s="60"/>
      <c r="Y3686" s="60"/>
      <c r="Z3686" s="60"/>
      <c r="AA3686" s="60"/>
      <c r="AB3686" s="60"/>
      <c r="AC3686" s="60"/>
      <c r="AD3686" s="60"/>
      <c r="AE3686" s="60"/>
      <c r="AF3686" s="60"/>
    </row>
    <row r="3687" spans="1:32" ht="20.399999999999999" customHeight="1">
      <c r="A3687" s="602"/>
      <c r="B3687" s="3033" t="s">
        <v>756</v>
      </c>
      <c r="C3687" s="602" t="s">
        <v>413</v>
      </c>
      <c r="D3687" s="617" t="s">
        <v>1852</v>
      </c>
      <c r="E3687" s="639" t="s">
        <v>1843</v>
      </c>
      <c r="F3687" s="618">
        <v>1228</v>
      </c>
      <c r="G3687" s="614" t="s">
        <v>1618</v>
      </c>
      <c r="H3687" s="632"/>
      <c r="I3687" s="632">
        <v>384</v>
      </c>
      <c r="J3687" s="1392" t="s">
        <v>1126</v>
      </c>
      <c r="K3687" s="666"/>
      <c r="L3687" s="632"/>
      <c r="M3687" s="632">
        <v>384</v>
      </c>
      <c r="N3687" s="116"/>
      <c r="O3687" s="6"/>
      <c r="P3687" s="6"/>
      <c r="Q3687" s="6"/>
      <c r="R3687" s="3"/>
      <c r="S3687" s="3"/>
      <c r="T3687" s="3"/>
      <c r="U3687" s="3"/>
      <c r="V3687" s="3"/>
      <c r="W3687" s="3"/>
      <c r="X3687" s="3"/>
      <c r="Y3687" s="3"/>
      <c r="Z3687" s="3"/>
      <c r="AA3687" s="3"/>
      <c r="AB3687" s="3"/>
      <c r="AC3687" s="3"/>
      <c r="AD3687" s="3"/>
      <c r="AE3687" s="3"/>
      <c r="AF3687" s="3"/>
    </row>
    <row r="3688" spans="1:32" ht="20.399999999999999">
      <c r="A3688" s="602"/>
      <c r="B3688" s="3033" t="s">
        <v>756</v>
      </c>
      <c r="C3688" s="602" t="s">
        <v>413</v>
      </c>
      <c r="D3688" s="617" t="s">
        <v>1852</v>
      </c>
      <c r="E3688" s="639" t="s">
        <v>1843</v>
      </c>
      <c r="F3688" s="618">
        <v>1228</v>
      </c>
      <c r="G3688" s="578" t="s">
        <v>2582</v>
      </c>
      <c r="H3688" s="1045"/>
      <c r="I3688" s="1045">
        <v>600</v>
      </c>
      <c r="J3688" s="1392" t="s">
        <v>1126</v>
      </c>
      <c r="K3688" s="585"/>
      <c r="L3688" s="1045"/>
      <c r="M3688" s="1045"/>
      <c r="N3688" s="116"/>
      <c r="O3688" s="6"/>
      <c r="P3688" s="6"/>
      <c r="Q3688" s="6"/>
      <c r="R3688" s="6"/>
      <c r="S3688" s="6"/>
      <c r="T3688" s="6"/>
      <c r="U3688" s="6"/>
      <c r="V3688" s="6"/>
      <c r="W3688" s="6"/>
      <c r="X3688" s="6"/>
      <c r="Y3688" s="6"/>
      <c r="Z3688" s="6"/>
      <c r="AA3688" s="6"/>
      <c r="AB3688" s="6"/>
      <c r="AC3688" s="6"/>
      <c r="AD3688" s="6"/>
      <c r="AE3688" s="6"/>
      <c r="AF3688" s="6"/>
    </row>
    <row r="3689" spans="1:32">
      <c r="A3689" s="622"/>
      <c r="B3689" s="3032" t="s">
        <v>756</v>
      </c>
      <c r="C3689" s="622" t="s">
        <v>307</v>
      </c>
      <c r="D3689" s="658" t="s">
        <v>1852</v>
      </c>
      <c r="E3689" s="659" t="s">
        <v>1843</v>
      </c>
      <c r="F3689" s="624">
        <v>2210</v>
      </c>
      <c r="G3689" s="625" t="s">
        <v>716</v>
      </c>
      <c r="H3689" s="628">
        <v>468</v>
      </c>
      <c r="I3689" s="628"/>
      <c r="J3689" s="1392">
        <v>361.91</v>
      </c>
      <c r="K3689" s="666"/>
      <c r="L3689" s="628">
        <v>1670</v>
      </c>
      <c r="M3689" s="628"/>
      <c r="N3689" s="116"/>
      <c r="O3689" s="6"/>
      <c r="P3689" s="6"/>
      <c r="Q3689" s="6"/>
      <c r="R3689" s="6"/>
      <c r="S3689" s="6"/>
      <c r="T3689" s="6"/>
      <c r="U3689" s="6"/>
      <c r="V3689" s="6"/>
      <c r="W3689" s="6"/>
      <c r="X3689" s="6"/>
      <c r="Y3689" s="6"/>
      <c r="Z3689" s="6"/>
      <c r="AA3689" s="6"/>
      <c r="AB3689" s="6"/>
      <c r="AC3689" s="6"/>
      <c r="AD3689" s="6"/>
      <c r="AE3689" s="6"/>
      <c r="AF3689" s="6"/>
    </row>
    <row r="3690" spans="1:32" ht="20.399999999999999" customHeight="1">
      <c r="A3690" s="602"/>
      <c r="B3690" s="3033" t="s">
        <v>756</v>
      </c>
      <c r="C3690" s="602" t="s">
        <v>307</v>
      </c>
      <c r="D3690" s="617" t="s">
        <v>1852</v>
      </c>
      <c r="E3690" s="639" t="s">
        <v>1843</v>
      </c>
      <c r="F3690" s="618">
        <v>2210</v>
      </c>
      <c r="G3690" s="1599" t="s">
        <v>3317</v>
      </c>
      <c r="H3690" s="599"/>
      <c r="I3690" s="599">
        <v>468</v>
      </c>
      <c r="J3690" s="1392" t="s">
        <v>1126</v>
      </c>
      <c r="K3690" s="606"/>
      <c r="L3690" s="599"/>
      <c r="M3690" s="1045">
        <v>1670</v>
      </c>
      <c r="N3690" s="116"/>
      <c r="O3690" s="6"/>
      <c r="P3690" s="6"/>
      <c r="Q3690" s="6"/>
      <c r="R3690" s="6"/>
      <c r="S3690" s="6"/>
      <c r="T3690" s="6"/>
      <c r="U3690" s="6"/>
      <c r="V3690" s="6"/>
      <c r="W3690" s="6"/>
      <c r="X3690" s="6"/>
      <c r="Y3690" s="6"/>
      <c r="Z3690" s="6"/>
      <c r="AA3690" s="6"/>
      <c r="AB3690" s="6"/>
      <c r="AC3690" s="6"/>
      <c r="AD3690" s="6"/>
      <c r="AE3690" s="6"/>
      <c r="AF3690" s="6"/>
    </row>
    <row r="3691" spans="1:32">
      <c r="A3691" s="622"/>
      <c r="B3691" s="3032" t="s">
        <v>756</v>
      </c>
      <c r="C3691" s="622" t="s">
        <v>307</v>
      </c>
      <c r="D3691" s="658" t="s">
        <v>1852</v>
      </c>
      <c r="E3691" s="659" t="s">
        <v>1843</v>
      </c>
      <c r="F3691" s="624">
        <v>2222</v>
      </c>
      <c r="G3691" s="625" t="s">
        <v>145</v>
      </c>
      <c r="H3691" s="628">
        <v>1000</v>
      </c>
      <c r="I3691" s="628"/>
      <c r="J3691" s="1392">
        <v>0</v>
      </c>
      <c r="K3691" s="666"/>
      <c r="L3691" s="628">
        <v>0</v>
      </c>
      <c r="M3691" s="628"/>
      <c r="N3691" s="116"/>
      <c r="O3691" s="6"/>
      <c r="P3691" s="6"/>
      <c r="Q3691" s="6"/>
      <c r="R3691" s="6"/>
      <c r="S3691" s="6"/>
      <c r="T3691" s="6"/>
      <c r="U3691" s="6"/>
      <c r="V3691" s="6"/>
      <c r="W3691" s="6"/>
      <c r="X3691" s="6"/>
      <c r="Y3691" s="6"/>
      <c r="Z3691" s="6"/>
      <c r="AA3691" s="6"/>
      <c r="AB3691" s="6"/>
      <c r="AC3691" s="6"/>
      <c r="AD3691" s="6"/>
      <c r="AE3691" s="6"/>
      <c r="AF3691" s="6"/>
    </row>
    <row r="3692" spans="1:32">
      <c r="A3692" s="602"/>
      <c r="B3692" s="3033" t="s">
        <v>756</v>
      </c>
      <c r="C3692" s="602" t="s">
        <v>307</v>
      </c>
      <c r="D3692" s="617" t="s">
        <v>1852</v>
      </c>
      <c r="E3692" s="639" t="s">
        <v>1843</v>
      </c>
      <c r="F3692" s="618">
        <v>2222</v>
      </c>
      <c r="G3692" s="620"/>
      <c r="H3692" s="599"/>
      <c r="I3692" s="599">
        <v>1000</v>
      </c>
      <c r="J3692" s="1392" t="s">
        <v>1126</v>
      </c>
      <c r="K3692" s="606"/>
      <c r="L3692" s="599"/>
      <c r="M3692" s="599"/>
      <c r="N3692" s="116"/>
      <c r="O3692" s="6"/>
      <c r="P3692" s="6"/>
      <c r="Q3692" s="6"/>
      <c r="R3692" s="6"/>
      <c r="S3692" s="6"/>
      <c r="T3692" s="6"/>
      <c r="U3692" s="6"/>
      <c r="V3692" s="6"/>
      <c r="W3692" s="6"/>
      <c r="X3692" s="6"/>
      <c r="Y3692" s="6"/>
      <c r="Z3692" s="6"/>
      <c r="AA3692" s="6"/>
      <c r="AB3692" s="6"/>
      <c r="AC3692" s="6"/>
      <c r="AD3692" s="6"/>
      <c r="AE3692" s="6"/>
      <c r="AF3692" s="6"/>
    </row>
    <row r="3693" spans="1:32">
      <c r="A3693" s="622"/>
      <c r="B3693" s="3032" t="s">
        <v>756</v>
      </c>
      <c r="C3693" s="622" t="s">
        <v>307</v>
      </c>
      <c r="D3693" s="658" t="s">
        <v>1852</v>
      </c>
      <c r="E3693" s="659" t="s">
        <v>1843</v>
      </c>
      <c r="F3693" s="624">
        <v>2223</v>
      </c>
      <c r="G3693" s="625" t="s">
        <v>146</v>
      </c>
      <c r="H3693" s="628">
        <v>4500</v>
      </c>
      <c r="I3693" s="628"/>
      <c r="J3693" s="1392">
        <v>1806.33</v>
      </c>
      <c r="K3693" s="666"/>
      <c r="L3693" s="628">
        <v>4500</v>
      </c>
      <c r="M3693" s="628"/>
      <c r="N3693" s="1497" t="s">
        <v>4264</v>
      </c>
      <c r="O3693" s="6"/>
      <c r="P3693" s="6"/>
      <c r="Q3693" s="6"/>
      <c r="R3693" s="6"/>
      <c r="S3693" s="6"/>
      <c r="T3693" s="6"/>
      <c r="U3693" s="6"/>
      <c r="V3693" s="6"/>
      <c r="W3693" s="6"/>
      <c r="X3693" s="6"/>
      <c r="Y3693" s="6"/>
      <c r="Z3693" s="6"/>
      <c r="AA3693" s="6"/>
      <c r="AB3693" s="6"/>
      <c r="AC3693" s="6"/>
      <c r="AD3693" s="6"/>
      <c r="AE3693" s="6"/>
      <c r="AF3693" s="6"/>
    </row>
    <row r="3694" spans="1:32">
      <c r="A3694" s="602"/>
      <c r="B3694" s="3033" t="s">
        <v>756</v>
      </c>
      <c r="C3694" s="602" t="s">
        <v>307</v>
      </c>
      <c r="D3694" s="617" t="s">
        <v>1852</v>
      </c>
      <c r="E3694" s="639" t="s">
        <v>1843</v>
      </c>
      <c r="F3694" s="618">
        <v>2223</v>
      </c>
      <c r="G3694" s="620"/>
      <c r="H3694" s="599"/>
      <c r="I3694" s="599">
        <v>4500</v>
      </c>
      <c r="J3694" s="1392" t="s">
        <v>1126</v>
      </c>
      <c r="K3694" s="606"/>
      <c r="L3694" s="599"/>
      <c r="M3694" s="599">
        <v>4500</v>
      </c>
      <c r="N3694" s="1497" t="s">
        <v>4776</v>
      </c>
      <c r="O3694" s="6"/>
      <c r="P3694" s="6"/>
      <c r="Q3694" s="6"/>
      <c r="R3694" s="6"/>
      <c r="S3694" s="6"/>
      <c r="T3694" s="6"/>
      <c r="U3694" s="6"/>
      <c r="V3694" s="6"/>
      <c r="W3694" s="6"/>
      <c r="X3694" s="6"/>
      <c r="Y3694" s="6"/>
      <c r="Z3694" s="6"/>
      <c r="AA3694" s="6"/>
      <c r="AB3694" s="6"/>
      <c r="AC3694" s="6"/>
      <c r="AD3694" s="6"/>
      <c r="AE3694" s="6"/>
      <c r="AF3694" s="6"/>
    </row>
    <row r="3695" spans="1:32">
      <c r="A3695" s="622"/>
      <c r="B3695" s="3032" t="s">
        <v>756</v>
      </c>
      <c r="C3695" s="622" t="s">
        <v>307</v>
      </c>
      <c r="D3695" s="658" t="s">
        <v>1852</v>
      </c>
      <c r="E3695" s="659" t="s">
        <v>1843</v>
      </c>
      <c r="F3695" s="624">
        <v>2233</v>
      </c>
      <c r="G3695" s="625" t="s">
        <v>137</v>
      </c>
      <c r="H3695" s="628">
        <v>1500</v>
      </c>
      <c r="I3695" s="628"/>
      <c r="J3695" s="1392">
        <v>0</v>
      </c>
      <c r="K3695" s="666"/>
      <c r="L3695" s="628">
        <v>2000</v>
      </c>
      <c r="M3695" s="628"/>
      <c r="N3695" s="1497"/>
      <c r="O3695" s="6"/>
      <c r="P3695" s="6"/>
      <c r="Q3695" s="6"/>
      <c r="R3695" s="6"/>
      <c r="S3695" s="6"/>
      <c r="T3695" s="6"/>
      <c r="U3695" s="6"/>
      <c r="V3695" s="6"/>
      <c r="W3695" s="6"/>
      <c r="X3695" s="6"/>
      <c r="Y3695" s="6"/>
      <c r="Z3695" s="6"/>
      <c r="AA3695" s="6"/>
      <c r="AB3695" s="6"/>
      <c r="AC3695" s="6"/>
      <c r="AD3695" s="6"/>
      <c r="AE3695" s="6"/>
      <c r="AF3695" s="6"/>
    </row>
    <row r="3696" spans="1:32">
      <c r="A3696" s="602"/>
      <c r="B3696" s="3033" t="s">
        <v>756</v>
      </c>
      <c r="C3696" s="602" t="s">
        <v>307</v>
      </c>
      <c r="D3696" s="617" t="s">
        <v>1852</v>
      </c>
      <c r="E3696" s="639" t="s">
        <v>1843</v>
      </c>
      <c r="F3696" s="618">
        <v>2233</v>
      </c>
      <c r="G3696" s="620" t="s">
        <v>1619</v>
      </c>
      <c r="H3696" s="599"/>
      <c r="I3696" s="599">
        <v>1500</v>
      </c>
      <c r="J3696" s="1392" t="s">
        <v>1126</v>
      </c>
      <c r="K3696" s="606"/>
      <c r="L3696" s="599"/>
      <c r="M3696" s="599">
        <v>2000</v>
      </c>
      <c r="N3696" s="1497"/>
      <c r="O3696" s="6"/>
      <c r="P3696" s="6"/>
      <c r="Q3696" s="6"/>
      <c r="R3696" s="6"/>
      <c r="S3696" s="6"/>
      <c r="T3696" s="6"/>
      <c r="U3696" s="6"/>
      <c r="V3696" s="6"/>
      <c r="W3696" s="6"/>
      <c r="X3696" s="6"/>
      <c r="Y3696" s="6"/>
      <c r="Z3696" s="6"/>
      <c r="AA3696" s="6"/>
      <c r="AB3696" s="6"/>
      <c r="AC3696" s="6"/>
      <c r="AD3696" s="6"/>
      <c r="AE3696" s="6"/>
      <c r="AF3696" s="6"/>
    </row>
    <row r="3697" spans="1:32">
      <c r="A3697" s="622"/>
      <c r="B3697" s="3032" t="s">
        <v>756</v>
      </c>
      <c r="C3697" s="622" t="s">
        <v>307</v>
      </c>
      <c r="D3697" s="658" t="s">
        <v>1852</v>
      </c>
      <c r="E3697" s="659" t="s">
        <v>1843</v>
      </c>
      <c r="F3697" s="624">
        <v>2235</v>
      </c>
      <c r="G3697" s="625" t="s">
        <v>913</v>
      </c>
      <c r="H3697" s="628">
        <v>2500</v>
      </c>
      <c r="I3697" s="628"/>
      <c r="J3697" s="1392">
        <v>923.9</v>
      </c>
      <c r="K3697" s="666"/>
      <c r="L3697" s="628">
        <v>4000</v>
      </c>
      <c r="M3697" s="626"/>
      <c r="N3697" s="1497" t="s">
        <v>4777</v>
      </c>
      <c r="O3697" s="6"/>
      <c r="P3697" s="6"/>
      <c r="Q3697" s="6"/>
      <c r="R3697" s="6"/>
      <c r="S3697" s="6"/>
      <c r="T3697" s="6"/>
      <c r="U3697" s="6"/>
      <c r="V3697" s="6"/>
      <c r="W3697" s="6"/>
      <c r="X3697" s="6"/>
      <c r="Y3697" s="6"/>
      <c r="Z3697" s="6"/>
      <c r="AA3697" s="6"/>
      <c r="AB3697" s="6"/>
      <c r="AC3697" s="6"/>
      <c r="AD3697" s="6"/>
      <c r="AE3697" s="6"/>
      <c r="AF3697" s="6"/>
    </row>
    <row r="3698" spans="1:32">
      <c r="A3698" s="602"/>
      <c r="B3698" s="3033" t="s">
        <v>756</v>
      </c>
      <c r="C3698" s="602" t="s">
        <v>307</v>
      </c>
      <c r="D3698" s="617" t="s">
        <v>1852</v>
      </c>
      <c r="E3698" s="639" t="s">
        <v>1843</v>
      </c>
      <c r="F3698" s="618">
        <v>2235</v>
      </c>
      <c r="G3698" s="620" t="s">
        <v>1660</v>
      </c>
      <c r="H3698" s="599"/>
      <c r="I3698" s="599">
        <v>2500</v>
      </c>
      <c r="J3698" s="1392" t="s">
        <v>1126</v>
      </c>
      <c r="K3698" s="606"/>
      <c r="L3698" s="598"/>
      <c r="M3698" s="599">
        <v>4000</v>
      </c>
      <c r="N3698" s="1497"/>
      <c r="O3698" s="6"/>
      <c r="P3698" s="6"/>
      <c r="Q3698" s="6"/>
      <c r="R3698" s="6"/>
      <c r="S3698" s="6"/>
      <c r="T3698" s="6"/>
      <c r="U3698" s="6"/>
      <c r="V3698" s="6"/>
      <c r="W3698" s="6"/>
      <c r="X3698" s="6"/>
      <c r="Y3698" s="6"/>
      <c r="Z3698" s="6"/>
      <c r="AA3698" s="6"/>
      <c r="AB3698" s="6"/>
      <c r="AC3698" s="6"/>
      <c r="AD3698" s="6"/>
      <c r="AE3698" s="6"/>
      <c r="AF3698" s="6"/>
    </row>
    <row r="3699" spans="1:32" ht="20.399999999999999">
      <c r="A3699" s="622"/>
      <c r="B3699" s="3032" t="s">
        <v>756</v>
      </c>
      <c r="C3699" s="622" t="s">
        <v>307</v>
      </c>
      <c r="D3699" s="658" t="s">
        <v>1852</v>
      </c>
      <c r="E3699" s="659" t="s">
        <v>1843</v>
      </c>
      <c r="F3699" s="624">
        <v>2236</v>
      </c>
      <c r="G3699" s="625" t="s">
        <v>1211</v>
      </c>
      <c r="H3699" s="628">
        <v>726</v>
      </c>
      <c r="I3699" s="628"/>
      <c r="J3699" s="1392">
        <v>60.5</v>
      </c>
      <c r="K3699" s="666"/>
      <c r="L3699" s="628">
        <v>730</v>
      </c>
      <c r="M3699" s="628"/>
      <c r="N3699" s="1497"/>
      <c r="O3699" s="6"/>
      <c r="P3699" s="6"/>
      <c r="Q3699" s="6"/>
      <c r="R3699" s="6"/>
      <c r="S3699" s="6"/>
      <c r="T3699" s="6"/>
      <c r="U3699" s="6"/>
      <c r="V3699" s="6"/>
      <c r="W3699" s="6"/>
      <c r="X3699" s="6"/>
      <c r="Y3699" s="6"/>
      <c r="Z3699" s="6"/>
      <c r="AA3699" s="6"/>
      <c r="AB3699" s="6"/>
      <c r="AC3699" s="6"/>
      <c r="AD3699" s="6"/>
      <c r="AE3699" s="6"/>
      <c r="AF3699" s="6"/>
    </row>
    <row r="3700" spans="1:32" ht="20.399999999999999">
      <c r="A3700" s="602"/>
      <c r="B3700" s="3033" t="s">
        <v>756</v>
      </c>
      <c r="C3700" s="602" t="s">
        <v>307</v>
      </c>
      <c r="D3700" s="617" t="s">
        <v>1852</v>
      </c>
      <c r="E3700" s="639" t="s">
        <v>1843</v>
      </c>
      <c r="F3700" s="618">
        <v>2236</v>
      </c>
      <c r="G3700" s="620" t="s">
        <v>2542</v>
      </c>
      <c r="H3700" s="599"/>
      <c r="I3700" s="599">
        <v>726</v>
      </c>
      <c r="J3700" s="1392" t="s">
        <v>1126</v>
      </c>
      <c r="K3700" s="606"/>
      <c r="L3700" s="599"/>
      <c r="M3700" s="599">
        <v>730</v>
      </c>
      <c r="N3700" s="1497" t="s">
        <v>1115</v>
      </c>
      <c r="O3700" s="6"/>
      <c r="P3700" s="6"/>
      <c r="Q3700" s="6"/>
      <c r="R3700" s="6"/>
      <c r="S3700" s="6"/>
      <c r="T3700" s="6"/>
      <c r="U3700" s="6"/>
      <c r="V3700" s="6"/>
      <c r="W3700" s="6"/>
      <c r="X3700" s="6"/>
      <c r="Y3700" s="6"/>
      <c r="Z3700" s="6"/>
      <c r="AA3700" s="6"/>
      <c r="AB3700" s="6"/>
      <c r="AC3700" s="6"/>
      <c r="AD3700" s="6"/>
      <c r="AE3700" s="6"/>
      <c r="AF3700" s="6"/>
    </row>
    <row r="3701" spans="1:32">
      <c r="A3701" s="622"/>
      <c r="B3701" s="3032" t="s">
        <v>756</v>
      </c>
      <c r="C3701" s="622" t="s">
        <v>307</v>
      </c>
      <c r="D3701" s="658" t="s">
        <v>1852</v>
      </c>
      <c r="E3701" s="659" t="s">
        <v>1843</v>
      </c>
      <c r="F3701" s="624">
        <v>2239</v>
      </c>
      <c r="G3701" s="625" t="s">
        <v>993</v>
      </c>
      <c r="H3701" s="628">
        <v>199.60000000000002</v>
      </c>
      <c r="I3701" s="628"/>
      <c r="J3701" s="1392">
        <v>39.83</v>
      </c>
      <c r="K3701" s="666"/>
      <c r="L3701" s="628">
        <v>199.60000000000002</v>
      </c>
      <c r="M3701" s="628"/>
      <c r="N3701" s="1497"/>
      <c r="O3701" s="6"/>
      <c r="P3701" s="6"/>
      <c r="Q3701" s="6"/>
      <c r="R3701" s="6"/>
      <c r="S3701" s="6"/>
      <c r="T3701" s="6"/>
      <c r="U3701" s="6"/>
      <c r="V3701" s="6"/>
      <c r="W3701" s="6"/>
      <c r="X3701" s="6"/>
      <c r="Y3701" s="6"/>
      <c r="Z3701" s="6"/>
      <c r="AA3701" s="6"/>
      <c r="AB3701" s="6"/>
      <c r="AC3701" s="6"/>
      <c r="AD3701" s="6"/>
      <c r="AE3701" s="6"/>
      <c r="AF3701" s="6"/>
    </row>
    <row r="3702" spans="1:32">
      <c r="A3702" s="602"/>
      <c r="B3702" s="3033" t="s">
        <v>756</v>
      </c>
      <c r="C3702" s="602" t="s">
        <v>307</v>
      </c>
      <c r="D3702" s="617" t="s">
        <v>1852</v>
      </c>
      <c r="E3702" s="639" t="s">
        <v>1843</v>
      </c>
      <c r="F3702" s="618">
        <v>2239</v>
      </c>
      <c r="G3702" s="1599" t="s">
        <v>1620</v>
      </c>
      <c r="H3702" s="599"/>
      <c r="I3702" s="599">
        <v>199.60000000000002</v>
      </c>
      <c r="J3702" s="1392" t="s">
        <v>1126</v>
      </c>
      <c r="K3702" s="606"/>
      <c r="L3702" s="599"/>
      <c r="M3702" s="599">
        <v>199.60000000000002</v>
      </c>
      <c r="N3702" s="1497"/>
      <c r="O3702" s="6"/>
      <c r="P3702" s="6"/>
      <c r="Q3702" s="6"/>
      <c r="R3702" s="6"/>
      <c r="S3702" s="6"/>
      <c r="T3702" s="6"/>
      <c r="U3702" s="6"/>
      <c r="V3702" s="6"/>
      <c r="W3702" s="6"/>
      <c r="X3702" s="6"/>
      <c r="Y3702" s="6"/>
      <c r="Z3702" s="6"/>
      <c r="AA3702" s="6"/>
      <c r="AB3702" s="6"/>
      <c r="AC3702" s="6"/>
      <c r="AD3702" s="6"/>
      <c r="AE3702" s="6"/>
      <c r="AF3702" s="6"/>
    </row>
    <row r="3703" spans="1:32" ht="20.399999999999999">
      <c r="A3703" s="622"/>
      <c r="B3703" s="3032" t="s">
        <v>756</v>
      </c>
      <c r="C3703" s="622" t="s">
        <v>307</v>
      </c>
      <c r="D3703" s="658" t="s">
        <v>1852</v>
      </c>
      <c r="E3703" s="659" t="s">
        <v>1843</v>
      </c>
      <c r="F3703" s="624">
        <v>2243</v>
      </c>
      <c r="G3703" s="625" t="s">
        <v>190</v>
      </c>
      <c r="H3703" s="628">
        <v>1700</v>
      </c>
      <c r="I3703" s="628"/>
      <c r="J3703" s="1392">
        <v>320.17</v>
      </c>
      <c r="K3703" s="666"/>
      <c r="L3703" s="628">
        <v>2000</v>
      </c>
      <c r="M3703" s="628"/>
      <c r="N3703" s="1497"/>
      <c r="O3703" s="3"/>
      <c r="P3703" s="3"/>
      <c r="Q3703" s="3"/>
      <c r="R3703" s="3"/>
      <c r="S3703" s="3"/>
      <c r="T3703" s="3"/>
      <c r="U3703" s="3"/>
      <c r="V3703" s="3"/>
      <c r="W3703" s="3"/>
      <c r="X3703" s="3"/>
      <c r="Y3703" s="3"/>
      <c r="Z3703" s="3"/>
      <c r="AA3703" s="3"/>
      <c r="AB3703" s="3"/>
      <c r="AC3703" s="3"/>
      <c r="AD3703" s="3"/>
      <c r="AE3703" s="3"/>
      <c r="AF3703" s="3"/>
    </row>
    <row r="3704" spans="1:32">
      <c r="A3704" s="602"/>
      <c r="B3704" s="3033" t="s">
        <v>756</v>
      </c>
      <c r="C3704" s="602" t="s">
        <v>307</v>
      </c>
      <c r="D3704" s="617" t="s">
        <v>1852</v>
      </c>
      <c r="E3704" s="639" t="s">
        <v>1843</v>
      </c>
      <c r="F3704" s="618">
        <v>2243</v>
      </c>
      <c r="G3704" s="604" t="s">
        <v>2163</v>
      </c>
      <c r="H3704" s="599"/>
      <c r="I3704" s="599">
        <v>800</v>
      </c>
      <c r="J3704" s="1392" t="s">
        <v>1126</v>
      </c>
      <c r="K3704" s="606"/>
      <c r="L3704" s="599"/>
      <c r="M3704" s="599">
        <v>800</v>
      </c>
      <c r="N3704" s="1497"/>
      <c r="O3704" s="6"/>
      <c r="P3704" s="6"/>
      <c r="Q3704" s="6"/>
      <c r="R3704" s="6"/>
      <c r="S3704" s="6"/>
      <c r="T3704" s="6"/>
      <c r="V3704" s="6"/>
      <c r="W3704" s="6"/>
      <c r="X3704" s="6"/>
      <c r="Y3704" s="6"/>
      <c r="Z3704" s="6"/>
      <c r="AA3704" s="6"/>
      <c r="AB3704" s="6"/>
      <c r="AC3704" s="6"/>
      <c r="AD3704" s="6"/>
      <c r="AE3704" s="6"/>
      <c r="AF3704" s="6"/>
    </row>
    <row r="3705" spans="1:32">
      <c r="A3705" s="602"/>
      <c r="B3705" s="3033" t="s">
        <v>756</v>
      </c>
      <c r="C3705" s="602" t="s">
        <v>307</v>
      </c>
      <c r="D3705" s="617" t="s">
        <v>1852</v>
      </c>
      <c r="E3705" s="639" t="s">
        <v>1843</v>
      </c>
      <c r="F3705" s="618">
        <v>2243</v>
      </c>
      <c r="G3705" s="604" t="s">
        <v>3324</v>
      </c>
      <c r="H3705" s="599"/>
      <c r="I3705" s="599">
        <v>900</v>
      </c>
      <c r="J3705" s="1392" t="s">
        <v>1126</v>
      </c>
      <c r="K3705" s="606"/>
      <c r="L3705" s="599"/>
      <c r="M3705" s="599">
        <v>1200</v>
      </c>
      <c r="N3705" s="1497"/>
      <c r="O3705" s="3"/>
      <c r="P3705" s="3"/>
      <c r="Q3705" s="3"/>
      <c r="R3705" s="3"/>
      <c r="S3705" s="3"/>
      <c r="T3705" s="3"/>
      <c r="U3705" s="3"/>
      <c r="V3705" s="3"/>
      <c r="W3705" s="3"/>
      <c r="X3705" s="3"/>
      <c r="Y3705" s="3"/>
      <c r="Z3705" s="3"/>
      <c r="AA3705" s="3"/>
      <c r="AB3705" s="3"/>
      <c r="AC3705" s="3"/>
      <c r="AD3705" s="3"/>
      <c r="AE3705" s="3"/>
      <c r="AF3705" s="3"/>
    </row>
    <row r="3706" spans="1:32">
      <c r="A3706" s="622" t="s">
        <v>691</v>
      </c>
      <c r="B3706" s="3032" t="s">
        <v>756</v>
      </c>
      <c r="C3706" s="622" t="s">
        <v>307</v>
      </c>
      <c r="D3706" s="658" t="s">
        <v>1852</v>
      </c>
      <c r="E3706" s="659" t="s">
        <v>1843</v>
      </c>
      <c r="F3706" s="624">
        <v>2244</v>
      </c>
      <c r="G3706" s="625" t="s">
        <v>513</v>
      </c>
      <c r="H3706" s="628">
        <v>16320</v>
      </c>
      <c r="I3706" s="628"/>
      <c r="J3706" s="1392">
        <v>11093.31</v>
      </c>
      <c r="K3706" s="666"/>
      <c r="L3706" s="628">
        <v>16320</v>
      </c>
      <c r="M3706" s="628"/>
      <c r="N3706" s="1497"/>
      <c r="O3706" s="6"/>
      <c r="P3706" s="6"/>
      <c r="Q3706" s="6"/>
      <c r="R3706" s="6"/>
      <c r="S3706" s="6"/>
      <c r="T3706" s="6"/>
      <c r="U3706" s="6"/>
      <c r="V3706" s="6"/>
      <c r="W3706" s="6"/>
      <c r="X3706" s="6"/>
      <c r="Y3706" s="6"/>
      <c r="Z3706" s="6"/>
      <c r="AA3706" s="6"/>
      <c r="AB3706" s="6"/>
      <c r="AC3706" s="6"/>
      <c r="AD3706" s="6"/>
      <c r="AE3706" s="6"/>
      <c r="AF3706" s="6"/>
    </row>
    <row r="3707" spans="1:32">
      <c r="A3707" s="602" t="s">
        <v>691</v>
      </c>
      <c r="B3707" s="3033" t="s">
        <v>756</v>
      </c>
      <c r="C3707" s="602" t="s">
        <v>307</v>
      </c>
      <c r="D3707" s="617" t="s">
        <v>1852</v>
      </c>
      <c r="E3707" s="639" t="s">
        <v>1843</v>
      </c>
      <c r="F3707" s="618">
        <v>2244</v>
      </c>
      <c r="G3707" s="620" t="s">
        <v>892</v>
      </c>
      <c r="H3707" s="599"/>
      <c r="I3707" s="599">
        <v>12600</v>
      </c>
      <c r="J3707" s="1392" t="s">
        <v>1126</v>
      </c>
      <c r="K3707" s="606"/>
      <c r="L3707" s="599"/>
      <c r="M3707" s="599">
        <v>12600</v>
      </c>
      <c r="N3707" s="1497"/>
      <c r="O3707" s="6"/>
      <c r="P3707" s="6"/>
      <c r="Q3707" s="6"/>
      <c r="R3707" s="6"/>
      <c r="S3707" s="6"/>
      <c r="T3707" s="6"/>
      <c r="U3707" s="6"/>
      <c r="V3707" s="6"/>
      <c r="W3707" s="6"/>
      <c r="X3707" s="6"/>
      <c r="Y3707" s="6"/>
      <c r="Z3707" s="6"/>
      <c r="AA3707" s="6"/>
      <c r="AB3707" s="6"/>
      <c r="AC3707" s="6"/>
      <c r="AD3707" s="6"/>
      <c r="AE3707" s="6"/>
      <c r="AF3707" s="6"/>
    </row>
    <row r="3708" spans="1:32">
      <c r="A3708" s="602" t="s">
        <v>691</v>
      </c>
      <c r="B3708" s="3033" t="s">
        <v>756</v>
      </c>
      <c r="C3708" s="602" t="s">
        <v>307</v>
      </c>
      <c r="D3708" s="617" t="s">
        <v>1852</v>
      </c>
      <c r="E3708" s="639" t="s">
        <v>1843</v>
      </c>
      <c r="F3708" s="618">
        <v>2244</v>
      </c>
      <c r="G3708" s="620" t="s">
        <v>1621</v>
      </c>
      <c r="H3708" s="599"/>
      <c r="I3708" s="599">
        <v>3720</v>
      </c>
      <c r="J3708" s="1392" t="s">
        <v>1126</v>
      </c>
      <c r="K3708" s="606"/>
      <c r="L3708" s="599"/>
      <c r="M3708" s="599">
        <v>3720</v>
      </c>
      <c r="N3708" s="1497"/>
      <c r="O3708" s="6"/>
      <c r="P3708" s="6"/>
      <c r="Q3708" s="6"/>
      <c r="R3708" s="6"/>
      <c r="S3708" s="6"/>
      <c r="T3708" s="6"/>
      <c r="U3708" s="6"/>
      <c r="V3708" s="6"/>
      <c r="W3708" s="6"/>
      <c r="X3708" s="6"/>
      <c r="Y3708" s="6"/>
      <c r="Z3708" s="6"/>
      <c r="AA3708" s="6"/>
      <c r="AB3708" s="6"/>
      <c r="AC3708" s="6"/>
      <c r="AD3708" s="6"/>
      <c r="AE3708" s="6"/>
      <c r="AF3708" s="6"/>
    </row>
    <row r="3709" spans="1:32" s="8" customFormat="1">
      <c r="A3709" s="622"/>
      <c r="B3709" s="3032" t="s">
        <v>756</v>
      </c>
      <c r="C3709" s="622" t="s">
        <v>307</v>
      </c>
      <c r="D3709" s="658" t="s">
        <v>1852</v>
      </c>
      <c r="E3709" s="659" t="s">
        <v>1843</v>
      </c>
      <c r="F3709" s="624">
        <v>2247</v>
      </c>
      <c r="G3709" s="625" t="s">
        <v>153</v>
      </c>
      <c r="H3709" s="628">
        <v>2000</v>
      </c>
      <c r="I3709" s="628"/>
      <c r="J3709" s="1392">
        <v>0</v>
      </c>
      <c r="K3709" s="666"/>
      <c r="L3709" s="628">
        <v>2000</v>
      </c>
      <c r="M3709" s="628"/>
      <c r="N3709" s="1497"/>
      <c r="O3709" s="60"/>
      <c r="P3709" s="60"/>
      <c r="Q3709" s="60"/>
      <c r="R3709" s="60"/>
      <c r="S3709" s="60"/>
      <c r="T3709" s="60"/>
      <c r="V3709" s="60"/>
      <c r="W3709" s="60"/>
      <c r="X3709" s="60"/>
      <c r="Y3709" s="60"/>
      <c r="Z3709" s="60"/>
      <c r="AA3709" s="60"/>
      <c r="AB3709" s="60"/>
      <c r="AC3709" s="60"/>
      <c r="AD3709" s="60"/>
      <c r="AE3709" s="60"/>
      <c r="AF3709" s="60"/>
    </row>
    <row r="3710" spans="1:32">
      <c r="A3710" s="602"/>
      <c r="B3710" s="3033" t="s">
        <v>756</v>
      </c>
      <c r="C3710" s="602" t="s">
        <v>307</v>
      </c>
      <c r="D3710" s="617" t="s">
        <v>1852</v>
      </c>
      <c r="E3710" s="639" t="s">
        <v>1843</v>
      </c>
      <c r="F3710" s="618">
        <v>2247</v>
      </c>
      <c r="G3710" s="620" t="s">
        <v>2672</v>
      </c>
      <c r="H3710" s="599"/>
      <c r="I3710" s="599">
        <v>2000</v>
      </c>
      <c r="J3710" s="1392" t="s">
        <v>1126</v>
      </c>
      <c r="K3710" s="606"/>
      <c r="L3710" s="599"/>
      <c r="M3710" s="599">
        <v>2000</v>
      </c>
      <c r="N3710" s="1497" t="s">
        <v>4265</v>
      </c>
      <c r="O3710" s="6"/>
      <c r="P3710" s="6"/>
      <c r="Q3710" s="6"/>
      <c r="R3710" s="6"/>
      <c r="S3710" s="6"/>
      <c r="T3710" s="6"/>
      <c r="V3710" s="6"/>
      <c r="W3710" s="6"/>
      <c r="X3710" s="6"/>
      <c r="Y3710" s="6"/>
      <c r="Z3710" s="6"/>
      <c r="AA3710" s="6"/>
      <c r="AB3710" s="6"/>
      <c r="AC3710" s="6"/>
      <c r="AD3710" s="6"/>
      <c r="AE3710" s="6"/>
      <c r="AF3710" s="6"/>
    </row>
    <row r="3711" spans="1:32" s="8" customFormat="1">
      <c r="A3711" s="622"/>
      <c r="B3711" s="3032" t="s">
        <v>756</v>
      </c>
      <c r="C3711" s="622" t="s">
        <v>307</v>
      </c>
      <c r="D3711" s="658" t="s">
        <v>1852</v>
      </c>
      <c r="E3711" s="659" t="s">
        <v>1843</v>
      </c>
      <c r="F3711" s="624">
        <v>2264</v>
      </c>
      <c r="G3711" s="625" t="s">
        <v>117</v>
      </c>
      <c r="H3711" s="628">
        <v>350</v>
      </c>
      <c r="I3711" s="628"/>
      <c r="J3711" s="1392">
        <v>194.81</v>
      </c>
      <c r="K3711" s="666"/>
      <c r="L3711" s="628">
        <v>350</v>
      </c>
      <c r="M3711" s="628"/>
      <c r="N3711" s="1497"/>
      <c r="O3711" s="60"/>
      <c r="P3711" s="60"/>
      <c r="Q3711" s="60"/>
      <c r="R3711" s="60"/>
      <c r="S3711" s="60"/>
      <c r="T3711" s="60"/>
      <c r="V3711" s="60"/>
      <c r="W3711" s="60"/>
      <c r="X3711" s="60"/>
      <c r="Y3711" s="60"/>
      <c r="Z3711" s="60"/>
      <c r="AA3711" s="60"/>
      <c r="AB3711" s="60"/>
      <c r="AC3711" s="60"/>
      <c r="AD3711" s="60"/>
      <c r="AE3711" s="60"/>
      <c r="AF3711" s="60"/>
    </row>
    <row r="3712" spans="1:32">
      <c r="A3712" s="602"/>
      <c r="B3712" s="3033" t="s">
        <v>756</v>
      </c>
      <c r="C3712" s="602" t="s">
        <v>307</v>
      </c>
      <c r="D3712" s="617" t="s">
        <v>1852</v>
      </c>
      <c r="E3712" s="639" t="s">
        <v>1843</v>
      </c>
      <c r="F3712" s="618">
        <v>2264</v>
      </c>
      <c r="G3712" s="620" t="s">
        <v>1622</v>
      </c>
      <c r="H3712" s="599"/>
      <c r="I3712" s="599">
        <v>350</v>
      </c>
      <c r="J3712" s="1392" t="s">
        <v>1126</v>
      </c>
      <c r="K3712" s="606"/>
      <c r="L3712" s="599"/>
      <c r="M3712" s="599">
        <v>350</v>
      </c>
      <c r="N3712" s="1497"/>
      <c r="O3712" s="6"/>
      <c r="P3712" s="6"/>
      <c r="Q3712" s="6"/>
      <c r="R3712" s="6"/>
      <c r="S3712" s="6"/>
      <c r="T3712" s="6"/>
      <c r="V3712" s="6"/>
      <c r="W3712" s="6"/>
      <c r="X3712" s="6"/>
      <c r="Y3712" s="6"/>
      <c r="Z3712" s="6"/>
      <c r="AA3712" s="6"/>
      <c r="AB3712" s="6"/>
      <c r="AC3712" s="6"/>
      <c r="AD3712" s="6"/>
      <c r="AE3712" s="6"/>
      <c r="AF3712" s="6"/>
    </row>
    <row r="3713" spans="1:32" s="8" customFormat="1">
      <c r="A3713" s="622" t="s">
        <v>503</v>
      </c>
      <c r="B3713" s="3032" t="s">
        <v>756</v>
      </c>
      <c r="C3713" s="622" t="s">
        <v>307</v>
      </c>
      <c r="D3713" s="658" t="s">
        <v>1852</v>
      </c>
      <c r="E3713" s="659" t="s">
        <v>1843</v>
      </c>
      <c r="F3713" s="624">
        <v>2311</v>
      </c>
      <c r="G3713" s="625" t="s">
        <v>198</v>
      </c>
      <c r="H3713" s="628">
        <v>2027</v>
      </c>
      <c r="I3713" s="628"/>
      <c r="J3713" s="1392">
        <v>218.93</v>
      </c>
      <c r="K3713" s="666"/>
      <c r="L3713" s="628">
        <v>3500</v>
      </c>
      <c r="M3713" s="628"/>
      <c r="N3713" s="1497"/>
      <c r="O3713" s="60"/>
      <c r="P3713" s="60"/>
      <c r="Q3713" s="60"/>
      <c r="R3713" s="60"/>
      <c r="S3713" s="60"/>
      <c r="T3713" s="60"/>
      <c r="V3713" s="60"/>
      <c r="W3713" s="60"/>
      <c r="X3713" s="60"/>
      <c r="Y3713" s="60"/>
      <c r="Z3713" s="60"/>
      <c r="AA3713" s="60"/>
      <c r="AB3713" s="60"/>
      <c r="AC3713" s="60"/>
      <c r="AD3713" s="60"/>
      <c r="AE3713" s="60"/>
      <c r="AF3713" s="60"/>
    </row>
    <row r="3714" spans="1:32" ht="30.6">
      <c r="A3714" s="602"/>
      <c r="B3714" s="3033" t="s">
        <v>756</v>
      </c>
      <c r="C3714" s="602" t="s">
        <v>307</v>
      </c>
      <c r="D3714" s="617" t="s">
        <v>1852</v>
      </c>
      <c r="E3714" s="639" t="s">
        <v>1843</v>
      </c>
      <c r="F3714" s="618">
        <v>2311</v>
      </c>
      <c r="G3714" s="613" t="s">
        <v>2165</v>
      </c>
      <c r="H3714" s="599"/>
      <c r="I3714" s="599">
        <v>600</v>
      </c>
      <c r="J3714" s="1392" t="s">
        <v>1126</v>
      </c>
      <c r="K3714" s="606"/>
      <c r="L3714" s="599"/>
      <c r="M3714" s="599">
        <v>2000</v>
      </c>
      <c r="N3714" s="1497"/>
      <c r="O3714" s="6"/>
      <c r="P3714" s="6"/>
      <c r="Q3714" s="6"/>
      <c r="R3714" s="6"/>
      <c r="S3714" s="6"/>
      <c r="T3714" s="6"/>
      <c r="V3714" s="6"/>
      <c r="W3714" s="6"/>
      <c r="X3714" s="6"/>
      <c r="Y3714" s="6"/>
      <c r="Z3714" s="6"/>
      <c r="AA3714" s="6"/>
      <c r="AB3714" s="6"/>
      <c r="AC3714" s="6"/>
      <c r="AD3714" s="6"/>
      <c r="AE3714" s="6"/>
      <c r="AF3714" s="6"/>
    </row>
    <row r="3715" spans="1:32">
      <c r="A3715" s="1549"/>
      <c r="B3715" s="3033" t="s">
        <v>756</v>
      </c>
      <c r="C3715" s="602" t="s">
        <v>307</v>
      </c>
      <c r="D3715" s="617" t="s">
        <v>1852</v>
      </c>
      <c r="E3715" s="639" t="s">
        <v>1843</v>
      </c>
      <c r="F3715" s="618">
        <v>2311</v>
      </c>
      <c r="G3715" s="1600" t="s">
        <v>3322</v>
      </c>
      <c r="H3715" s="1556"/>
      <c r="I3715" s="1556">
        <v>1500</v>
      </c>
      <c r="J3715" s="1553" t="s">
        <v>1126</v>
      </c>
      <c r="K3715" s="1586"/>
      <c r="L3715" s="1556"/>
      <c r="M3715" s="599">
        <v>1500</v>
      </c>
      <c r="N3715" s="1497"/>
      <c r="O3715" s="6"/>
      <c r="P3715" s="6"/>
      <c r="Q3715" s="6"/>
      <c r="R3715" s="6"/>
      <c r="S3715" s="6"/>
      <c r="T3715" s="6"/>
      <c r="V3715" s="6"/>
      <c r="W3715" s="6"/>
      <c r="X3715" s="6"/>
      <c r="Y3715" s="6"/>
      <c r="Z3715" s="6"/>
      <c r="AA3715" s="6"/>
      <c r="AB3715" s="6"/>
      <c r="AC3715" s="6"/>
      <c r="AD3715" s="6"/>
      <c r="AE3715" s="6"/>
      <c r="AF3715" s="6"/>
    </row>
    <row r="3716" spans="1:32" ht="22.5" customHeight="1">
      <c r="A3716" s="602"/>
      <c r="B3716" s="3033" t="s">
        <v>756</v>
      </c>
      <c r="C3716" s="602" t="s">
        <v>307</v>
      </c>
      <c r="D3716" s="617" t="s">
        <v>1852</v>
      </c>
      <c r="E3716" s="639" t="s">
        <v>1843</v>
      </c>
      <c r="F3716" s="618">
        <v>2311</v>
      </c>
      <c r="G3716" s="620" t="s">
        <v>2999</v>
      </c>
      <c r="H3716" s="599"/>
      <c r="I3716" s="599">
        <v>-73</v>
      </c>
      <c r="J3716" s="1392" t="s">
        <v>1126</v>
      </c>
      <c r="K3716" s="606"/>
      <c r="L3716" s="598"/>
      <c r="M3716" s="598"/>
      <c r="N3716" s="1497"/>
      <c r="O3716" s="6"/>
      <c r="P3716" s="6"/>
      <c r="Q3716" s="6"/>
      <c r="R3716" s="6"/>
      <c r="S3716" s="6"/>
      <c r="T3716" s="6"/>
      <c r="V3716" s="6"/>
      <c r="W3716" s="6"/>
      <c r="X3716" s="6"/>
      <c r="Y3716" s="6"/>
      <c r="Z3716" s="6"/>
      <c r="AA3716" s="6"/>
      <c r="AB3716" s="6"/>
      <c r="AC3716" s="6"/>
      <c r="AD3716" s="6"/>
      <c r="AE3716" s="6"/>
      <c r="AF3716" s="6"/>
    </row>
    <row r="3717" spans="1:32">
      <c r="A3717" s="622" t="s">
        <v>503</v>
      </c>
      <c r="B3717" s="3032" t="s">
        <v>756</v>
      </c>
      <c r="C3717" s="622" t="s">
        <v>307</v>
      </c>
      <c r="D3717" s="658" t="s">
        <v>1852</v>
      </c>
      <c r="E3717" s="659" t="s">
        <v>1843</v>
      </c>
      <c r="F3717" s="624">
        <v>2312</v>
      </c>
      <c r="G3717" s="625" t="s">
        <v>199</v>
      </c>
      <c r="H3717" s="628">
        <v>73</v>
      </c>
      <c r="I3717" s="628"/>
      <c r="J3717" s="1392">
        <v>72.599999999999994</v>
      </c>
      <c r="K3717" s="666"/>
      <c r="L3717" s="628">
        <v>0</v>
      </c>
      <c r="M3717" s="628"/>
      <c r="N3717" s="1497"/>
      <c r="O3717" s="6"/>
      <c r="P3717" s="6"/>
      <c r="Q3717" s="6"/>
      <c r="R3717" s="6"/>
      <c r="S3717" s="6"/>
      <c r="T3717" s="6"/>
      <c r="V3717" s="6"/>
      <c r="W3717" s="6"/>
      <c r="X3717" s="6"/>
      <c r="Y3717" s="6"/>
      <c r="Z3717" s="6"/>
      <c r="AA3717" s="6"/>
      <c r="AB3717" s="6"/>
      <c r="AC3717" s="6"/>
      <c r="AD3717" s="6"/>
      <c r="AE3717" s="6"/>
      <c r="AF3717" s="6"/>
    </row>
    <row r="3718" spans="1:32" ht="20.399999999999999">
      <c r="A3718" s="602"/>
      <c r="B3718" s="3033" t="s">
        <v>756</v>
      </c>
      <c r="C3718" s="602" t="s">
        <v>307</v>
      </c>
      <c r="D3718" s="617" t="s">
        <v>1852</v>
      </c>
      <c r="E3718" s="639" t="s">
        <v>1843</v>
      </c>
      <c r="F3718" s="618">
        <v>2312</v>
      </c>
      <c r="G3718" s="604" t="s">
        <v>2999</v>
      </c>
      <c r="H3718" s="599"/>
      <c r="I3718" s="599">
        <v>73</v>
      </c>
      <c r="J3718" s="1392" t="s">
        <v>1126</v>
      </c>
      <c r="K3718" s="606"/>
      <c r="L3718" s="599"/>
      <c r="M3718" s="599"/>
      <c r="N3718" s="1497"/>
      <c r="O3718" s="3"/>
      <c r="P3718" s="3"/>
      <c r="Q3718" s="3"/>
      <c r="R3718" s="3"/>
      <c r="S3718" s="3"/>
      <c r="T3718" s="3"/>
      <c r="U3718" s="3"/>
      <c r="V3718" s="3"/>
      <c r="W3718" s="3"/>
      <c r="X3718" s="3"/>
      <c r="Y3718" s="3"/>
      <c r="Z3718" s="3"/>
      <c r="AA3718" s="3"/>
      <c r="AB3718" s="3"/>
      <c r="AC3718" s="3"/>
      <c r="AD3718" s="3"/>
      <c r="AE3718" s="3"/>
      <c r="AF3718" s="3"/>
    </row>
    <row r="3719" spans="1:32" ht="20.399999999999999">
      <c r="A3719" s="622"/>
      <c r="B3719" s="3032" t="s">
        <v>756</v>
      </c>
      <c r="C3719" s="622" t="s">
        <v>307</v>
      </c>
      <c r="D3719" s="658" t="s">
        <v>1852</v>
      </c>
      <c r="E3719" s="659" t="s">
        <v>1843</v>
      </c>
      <c r="F3719" s="624">
        <v>2314</v>
      </c>
      <c r="G3719" s="625" t="s">
        <v>1427</v>
      </c>
      <c r="H3719" s="628">
        <v>400</v>
      </c>
      <c r="I3719" s="628"/>
      <c r="J3719" s="1392">
        <v>194.63</v>
      </c>
      <c r="K3719" s="666"/>
      <c r="L3719" s="628">
        <v>400</v>
      </c>
      <c r="M3719" s="628"/>
      <c r="N3719" s="1497"/>
      <c r="O3719" s="6"/>
      <c r="P3719" s="6"/>
      <c r="Q3719" s="6"/>
      <c r="R3719" s="6"/>
      <c r="S3719" s="6"/>
      <c r="T3719" s="6"/>
      <c r="U3719" s="6"/>
      <c r="V3719" s="6"/>
      <c r="W3719" s="6"/>
      <c r="X3719" s="6"/>
      <c r="Y3719" s="6"/>
      <c r="Z3719" s="6"/>
      <c r="AA3719" s="6"/>
      <c r="AB3719" s="6"/>
      <c r="AC3719" s="6"/>
      <c r="AD3719" s="6"/>
      <c r="AE3719" s="6"/>
      <c r="AF3719" s="6"/>
    </row>
    <row r="3720" spans="1:32" ht="22.5" customHeight="1">
      <c r="A3720" s="602"/>
      <c r="B3720" s="3033" t="s">
        <v>756</v>
      </c>
      <c r="C3720" s="602" t="s">
        <v>307</v>
      </c>
      <c r="D3720" s="617" t="s">
        <v>1852</v>
      </c>
      <c r="E3720" s="639" t="s">
        <v>1843</v>
      </c>
      <c r="F3720" s="618">
        <v>2314</v>
      </c>
      <c r="G3720" s="604" t="s">
        <v>2167</v>
      </c>
      <c r="H3720" s="599"/>
      <c r="I3720" s="599">
        <v>400</v>
      </c>
      <c r="J3720" s="1392" t="s">
        <v>1126</v>
      </c>
      <c r="K3720" s="606"/>
      <c r="L3720" s="599"/>
      <c r="M3720" s="599">
        <v>400</v>
      </c>
      <c r="N3720" s="1497"/>
      <c r="O3720" s="6"/>
      <c r="P3720" s="6"/>
      <c r="Q3720" s="6"/>
      <c r="R3720" s="6"/>
      <c r="S3720" s="6"/>
      <c r="T3720" s="6"/>
      <c r="U3720" s="6"/>
      <c r="V3720" s="6"/>
      <c r="W3720" s="6"/>
      <c r="X3720" s="6"/>
      <c r="Y3720" s="6"/>
      <c r="Z3720" s="6"/>
      <c r="AA3720" s="6"/>
      <c r="AB3720" s="6"/>
      <c r="AC3720" s="6"/>
      <c r="AD3720" s="6"/>
      <c r="AE3720" s="6"/>
      <c r="AF3720" s="6"/>
    </row>
    <row r="3721" spans="1:32">
      <c r="A3721" s="622" t="s">
        <v>503</v>
      </c>
      <c r="B3721" s="3032" t="s">
        <v>756</v>
      </c>
      <c r="C3721" s="622" t="s">
        <v>308</v>
      </c>
      <c r="D3721" s="658" t="s">
        <v>1852</v>
      </c>
      <c r="E3721" s="659" t="s">
        <v>1843</v>
      </c>
      <c r="F3721" s="624">
        <v>2322</v>
      </c>
      <c r="G3721" s="625" t="s">
        <v>183</v>
      </c>
      <c r="H3721" s="628">
        <v>675</v>
      </c>
      <c r="I3721" s="628"/>
      <c r="J3721" s="1392">
        <v>413.67</v>
      </c>
      <c r="K3721" s="666"/>
      <c r="L3721" s="628">
        <v>672</v>
      </c>
      <c r="M3721" s="628"/>
      <c r="N3721" s="1497"/>
      <c r="O3721" s="6"/>
      <c r="P3721" s="6"/>
      <c r="Q3721" s="6"/>
      <c r="R3721" s="6"/>
      <c r="S3721" s="6"/>
      <c r="T3721" s="6"/>
      <c r="U3721" s="6"/>
      <c r="V3721" s="6"/>
      <c r="W3721" s="6"/>
      <c r="X3721" s="6"/>
      <c r="Y3721" s="6"/>
      <c r="Z3721" s="6"/>
      <c r="AA3721" s="6"/>
      <c r="AB3721" s="6"/>
      <c r="AC3721" s="6"/>
      <c r="AD3721" s="6"/>
      <c r="AE3721" s="6"/>
      <c r="AF3721" s="6"/>
    </row>
    <row r="3722" spans="1:32" ht="20.399999999999999">
      <c r="A3722" s="602"/>
      <c r="B3722" s="3033" t="s">
        <v>756</v>
      </c>
      <c r="C3722" s="602" t="s">
        <v>308</v>
      </c>
      <c r="D3722" s="617" t="s">
        <v>1852</v>
      </c>
      <c r="E3722" s="639" t="s">
        <v>1843</v>
      </c>
      <c r="F3722" s="618">
        <v>2322</v>
      </c>
      <c r="G3722" s="620" t="s">
        <v>2540</v>
      </c>
      <c r="H3722" s="599"/>
      <c r="I3722" s="599">
        <v>675</v>
      </c>
      <c r="J3722" s="1392" t="s">
        <v>1126</v>
      </c>
      <c r="K3722" s="606"/>
      <c r="L3722" s="599"/>
      <c r="M3722" s="599">
        <v>672</v>
      </c>
      <c r="N3722" s="350" t="s">
        <v>4266</v>
      </c>
      <c r="O3722" s="6"/>
      <c r="P3722" s="6"/>
      <c r="Q3722" s="6"/>
      <c r="R3722" s="6"/>
      <c r="S3722" s="6"/>
      <c r="T3722" s="6"/>
      <c r="U3722" s="6"/>
      <c r="V3722" s="6"/>
      <c r="W3722" s="6"/>
      <c r="X3722" s="6"/>
      <c r="Y3722" s="6"/>
      <c r="Z3722" s="6"/>
      <c r="AA3722" s="6"/>
      <c r="AB3722" s="6"/>
      <c r="AC3722" s="6"/>
      <c r="AD3722" s="6"/>
      <c r="AE3722" s="6"/>
      <c r="AF3722" s="6"/>
    </row>
    <row r="3723" spans="1:32">
      <c r="A3723" s="622" t="s">
        <v>503</v>
      </c>
      <c r="B3723" s="3032" t="s">
        <v>756</v>
      </c>
      <c r="C3723" s="622" t="s">
        <v>307</v>
      </c>
      <c r="D3723" s="658" t="s">
        <v>1852</v>
      </c>
      <c r="E3723" s="659" t="s">
        <v>1843</v>
      </c>
      <c r="F3723" s="624">
        <v>2350</v>
      </c>
      <c r="G3723" s="625" t="s">
        <v>321</v>
      </c>
      <c r="H3723" s="628">
        <v>3000</v>
      </c>
      <c r="I3723" s="628"/>
      <c r="J3723" s="1392">
        <v>695.64</v>
      </c>
      <c r="K3723" s="666"/>
      <c r="L3723" s="628">
        <v>3000</v>
      </c>
      <c r="M3723" s="628"/>
      <c r="N3723" s="1497"/>
      <c r="O3723" s="6"/>
      <c r="P3723" s="6"/>
      <c r="Q3723" s="6"/>
      <c r="R3723" s="6"/>
      <c r="S3723" s="6"/>
      <c r="T3723" s="6"/>
      <c r="U3723" s="6"/>
      <c r="V3723" s="6"/>
      <c r="W3723" s="6"/>
      <c r="X3723" s="6"/>
      <c r="Y3723" s="6"/>
      <c r="Z3723" s="6"/>
      <c r="AA3723" s="6"/>
      <c r="AB3723" s="6"/>
      <c r="AC3723" s="6"/>
      <c r="AD3723" s="6"/>
      <c r="AE3723" s="6"/>
      <c r="AF3723" s="6"/>
    </row>
    <row r="3724" spans="1:32" ht="40.799999999999997">
      <c r="A3724" s="602"/>
      <c r="B3724" s="3033" t="s">
        <v>756</v>
      </c>
      <c r="C3724" s="602" t="s">
        <v>307</v>
      </c>
      <c r="D3724" s="617" t="s">
        <v>1852</v>
      </c>
      <c r="E3724" s="639" t="s">
        <v>1843</v>
      </c>
      <c r="F3724" s="618">
        <v>2350</v>
      </c>
      <c r="G3724" s="604" t="s">
        <v>2168</v>
      </c>
      <c r="H3724" s="599"/>
      <c r="I3724" s="599">
        <v>3000</v>
      </c>
      <c r="J3724" s="1392" t="s">
        <v>1126</v>
      </c>
      <c r="K3724" s="606"/>
      <c r="L3724" s="599"/>
      <c r="M3724" s="599">
        <v>3000</v>
      </c>
      <c r="N3724" s="1497"/>
      <c r="O3724" s="6"/>
      <c r="P3724" s="6"/>
      <c r="Q3724" s="6"/>
      <c r="R3724" s="6"/>
      <c r="S3724" s="6"/>
      <c r="T3724" s="6"/>
      <c r="U3724" s="6"/>
      <c r="V3724" s="6"/>
      <c r="W3724" s="6"/>
      <c r="X3724" s="6"/>
      <c r="Y3724" s="6"/>
      <c r="Z3724" s="6"/>
      <c r="AA3724" s="6"/>
      <c r="AB3724" s="6"/>
      <c r="AC3724" s="6"/>
      <c r="AD3724" s="6"/>
      <c r="AE3724" s="6"/>
      <c r="AF3724" s="6"/>
    </row>
    <row r="3725" spans="1:32" ht="45" customHeight="1">
      <c r="A3725" s="602"/>
      <c r="B3725" s="3033" t="s">
        <v>756</v>
      </c>
      <c r="C3725" s="602" t="s">
        <v>307</v>
      </c>
      <c r="D3725" s="617" t="s">
        <v>1852</v>
      </c>
      <c r="E3725" s="639" t="s">
        <v>1843</v>
      </c>
      <c r="F3725" s="618">
        <v>2350</v>
      </c>
      <c r="G3725" s="620"/>
      <c r="H3725" s="599"/>
      <c r="I3725" s="599"/>
      <c r="J3725" s="1392" t="s">
        <v>1126</v>
      </c>
      <c r="K3725" s="606"/>
      <c r="L3725" s="598"/>
      <c r="M3725" s="598"/>
      <c r="N3725" s="1497"/>
      <c r="O3725" s="6"/>
      <c r="P3725" s="6"/>
      <c r="Q3725" s="6"/>
      <c r="R3725" s="6"/>
      <c r="S3725" s="6"/>
      <c r="T3725" s="6"/>
      <c r="V3725" s="6"/>
      <c r="W3725" s="6"/>
      <c r="X3725" s="6"/>
      <c r="Y3725" s="6"/>
      <c r="Z3725" s="6"/>
      <c r="AA3725" s="6"/>
      <c r="AB3725" s="6"/>
      <c r="AC3725" s="6"/>
      <c r="AD3725" s="6"/>
      <c r="AE3725" s="6"/>
      <c r="AF3725" s="6"/>
    </row>
    <row r="3726" spans="1:32">
      <c r="A3726" s="622"/>
      <c r="B3726" s="3032" t="s">
        <v>756</v>
      </c>
      <c r="C3726" s="622" t="s">
        <v>307</v>
      </c>
      <c r="D3726" s="658" t="s">
        <v>1852</v>
      </c>
      <c r="E3726" s="659" t="s">
        <v>1843</v>
      </c>
      <c r="F3726" s="624">
        <v>2390</v>
      </c>
      <c r="G3726" s="625" t="s">
        <v>127</v>
      </c>
      <c r="H3726" s="628">
        <v>4400</v>
      </c>
      <c r="I3726" s="628"/>
      <c r="J3726" s="1392">
        <v>727.22</v>
      </c>
      <c r="K3726" s="666"/>
      <c r="L3726" s="628">
        <v>5210</v>
      </c>
      <c r="M3726" s="628"/>
      <c r="N3726" s="1497"/>
      <c r="O3726" s="6"/>
      <c r="P3726" s="6"/>
      <c r="Q3726" s="6"/>
      <c r="R3726" s="6"/>
      <c r="S3726" s="6"/>
      <c r="T3726" s="6"/>
      <c r="U3726" s="6"/>
      <c r="V3726" s="6"/>
      <c r="W3726" s="6"/>
      <c r="X3726" s="6"/>
      <c r="Y3726" s="6"/>
      <c r="Z3726" s="6"/>
      <c r="AA3726" s="6"/>
      <c r="AB3726" s="6"/>
      <c r="AC3726" s="6"/>
      <c r="AD3726" s="6"/>
      <c r="AE3726" s="6"/>
      <c r="AF3726" s="6"/>
    </row>
    <row r="3727" spans="1:32">
      <c r="A3727" s="602"/>
      <c r="B3727" s="3033" t="s">
        <v>756</v>
      </c>
      <c r="C3727" s="602" t="s">
        <v>307</v>
      </c>
      <c r="D3727" s="617" t="s">
        <v>1852</v>
      </c>
      <c r="E3727" s="639" t="s">
        <v>1843</v>
      </c>
      <c r="F3727" s="618">
        <v>2390</v>
      </c>
      <c r="G3727" s="604" t="s">
        <v>2169</v>
      </c>
      <c r="H3727" s="599"/>
      <c r="I3727" s="599">
        <v>3000</v>
      </c>
      <c r="J3727" s="1392" t="s">
        <v>1126</v>
      </c>
      <c r="K3727" s="606"/>
      <c r="L3727" s="599"/>
      <c r="M3727" s="599">
        <v>3000</v>
      </c>
      <c r="N3727" s="72"/>
      <c r="O3727" s="6"/>
      <c r="P3727" s="6"/>
      <c r="Q3727" s="6"/>
      <c r="R3727" s="6"/>
      <c r="S3727" s="6"/>
      <c r="T3727" s="6"/>
      <c r="U3727" s="6"/>
      <c r="V3727" s="6"/>
      <c r="W3727" s="6"/>
      <c r="X3727" s="6"/>
      <c r="Y3727" s="6"/>
      <c r="Z3727" s="6"/>
      <c r="AA3727" s="6"/>
      <c r="AB3727" s="6"/>
      <c r="AC3727" s="6"/>
      <c r="AD3727" s="6"/>
      <c r="AE3727" s="6"/>
      <c r="AF3727" s="6"/>
    </row>
    <row r="3728" spans="1:32" ht="11.4" customHeight="1">
      <c r="A3728" s="602"/>
      <c r="B3728" s="3033" t="s">
        <v>756</v>
      </c>
      <c r="C3728" s="602" t="s">
        <v>307</v>
      </c>
      <c r="D3728" s="617" t="s">
        <v>1852</v>
      </c>
      <c r="E3728" s="639" t="s">
        <v>1843</v>
      </c>
      <c r="F3728" s="618">
        <v>2390</v>
      </c>
      <c r="G3728" s="604" t="s">
        <v>3327</v>
      </c>
      <c r="H3728" s="599"/>
      <c r="I3728" s="599">
        <v>1400</v>
      </c>
      <c r="J3728" s="1392" t="s">
        <v>1126</v>
      </c>
      <c r="K3728" s="606"/>
      <c r="L3728" s="599"/>
      <c r="M3728" s="599">
        <v>2210</v>
      </c>
      <c r="N3728" s="72"/>
      <c r="O3728" s="6"/>
      <c r="P3728" s="6"/>
      <c r="Q3728" s="6"/>
      <c r="R3728" s="6"/>
      <c r="S3728" s="6"/>
      <c r="T3728" s="6"/>
      <c r="U3728" s="6"/>
      <c r="V3728" s="6"/>
      <c r="W3728" s="6"/>
      <c r="X3728" s="6"/>
      <c r="Y3728" s="6"/>
      <c r="Z3728" s="6"/>
      <c r="AA3728" s="6"/>
      <c r="AB3728" s="6"/>
      <c r="AC3728" s="6"/>
      <c r="AD3728" s="6"/>
      <c r="AE3728" s="6"/>
      <c r="AF3728" s="6"/>
    </row>
    <row r="3729" spans="1:32">
      <c r="A3729" s="622" t="s">
        <v>503</v>
      </c>
      <c r="B3729" s="3032" t="s">
        <v>758</v>
      </c>
      <c r="C3729" s="622" t="s">
        <v>308</v>
      </c>
      <c r="D3729" s="658" t="s">
        <v>1852</v>
      </c>
      <c r="E3729" s="659" t="s">
        <v>1843</v>
      </c>
      <c r="F3729" s="660">
        <v>5238</v>
      </c>
      <c r="G3729" s="625" t="s">
        <v>131</v>
      </c>
      <c r="H3729" s="628">
        <v>0</v>
      </c>
      <c r="I3729" s="628"/>
      <c r="J3729" s="1392" t="s">
        <v>1126</v>
      </c>
      <c r="K3729" s="666"/>
      <c r="L3729" s="626">
        <v>0</v>
      </c>
      <c r="M3729" s="626"/>
      <c r="N3729" s="72"/>
      <c r="O3729" s="6"/>
      <c r="P3729" s="6"/>
      <c r="Q3729" s="6"/>
      <c r="R3729" s="6"/>
      <c r="S3729" s="6"/>
      <c r="T3729" s="6"/>
      <c r="U3729" s="6"/>
      <c r="V3729" s="6"/>
      <c r="W3729" s="6"/>
      <c r="X3729" s="6"/>
      <c r="Y3729" s="6"/>
      <c r="Z3729" s="6"/>
      <c r="AA3729" s="6"/>
      <c r="AB3729" s="6"/>
      <c r="AC3729" s="6"/>
      <c r="AD3729" s="6"/>
      <c r="AE3729" s="6"/>
      <c r="AF3729" s="6"/>
    </row>
    <row r="3730" spans="1:32">
      <c r="A3730" s="602"/>
      <c r="B3730" s="3033" t="s">
        <v>758</v>
      </c>
      <c r="C3730" s="602" t="s">
        <v>308</v>
      </c>
      <c r="D3730" s="617" t="s">
        <v>1852</v>
      </c>
      <c r="E3730" s="639" t="s">
        <v>1843</v>
      </c>
      <c r="F3730" s="664">
        <v>5238</v>
      </c>
      <c r="G3730" s="604"/>
      <c r="H3730" s="599"/>
      <c r="I3730" s="599"/>
      <c r="J3730" s="1392" t="s">
        <v>1126</v>
      </c>
      <c r="K3730" s="606"/>
      <c r="L3730" s="598"/>
      <c r="M3730" s="598"/>
      <c r="N3730" s="72"/>
      <c r="O3730" s="6"/>
      <c r="P3730" s="6"/>
      <c r="Q3730" s="6"/>
      <c r="R3730" s="6"/>
      <c r="S3730" s="6"/>
      <c r="T3730" s="6"/>
      <c r="U3730" s="6"/>
      <c r="V3730" s="6"/>
      <c r="W3730" s="6"/>
      <c r="X3730" s="6"/>
      <c r="Y3730" s="6"/>
      <c r="Z3730" s="6"/>
      <c r="AA3730" s="6"/>
      <c r="AB3730" s="6"/>
      <c r="AC3730" s="6"/>
      <c r="AD3730" s="6"/>
      <c r="AE3730" s="6"/>
      <c r="AF3730" s="6"/>
    </row>
    <row r="3731" spans="1:32" ht="20.399999999999999">
      <c r="A3731" s="622" t="s">
        <v>503</v>
      </c>
      <c r="B3731" s="3032" t="s">
        <v>758</v>
      </c>
      <c r="C3731" s="622" t="s">
        <v>308</v>
      </c>
      <c r="D3731" s="658" t="s">
        <v>1852</v>
      </c>
      <c r="E3731" s="659" t="s">
        <v>1843</v>
      </c>
      <c r="F3731" s="660">
        <v>5239</v>
      </c>
      <c r="G3731" s="625" t="s">
        <v>1170</v>
      </c>
      <c r="H3731" s="628">
        <v>1000</v>
      </c>
      <c r="I3731" s="628"/>
      <c r="J3731" s="1392">
        <v>599</v>
      </c>
      <c r="K3731" s="666"/>
      <c r="L3731" s="628">
        <v>1000</v>
      </c>
      <c r="M3731" s="628"/>
      <c r="N3731" s="72"/>
      <c r="O3731" s="6"/>
      <c r="P3731" s="6"/>
      <c r="Q3731" s="6"/>
      <c r="R3731" s="6"/>
      <c r="S3731" s="6"/>
      <c r="T3731" s="6"/>
      <c r="U3731" s="6"/>
      <c r="V3731" s="6"/>
      <c r="W3731" s="6"/>
      <c r="X3731" s="6"/>
      <c r="Y3731" s="6"/>
      <c r="Z3731" s="6"/>
      <c r="AA3731" s="6"/>
      <c r="AB3731" s="6"/>
      <c r="AC3731" s="6"/>
      <c r="AD3731" s="6"/>
      <c r="AE3731" s="6"/>
      <c r="AF3731" s="6"/>
    </row>
    <row r="3732" spans="1:32">
      <c r="A3732" s="602"/>
      <c r="B3732" s="3033" t="s">
        <v>758</v>
      </c>
      <c r="C3732" s="602" t="s">
        <v>308</v>
      </c>
      <c r="D3732" s="617" t="s">
        <v>1852</v>
      </c>
      <c r="E3732" s="639" t="s">
        <v>1843</v>
      </c>
      <c r="F3732" s="664">
        <v>5239</v>
      </c>
      <c r="G3732" s="604" t="s">
        <v>2545</v>
      </c>
      <c r="H3732" s="599"/>
      <c r="I3732" s="599">
        <v>1000</v>
      </c>
      <c r="J3732" s="1392" t="s">
        <v>1126</v>
      </c>
      <c r="K3732" s="606"/>
      <c r="L3732" s="599"/>
      <c r="M3732" s="599">
        <v>1000</v>
      </c>
      <c r="N3732" s="72"/>
      <c r="O3732" s="6"/>
      <c r="P3732" s="6"/>
      <c r="Q3732" s="6"/>
      <c r="R3732" s="6"/>
      <c r="S3732" s="6"/>
      <c r="T3732" s="6"/>
      <c r="U3732" s="6"/>
      <c r="V3732" s="6"/>
      <c r="W3732" s="6"/>
      <c r="X3732" s="6"/>
      <c r="Y3732" s="6"/>
      <c r="Z3732" s="6"/>
      <c r="AA3732" s="6"/>
      <c r="AB3732" s="6"/>
      <c r="AC3732" s="6"/>
      <c r="AD3732" s="6"/>
      <c r="AE3732" s="6"/>
      <c r="AF3732" s="6"/>
    </row>
    <row r="3733" spans="1:32" ht="20.399999999999999">
      <c r="A3733" s="622" t="s">
        <v>503</v>
      </c>
      <c r="B3733" s="3032" t="s">
        <v>757</v>
      </c>
      <c r="C3733" s="622" t="s">
        <v>308</v>
      </c>
      <c r="D3733" s="658" t="s">
        <v>1852</v>
      </c>
      <c r="E3733" s="659" t="s">
        <v>1843</v>
      </c>
      <c r="F3733" s="660">
        <v>5239</v>
      </c>
      <c r="G3733" s="625" t="s">
        <v>1170</v>
      </c>
      <c r="H3733" s="628">
        <v>0</v>
      </c>
      <c r="I3733" s="628"/>
      <c r="J3733" s="1392" t="s">
        <v>1126</v>
      </c>
      <c r="K3733" s="666"/>
      <c r="L3733" s="628">
        <v>6500</v>
      </c>
      <c r="M3733" s="626"/>
      <c r="N3733" s="1497" t="s">
        <v>3433</v>
      </c>
      <c r="O3733" s="6"/>
      <c r="P3733" s="6"/>
      <c r="Q3733" s="6"/>
      <c r="R3733" s="6"/>
      <c r="S3733" s="6"/>
      <c r="T3733" s="6"/>
      <c r="U3733" s="6"/>
      <c r="V3733" s="6"/>
      <c r="W3733" s="6"/>
      <c r="X3733" s="6"/>
      <c r="Y3733" s="6"/>
      <c r="Z3733" s="6"/>
      <c r="AA3733" s="6"/>
      <c r="AB3733" s="6"/>
      <c r="AC3733" s="6"/>
      <c r="AD3733" s="6"/>
      <c r="AE3733" s="6"/>
      <c r="AF3733" s="6"/>
    </row>
    <row r="3734" spans="1:32" ht="20.399999999999999">
      <c r="A3734" s="607"/>
      <c r="B3734" s="3049" t="s">
        <v>757</v>
      </c>
      <c r="C3734" s="607" t="s">
        <v>308</v>
      </c>
      <c r="D3734" s="608" t="s">
        <v>1852</v>
      </c>
      <c r="E3734" s="609" t="s">
        <v>1843</v>
      </c>
      <c r="F3734" s="657">
        <v>5239</v>
      </c>
      <c r="G3734" s="656" t="s">
        <v>3315</v>
      </c>
      <c r="H3734" s="611"/>
      <c r="I3734" s="611"/>
      <c r="J3734" s="1392" t="s">
        <v>1126</v>
      </c>
      <c r="K3734" s="611"/>
      <c r="L3734" s="669"/>
      <c r="M3734" s="1536">
        <v>6500</v>
      </c>
      <c r="N3734" s="1497"/>
      <c r="O3734" s="6"/>
      <c r="P3734" s="6"/>
      <c r="Q3734" s="6"/>
      <c r="R3734" s="6"/>
      <c r="S3734" s="6"/>
      <c r="T3734" s="6"/>
      <c r="U3734" s="6"/>
      <c r="V3734" s="6"/>
      <c r="W3734" s="6"/>
      <c r="X3734" s="6"/>
      <c r="Y3734" s="6"/>
      <c r="Z3734" s="6"/>
      <c r="AA3734" s="6"/>
      <c r="AB3734" s="6"/>
      <c r="AC3734" s="6"/>
      <c r="AD3734" s="6"/>
      <c r="AE3734" s="6"/>
      <c r="AF3734" s="6"/>
    </row>
    <row r="3735" spans="1:32">
      <c r="A3735" s="622" t="s">
        <v>503</v>
      </c>
      <c r="B3735" s="3032" t="s">
        <v>324</v>
      </c>
      <c r="C3735" s="622" t="s">
        <v>625</v>
      </c>
      <c r="D3735" s="658" t="s">
        <v>1852</v>
      </c>
      <c r="E3735" s="659" t="s">
        <v>1843</v>
      </c>
      <c r="F3735" s="624">
        <v>6322</v>
      </c>
      <c r="G3735" s="625" t="s">
        <v>896</v>
      </c>
      <c r="H3735" s="628">
        <v>21000</v>
      </c>
      <c r="I3735" s="628"/>
      <c r="J3735" s="1392">
        <v>10164.4</v>
      </c>
      <c r="K3735" s="666"/>
      <c r="L3735" s="628">
        <v>23000</v>
      </c>
      <c r="M3735" s="628"/>
      <c r="N3735" s="1497"/>
      <c r="O3735" s="6"/>
      <c r="P3735" s="6"/>
      <c r="Q3735" s="6"/>
      <c r="R3735" s="6"/>
      <c r="S3735" s="6"/>
      <c r="T3735" s="6"/>
      <c r="U3735" s="6"/>
      <c r="V3735" s="6"/>
      <c r="W3735" s="6"/>
      <c r="X3735" s="6"/>
      <c r="Y3735" s="6"/>
      <c r="Z3735" s="6"/>
      <c r="AA3735" s="6"/>
      <c r="AB3735" s="6"/>
      <c r="AC3735" s="6"/>
      <c r="AD3735" s="6"/>
      <c r="AE3735" s="6"/>
      <c r="AF3735" s="6"/>
    </row>
    <row r="3736" spans="1:32" s="376" customFormat="1" ht="20.399999999999999">
      <c r="A3736" s="602"/>
      <c r="B3736" s="3033" t="s">
        <v>324</v>
      </c>
      <c r="C3736" s="602" t="s">
        <v>625</v>
      </c>
      <c r="D3736" s="617" t="s">
        <v>1852</v>
      </c>
      <c r="E3736" s="639" t="s">
        <v>1843</v>
      </c>
      <c r="F3736" s="618">
        <v>6322</v>
      </c>
      <c r="G3736" s="604" t="s">
        <v>2170</v>
      </c>
      <c r="H3736" s="599"/>
      <c r="I3736" s="599">
        <v>21000</v>
      </c>
      <c r="J3736" s="1392" t="s">
        <v>1126</v>
      </c>
      <c r="K3736" s="606"/>
      <c r="L3736" s="599"/>
      <c r="M3736" s="599">
        <v>23000</v>
      </c>
      <c r="N3736" s="1497"/>
      <c r="O3736" s="375"/>
      <c r="P3736" s="375"/>
      <c r="Q3736" s="375"/>
      <c r="R3736" s="375"/>
      <c r="S3736" s="375"/>
      <c r="T3736" s="375"/>
      <c r="U3736" s="375"/>
      <c r="V3736" s="375"/>
      <c r="W3736" s="375"/>
      <c r="X3736" s="375"/>
      <c r="Y3736" s="375"/>
      <c r="Z3736" s="375"/>
      <c r="AA3736" s="375"/>
      <c r="AB3736" s="375"/>
      <c r="AC3736" s="375"/>
      <c r="AD3736" s="375"/>
      <c r="AE3736" s="375"/>
      <c r="AF3736" s="375"/>
    </row>
    <row r="3737" spans="1:32">
      <c r="A3737" s="622"/>
      <c r="B3737" s="3032" t="s">
        <v>324</v>
      </c>
      <c r="C3737" s="622" t="s">
        <v>625</v>
      </c>
      <c r="D3737" s="658" t="s">
        <v>1852</v>
      </c>
      <c r="E3737" s="659" t="s">
        <v>1843</v>
      </c>
      <c r="F3737" s="624">
        <v>6421</v>
      </c>
      <c r="G3737" s="625" t="s">
        <v>284</v>
      </c>
      <c r="H3737" s="628">
        <v>500</v>
      </c>
      <c r="I3737" s="628"/>
      <c r="J3737" s="1392">
        <v>0</v>
      </c>
      <c r="K3737" s="666"/>
      <c r="L3737" s="628">
        <v>500</v>
      </c>
      <c r="M3737" s="628"/>
      <c r="N3737" s="1497"/>
      <c r="O3737" s="6"/>
      <c r="P3737" s="6"/>
      <c r="Q3737" s="6"/>
      <c r="R3737" s="6"/>
      <c r="S3737" s="6"/>
      <c r="T3737" s="6"/>
      <c r="U3737" s="6"/>
      <c r="V3737" s="6"/>
      <c r="W3737" s="6"/>
      <c r="X3737" s="6"/>
      <c r="Y3737" s="6"/>
      <c r="Z3737" s="6"/>
      <c r="AA3737" s="6"/>
      <c r="AB3737" s="6"/>
      <c r="AC3737" s="6"/>
      <c r="AD3737" s="6"/>
      <c r="AE3737" s="6"/>
      <c r="AF3737" s="6"/>
    </row>
    <row r="3738" spans="1:32">
      <c r="A3738" s="602"/>
      <c r="B3738" s="3033" t="s">
        <v>324</v>
      </c>
      <c r="C3738" s="602" t="s">
        <v>625</v>
      </c>
      <c r="D3738" s="617" t="s">
        <v>1852</v>
      </c>
      <c r="E3738" s="639" t="s">
        <v>1843</v>
      </c>
      <c r="F3738" s="618">
        <v>6421</v>
      </c>
      <c r="G3738" s="620"/>
      <c r="H3738" s="599"/>
      <c r="I3738" s="599">
        <v>500</v>
      </c>
      <c r="J3738" s="1392" t="s">
        <v>1126</v>
      </c>
      <c r="K3738" s="606"/>
      <c r="L3738" s="599"/>
      <c r="M3738" s="599">
        <v>500</v>
      </c>
      <c r="N3738" s="1497"/>
      <c r="O3738" s="6"/>
      <c r="P3738" s="6"/>
      <c r="Q3738" s="6"/>
      <c r="R3738" s="6"/>
      <c r="S3738" s="6"/>
      <c r="T3738" s="6"/>
      <c r="U3738" s="6"/>
      <c r="V3738" s="6"/>
      <c r="W3738" s="6"/>
      <c r="X3738" s="6"/>
      <c r="Y3738" s="6"/>
      <c r="Z3738" s="6"/>
      <c r="AA3738" s="6"/>
      <c r="AB3738" s="6"/>
      <c r="AC3738" s="6"/>
      <c r="AD3738" s="6"/>
      <c r="AE3738" s="6"/>
      <c r="AF3738" s="6"/>
    </row>
    <row r="3739" spans="1:32">
      <c r="A3739" s="622" t="s">
        <v>691</v>
      </c>
      <c r="B3739" s="3032" t="s">
        <v>1203</v>
      </c>
      <c r="C3739" s="622" t="s">
        <v>307</v>
      </c>
      <c r="D3739" s="658" t="s">
        <v>1852</v>
      </c>
      <c r="E3739" s="659" t="s">
        <v>1843</v>
      </c>
      <c r="F3739" s="624">
        <v>7230</v>
      </c>
      <c r="G3739" s="625" t="s">
        <v>1000</v>
      </c>
      <c r="H3739" s="628">
        <v>12664</v>
      </c>
      <c r="I3739" s="628"/>
      <c r="J3739" s="1392">
        <v>8441</v>
      </c>
      <c r="K3739" s="666"/>
      <c r="L3739" s="628">
        <v>11649</v>
      </c>
      <c r="M3739" s="628"/>
      <c r="N3739" s="1497" t="s">
        <v>3435</v>
      </c>
      <c r="O3739" s="6"/>
      <c r="P3739" s="6"/>
      <c r="Q3739" s="6"/>
      <c r="R3739" s="6"/>
      <c r="S3739" s="6"/>
      <c r="T3739" s="6"/>
      <c r="U3739" s="6"/>
      <c r="V3739" s="6"/>
      <c r="W3739" s="6"/>
      <c r="X3739" s="6"/>
      <c r="Y3739" s="6"/>
      <c r="Z3739" s="6"/>
      <c r="AA3739" s="6"/>
      <c r="AB3739" s="6"/>
      <c r="AC3739" s="6"/>
      <c r="AD3739" s="6"/>
      <c r="AE3739" s="6"/>
      <c r="AF3739" s="6"/>
    </row>
    <row r="3740" spans="1:32">
      <c r="A3740" s="602" t="s">
        <v>691</v>
      </c>
      <c r="B3740" s="3033" t="s">
        <v>1203</v>
      </c>
      <c r="C3740" s="602" t="s">
        <v>307</v>
      </c>
      <c r="D3740" s="617" t="s">
        <v>1852</v>
      </c>
      <c r="E3740" s="639" t="s">
        <v>1843</v>
      </c>
      <c r="F3740" s="618">
        <v>7230</v>
      </c>
      <c r="G3740" s="620" t="s">
        <v>2443</v>
      </c>
      <c r="H3740" s="599"/>
      <c r="I3740" s="599">
        <v>4792</v>
      </c>
      <c r="J3740" s="1392" t="s">
        <v>1126</v>
      </c>
      <c r="K3740" s="606"/>
      <c r="L3740" s="599"/>
      <c r="M3740" s="599">
        <v>4792</v>
      </c>
      <c r="N3740" s="72"/>
      <c r="O3740" s="6"/>
      <c r="P3740" s="6"/>
      <c r="Q3740" s="6"/>
      <c r="R3740" s="6"/>
      <c r="S3740" s="6"/>
      <c r="T3740" s="6"/>
      <c r="U3740" s="6"/>
      <c r="V3740" s="6"/>
      <c r="W3740" s="6"/>
      <c r="X3740" s="6"/>
      <c r="Y3740" s="6"/>
      <c r="Z3740" s="6"/>
      <c r="AA3740" s="6"/>
      <c r="AB3740" s="6"/>
      <c r="AC3740" s="6"/>
      <c r="AD3740" s="6"/>
      <c r="AE3740" s="6"/>
      <c r="AF3740" s="6"/>
    </row>
    <row r="3741" spans="1:32">
      <c r="A3741" s="602" t="s">
        <v>691</v>
      </c>
      <c r="B3741" s="3033" t="s">
        <v>1203</v>
      </c>
      <c r="C3741" s="602" t="s">
        <v>307</v>
      </c>
      <c r="D3741" s="617" t="s">
        <v>1852</v>
      </c>
      <c r="E3741" s="639" t="s">
        <v>1843</v>
      </c>
      <c r="F3741" s="618">
        <v>7230</v>
      </c>
      <c r="G3741" s="1169" t="s">
        <v>2696</v>
      </c>
      <c r="H3741" s="1167"/>
      <c r="I3741" s="1167">
        <v>720</v>
      </c>
      <c r="J3741" s="1392" t="s">
        <v>1126</v>
      </c>
      <c r="K3741" s="1168"/>
      <c r="L3741" s="1167"/>
      <c r="M3741" s="1167">
        <v>800</v>
      </c>
      <c r="N3741" s="72"/>
      <c r="O3741" s="6"/>
      <c r="P3741" s="6"/>
      <c r="Q3741" s="6"/>
      <c r="R3741" s="6"/>
      <c r="S3741" s="6"/>
      <c r="T3741" s="6"/>
      <c r="U3741" s="6"/>
      <c r="V3741" s="6"/>
      <c r="W3741" s="6"/>
      <c r="X3741" s="6"/>
      <c r="Y3741" s="6"/>
      <c r="Z3741" s="6"/>
      <c r="AA3741" s="6"/>
      <c r="AB3741" s="6"/>
      <c r="AC3741" s="6"/>
      <c r="AD3741" s="6"/>
      <c r="AE3741" s="6"/>
      <c r="AF3741" s="6"/>
    </row>
    <row r="3742" spans="1:32">
      <c r="A3742" s="602" t="s">
        <v>691</v>
      </c>
      <c r="B3742" s="3033" t="s">
        <v>1203</v>
      </c>
      <c r="C3742" s="602" t="s">
        <v>307</v>
      </c>
      <c r="D3742" s="617" t="s">
        <v>1852</v>
      </c>
      <c r="E3742" s="639" t="s">
        <v>1843</v>
      </c>
      <c r="F3742" s="618">
        <v>7230</v>
      </c>
      <c r="G3742" s="620" t="s">
        <v>2171</v>
      </c>
      <c r="H3742" s="599"/>
      <c r="I3742" s="599">
        <v>950</v>
      </c>
      <c r="J3742" s="1392" t="s">
        <v>1126</v>
      </c>
      <c r="K3742" s="606"/>
      <c r="L3742" s="599"/>
      <c r="M3742" s="599">
        <v>1100</v>
      </c>
      <c r="N3742" s="72"/>
      <c r="O3742" s="6"/>
      <c r="P3742" s="6"/>
      <c r="Q3742" s="6"/>
      <c r="R3742" s="6"/>
      <c r="S3742" s="6"/>
      <c r="T3742" s="6"/>
      <c r="U3742" s="6"/>
      <c r="V3742" s="6"/>
      <c r="W3742" s="6"/>
      <c r="X3742" s="6"/>
      <c r="Y3742" s="6"/>
      <c r="Z3742" s="6"/>
      <c r="AA3742" s="6"/>
      <c r="AB3742" s="6"/>
      <c r="AC3742" s="6"/>
      <c r="AD3742" s="6"/>
      <c r="AE3742" s="6"/>
      <c r="AF3742" s="6"/>
    </row>
    <row r="3743" spans="1:32">
      <c r="A3743" s="602" t="s">
        <v>691</v>
      </c>
      <c r="B3743" s="3033" t="s">
        <v>1203</v>
      </c>
      <c r="C3743" s="602" t="s">
        <v>307</v>
      </c>
      <c r="D3743" s="617" t="s">
        <v>1852</v>
      </c>
      <c r="E3743" s="639" t="s">
        <v>1843</v>
      </c>
      <c r="F3743" s="618">
        <v>7230</v>
      </c>
      <c r="G3743" s="604" t="s">
        <v>4397</v>
      </c>
      <c r="H3743" s="599"/>
      <c r="I3743" s="599">
        <v>1700</v>
      </c>
      <c r="J3743" s="1392" t="s">
        <v>1126</v>
      </c>
      <c r="K3743" s="606"/>
      <c r="L3743" s="599"/>
      <c r="M3743" s="599">
        <v>0</v>
      </c>
      <c r="N3743" s="72"/>
      <c r="O3743" s="6"/>
      <c r="P3743" s="6"/>
      <c r="Q3743" s="6"/>
      <c r="R3743" s="6"/>
      <c r="S3743" s="6"/>
      <c r="T3743" s="6"/>
      <c r="U3743" s="6"/>
      <c r="V3743" s="6"/>
      <c r="W3743" s="6"/>
      <c r="X3743" s="6"/>
      <c r="Y3743" s="6"/>
      <c r="Z3743" s="6"/>
      <c r="AA3743" s="6"/>
      <c r="AB3743" s="6"/>
      <c r="AC3743" s="6"/>
      <c r="AD3743" s="6"/>
      <c r="AE3743" s="6"/>
      <c r="AF3743" s="6"/>
    </row>
    <row r="3744" spans="1:32">
      <c r="A3744" s="602" t="s">
        <v>691</v>
      </c>
      <c r="B3744" s="3033" t="s">
        <v>1203</v>
      </c>
      <c r="C3744" s="602" t="s">
        <v>307</v>
      </c>
      <c r="D3744" s="617" t="s">
        <v>1852</v>
      </c>
      <c r="E3744" s="639" t="s">
        <v>1843</v>
      </c>
      <c r="F3744" s="618">
        <v>7230</v>
      </c>
      <c r="G3744" s="604" t="s">
        <v>4398</v>
      </c>
      <c r="H3744" s="599"/>
      <c r="I3744" s="599">
        <v>1200</v>
      </c>
      <c r="J3744" s="1392" t="s">
        <v>1126</v>
      </c>
      <c r="K3744" s="606"/>
      <c r="L3744" s="599"/>
      <c r="M3744" s="599">
        <v>500</v>
      </c>
      <c r="N3744" s="72"/>
      <c r="O3744" s="6"/>
      <c r="P3744" s="6"/>
      <c r="Q3744" s="6"/>
      <c r="R3744" s="6"/>
      <c r="S3744" s="6"/>
      <c r="T3744" s="6"/>
      <c r="U3744" s="6"/>
      <c r="V3744" s="6"/>
      <c r="W3744" s="6"/>
      <c r="X3744" s="6"/>
      <c r="Y3744" s="6"/>
      <c r="Z3744" s="6"/>
      <c r="AA3744" s="6"/>
      <c r="AB3744" s="6"/>
      <c r="AC3744" s="6"/>
      <c r="AD3744" s="6"/>
      <c r="AE3744" s="6"/>
      <c r="AF3744" s="6"/>
    </row>
    <row r="3745" spans="1:32">
      <c r="A3745" s="602" t="s">
        <v>691</v>
      </c>
      <c r="B3745" s="3033" t="s">
        <v>1203</v>
      </c>
      <c r="C3745" s="602" t="s">
        <v>307</v>
      </c>
      <c r="D3745" s="617" t="s">
        <v>1852</v>
      </c>
      <c r="E3745" s="639" t="s">
        <v>1843</v>
      </c>
      <c r="F3745" s="618">
        <v>7230</v>
      </c>
      <c r="G3745" s="604" t="s">
        <v>2447</v>
      </c>
      <c r="H3745" s="961"/>
      <c r="I3745" s="961">
        <v>872</v>
      </c>
      <c r="J3745" s="1392" t="s">
        <v>1126</v>
      </c>
      <c r="K3745" s="606"/>
      <c r="L3745" s="599"/>
      <c r="M3745" s="599">
        <v>872</v>
      </c>
      <c r="N3745" s="72"/>
      <c r="O3745" s="6"/>
      <c r="P3745" s="6"/>
      <c r="Q3745" s="6"/>
      <c r="R3745" s="6"/>
      <c r="S3745" s="6"/>
      <c r="T3745" s="6"/>
      <c r="U3745" s="6"/>
      <c r="V3745" s="6"/>
      <c r="W3745" s="6"/>
      <c r="X3745" s="6"/>
      <c r="Y3745" s="6"/>
      <c r="Z3745" s="6"/>
      <c r="AA3745" s="6"/>
      <c r="AB3745" s="6"/>
      <c r="AC3745" s="6"/>
      <c r="AD3745" s="6"/>
      <c r="AE3745" s="6"/>
      <c r="AF3745" s="6"/>
    </row>
    <row r="3746" spans="1:32" ht="11.4" customHeight="1">
      <c r="A3746" s="602" t="s">
        <v>691</v>
      </c>
      <c r="B3746" s="3033" t="s">
        <v>1203</v>
      </c>
      <c r="C3746" s="602" t="s">
        <v>307</v>
      </c>
      <c r="D3746" s="617" t="s">
        <v>1852</v>
      </c>
      <c r="E3746" s="639" t="s">
        <v>1843</v>
      </c>
      <c r="F3746" s="618">
        <v>7230</v>
      </c>
      <c r="G3746" s="604" t="s">
        <v>2444</v>
      </c>
      <c r="H3746" s="961"/>
      <c r="I3746" s="961">
        <v>390</v>
      </c>
      <c r="J3746" s="1392" t="s">
        <v>1126</v>
      </c>
      <c r="K3746" s="606"/>
      <c r="L3746" s="599"/>
      <c r="M3746" s="599">
        <v>390</v>
      </c>
      <c r="N3746" s="72"/>
      <c r="O3746" s="6"/>
      <c r="P3746" s="6"/>
      <c r="Q3746" s="6"/>
      <c r="R3746" s="6"/>
      <c r="S3746" s="6"/>
      <c r="T3746" s="6"/>
      <c r="U3746" s="6"/>
      <c r="V3746" s="6"/>
      <c r="W3746" s="6"/>
      <c r="X3746" s="6"/>
      <c r="Y3746" s="6"/>
      <c r="Z3746" s="6"/>
      <c r="AA3746" s="6"/>
      <c r="AB3746" s="6"/>
      <c r="AC3746" s="6"/>
      <c r="AD3746" s="6"/>
      <c r="AE3746" s="6"/>
      <c r="AF3746" s="6"/>
    </row>
    <row r="3747" spans="1:32" ht="33.75" customHeight="1">
      <c r="A3747" s="602" t="s">
        <v>691</v>
      </c>
      <c r="B3747" s="3033" t="s">
        <v>1203</v>
      </c>
      <c r="C3747" s="602" t="s">
        <v>307</v>
      </c>
      <c r="D3747" s="617" t="s">
        <v>1852</v>
      </c>
      <c r="E3747" s="639" t="s">
        <v>1843</v>
      </c>
      <c r="F3747" s="618">
        <v>7230</v>
      </c>
      <c r="G3747" s="604" t="s">
        <v>2446</v>
      </c>
      <c r="H3747" s="961"/>
      <c r="I3747" s="961">
        <v>1290</v>
      </c>
      <c r="J3747" s="1392" t="s">
        <v>1126</v>
      </c>
      <c r="K3747" s="606"/>
      <c r="L3747" s="599"/>
      <c r="M3747" s="599">
        <v>500</v>
      </c>
      <c r="N3747" s="72"/>
      <c r="O3747" s="6"/>
      <c r="P3747" s="6"/>
      <c r="Q3747" s="6"/>
      <c r="R3747" s="6"/>
      <c r="S3747" s="6"/>
      <c r="T3747" s="6"/>
      <c r="U3747" s="6"/>
      <c r="V3747" s="6"/>
      <c r="W3747" s="6"/>
      <c r="X3747" s="6"/>
      <c r="Y3747" s="6"/>
      <c r="Z3747" s="6"/>
      <c r="AA3747" s="6"/>
      <c r="AB3747" s="6"/>
      <c r="AC3747" s="6"/>
      <c r="AD3747" s="6"/>
      <c r="AE3747" s="6"/>
      <c r="AF3747" s="6"/>
    </row>
    <row r="3748" spans="1:32" s="53" customFormat="1" ht="10.199999999999999">
      <c r="A3748" s="602" t="s">
        <v>691</v>
      </c>
      <c r="B3748" s="3033" t="s">
        <v>1203</v>
      </c>
      <c r="C3748" s="602" t="s">
        <v>307</v>
      </c>
      <c r="D3748" s="617" t="s">
        <v>1852</v>
      </c>
      <c r="E3748" s="639" t="s">
        <v>1843</v>
      </c>
      <c r="F3748" s="618">
        <v>7230</v>
      </c>
      <c r="G3748" s="2089" t="s">
        <v>4400</v>
      </c>
      <c r="H3748" s="2280"/>
      <c r="I3748" s="2280"/>
      <c r="J3748" s="2082"/>
      <c r="K3748" s="2212"/>
      <c r="L3748" s="2081"/>
      <c r="M3748" s="2081">
        <v>1200</v>
      </c>
      <c r="N3748" s="72"/>
    </row>
    <row r="3749" spans="1:32" s="53" customFormat="1" ht="10.199999999999999">
      <c r="A3749" s="602" t="s">
        <v>691</v>
      </c>
      <c r="B3749" s="3033" t="s">
        <v>1203</v>
      </c>
      <c r="C3749" s="602" t="s">
        <v>307</v>
      </c>
      <c r="D3749" s="617" t="s">
        <v>1852</v>
      </c>
      <c r="E3749" s="639" t="s">
        <v>1843</v>
      </c>
      <c r="F3749" s="618">
        <v>7230</v>
      </c>
      <c r="G3749" s="2278" t="s">
        <v>4399</v>
      </c>
      <c r="H3749" s="2279"/>
      <c r="I3749" s="2279">
        <v>450</v>
      </c>
      <c r="J3749" s="1392" t="s">
        <v>1126</v>
      </c>
      <c r="K3749" s="606"/>
      <c r="L3749" s="599"/>
      <c r="M3749" s="599">
        <v>470</v>
      </c>
      <c r="N3749" s="72"/>
    </row>
    <row r="3750" spans="1:32">
      <c r="A3750" s="602" t="s">
        <v>691</v>
      </c>
      <c r="B3750" s="3033" t="s">
        <v>1203</v>
      </c>
      <c r="C3750" s="602" t="s">
        <v>307</v>
      </c>
      <c r="D3750" s="617" t="s">
        <v>1852</v>
      </c>
      <c r="E3750" s="639" t="s">
        <v>1843</v>
      </c>
      <c r="F3750" s="618">
        <v>7230</v>
      </c>
      <c r="G3750" s="604" t="s">
        <v>4642</v>
      </c>
      <c r="H3750" s="2279"/>
      <c r="I3750" s="2279"/>
      <c r="J3750" s="2082"/>
      <c r="K3750" s="2212"/>
      <c r="L3750" s="2081"/>
      <c r="M3750" s="2081">
        <v>225</v>
      </c>
      <c r="N3750" s="72"/>
      <c r="O3750" s="6"/>
      <c r="P3750" s="6"/>
      <c r="Q3750" s="6"/>
      <c r="R3750" s="6"/>
      <c r="S3750" s="6"/>
      <c r="T3750" s="6"/>
      <c r="U3750" s="6"/>
      <c r="V3750" s="6"/>
      <c r="W3750" s="6"/>
      <c r="X3750" s="6"/>
      <c r="Y3750" s="6"/>
      <c r="Z3750" s="6"/>
      <c r="AA3750" s="6"/>
      <c r="AB3750" s="6"/>
      <c r="AC3750" s="6"/>
      <c r="AD3750" s="6"/>
      <c r="AE3750" s="6"/>
      <c r="AF3750" s="6"/>
    </row>
    <row r="3751" spans="1:32">
      <c r="A3751" s="602" t="s">
        <v>691</v>
      </c>
      <c r="B3751" s="3033" t="s">
        <v>1203</v>
      </c>
      <c r="C3751" s="602" t="s">
        <v>307</v>
      </c>
      <c r="D3751" s="617" t="s">
        <v>1852</v>
      </c>
      <c r="E3751" s="639" t="s">
        <v>1843</v>
      </c>
      <c r="F3751" s="618">
        <v>7230</v>
      </c>
      <c r="G3751" s="604" t="s">
        <v>2445</v>
      </c>
      <c r="H3751" s="599"/>
      <c r="I3751" s="599">
        <v>300</v>
      </c>
      <c r="J3751" s="1392" t="s">
        <v>1126</v>
      </c>
      <c r="K3751" s="606"/>
      <c r="L3751" s="599"/>
      <c r="M3751" s="599">
        <v>300</v>
      </c>
      <c r="N3751" s="72"/>
      <c r="O3751" s="6"/>
      <c r="P3751" s="6"/>
      <c r="Q3751" s="6"/>
      <c r="R3751" s="6"/>
      <c r="S3751" s="6"/>
      <c r="T3751" s="6"/>
      <c r="U3751" s="6"/>
      <c r="V3751" s="6"/>
      <c r="W3751" s="6"/>
      <c r="X3751" s="6"/>
      <c r="Y3751" s="6"/>
      <c r="Z3751" s="6"/>
      <c r="AA3751" s="6"/>
      <c r="AB3751" s="6"/>
      <c r="AC3751" s="6"/>
      <c r="AD3751" s="6"/>
      <c r="AE3751" s="6"/>
      <c r="AF3751" s="6"/>
    </row>
    <row r="3752" spans="1:32" ht="11.4" customHeight="1">
      <c r="A3752" s="602" t="s">
        <v>691</v>
      </c>
      <c r="B3752" s="3033" t="s">
        <v>1203</v>
      </c>
      <c r="C3752" s="602" t="s">
        <v>307</v>
      </c>
      <c r="D3752" s="617" t="s">
        <v>1852</v>
      </c>
      <c r="E3752" s="639" t="s">
        <v>1843</v>
      </c>
      <c r="F3752" s="618">
        <v>7230</v>
      </c>
      <c r="G3752" s="604" t="s">
        <v>125</v>
      </c>
      <c r="H3752" s="599"/>
      <c r="I3752" s="599"/>
      <c r="J3752" s="1392" t="s">
        <v>1126</v>
      </c>
      <c r="K3752" s="606"/>
      <c r="L3752" s="599"/>
      <c r="M3752" s="599">
        <v>500</v>
      </c>
      <c r="N3752" s="72"/>
      <c r="O3752" s="6"/>
      <c r="P3752" s="6"/>
      <c r="Q3752" s="6"/>
      <c r="R3752" s="6"/>
      <c r="S3752" s="6"/>
      <c r="T3752" s="6"/>
      <c r="U3752" s="6"/>
      <c r="V3752" s="6"/>
      <c r="W3752" s="6"/>
      <c r="X3752" s="6"/>
      <c r="Y3752" s="6"/>
      <c r="Z3752" s="6"/>
      <c r="AA3752" s="6"/>
      <c r="AB3752" s="6"/>
      <c r="AC3752" s="6"/>
      <c r="AD3752" s="6"/>
      <c r="AE3752" s="6"/>
      <c r="AF3752" s="6"/>
    </row>
    <row r="3753" spans="1:32" ht="12">
      <c r="A3753" s="622"/>
      <c r="B3753" s="3032" t="s">
        <v>312</v>
      </c>
      <c r="C3753" s="622" t="s">
        <v>306</v>
      </c>
      <c r="D3753" s="658" t="s">
        <v>1852</v>
      </c>
      <c r="E3753" s="659" t="s">
        <v>1844</v>
      </c>
      <c r="F3753" s="624">
        <v>1147</v>
      </c>
      <c r="G3753" s="625" t="s">
        <v>414</v>
      </c>
      <c r="H3753" s="628">
        <v>6000</v>
      </c>
      <c r="I3753" s="628"/>
      <c r="J3753" s="1392">
        <v>2088.67</v>
      </c>
      <c r="K3753" s="666"/>
      <c r="L3753" s="628">
        <v>0</v>
      </c>
      <c r="M3753" s="628"/>
      <c r="N3753" s="584"/>
      <c r="O3753" s="6"/>
      <c r="P3753" s="6"/>
      <c r="Q3753" s="6"/>
      <c r="R3753" s="6"/>
      <c r="S3753" s="6"/>
      <c r="T3753" s="6"/>
      <c r="U3753" s="6"/>
      <c r="V3753" s="6"/>
      <c r="W3753" s="6"/>
      <c r="X3753" s="6"/>
      <c r="Y3753" s="6"/>
      <c r="Z3753" s="6"/>
      <c r="AA3753" s="6"/>
      <c r="AB3753" s="6"/>
      <c r="AC3753" s="6"/>
      <c r="AD3753" s="6"/>
      <c r="AE3753" s="6"/>
      <c r="AF3753" s="6"/>
    </row>
    <row r="3754" spans="1:32" ht="12">
      <c r="A3754" s="602"/>
      <c r="B3754" s="3033" t="s">
        <v>312</v>
      </c>
      <c r="C3754" s="602" t="s">
        <v>306</v>
      </c>
      <c r="D3754" s="617" t="s">
        <v>1852</v>
      </c>
      <c r="E3754" s="639" t="s">
        <v>1844</v>
      </c>
      <c r="F3754" s="618">
        <v>1147</v>
      </c>
      <c r="G3754" s="620" t="s">
        <v>1035</v>
      </c>
      <c r="H3754" s="599"/>
      <c r="I3754" s="599">
        <v>6000</v>
      </c>
      <c r="J3754" s="1392" t="s">
        <v>1126</v>
      </c>
      <c r="K3754" s="606"/>
      <c r="L3754" s="599"/>
      <c r="M3754" s="599">
        <v>0</v>
      </c>
      <c r="N3754" s="584"/>
      <c r="O3754" s="6"/>
      <c r="P3754" s="6"/>
      <c r="Q3754" s="6"/>
      <c r="R3754" s="6"/>
      <c r="S3754" s="6"/>
      <c r="T3754" s="6"/>
      <c r="U3754" s="6"/>
      <c r="V3754" s="6"/>
      <c r="W3754" s="6"/>
      <c r="X3754" s="6"/>
      <c r="Y3754" s="6"/>
      <c r="Z3754" s="6"/>
      <c r="AA3754" s="6"/>
      <c r="AB3754" s="6"/>
      <c r="AC3754" s="6"/>
      <c r="AD3754" s="6"/>
      <c r="AE3754" s="6"/>
      <c r="AF3754" s="6"/>
    </row>
    <row r="3755" spans="1:32">
      <c r="A3755" s="602"/>
      <c r="B3755" s="3033" t="s">
        <v>312</v>
      </c>
      <c r="C3755" s="602" t="s">
        <v>306</v>
      </c>
      <c r="D3755" s="617" t="s">
        <v>1852</v>
      </c>
      <c r="E3755" s="639" t="s">
        <v>1844</v>
      </c>
      <c r="F3755" s="618">
        <v>1147</v>
      </c>
      <c r="G3755" s="620" t="s">
        <v>1304</v>
      </c>
      <c r="H3755" s="599"/>
      <c r="I3755" s="599"/>
      <c r="J3755" s="1392" t="s">
        <v>1126</v>
      </c>
      <c r="K3755" s="606"/>
      <c r="L3755" s="599"/>
      <c r="M3755" s="599"/>
      <c r="N3755" s="72"/>
      <c r="O3755" s="6"/>
      <c r="P3755" s="6"/>
      <c r="Q3755" s="6"/>
      <c r="R3755" s="6"/>
      <c r="S3755" s="6"/>
      <c r="T3755" s="6"/>
      <c r="U3755" s="6"/>
      <c r="V3755" s="6"/>
      <c r="W3755" s="6"/>
      <c r="X3755" s="6"/>
      <c r="Y3755" s="6"/>
      <c r="Z3755" s="6"/>
      <c r="AA3755" s="6"/>
      <c r="AB3755" s="6"/>
      <c r="AC3755" s="6"/>
      <c r="AD3755" s="6"/>
      <c r="AE3755" s="6"/>
      <c r="AF3755" s="6"/>
    </row>
    <row r="3756" spans="1:32" ht="20.399999999999999">
      <c r="A3756" s="622"/>
      <c r="B3756" s="3032" t="s">
        <v>312</v>
      </c>
      <c r="C3756" s="622" t="s">
        <v>306</v>
      </c>
      <c r="D3756" s="658" t="s">
        <v>1852</v>
      </c>
      <c r="E3756" s="659" t="s">
        <v>1844</v>
      </c>
      <c r="F3756" s="624">
        <v>1210</v>
      </c>
      <c r="G3756" s="625" t="s">
        <v>388</v>
      </c>
      <c r="H3756" s="628">
        <v>2000</v>
      </c>
      <c r="I3756" s="628"/>
      <c r="J3756" s="1392">
        <v>444.11</v>
      </c>
      <c r="K3756" s="666"/>
      <c r="L3756" s="628">
        <v>0</v>
      </c>
      <c r="M3756" s="628"/>
      <c r="N3756" s="584"/>
      <c r="O3756" s="6"/>
      <c r="P3756" s="6"/>
      <c r="Q3756" s="6"/>
      <c r="R3756" s="6"/>
      <c r="S3756" s="6"/>
      <c r="T3756" s="6"/>
      <c r="U3756" s="6"/>
      <c r="V3756" s="6"/>
      <c r="W3756" s="6"/>
      <c r="X3756" s="6"/>
      <c r="Y3756" s="6"/>
      <c r="Z3756" s="6"/>
      <c r="AA3756" s="6"/>
      <c r="AB3756" s="6"/>
      <c r="AC3756" s="6"/>
      <c r="AD3756" s="6"/>
      <c r="AE3756" s="6"/>
      <c r="AF3756" s="6"/>
    </row>
    <row r="3757" spans="1:32">
      <c r="A3757" s="602"/>
      <c r="B3757" s="3033" t="s">
        <v>312</v>
      </c>
      <c r="C3757" s="602" t="s">
        <v>306</v>
      </c>
      <c r="D3757" s="617" t="s">
        <v>1852</v>
      </c>
      <c r="E3757" s="639" t="s">
        <v>1844</v>
      </c>
      <c r="F3757" s="618">
        <v>1210</v>
      </c>
      <c r="G3757" s="620" t="s">
        <v>1035</v>
      </c>
      <c r="H3757" s="599"/>
      <c r="I3757" s="599">
        <v>2000</v>
      </c>
      <c r="J3757" s="1392" t="s">
        <v>1126</v>
      </c>
      <c r="K3757" s="606"/>
      <c r="L3757" s="599"/>
      <c r="M3757" s="599">
        <v>0</v>
      </c>
      <c r="N3757" s="1679"/>
      <c r="O3757" s="6"/>
      <c r="P3757" s="6"/>
      <c r="Q3757" s="6"/>
      <c r="R3757" s="6"/>
      <c r="S3757" s="6"/>
      <c r="T3757" s="6"/>
      <c r="U3757" s="6"/>
      <c r="V3757" s="6"/>
      <c r="W3757" s="6"/>
      <c r="X3757" s="6"/>
      <c r="Y3757" s="6"/>
      <c r="Z3757" s="6"/>
      <c r="AA3757" s="6"/>
      <c r="AB3757" s="6"/>
      <c r="AC3757" s="6"/>
      <c r="AD3757" s="6"/>
      <c r="AE3757" s="6"/>
      <c r="AF3757" s="6"/>
    </row>
    <row r="3758" spans="1:32">
      <c r="A3758" s="602"/>
      <c r="B3758" s="3033" t="s">
        <v>312</v>
      </c>
      <c r="C3758" s="602" t="s">
        <v>306</v>
      </c>
      <c r="D3758" s="617" t="s">
        <v>1852</v>
      </c>
      <c r="E3758" s="639" t="s">
        <v>1844</v>
      </c>
      <c r="F3758" s="618">
        <v>1210</v>
      </c>
      <c r="G3758" s="620" t="s">
        <v>1304</v>
      </c>
      <c r="H3758" s="599"/>
      <c r="I3758" s="599"/>
      <c r="J3758" s="1392" t="s">
        <v>1126</v>
      </c>
      <c r="K3758" s="606"/>
      <c r="L3758" s="599"/>
      <c r="M3758" s="599"/>
      <c r="N3758" s="1679" t="s">
        <v>3440</v>
      </c>
      <c r="O3758" s="6"/>
      <c r="P3758" s="6"/>
      <c r="Q3758" s="6"/>
      <c r="R3758" s="6"/>
      <c r="S3758" s="6"/>
      <c r="T3758" s="6"/>
      <c r="U3758" s="6"/>
      <c r="V3758" s="6"/>
      <c r="W3758" s="6"/>
      <c r="X3758" s="6"/>
      <c r="Y3758" s="6"/>
      <c r="Z3758" s="6"/>
      <c r="AA3758" s="6"/>
      <c r="AB3758" s="6"/>
      <c r="AC3758" s="6"/>
      <c r="AD3758" s="6"/>
      <c r="AE3758" s="6"/>
      <c r="AF3758" s="6"/>
    </row>
    <row r="3759" spans="1:32">
      <c r="A3759" s="622"/>
      <c r="B3759" s="3032" t="s">
        <v>312</v>
      </c>
      <c r="C3759" s="622" t="s">
        <v>306</v>
      </c>
      <c r="D3759" s="658" t="s">
        <v>1852</v>
      </c>
      <c r="E3759" s="659" t="s">
        <v>1844</v>
      </c>
      <c r="F3759" s="624">
        <v>2239</v>
      </c>
      <c r="G3759" s="625" t="s">
        <v>993</v>
      </c>
      <c r="H3759" s="628">
        <v>5000</v>
      </c>
      <c r="I3759" s="628"/>
      <c r="J3759" s="1392">
        <v>0</v>
      </c>
      <c r="K3759" s="666"/>
      <c r="L3759" s="628">
        <v>0</v>
      </c>
      <c r="M3759" s="628"/>
      <c r="N3759" s="1679" t="s">
        <v>3440</v>
      </c>
      <c r="O3759" s="6"/>
      <c r="P3759" s="6"/>
      <c r="Q3759" s="6"/>
      <c r="R3759" s="6"/>
      <c r="S3759" s="6"/>
      <c r="T3759" s="6"/>
      <c r="U3759" s="6"/>
      <c r="V3759" s="6"/>
      <c r="W3759" s="6"/>
      <c r="X3759" s="6"/>
      <c r="Y3759" s="6"/>
      <c r="Z3759" s="6"/>
      <c r="AA3759" s="6"/>
      <c r="AB3759" s="6"/>
      <c r="AC3759" s="6"/>
      <c r="AD3759" s="6"/>
      <c r="AE3759" s="6"/>
      <c r="AF3759" s="6"/>
    </row>
    <row r="3760" spans="1:32">
      <c r="A3760" s="602"/>
      <c r="B3760" s="3033" t="s">
        <v>312</v>
      </c>
      <c r="C3760" s="602" t="s">
        <v>306</v>
      </c>
      <c r="D3760" s="617" t="s">
        <v>1852</v>
      </c>
      <c r="E3760" s="639" t="s">
        <v>1844</v>
      </c>
      <c r="F3760" s="618">
        <v>2239</v>
      </c>
      <c r="G3760" s="620" t="s">
        <v>1312</v>
      </c>
      <c r="H3760" s="599"/>
      <c r="I3760" s="599">
        <v>5000</v>
      </c>
      <c r="J3760" s="1392" t="s">
        <v>1126</v>
      </c>
      <c r="K3760" s="606"/>
      <c r="L3760" s="599"/>
      <c r="M3760" s="599"/>
      <c r="N3760" s="1682"/>
      <c r="O3760" s="6"/>
      <c r="P3760" s="6"/>
      <c r="Q3760" s="6"/>
      <c r="R3760" s="6"/>
      <c r="S3760" s="6"/>
      <c r="T3760" s="6"/>
      <c r="V3760" s="6"/>
      <c r="W3760" s="6"/>
      <c r="X3760" s="6"/>
      <c r="Y3760" s="6"/>
      <c r="Z3760" s="6"/>
      <c r="AA3760" s="6"/>
      <c r="AB3760" s="6"/>
      <c r="AC3760" s="6"/>
      <c r="AD3760" s="6"/>
      <c r="AE3760" s="6"/>
      <c r="AF3760" s="6"/>
    </row>
    <row r="3761" spans="1:32">
      <c r="A3761" s="622"/>
      <c r="B3761" s="3032" t="s">
        <v>312</v>
      </c>
      <c r="C3761" s="622" t="s">
        <v>306</v>
      </c>
      <c r="D3761" s="658" t="s">
        <v>1852</v>
      </c>
      <c r="E3761" s="659" t="s">
        <v>1844</v>
      </c>
      <c r="F3761" s="624">
        <v>2363</v>
      </c>
      <c r="G3761" s="625" t="s">
        <v>916</v>
      </c>
      <c r="H3761" s="628">
        <v>0</v>
      </c>
      <c r="I3761" s="628"/>
      <c r="J3761" s="1392" t="s">
        <v>1126</v>
      </c>
      <c r="K3761" s="666"/>
      <c r="L3761" s="628">
        <v>0</v>
      </c>
      <c r="M3761" s="628"/>
      <c r="N3761" s="1682" t="s">
        <v>3441</v>
      </c>
      <c r="O3761" s="6"/>
      <c r="P3761" s="6"/>
      <c r="Q3761" s="6"/>
      <c r="R3761" s="6"/>
      <c r="S3761" s="6"/>
      <c r="T3761" s="6"/>
      <c r="V3761" s="6"/>
      <c r="W3761" s="6"/>
      <c r="X3761" s="6"/>
      <c r="Y3761" s="6"/>
      <c r="Z3761" s="6"/>
      <c r="AA3761" s="6"/>
      <c r="AB3761" s="6"/>
      <c r="AC3761" s="6"/>
      <c r="AD3761" s="6"/>
      <c r="AE3761" s="6"/>
      <c r="AF3761" s="6"/>
    </row>
    <row r="3762" spans="1:32">
      <c r="A3762" s="602"/>
      <c r="B3762" s="3033" t="s">
        <v>312</v>
      </c>
      <c r="C3762" s="602" t="s">
        <v>306</v>
      </c>
      <c r="D3762" s="617" t="s">
        <v>1852</v>
      </c>
      <c r="E3762" s="639" t="s">
        <v>1844</v>
      </c>
      <c r="F3762" s="618">
        <v>2363</v>
      </c>
      <c r="G3762" s="620" t="s">
        <v>1312</v>
      </c>
      <c r="H3762" s="599"/>
      <c r="I3762" s="599"/>
      <c r="J3762" s="1392" t="s">
        <v>1126</v>
      </c>
      <c r="K3762" s="606"/>
      <c r="L3762" s="599"/>
      <c r="M3762" s="599"/>
      <c r="N3762" s="1682"/>
      <c r="O3762" s="6"/>
      <c r="P3762" s="6"/>
      <c r="Q3762" s="6"/>
      <c r="R3762" s="6"/>
      <c r="S3762" s="6"/>
      <c r="T3762" s="6"/>
      <c r="U3762" s="6"/>
      <c r="V3762" s="6"/>
      <c r="W3762" s="6"/>
      <c r="X3762" s="6"/>
      <c r="Y3762" s="6"/>
      <c r="Z3762" s="6"/>
      <c r="AA3762" s="6"/>
      <c r="AB3762" s="6"/>
      <c r="AC3762" s="6"/>
      <c r="AD3762" s="6"/>
      <c r="AE3762" s="6"/>
      <c r="AF3762" s="6"/>
    </row>
    <row r="3763" spans="1:32">
      <c r="A3763" s="622"/>
      <c r="B3763" s="3032" t="s">
        <v>312</v>
      </c>
      <c r="C3763" s="622" t="s">
        <v>306</v>
      </c>
      <c r="D3763" s="658" t="s">
        <v>1852</v>
      </c>
      <c r="E3763" s="659" t="s">
        <v>1844</v>
      </c>
      <c r="F3763" s="624">
        <v>6252</v>
      </c>
      <c r="G3763" s="625" t="s">
        <v>1311</v>
      </c>
      <c r="H3763" s="628">
        <v>2000</v>
      </c>
      <c r="I3763" s="628"/>
      <c r="J3763" s="1392">
        <v>597.39</v>
      </c>
      <c r="K3763" s="666"/>
      <c r="L3763" s="628">
        <v>1500</v>
      </c>
      <c r="M3763" s="628"/>
      <c r="N3763" s="1691"/>
      <c r="O3763" s="6"/>
      <c r="P3763" s="6"/>
      <c r="Q3763" s="6"/>
      <c r="R3763" s="6"/>
      <c r="S3763" s="6"/>
      <c r="T3763" s="6"/>
      <c r="U3763" s="6"/>
      <c r="V3763" s="6"/>
      <c r="W3763" s="6"/>
      <c r="X3763" s="6"/>
      <c r="Y3763" s="6"/>
      <c r="Z3763" s="6"/>
      <c r="AA3763" s="6"/>
      <c r="AB3763" s="6"/>
      <c r="AC3763" s="6"/>
      <c r="AD3763" s="6"/>
      <c r="AE3763" s="6"/>
      <c r="AF3763" s="6"/>
    </row>
    <row r="3764" spans="1:32">
      <c r="A3764" s="602"/>
      <c r="B3764" s="3033" t="s">
        <v>312</v>
      </c>
      <c r="C3764" s="602" t="s">
        <v>306</v>
      </c>
      <c r="D3764" s="617" t="s">
        <v>1852</v>
      </c>
      <c r="E3764" s="639" t="s">
        <v>1844</v>
      </c>
      <c r="F3764" s="618">
        <v>6252</v>
      </c>
      <c r="G3764" s="620" t="s">
        <v>1312</v>
      </c>
      <c r="H3764" s="599"/>
      <c r="I3764" s="599">
        <v>2000</v>
      </c>
      <c r="J3764" s="1392" t="s">
        <v>1126</v>
      </c>
      <c r="K3764" s="606"/>
      <c r="L3764" s="599"/>
      <c r="M3764" s="599">
        <v>1500</v>
      </c>
      <c r="N3764" s="1688" t="s">
        <v>3442</v>
      </c>
      <c r="O3764" s="6"/>
      <c r="P3764" s="6"/>
      <c r="Q3764" s="6"/>
      <c r="R3764" s="6"/>
      <c r="S3764" s="6"/>
      <c r="T3764" s="6"/>
      <c r="U3764" s="6"/>
      <c r="V3764" s="6"/>
      <c r="W3764" s="6"/>
      <c r="X3764" s="6"/>
      <c r="Y3764" s="6"/>
      <c r="Z3764" s="6"/>
      <c r="AA3764" s="6"/>
      <c r="AB3764" s="6"/>
      <c r="AC3764" s="6"/>
      <c r="AD3764" s="6"/>
      <c r="AE3764" s="6"/>
      <c r="AF3764" s="6"/>
    </row>
    <row r="3765" spans="1:32">
      <c r="A3765" s="622"/>
      <c r="B3765" s="3032" t="s">
        <v>312</v>
      </c>
      <c r="C3765" s="622" t="s">
        <v>306</v>
      </c>
      <c r="D3765" s="658" t="s">
        <v>1852</v>
      </c>
      <c r="E3765" s="659" t="s">
        <v>1844</v>
      </c>
      <c r="F3765" s="624">
        <v>6254</v>
      </c>
      <c r="G3765" s="625" t="s">
        <v>994</v>
      </c>
      <c r="H3765" s="628">
        <v>7000</v>
      </c>
      <c r="I3765" s="628"/>
      <c r="J3765" s="1392">
        <v>3167</v>
      </c>
      <c r="K3765" s="666"/>
      <c r="L3765" s="628">
        <v>7000</v>
      </c>
      <c r="M3765" s="628"/>
      <c r="N3765" s="1679"/>
      <c r="O3765" s="6"/>
      <c r="P3765" s="6"/>
      <c r="Q3765" s="6"/>
      <c r="R3765" s="6"/>
      <c r="S3765" s="6"/>
      <c r="T3765" s="6"/>
      <c r="U3765" s="6"/>
      <c r="V3765" s="6"/>
      <c r="W3765" s="6"/>
      <c r="X3765" s="6"/>
      <c r="Y3765" s="6"/>
      <c r="Z3765" s="6"/>
      <c r="AA3765" s="6"/>
      <c r="AB3765" s="6"/>
      <c r="AC3765" s="6"/>
      <c r="AD3765" s="6"/>
      <c r="AE3765" s="6"/>
      <c r="AF3765" s="6"/>
    </row>
    <row r="3766" spans="1:32">
      <c r="A3766" s="602"/>
      <c r="B3766" s="3033" t="s">
        <v>312</v>
      </c>
      <c r="C3766" s="602" t="s">
        <v>306</v>
      </c>
      <c r="D3766" s="617" t="s">
        <v>1852</v>
      </c>
      <c r="E3766" s="639" t="s">
        <v>1844</v>
      </c>
      <c r="F3766" s="618">
        <v>6254</v>
      </c>
      <c r="G3766" s="620" t="s">
        <v>1312</v>
      </c>
      <c r="H3766" s="599"/>
      <c r="I3766" s="599">
        <v>7000</v>
      </c>
      <c r="J3766" s="1392" t="s">
        <v>1126</v>
      </c>
      <c r="K3766" s="606"/>
      <c r="L3766" s="599"/>
      <c r="M3766" s="599">
        <v>7000</v>
      </c>
      <c r="N3766" s="1679" t="s">
        <v>3443</v>
      </c>
      <c r="O3766" s="6"/>
      <c r="P3766" s="6"/>
      <c r="Q3766" s="6"/>
      <c r="R3766" s="6"/>
      <c r="S3766" s="6"/>
      <c r="T3766" s="6"/>
      <c r="U3766" s="6"/>
      <c r="V3766" s="6"/>
      <c r="W3766" s="6"/>
      <c r="X3766" s="6"/>
      <c r="Y3766" s="6"/>
      <c r="Z3766" s="6"/>
      <c r="AA3766" s="6"/>
      <c r="AB3766" s="6"/>
      <c r="AC3766" s="6"/>
      <c r="AD3766" s="6"/>
      <c r="AE3766" s="6"/>
      <c r="AF3766" s="6"/>
    </row>
    <row r="3767" spans="1:32" ht="20.399999999999999">
      <c r="A3767" s="622"/>
      <c r="B3767" s="3032" t="s">
        <v>312</v>
      </c>
      <c r="C3767" s="622" t="s">
        <v>306</v>
      </c>
      <c r="D3767" s="658" t="s">
        <v>1852</v>
      </c>
      <c r="E3767" s="659" t="s">
        <v>1844</v>
      </c>
      <c r="F3767" s="624">
        <v>6255</v>
      </c>
      <c r="G3767" s="625" t="s">
        <v>1313</v>
      </c>
      <c r="H3767" s="628">
        <v>12800</v>
      </c>
      <c r="I3767" s="628"/>
      <c r="J3767" s="1392">
        <v>7163.8</v>
      </c>
      <c r="K3767" s="666"/>
      <c r="L3767" s="628">
        <v>10000</v>
      </c>
      <c r="M3767" s="628"/>
      <c r="N3767" s="1679" t="s">
        <v>3444</v>
      </c>
      <c r="O3767" s="6"/>
      <c r="P3767" s="6"/>
      <c r="Q3767" s="6"/>
      <c r="R3767" s="6"/>
      <c r="S3767" s="6"/>
      <c r="T3767" s="6"/>
      <c r="U3767" s="6"/>
      <c r="V3767" s="6"/>
      <c r="W3767" s="6"/>
      <c r="X3767" s="6"/>
      <c r="Y3767" s="6"/>
      <c r="Z3767" s="6"/>
      <c r="AA3767" s="6"/>
      <c r="AB3767" s="6"/>
      <c r="AC3767" s="6"/>
      <c r="AD3767" s="6"/>
      <c r="AE3767" s="6"/>
      <c r="AF3767" s="6"/>
    </row>
    <row r="3768" spans="1:32">
      <c r="A3768" s="602"/>
      <c r="B3768" s="3033" t="s">
        <v>312</v>
      </c>
      <c r="C3768" s="602" t="s">
        <v>306</v>
      </c>
      <c r="D3768" s="617" t="s">
        <v>1852</v>
      </c>
      <c r="E3768" s="639" t="s">
        <v>1844</v>
      </c>
      <c r="F3768" s="618">
        <v>6255</v>
      </c>
      <c r="G3768" s="620" t="s">
        <v>1312</v>
      </c>
      <c r="H3768" s="599"/>
      <c r="I3768" s="599">
        <v>12800</v>
      </c>
      <c r="J3768" s="1392" t="s">
        <v>1126</v>
      </c>
      <c r="K3768" s="606"/>
      <c r="L3768" s="599"/>
      <c r="M3768" s="599">
        <v>10000</v>
      </c>
      <c r="N3768" s="1679" t="s">
        <v>3444</v>
      </c>
      <c r="O3768" s="6"/>
      <c r="P3768" s="6"/>
      <c r="Q3768" s="6"/>
      <c r="R3768" s="6"/>
      <c r="S3768" s="6"/>
      <c r="T3768" s="6"/>
      <c r="U3768" s="6"/>
      <c r="V3768" s="6"/>
      <c r="W3768" s="6"/>
      <c r="X3768" s="6"/>
      <c r="Y3768" s="6"/>
      <c r="Z3768" s="6"/>
      <c r="AA3768" s="6"/>
      <c r="AB3768" s="6"/>
      <c r="AC3768" s="6"/>
      <c r="AD3768" s="6"/>
      <c r="AE3768" s="6"/>
      <c r="AF3768" s="6"/>
    </row>
    <row r="3769" spans="1:32" ht="20.399999999999999">
      <c r="A3769" s="622"/>
      <c r="B3769" s="3032" t="s">
        <v>312</v>
      </c>
      <c r="C3769" s="622" t="s">
        <v>306</v>
      </c>
      <c r="D3769" s="658" t="s">
        <v>1852</v>
      </c>
      <c r="E3769" s="659" t="s">
        <v>1844</v>
      </c>
      <c r="F3769" s="624">
        <v>6259</v>
      </c>
      <c r="G3769" s="625" t="s">
        <v>1314</v>
      </c>
      <c r="H3769" s="628">
        <v>150</v>
      </c>
      <c r="I3769" s="628"/>
      <c r="J3769" s="1392">
        <v>120</v>
      </c>
      <c r="K3769" s="666"/>
      <c r="L3769" s="628">
        <v>300</v>
      </c>
      <c r="M3769" s="628"/>
      <c r="N3769" s="1679"/>
      <c r="O3769" s="6"/>
      <c r="P3769" s="6"/>
      <c r="Q3769" s="6"/>
      <c r="R3769" s="6"/>
      <c r="S3769" s="6"/>
      <c r="T3769" s="6"/>
      <c r="U3769" s="6"/>
      <c r="V3769" s="6"/>
      <c r="W3769" s="6"/>
      <c r="X3769" s="6"/>
      <c r="Y3769" s="6"/>
      <c r="Z3769" s="6"/>
      <c r="AA3769" s="6"/>
      <c r="AB3769" s="6"/>
      <c r="AC3769" s="6"/>
      <c r="AD3769" s="6"/>
      <c r="AE3769" s="6"/>
      <c r="AF3769" s="6"/>
    </row>
    <row r="3770" spans="1:32" ht="11.4" customHeight="1">
      <c r="A3770" s="602"/>
      <c r="B3770" s="3033" t="s">
        <v>312</v>
      </c>
      <c r="C3770" s="602" t="s">
        <v>306</v>
      </c>
      <c r="D3770" s="617" t="s">
        <v>1852</v>
      </c>
      <c r="E3770" s="639" t="s">
        <v>1844</v>
      </c>
      <c r="F3770" s="618">
        <v>6259</v>
      </c>
      <c r="G3770" s="620" t="s">
        <v>1312</v>
      </c>
      <c r="H3770" s="599"/>
      <c r="I3770" s="599">
        <v>150</v>
      </c>
      <c r="J3770" s="1392" t="s">
        <v>1126</v>
      </c>
      <c r="K3770" s="606"/>
      <c r="L3770" s="599"/>
      <c r="M3770" s="599">
        <v>300</v>
      </c>
      <c r="N3770" s="1679"/>
      <c r="O3770" s="6"/>
      <c r="P3770" s="6"/>
      <c r="Q3770" s="6"/>
      <c r="R3770" s="6"/>
      <c r="S3770" s="6"/>
      <c r="T3770" s="6"/>
      <c r="U3770" s="6"/>
      <c r="V3770" s="6"/>
      <c r="W3770" s="6"/>
      <c r="X3770" s="6"/>
      <c r="Y3770" s="6"/>
      <c r="Z3770" s="6"/>
      <c r="AA3770" s="6"/>
      <c r="AB3770" s="6"/>
      <c r="AC3770" s="6"/>
      <c r="AD3770" s="6"/>
      <c r="AE3770" s="6"/>
      <c r="AF3770" s="6"/>
    </row>
    <row r="3771" spans="1:32">
      <c r="A3771" s="622"/>
      <c r="B3771" s="3032" t="s">
        <v>312</v>
      </c>
      <c r="C3771" s="622" t="s">
        <v>306</v>
      </c>
      <c r="D3771" s="658" t="s">
        <v>1852</v>
      </c>
      <c r="E3771" s="659" t="s">
        <v>1844</v>
      </c>
      <c r="F3771" s="624">
        <v>6260</v>
      </c>
      <c r="G3771" s="625" t="s">
        <v>1316</v>
      </c>
      <c r="H3771" s="628">
        <v>12000</v>
      </c>
      <c r="I3771" s="628"/>
      <c r="J3771" s="1392">
        <v>6786.74</v>
      </c>
      <c r="K3771" s="666"/>
      <c r="L3771" s="628">
        <v>12000</v>
      </c>
      <c r="M3771" s="628"/>
      <c r="N3771" s="1691"/>
      <c r="O3771" s="168"/>
      <c r="P3771" s="168"/>
      <c r="Q3771" s="168"/>
      <c r="R3771" s="168"/>
      <c r="S3771" s="168"/>
      <c r="T3771" s="168"/>
      <c r="U3771" s="168"/>
      <c r="V3771" s="168"/>
      <c r="W3771" s="168"/>
      <c r="X3771" s="168"/>
      <c r="Y3771" s="168"/>
      <c r="Z3771" s="168"/>
      <c r="AA3771" s="168"/>
      <c r="AB3771" s="168"/>
      <c r="AC3771" s="168"/>
      <c r="AD3771" s="168"/>
      <c r="AE3771" s="168"/>
      <c r="AF3771" s="168"/>
    </row>
    <row r="3772" spans="1:32">
      <c r="A3772" s="602"/>
      <c r="B3772" s="3033" t="s">
        <v>312</v>
      </c>
      <c r="C3772" s="602" t="s">
        <v>306</v>
      </c>
      <c r="D3772" s="617" t="s">
        <v>1852</v>
      </c>
      <c r="E3772" s="639" t="s">
        <v>1844</v>
      </c>
      <c r="F3772" s="618">
        <v>6260</v>
      </c>
      <c r="G3772" s="620" t="s">
        <v>1312</v>
      </c>
      <c r="H3772" s="599"/>
      <c r="I3772" s="599">
        <v>12000</v>
      </c>
      <c r="J3772" s="1392" t="s">
        <v>1126</v>
      </c>
      <c r="K3772" s="606"/>
      <c r="L3772" s="599"/>
      <c r="M3772" s="599">
        <v>12000</v>
      </c>
      <c r="N3772" s="1688"/>
      <c r="O3772" s="6"/>
      <c r="P3772" s="6"/>
      <c r="Q3772" s="6"/>
      <c r="R3772" s="173"/>
      <c r="S3772" s="117"/>
      <c r="T3772" s="117"/>
      <c r="U3772" s="6"/>
      <c r="V3772" s="6"/>
      <c r="W3772" s="6"/>
      <c r="X3772" s="6"/>
      <c r="Y3772" s="6"/>
      <c r="Z3772" s="6"/>
      <c r="AA3772" s="6"/>
      <c r="AB3772" s="6"/>
      <c r="AC3772" s="6"/>
      <c r="AD3772" s="6"/>
      <c r="AE3772" s="6"/>
      <c r="AF3772" s="6"/>
    </row>
    <row r="3773" spans="1:32">
      <c r="A3773" s="622"/>
      <c r="B3773" s="3032" t="s">
        <v>312</v>
      </c>
      <c r="C3773" s="622" t="s">
        <v>306</v>
      </c>
      <c r="D3773" s="658" t="s">
        <v>1852</v>
      </c>
      <c r="E3773" s="659" t="s">
        <v>1844</v>
      </c>
      <c r="F3773" s="624">
        <v>6270</v>
      </c>
      <c r="G3773" s="625" t="s">
        <v>1315</v>
      </c>
      <c r="H3773" s="628">
        <v>3000</v>
      </c>
      <c r="I3773" s="628"/>
      <c r="J3773" s="1392">
        <v>943.46</v>
      </c>
      <c r="K3773" s="666"/>
      <c r="L3773" s="628">
        <v>2500</v>
      </c>
      <c r="M3773" s="628"/>
      <c r="N3773" s="1679" t="s">
        <v>3443</v>
      </c>
      <c r="O3773" s="6"/>
      <c r="P3773" s="6"/>
      <c r="Q3773" s="6"/>
      <c r="R3773" s="6"/>
      <c r="S3773" s="6"/>
      <c r="T3773" s="6"/>
      <c r="U3773" s="6"/>
      <c r="V3773" s="6"/>
      <c r="W3773" s="6"/>
      <c r="X3773" s="6"/>
      <c r="Y3773" s="6"/>
      <c r="Z3773" s="6"/>
      <c r="AA3773" s="6"/>
      <c r="AB3773" s="6"/>
      <c r="AC3773" s="6"/>
      <c r="AD3773" s="6"/>
      <c r="AE3773" s="6"/>
      <c r="AF3773" s="6"/>
    </row>
    <row r="3774" spans="1:32">
      <c r="A3774" s="602"/>
      <c r="B3774" s="3033" t="s">
        <v>312</v>
      </c>
      <c r="C3774" s="602" t="s">
        <v>306</v>
      </c>
      <c r="D3774" s="617" t="s">
        <v>1852</v>
      </c>
      <c r="E3774" s="639" t="s">
        <v>1844</v>
      </c>
      <c r="F3774" s="618">
        <v>6270</v>
      </c>
      <c r="G3774" s="620" t="s">
        <v>1312</v>
      </c>
      <c r="H3774" s="599"/>
      <c r="I3774" s="599">
        <v>3000</v>
      </c>
      <c r="J3774" s="1392" t="s">
        <v>1126</v>
      </c>
      <c r="K3774" s="606"/>
      <c r="L3774" s="599"/>
      <c r="M3774" s="599">
        <v>2500</v>
      </c>
      <c r="N3774" s="1679" t="s">
        <v>3443</v>
      </c>
      <c r="O3774" s="6"/>
      <c r="P3774" s="6"/>
      <c r="Q3774" s="6"/>
      <c r="R3774" s="6"/>
      <c r="S3774" s="6"/>
      <c r="T3774" s="6"/>
      <c r="U3774" s="6"/>
      <c r="V3774" s="6"/>
      <c r="W3774" s="6"/>
      <c r="X3774" s="6"/>
      <c r="Y3774" s="6"/>
      <c r="Z3774" s="6"/>
      <c r="AA3774" s="6"/>
      <c r="AB3774" s="6"/>
      <c r="AC3774" s="6"/>
      <c r="AD3774" s="6"/>
      <c r="AE3774" s="6"/>
      <c r="AF3774" s="6"/>
    </row>
    <row r="3775" spans="1:32" ht="30.6">
      <c r="A3775" s="622"/>
      <c r="B3775" s="3032" t="s">
        <v>312</v>
      </c>
      <c r="C3775" s="622" t="s">
        <v>306</v>
      </c>
      <c r="D3775" s="658" t="s">
        <v>1852</v>
      </c>
      <c r="E3775" s="659" t="s">
        <v>1844</v>
      </c>
      <c r="F3775" s="624">
        <v>6299</v>
      </c>
      <c r="G3775" s="625" t="s">
        <v>278</v>
      </c>
      <c r="H3775" s="628">
        <v>3700</v>
      </c>
      <c r="I3775" s="628"/>
      <c r="J3775" s="1392">
        <v>3145.85</v>
      </c>
      <c r="K3775" s="666"/>
      <c r="L3775" s="628">
        <v>4800</v>
      </c>
      <c r="M3775" s="628"/>
      <c r="N3775" s="1679"/>
      <c r="O3775" s="6"/>
      <c r="P3775" s="6"/>
      <c r="Q3775" s="6"/>
      <c r="R3775" s="173"/>
      <c r="S3775" s="117"/>
      <c r="T3775" s="117"/>
      <c r="U3775" s="6"/>
      <c r="V3775" s="6"/>
      <c r="W3775" s="6"/>
      <c r="X3775" s="6"/>
      <c r="Y3775" s="6"/>
      <c r="Z3775" s="6"/>
      <c r="AA3775" s="6"/>
      <c r="AB3775" s="6"/>
      <c r="AC3775" s="6"/>
      <c r="AD3775" s="6"/>
      <c r="AE3775" s="6"/>
      <c r="AF3775" s="6"/>
    </row>
    <row r="3776" spans="1:32">
      <c r="A3776" s="602"/>
      <c r="B3776" s="3033" t="s">
        <v>312</v>
      </c>
      <c r="C3776" s="602" t="s">
        <v>306</v>
      </c>
      <c r="D3776" s="617" t="s">
        <v>1852</v>
      </c>
      <c r="E3776" s="639" t="s">
        <v>1844</v>
      </c>
      <c r="F3776" s="618">
        <v>6299</v>
      </c>
      <c r="G3776" s="620" t="s">
        <v>1312</v>
      </c>
      <c r="H3776" s="599"/>
      <c r="I3776" s="599">
        <v>3700</v>
      </c>
      <c r="J3776" s="1392" t="s">
        <v>1126</v>
      </c>
      <c r="K3776" s="606"/>
      <c r="L3776" s="599"/>
      <c r="M3776" s="599">
        <v>4800</v>
      </c>
      <c r="N3776" s="1679"/>
      <c r="O3776" s="6"/>
      <c r="P3776" s="6"/>
      <c r="Q3776" s="6"/>
      <c r="R3776" s="173"/>
      <c r="S3776" s="117"/>
      <c r="T3776" s="117"/>
      <c r="U3776" s="6"/>
      <c r="V3776" s="6"/>
      <c r="W3776" s="6"/>
      <c r="X3776" s="6"/>
      <c r="Y3776" s="6"/>
      <c r="Z3776" s="6"/>
      <c r="AA3776" s="6"/>
      <c r="AB3776" s="6"/>
      <c r="AC3776" s="6"/>
      <c r="AD3776" s="6"/>
      <c r="AE3776" s="6"/>
      <c r="AF3776" s="6"/>
    </row>
    <row r="3777" spans="1:32">
      <c r="A3777" s="622"/>
      <c r="B3777" s="3032" t="s">
        <v>312</v>
      </c>
      <c r="C3777" s="622" t="s">
        <v>306</v>
      </c>
      <c r="D3777" s="658" t="s">
        <v>1852</v>
      </c>
      <c r="E3777" s="659" t="s">
        <v>1844</v>
      </c>
      <c r="F3777" s="624">
        <v>6322</v>
      </c>
      <c r="G3777" s="625" t="s">
        <v>1039</v>
      </c>
      <c r="H3777" s="628">
        <v>160</v>
      </c>
      <c r="I3777" s="628"/>
      <c r="J3777" s="1392">
        <v>203.28</v>
      </c>
      <c r="K3777" s="666"/>
      <c r="L3777" s="628">
        <v>400</v>
      </c>
      <c r="M3777" s="628"/>
      <c r="N3777" s="1679"/>
      <c r="O3777" s="6"/>
      <c r="P3777" s="6"/>
      <c r="Q3777" s="6"/>
      <c r="R3777" s="6"/>
      <c r="S3777" s="6"/>
      <c r="T3777" s="6"/>
      <c r="U3777" s="6"/>
      <c r="V3777" s="6"/>
      <c r="W3777" s="6"/>
      <c r="X3777" s="6"/>
      <c r="Y3777" s="6"/>
      <c r="Z3777" s="6"/>
      <c r="AA3777" s="6"/>
      <c r="AB3777" s="6"/>
      <c r="AC3777" s="6"/>
      <c r="AD3777" s="6"/>
      <c r="AE3777" s="6"/>
      <c r="AF3777" s="6"/>
    </row>
    <row r="3778" spans="1:32">
      <c r="A3778" s="602"/>
      <c r="B3778" s="3033" t="s">
        <v>312</v>
      </c>
      <c r="C3778" s="602" t="s">
        <v>306</v>
      </c>
      <c r="D3778" s="617" t="s">
        <v>1852</v>
      </c>
      <c r="E3778" s="639" t="s">
        <v>1844</v>
      </c>
      <c r="F3778" s="618">
        <v>6322</v>
      </c>
      <c r="G3778" s="620" t="s">
        <v>1312</v>
      </c>
      <c r="H3778" s="599"/>
      <c r="I3778" s="599">
        <v>160</v>
      </c>
      <c r="J3778" s="1392" t="s">
        <v>1126</v>
      </c>
      <c r="K3778" s="606"/>
      <c r="L3778" s="599"/>
      <c r="M3778" s="599">
        <v>400</v>
      </c>
      <c r="N3778" s="72"/>
      <c r="O3778" s="6"/>
      <c r="P3778" s="6"/>
      <c r="Q3778" s="6"/>
      <c r="R3778" s="173"/>
      <c r="S3778" s="117"/>
      <c r="T3778" s="117"/>
      <c r="U3778" s="6"/>
      <c r="V3778" s="6"/>
      <c r="W3778" s="6"/>
      <c r="X3778" s="6"/>
      <c r="Y3778" s="6"/>
      <c r="Z3778" s="6"/>
      <c r="AA3778" s="6"/>
      <c r="AB3778" s="6"/>
      <c r="AC3778" s="6"/>
      <c r="AD3778" s="6"/>
      <c r="AE3778" s="6"/>
      <c r="AF3778" s="6"/>
    </row>
    <row r="3779" spans="1:32">
      <c r="A3779" s="622"/>
      <c r="B3779" s="3032" t="s">
        <v>312</v>
      </c>
      <c r="C3779" s="622" t="s">
        <v>306</v>
      </c>
      <c r="D3779" s="658" t="s">
        <v>1852</v>
      </c>
      <c r="E3779" s="659" t="s">
        <v>1844</v>
      </c>
      <c r="F3779" s="624">
        <v>6360</v>
      </c>
      <c r="G3779" s="625" t="s">
        <v>1317</v>
      </c>
      <c r="H3779" s="628">
        <v>10794</v>
      </c>
      <c r="I3779" s="628"/>
      <c r="J3779" s="1392">
        <v>3851.74</v>
      </c>
      <c r="K3779" s="666"/>
      <c r="L3779" s="628">
        <v>9000</v>
      </c>
      <c r="M3779" s="628"/>
      <c r="N3779" s="72"/>
      <c r="O3779" s="6"/>
      <c r="P3779" s="6"/>
      <c r="Q3779" s="6"/>
      <c r="R3779" s="173"/>
      <c r="S3779" s="117"/>
      <c r="T3779" s="117"/>
      <c r="U3779" s="6"/>
      <c r="V3779" s="6"/>
      <c r="W3779" s="6"/>
      <c r="X3779" s="6"/>
      <c r="Y3779" s="6"/>
      <c r="Z3779" s="6"/>
      <c r="AA3779" s="6"/>
      <c r="AB3779" s="6"/>
      <c r="AC3779" s="6"/>
      <c r="AD3779" s="6"/>
      <c r="AE3779" s="6"/>
      <c r="AF3779" s="6"/>
    </row>
    <row r="3780" spans="1:32">
      <c r="A3780" s="602"/>
      <c r="B3780" s="3033" t="s">
        <v>312</v>
      </c>
      <c r="C3780" s="602" t="s">
        <v>306</v>
      </c>
      <c r="D3780" s="617" t="s">
        <v>1852</v>
      </c>
      <c r="E3780" s="639" t="s">
        <v>1844</v>
      </c>
      <c r="F3780" s="618">
        <v>6360</v>
      </c>
      <c r="G3780" s="620" t="s">
        <v>1312</v>
      </c>
      <c r="H3780" s="599"/>
      <c r="I3780" s="599">
        <v>10794</v>
      </c>
      <c r="J3780" s="1392" t="s">
        <v>1126</v>
      </c>
      <c r="K3780" s="606"/>
      <c r="L3780" s="599"/>
      <c r="M3780" s="599">
        <v>9000</v>
      </c>
      <c r="N3780" s="72"/>
      <c r="O3780" s="6"/>
      <c r="P3780" s="6"/>
      <c r="Q3780" s="6"/>
      <c r="R3780" s="173"/>
      <c r="S3780" s="117"/>
      <c r="T3780" s="117"/>
      <c r="U3780" s="6"/>
      <c r="V3780" s="6"/>
      <c r="W3780" s="6"/>
      <c r="X3780" s="6"/>
      <c r="Y3780" s="6"/>
      <c r="Z3780" s="6"/>
      <c r="AA3780" s="6"/>
      <c r="AB3780" s="6"/>
      <c r="AC3780" s="6"/>
      <c r="AD3780" s="6"/>
      <c r="AE3780" s="6"/>
      <c r="AF3780" s="6"/>
    </row>
    <row r="3781" spans="1:32" ht="20.399999999999999">
      <c r="A3781" s="622"/>
      <c r="B3781" s="3032" t="s">
        <v>312</v>
      </c>
      <c r="C3781" s="622" t="s">
        <v>306</v>
      </c>
      <c r="D3781" s="658" t="s">
        <v>1852</v>
      </c>
      <c r="E3781" s="659" t="s">
        <v>1844</v>
      </c>
      <c r="F3781" s="624">
        <v>6419</v>
      </c>
      <c r="G3781" s="625" t="s">
        <v>1034</v>
      </c>
      <c r="H3781" s="628">
        <v>2000</v>
      </c>
      <c r="I3781" s="628"/>
      <c r="J3781" s="1392">
        <v>0</v>
      </c>
      <c r="K3781" s="666"/>
      <c r="L3781" s="628">
        <v>2000</v>
      </c>
      <c r="M3781" s="628"/>
      <c r="N3781" s="72"/>
      <c r="O3781" s="6"/>
      <c r="P3781" s="6"/>
      <c r="Q3781" s="6"/>
      <c r="R3781" s="173"/>
      <c r="S3781" s="117"/>
      <c r="T3781" s="117"/>
      <c r="U3781" s="6"/>
      <c r="V3781" s="6"/>
      <c r="W3781" s="6"/>
      <c r="X3781" s="6"/>
      <c r="Y3781" s="6"/>
      <c r="Z3781" s="6"/>
      <c r="AA3781" s="6"/>
      <c r="AB3781" s="6"/>
      <c r="AC3781" s="6"/>
      <c r="AD3781" s="6"/>
      <c r="AE3781" s="6"/>
      <c r="AF3781" s="6"/>
    </row>
    <row r="3782" spans="1:32">
      <c r="A3782" s="602"/>
      <c r="B3782" s="3033" t="s">
        <v>312</v>
      </c>
      <c r="C3782" s="602" t="s">
        <v>306</v>
      </c>
      <c r="D3782" s="617" t="s">
        <v>1852</v>
      </c>
      <c r="E3782" s="639" t="s">
        <v>1844</v>
      </c>
      <c r="F3782" s="618">
        <v>6419</v>
      </c>
      <c r="G3782" s="620" t="s">
        <v>1312</v>
      </c>
      <c r="H3782" s="599"/>
      <c r="I3782" s="599">
        <v>2000</v>
      </c>
      <c r="J3782" s="1392" t="s">
        <v>1126</v>
      </c>
      <c r="K3782" s="606"/>
      <c r="L3782" s="599"/>
      <c r="M3782" s="2081">
        <v>2000</v>
      </c>
      <c r="N3782" s="72"/>
      <c r="O3782" s="6"/>
      <c r="P3782" s="6"/>
      <c r="Q3782" s="6"/>
      <c r="R3782" s="173"/>
      <c r="S3782" s="117"/>
      <c r="T3782" s="117"/>
      <c r="U3782" s="6"/>
      <c r="V3782" s="6"/>
      <c r="W3782" s="6"/>
      <c r="X3782" s="6"/>
      <c r="Y3782" s="6"/>
      <c r="Z3782" s="6"/>
      <c r="AA3782" s="6"/>
      <c r="AB3782" s="6"/>
      <c r="AC3782" s="6"/>
      <c r="AD3782" s="6"/>
      <c r="AE3782" s="6"/>
      <c r="AF3782" s="6"/>
    </row>
    <row r="3783" spans="1:32">
      <c r="A3783" s="622"/>
      <c r="B3783" s="3032" t="s">
        <v>312</v>
      </c>
      <c r="C3783" s="622" t="s">
        <v>306</v>
      </c>
      <c r="D3783" s="658" t="s">
        <v>1852</v>
      </c>
      <c r="E3783" s="659" t="s">
        <v>1844</v>
      </c>
      <c r="F3783" s="624">
        <v>6423</v>
      </c>
      <c r="G3783" s="625" t="s">
        <v>285</v>
      </c>
      <c r="H3783" s="628">
        <v>4000</v>
      </c>
      <c r="I3783" s="628"/>
      <c r="J3783" s="1392">
        <v>1230.25</v>
      </c>
      <c r="K3783" s="666"/>
      <c r="L3783" s="628">
        <v>3000</v>
      </c>
      <c r="M3783" s="628"/>
      <c r="N3783" s="72"/>
      <c r="O3783" s="6"/>
      <c r="P3783" s="6"/>
      <c r="Q3783" s="6"/>
      <c r="R3783" s="6"/>
      <c r="S3783" s="6"/>
      <c r="T3783" s="6"/>
      <c r="U3783" s="6"/>
      <c r="V3783" s="6"/>
      <c r="W3783" s="6"/>
      <c r="X3783" s="6"/>
      <c r="Y3783" s="6"/>
      <c r="Z3783" s="6"/>
      <c r="AA3783" s="6"/>
      <c r="AB3783" s="6"/>
      <c r="AC3783" s="6"/>
      <c r="AD3783" s="6"/>
      <c r="AE3783" s="6"/>
      <c r="AF3783" s="6"/>
    </row>
    <row r="3784" spans="1:32">
      <c r="A3784" s="602"/>
      <c r="B3784" s="3033" t="s">
        <v>312</v>
      </c>
      <c r="C3784" s="602" t="s">
        <v>306</v>
      </c>
      <c r="D3784" s="617" t="s">
        <v>1852</v>
      </c>
      <c r="E3784" s="639" t="s">
        <v>1844</v>
      </c>
      <c r="F3784" s="618">
        <v>6423</v>
      </c>
      <c r="G3784" s="620" t="s">
        <v>2724</v>
      </c>
      <c r="H3784" s="599"/>
      <c r="I3784" s="599">
        <v>4000</v>
      </c>
      <c r="J3784" s="1392" t="s">
        <v>1126</v>
      </c>
      <c r="K3784" s="606"/>
      <c r="L3784" s="599"/>
      <c r="M3784" s="599">
        <v>3000</v>
      </c>
      <c r="N3784" s="72"/>
      <c r="O3784" s="6"/>
      <c r="P3784" s="6"/>
      <c r="Q3784" s="6"/>
      <c r="R3784" s="6"/>
      <c r="S3784" s="6"/>
      <c r="T3784" s="6"/>
      <c r="U3784" s="6"/>
      <c r="V3784" s="6"/>
      <c r="W3784" s="6"/>
      <c r="X3784" s="6"/>
      <c r="Y3784" s="6"/>
      <c r="Z3784" s="6"/>
      <c r="AA3784" s="6"/>
      <c r="AB3784" s="6"/>
      <c r="AC3784" s="6"/>
      <c r="AD3784" s="6"/>
      <c r="AE3784" s="6"/>
      <c r="AF3784" s="6"/>
    </row>
    <row r="3785" spans="1:32" s="199" customFormat="1" ht="30.6">
      <c r="A3785" s="622"/>
      <c r="B3785" s="3032" t="s">
        <v>312</v>
      </c>
      <c r="C3785" s="622" t="s">
        <v>306</v>
      </c>
      <c r="D3785" s="658" t="s">
        <v>1852</v>
      </c>
      <c r="E3785" s="659" t="s">
        <v>1844</v>
      </c>
      <c r="F3785" s="624">
        <v>7245</v>
      </c>
      <c r="G3785" s="625" t="s">
        <v>506</v>
      </c>
      <c r="H3785" s="628">
        <v>0</v>
      </c>
      <c r="I3785" s="628"/>
      <c r="J3785" s="1392" t="s">
        <v>1126</v>
      </c>
      <c r="K3785" s="666"/>
      <c r="L3785" s="628">
        <v>0</v>
      </c>
      <c r="M3785" s="628"/>
      <c r="N3785" s="72"/>
      <c r="O3785" s="198"/>
      <c r="P3785" s="198"/>
      <c r="Q3785" s="198"/>
      <c r="R3785" s="198"/>
      <c r="S3785" s="198"/>
      <c r="T3785" s="198"/>
      <c r="U3785" s="198"/>
      <c r="V3785" s="198"/>
      <c r="W3785" s="198"/>
      <c r="X3785" s="198"/>
      <c r="Y3785" s="198"/>
      <c r="Z3785" s="198"/>
      <c r="AA3785" s="198"/>
      <c r="AB3785" s="198"/>
      <c r="AC3785" s="198"/>
      <c r="AD3785" s="198"/>
      <c r="AE3785" s="198"/>
      <c r="AF3785" s="198"/>
    </row>
    <row r="3786" spans="1:32" s="199" customFormat="1">
      <c r="A3786" s="602"/>
      <c r="B3786" s="3033" t="s">
        <v>312</v>
      </c>
      <c r="C3786" s="602" t="s">
        <v>306</v>
      </c>
      <c r="D3786" s="617" t="s">
        <v>1852</v>
      </c>
      <c r="E3786" s="639" t="s">
        <v>1844</v>
      </c>
      <c r="F3786" s="618">
        <v>7245</v>
      </c>
      <c r="G3786" s="620" t="s">
        <v>1312</v>
      </c>
      <c r="H3786" s="599"/>
      <c r="I3786" s="599"/>
      <c r="J3786" s="1392" t="s">
        <v>1126</v>
      </c>
      <c r="K3786" s="606"/>
      <c r="L3786" s="599"/>
      <c r="M3786" s="599"/>
      <c r="N3786" s="1388"/>
      <c r="O3786" s="198"/>
      <c r="P3786" s="198"/>
      <c r="Q3786" s="198"/>
      <c r="R3786" s="198"/>
      <c r="S3786" s="198"/>
      <c r="T3786" s="198"/>
      <c r="U3786" s="198"/>
      <c r="V3786" s="198"/>
      <c r="W3786" s="198"/>
      <c r="X3786" s="198"/>
      <c r="Y3786" s="198"/>
      <c r="Z3786" s="198"/>
      <c r="AA3786" s="198"/>
      <c r="AB3786" s="198"/>
      <c r="AC3786" s="198"/>
      <c r="AD3786" s="198"/>
      <c r="AE3786" s="198"/>
      <c r="AF3786" s="198"/>
    </row>
    <row r="3787" spans="1:32">
      <c r="A3787" s="622"/>
      <c r="B3787" s="3032" t="s">
        <v>756</v>
      </c>
      <c r="C3787" s="622" t="s">
        <v>305</v>
      </c>
      <c r="D3787" s="658" t="s">
        <v>1850</v>
      </c>
      <c r="E3787" s="659" t="s">
        <v>1789</v>
      </c>
      <c r="F3787" s="624">
        <v>2221</v>
      </c>
      <c r="G3787" s="625" t="s">
        <v>606</v>
      </c>
      <c r="H3787" s="915"/>
      <c r="I3787" s="915"/>
      <c r="J3787" s="1392">
        <v>-206</v>
      </c>
      <c r="K3787" s="606"/>
      <c r="L3787" s="898"/>
      <c r="M3787" s="898"/>
      <c r="N3787" s="1388" t="s">
        <v>3446</v>
      </c>
      <c r="O3787" s="6"/>
      <c r="P3787" s="6"/>
      <c r="Q3787" s="6"/>
      <c r="R3787" s="6"/>
      <c r="S3787" s="6"/>
      <c r="T3787" s="6"/>
      <c r="U3787" s="6"/>
      <c r="V3787" s="6"/>
      <c r="W3787" s="6"/>
      <c r="X3787" s="6"/>
      <c r="Y3787" s="6"/>
      <c r="Z3787" s="6"/>
      <c r="AA3787" s="6"/>
      <c r="AB3787" s="6"/>
      <c r="AC3787" s="6"/>
      <c r="AD3787" s="6"/>
      <c r="AE3787" s="6"/>
      <c r="AF3787" s="6"/>
    </row>
    <row r="3788" spans="1:32">
      <c r="A3788" s="602"/>
      <c r="B3788" s="3033" t="s">
        <v>756</v>
      </c>
      <c r="C3788" s="602" t="s">
        <v>305</v>
      </c>
      <c r="D3788" s="617" t="s">
        <v>1850</v>
      </c>
      <c r="E3788" s="639" t="s">
        <v>1789</v>
      </c>
      <c r="F3788" s="618">
        <v>2221</v>
      </c>
      <c r="G3788" s="604"/>
      <c r="H3788" s="916"/>
      <c r="I3788" s="916"/>
      <c r="J3788" s="1392"/>
      <c r="K3788" s="606"/>
      <c r="L3788" s="899"/>
      <c r="M3788" s="899"/>
      <c r="N3788" s="1388"/>
      <c r="O3788" s="6"/>
      <c r="P3788" s="6"/>
      <c r="Q3788" s="6"/>
      <c r="R3788" s="6"/>
      <c r="S3788" s="6"/>
      <c r="T3788" s="6"/>
      <c r="U3788" s="6"/>
      <c r="V3788" s="6"/>
      <c r="W3788" s="6"/>
      <c r="X3788" s="6"/>
      <c r="Y3788" s="6"/>
      <c r="Z3788" s="6"/>
      <c r="AA3788" s="6"/>
      <c r="AB3788" s="6"/>
      <c r="AC3788" s="6"/>
      <c r="AD3788" s="6"/>
      <c r="AE3788" s="6"/>
      <c r="AF3788" s="6"/>
    </row>
    <row r="3789" spans="1:32" ht="22.5" customHeight="1">
      <c r="A3789" s="622"/>
      <c r="B3789" s="3032" t="s">
        <v>756</v>
      </c>
      <c r="C3789" s="622" t="s">
        <v>305</v>
      </c>
      <c r="D3789" s="658" t="s">
        <v>1850</v>
      </c>
      <c r="E3789" s="659" t="s">
        <v>1789</v>
      </c>
      <c r="F3789" s="624">
        <v>2222</v>
      </c>
      <c r="G3789" s="625" t="s">
        <v>145</v>
      </c>
      <c r="H3789" s="915"/>
      <c r="I3789" s="915"/>
      <c r="J3789" s="1392">
        <v>-671</v>
      </c>
      <c r="K3789" s="606"/>
      <c r="L3789" s="898"/>
      <c r="M3789" s="898"/>
      <c r="N3789" s="72"/>
      <c r="O3789" s="6"/>
      <c r="P3789" s="6"/>
      <c r="Q3789" s="6"/>
      <c r="R3789" s="6"/>
      <c r="S3789" s="6"/>
      <c r="T3789" s="6"/>
      <c r="U3789" s="6"/>
      <c r="V3789" s="6"/>
      <c r="W3789" s="6"/>
      <c r="X3789" s="6"/>
      <c r="Y3789" s="6"/>
      <c r="Z3789" s="6"/>
      <c r="AA3789" s="6"/>
      <c r="AB3789" s="6"/>
      <c r="AC3789" s="6"/>
      <c r="AD3789" s="6"/>
      <c r="AE3789" s="6"/>
      <c r="AF3789" s="6"/>
    </row>
    <row r="3790" spans="1:32">
      <c r="A3790" s="602"/>
      <c r="B3790" s="3033" t="s">
        <v>756</v>
      </c>
      <c r="C3790" s="602" t="s">
        <v>305</v>
      </c>
      <c r="D3790" s="617" t="s">
        <v>1850</v>
      </c>
      <c r="E3790" s="639" t="s">
        <v>1789</v>
      </c>
      <c r="F3790" s="618">
        <v>2222</v>
      </c>
      <c r="G3790" s="604"/>
      <c r="H3790" s="916"/>
      <c r="I3790" s="916"/>
      <c r="J3790" s="1392"/>
      <c r="K3790" s="606"/>
      <c r="L3790" s="899"/>
      <c r="M3790" s="899"/>
      <c r="N3790" s="72"/>
      <c r="O3790" s="6"/>
      <c r="P3790" s="6"/>
      <c r="Q3790" s="6"/>
      <c r="R3790" s="6"/>
      <c r="S3790" s="6"/>
      <c r="T3790" s="6"/>
      <c r="U3790" s="6"/>
      <c r="V3790" s="6"/>
      <c r="W3790" s="6"/>
      <c r="X3790" s="6"/>
      <c r="Y3790" s="6"/>
      <c r="Z3790" s="6"/>
      <c r="AA3790" s="6"/>
      <c r="AB3790" s="6"/>
      <c r="AC3790" s="6"/>
      <c r="AD3790" s="6"/>
      <c r="AE3790" s="6"/>
      <c r="AF3790" s="6"/>
    </row>
    <row r="3791" spans="1:32" s="199" customFormat="1">
      <c r="A3791" s="622"/>
      <c r="B3791" s="3032" t="s">
        <v>756</v>
      </c>
      <c r="C3791" s="622" t="s">
        <v>305</v>
      </c>
      <c r="D3791" s="658" t="s">
        <v>1850</v>
      </c>
      <c r="E3791" s="659" t="s">
        <v>1789</v>
      </c>
      <c r="F3791" s="624">
        <v>2223</v>
      </c>
      <c r="G3791" s="625" t="s">
        <v>146</v>
      </c>
      <c r="H3791" s="915"/>
      <c r="I3791" s="915"/>
      <c r="J3791" s="1392">
        <v>-4725</v>
      </c>
      <c r="K3791" s="606"/>
      <c r="L3791" s="898"/>
      <c r="M3791" s="898"/>
      <c r="N3791" s="72"/>
      <c r="O3791" s="198"/>
      <c r="P3791" s="198"/>
      <c r="Q3791" s="198"/>
      <c r="R3791" s="198"/>
      <c r="S3791" s="198"/>
      <c r="T3791" s="198"/>
      <c r="U3791" s="198"/>
      <c r="V3791" s="198"/>
      <c r="W3791" s="198"/>
      <c r="X3791" s="198"/>
      <c r="Y3791" s="198"/>
      <c r="Z3791" s="198"/>
      <c r="AA3791" s="198"/>
      <c r="AB3791" s="198"/>
      <c r="AC3791" s="198"/>
      <c r="AD3791" s="198"/>
      <c r="AE3791" s="198"/>
      <c r="AF3791" s="198"/>
    </row>
    <row r="3792" spans="1:32">
      <c r="A3792" s="602"/>
      <c r="B3792" s="3033" t="s">
        <v>756</v>
      </c>
      <c r="C3792" s="602" t="s">
        <v>305</v>
      </c>
      <c r="D3792" s="617" t="s">
        <v>1850</v>
      </c>
      <c r="E3792" s="639" t="s">
        <v>1789</v>
      </c>
      <c r="F3792" s="618">
        <v>2223</v>
      </c>
      <c r="G3792" s="604"/>
      <c r="H3792" s="916"/>
      <c r="I3792" s="916"/>
      <c r="J3792" s="1392"/>
      <c r="K3792" s="606"/>
      <c r="L3792" s="899"/>
      <c r="M3792" s="899"/>
      <c r="N3792" s="1388"/>
      <c r="O3792" s="6"/>
      <c r="P3792" s="6"/>
      <c r="Q3792" s="6"/>
      <c r="R3792" s="6"/>
      <c r="S3792" s="6"/>
      <c r="T3792" s="6"/>
      <c r="U3792" s="6"/>
      <c r="V3792" s="6"/>
      <c r="W3792" s="6"/>
      <c r="X3792" s="6"/>
      <c r="Y3792" s="6"/>
      <c r="Z3792" s="6"/>
      <c r="AA3792" s="6"/>
      <c r="AB3792" s="6"/>
      <c r="AC3792" s="6"/>
      <c r="AD3792" s="6"/>
      <c r="AE3792" s="6"/>
      <c r="AF3792" s="6"/>
    </row>
    <row r="3793" spans="1:32">
      <c r="A3793" s="622"/>
      <c r="B3793" s="3032" t="s">
        <v>756</v>
      </c>
      <c r="C3793" s="622" t="s">
        <v>305</v>
      </c>
      <c r="D3793" s="658" t="s">
        <v>1850</v>
      </c>
      <c r="E3793" s="659" t="s">
        <v>1789</v>
      </c>
      <c r="F3793" s="624">
        <v>2244</v>
      </c>
      <c r="G3793" s="625" t="s">
        <v>152</v>
      </c>
      <c r="H3793" s="915">
        <v>9045</v>
      </c>
      <c r="I3793" s="915"/>
      <c r="J3793" s="1392">
        <v>8034.4</v>
      </c>
      <c r="K3793" s="606"/>
      <c r="L3793" s="915">
        <v>0</v>
      </c>
      <c r="M3793" s="915"/>
      <c r="N3793" s="1388" t="s">
        <v>3446</v>
      </c>
      <c r="O3793" s="6"/>
      <c r="P3793" s="6"/>
      <c r="Q3793" s="6"/>
      <c r="R3793" s="6"/>
      <c r="S3793" s="6"/>
      <c r="T3793" s="6"/>
      <c r="U3793" s="6"/>
      <c r="V3793" s="6"/>
      <c r="W3793" s="6"/>
      <c r="X3793" s="6"/>
      <c r="Y3793" s="6"/>
      <c r="Z3793" s="6"/>
      <c r="AA3793" s="6"/>
      <c r="AB3793" s="6"/>
      <c r="AC3793" s="6"/>
      <c r="AD3793" s="6"/>
      <c r="AE3793" s="6"/>
      <c r="AF3793" s="6"/>
    </row>
    <row r="3794" spans="1:32" ht="22.5" customHeight="1">
      <c r="A3794" s="602"/>
      <c r="B3794" s="3033" t="s">
        <v>756</v>
      </c>
      <c r="C3794" s="602" t="s">
        <v>305</v>
      </c>
      <c r="D3794" s="617" t="s">
        <v>1850</v>
      </c>
      <c r="E3794" s="639" t="s">
        <v>1789</v>
      </c>
      <c r="F3794" s="618">
        <v>2244</v>
      </c>
      <c r="G3794" s="604" t="s">
        <v>2674</v>
      </c>
      <c r="H3794" s="916"/>
      <c r="I3794" s="916">
        <v>11045</v>
      </c>
      <c r="J3794" s="1392" t="s">
        <v>1126</v>
      </c>
      <c r="K3794" s="606"/>
      <c r="L3794" s="916"/>
      <c r="M3794" s="916"/>
      <c r="N3794" s="1679"/>
      <c r="O3794" s="6"/>
      <c r="P3794" s="6"/>
      <c r="Q3794" s="6"/>
      <c r="R3794" s="6"/>
      <c r="S3794" s="6"/>
      <c r="T3794" s="6"/>
      <c r="U3794" s="6"/>
      <c r="V3794" s="6"/>
      <c r="W3794" s="6"/>
      <c r="X3794" s="6"/>
      <c r="Y3794" s="6"/>
      <c r="Z3794" s="6"/>
      <c r="AA3794" s="6"/>
      <c r="AB3794" s="6"/>
      <c r="AC3794" s="6"/>
      <c r="AD3794" s="6"/>
      <c r="AE3794" s="6"/>
      <c r="AF3794" s="6"/>
    </row>
    <row r="3795" spans="1:32" ht="20.399999999999999">
      <c r="A3795" s="576"/>
      <c r="B3795" s="3033" t="s">
        <v>756</v>
      </c>
      <c r="C3795" s="602" t="s">
        <v>305</v>
      </c>
      <c r="D3795" s="617" t="s">
        <v>1850</v>
      </c>
      <c r="E3795" s="639" t="s">
        <v>1789</v>
      </c>
      <c r="F3795" s="618">
        <v>2244</v>
      </c>
      <c r="G3795" s="1044" t="s">
        <v>2911</v>
      </c>
      <c r="H3795" s="1345"/>
      <c r="I3795" s="1345">
        <v>-2000</v>
      </c>
      <c r="J3795" s="1392" t="s">
        <v>1126</v>
      </c>
      <c r="K3795" s="1047"/>
      <c r="L3795" s="1345"/>
      <c r="M3795" s="1345"/>
      <c r="N3795" s="1679"/>
      <c r="O3795" s="6"/>
      <c r="P3795" s="6"/>
      <c r="Q3795" s="6"/>
      <c r="R3795" s="6"/>
      <c r="S3795" s="6"/>
      <c r="T3795" s="6"/>
      <c r="U3795" s="6"/>
      <c r="V3795" s="6"/>
      <c r="W3795" s="6"/>
      <c r="X3795" s="6"/>
      <c r="Y3795" s="6"/>
      <c r="Z3795" s="6"/>
      <c r="AA3795" s="6"/>
      <c r="AB3795" s="6"/>
      <c r="AC3795" s="6"/>
      <c r="AD3795" s="6"/>
      <c r="AE3795" s="6"/>
      <c r="AF3795" s="6"/>
    </row>
    <row r="3796" spans="1:32">
      <c r="A3796" s="622"/>
      <c r="B3796" s="3032" t="s">
        <v>756</v>
      </c>
      <c r="C3796" s="622" t="s">
        <v>307</v>
      </c>
      <c r="D3796" s="658" t="s">
        <v>1850</v>
      </c>
      <c r="E3796" s="659" t="s">
        <v>1789</v>
      </c>
      <c r="F3796" s="624">
        <v>2321</v>
      </c>
      <c r="G3796" s="625" t="s">
        <v>953</v>
      </c>
      <c r="H3796" s="915">
        <v>0</v>
      </c>
      <c r="I3796" s="915"/>
      <c r="J3796" s="1392">
        <v>-323</v>
      </c>
      <c r="K3796" s="606"/>
      <c r="L3796" s="915">
        <v>0</v>
      </c>
      <c r="M3796" s="915"/>
      <c r="N3796" s="1679"/>
      <c r="O3796" s="6"/>
      <c r="P3796" s="6"/>
      <c r="Q3796" s="6"/>
      <c r="R3796" s="6"/>
      <c r="S3796" s="6"/>
      <c r="T3796" s="6"/>
      <c r="U3796" s="6"/>
      <c r="V3796" s="6"/>
      <c r="W3796" s="6"/>
      <c r="X3796" s="6"/>
      <c r="Y3796" s="6"/>
      <c r="Z3796" s="6"/>
      <c r="AA3796" s="6"/>
      <c r="AB3796" s="6"/>
      <c r="AC3796" s="6"/>
      <c r="AD3796" s="6"/>
      <c r="AE3796" s="6"/>
      <c r="AF3796" s="6"/>
    </row>
    <row r="3797" spans="1:32" ht="12">
      <c r="A3797" s="602"/>
      <c r="B3797" s="3033" t="s">
        <v>756</v>
      </c>
      <c r="C3797" s="602" t="s">
        <v>307</v>
      </c>
      <c r="D3797" s="617" t="s">
        <v>1850</v>
      </c>
      <c r="E3797" s="639" t="s">
        <v>1789</v>
      </c>
      <c r="F3797" s="618">
        <v>2321</v>
      </c>
      <c r="G3797" s="604" t="s">
        <v>1282</v>
      </c>
      <c r="H3797" s="916"/>
      <c r="I3797" s="916"/>
      <c r="J3797" s="1392" t="s">
        <v>1126</v>
      </c>
      <c r="K3797" s="606"/>
      <c r="L3797" s="916"/>
      <c r="M3797" s="916"/>
      <c r="N3797" s="1696" t="s">
        <v>3447</v>
      </c>
      <c r="O3797" s="6"/>
      <c r="P3797" s="6"/>
      <c r="Q3797" s="6"/>
      <c r="R3797" s="6"/>
      <c r="S3797" s="6"/>
      <c r="T3797" s="6"/>
      <c r="U3797" s="6"/>
      <c r="V3797" s="6"/>
      <c r="W3797" s="6"/>
      <c r="X3797" s="6"/>
      <c r="Y3797" s="6"/>
      <c r="Z3797" s="6"/>
      <c r="AA3797" s="6"/>
      <c r="AB3797" s="6"/>
      <c r="AC3797" s="6"/>
      <c r="AD3797" s="6"/>
      <c r="AE3797" s="6"/>
      <c r="AF3797" s="6"/>
    </row>
    <row r="3798" spans="1:32" ht="20.399999999999999">
      <c r="A3798" s="622"/>
      <c r="B3798" s="3032" t="s">
        <v>756</v>
      </c>
      <c r="C3798" s="622" t="s">
        <v>307</v>
      </c>
      <c r="D3798" s="658" t="s">
        <v>1850</v>
      </c>
      <c r="E3798" s="659" t="s">
        <v>1789</v>
      </c>
      <c r="F3798" s="624">
        <v>2512</v>
      </c>
      <c r="G3798" s="625" t="s">
        <v>763</v>
      </c>
      <c r="H3798" s="915">
        <v>2000</v>
      </c>
      <c r="I3798" s="915"/>
      <c r="J3798" s="1392">
        <v>1080</v>
      </c>
      <c r="K3798" s="606"/>
      <c r="L3798" s="915">
        <v>2000</v>
      </c>
      <c r="M3798" s="915"/>
      <c r="N3798" s="72"/>
      <c r="O3798" s="6"/>
      <c r="P3798" s="6"/>
      <c r="Q3798" s="6"/>
      <c r="R3798" s="6"/>
      <c r="S3798" s="6"/>
      <c r="T3798" s="6"/>
      <c r="U3798" s="6"/>
      <c r="V3798" s="6"/>
      <c r="W3798" s="6"/>
      <c r="X3798" s="6"/>
      <c r="Y3798" s="6"/>
      <c r="Z3798" s="6"/>
      <c r="AA3798" s="6"/>
      <c r="AB3798" s="6"/>
      <c r="AC3798" s="6"/>
      <c r="AD3798" s="6"/>
      <c r="AE3798" s="6"/>
      <c r="AF3798" s="6"/>
    </row>
    <row r="3799" spans="1:32" ht="20.399999999999999">
      <c r="A3799" s="602"/>
      <c r="B3799" s="3033" t="s">
        <v>756</v>
      </c>
      <c r="C3799" s="602" t="s">
        <v>307</v>
      </c>
      <c r="D3799" s="617" t="s">
        <v>1850</v>
      </c>
      <c r="E3799" s="639" t="s">
        <v>1789</v>
      </c>
      <c r="F3799" s="618">
        <v>2512</v>
      </c>
      <c r="G3799" s="1044" t="s">
        <v>3434</v>
      </c>
      <c r="H3799" s="916"/>
      <c r="I3799" s="916">
        <v>2000</v>
      </c>
      <c r="J3799" s="1392" t="s">
        <v>1126</v>
      </c>
      <c r="K3799" s="606"/>
      <c r="L3799" s="916"/>
      <c r="M3799" s="1677">
        <v>2000</v>
      </c>
      <c r="N3799" s="72"/>
      <c r="O3799" s="6"/>
      <c r="P3799" s="6"/>
      <c r="Q3799" s="6"/>
      <c r="R3799" s="6"/>
      <c r="S3799" s="6"/>
      <c r="T3799" s="6"/>
      <c r="U3799" s="6"/>
      <c r="V3799" s="6"/>
      <c r="W3799" s="6"/>
      <c r="X3799" s="6"/>
      <c r="Y3799" s="6"/>
      <c r="Z3799" s="6"/>
      <c r="AA3799" s="6"/>
      <c r="AB3799" s="6"/>
      <c r="AC3799" s="6"/>
      <c r="AD3799" s="6"/>
      <c r="AE3799" s="6"/>
      <c r="AF3799" s="6"/>
    </row>
    <row r="3800" spans="1:32">
      <c r="A3800" s="881"/>
      <c r="B3800" s="3032" t="s">
        <v>756</v>
      </c>
      <c r="C3800" s="622" t="s">
        <v>307</v>
      </c>
      <c r="D3800" s="658" t="s">
        <v>1850</v>
      </c>
      <c r="E3800" s="659" t="s">
        <v>1790</v>
      </c>
      <c r="F3800" s="763">
        <v>2210</v>
      </c>
      <c r="G3800" s="739" t="s">
        <v>716</v>
      </c>
      <c r="H3800" s="646">
        <v>253.79999999999998</v>
      </c>
      <c r="I3800" s="646"/>
      <c r="J3800" s="1392">
        <v>212</v>
      </c>
      <c r="K3800" s="900"/>
      <c r="L3800" s="902">
        <v>253.79999999999998</v>
      </c>
      <c r="M3800" s="902"/>
      <c r="N3800" s="72"/>
      <c r="O3800" s="6"/>
      <c r="P3800" s="6"/>
      <c r="Q3800" s="6"/>
      <c r="R3800" s="6"/>
      <c r="S3800" s="6"/>
      <c r="T3800" s="6"/>
      <c r="U3800" s="6"/>
      <c r="V3800" s="6"/>
      <c r="W3800" s="6"/>
      <c r="X3800" s="6"/>
      <c r="Y3800" s="6"/>
      <c r="Z3800" s="6"/>
      <c r="AA3800" s="6"/>
      <c r="AB3800" s="6"/>
      <c r="AC3800" s="6"/>
      <c r="AD3800" s="6"/>
      <c r="AE3800" s="6"/>
      <c r="AF3800" s="6"/>
    </row>
    <row r="3801" spans="1:32">
      <c r="A3801" s="749"/>
      <c r="B3801" s="3033" t="s">
        <v>756</v>
      </c>
      <c r="C3801" s="602" t="s">
        <v>307</v>
      </c>
      <c r="D3801" s="617" t="s">
        <v>1850</v>
      </c>
      <c r="E3801" s="639" t="s">
        <v>1790</v>
      </c>
      <c r="F3801" s="734">
        <v>2210</v>
      </c>
      <c r="G3801" s="689" t="s">
        <v>2456</v>
      </c>
      <c r="H3801" s="648"/>
      <c r="I3801" s="648">
        <v>253.79999999999998</v>
      </c>
      <c r="J3801" s="1392" t="s">
        <v>1126</v>
      </c>
      <c r="K3801" s="764"/>
      <c r="L3801" s="632"/>
      <c r="M3801" s="632">
        <v>253.79999999999998</v>
      </c>
      <c r="N3801" s="72"/>
      <c r="O3801" s="6"/>
      <c r="P3801" s="6"/>
      <c r="Q3801" s="6"/>
      <c r="R3801" s="6"/>
      <c r="S3801" s="6"/>
      <c r="T3801" s="6"/>
      <c r="U3801" s="6"/>
      <c r="V3801" s="6"/>
      <c r="W3801" s="6"/>
      <c r="X3801" s="6"/>
      <c r="Y3801" s="6"/>
      <c r="Z3801" s="6"/>
      <c r="AA3801" s="6"/>
      <c r="AB3801" s="6"/>
      <c r="AC3801" s="6"/>
      <c r="AD3801" s="6"/>
      <c r="AE3801" s="6"/>
      <c r="AF3801" s="6"/>
    </row>
    <row r="3802" spans="1:32" s="297" customFormat="1">
      <c r="A3802" s="881"/>
      <c r="B3802" s="3032" t="s">
        <v>756</v>
      </c>
      <c r="C3802" s="659" t="s">
        <v>307</v>
      </c>
      <c r="D3802" s="762" t="s">
        <v>1850</v>
      </c>
      <c r="E3802" s="659" t="s">
        <v>1790</v>
      </c>
      <c r="F3802" s="763">
        <v>2222</v>
      </c>
      <c r="G3802" s="739" t="s">
        <v>145</v>
      </c>
      <c r="H3802" s="646">
        <v>0</v>
      </c>
      <c r="I3802" s="646"/>
      <c r="J3802" s="1392">
        <v>-135</v>
      </c>
      <c r="K3802" s="900"/>
      <c r="L3802" s="905">
        <v>0</v>
      </c>
      <c r="M3802" s="905"/>
      <c r="N3802" s="72"/>
      <c r="O3802" s="54"/>
      <c r="P3802" s="54"/>
      <c r="Q3802" s="54"/>
      <c r="R3802" s="54"/>
      <c r="S3802" s="54"/>
      <c r="T3802" s="54"/>
      <c r="U3802" s="54"/>
      <c r="V3802" s="54"/>
      <c r="W3802" s="54"/>
      <c r="X3802" s="54"/>
      <c r="Y3802" s="54"/>
      <c r="Z3802" s="54"/>
      <c r="AA3802" s="54"/>
      <c r="AB3802" s="54"/>
      <c r="AC3802" s="54"/>
      <c r="AD3802" s="54"/>
      <c r="AE3802" s="54"/>
      <c r="AF3802" s="54"/>
    </row>
    <row r="3803" spans="1:32">
      <c r="A3803" s="749"/>
      <c r="B3803" s="3033" t="s">
        <v>756</v>
      </c>
      <c r="C3803" s="639" t="s">
        <v>307</v>
      </c>
      <c r="D3803" s="733" t="s">
        <v>1850</v>
      </c>
      <c r="E3803" s="639" t="s">
        <v>1790</v>
      </c>
      <c r="F3803" s="734">
        <v>2222</v>
      </c>
      <c r="G3803" s="689"/>
      <c r="H3803" s="648"/>
      <c r="I3803" s="648"/>
      <c r="J3803" s="1392" t="s">
        <v>1126</v>
      </c>
      <c r="K3803" s="764"/>
      <c r="L3803" s="630"/>
      <c r="M3803" s="630"/>
      <c r="N3803" s="72"/>
      <c r="O3803" s="6"/>
      <c r="P3803" s="6"/>
      <c r="Q3803" s="6"/>
      <c r="R3803" s="6"/>
      <c r="S3803" s="6"/>
      <c r="T3803" s="6"/>
      <c r="U3803" s="6"/>
      <c r="V3803" s="6"/>
      <c r="W3803" s="6"/>
      <c r="X3803" s="6"/>
      <c r="Y3803" s="6"/>
      <c r="Z3803" s="6"/>
      <c r="AA3803" s="6"/>
      <c r="AB3803" s="6"/>
      <c r="AC3803" s="6"/>
      <c r="AD3803" s="6"/>
      <c r="AE3803" s="6"/>
      <c r="AF3803" s="6"/>
    </row>
    <row r="3804" spans="1:32">
      <c r="A3804" s="881"/>
      <c r="B3804" s="3032" t="s">
        <v>756</v>
      </c>
      <c r="C3804" s="659" t="s">
        <v>307</v>
      </c>
      <c r="D3804" s="762" t="s">
        <v>1850</v>
      </c>
      <c r="E3804" s="659" t="s">
        <v>1790</v>
      </c>
      <c r="F3804" s="763">
        <v>2223</v>
      </c>
      <c r="G3804" s="739" t="s">
        <v>1217</v>
      </c>
      <c r="H3804" s="646">
        <v>11478</v>
      </c>
      <c r="I3804" s="646"/>
      <c r="J3804" s="1392">
        <v>7524</v>
      </c>
      <c r="K3804" s="900"/>
      <c r="L3804" s="902">
        <v>15478</v>
      </c>
      <c r="M3804" s="902"/>
      <c r="N3804" s="72"/>
      <c r="O3804" s="6"/>
      <c r="P3804" s="6"/>
      <c r="Q3804" s="6"/>
      <c r="R3804" s="6"/>
      <c r="S3804" s="6"/>
      <c r="T3804" s="6"/>
      <c r="U3804" s="6"/>
      <c r="V3804" s="6"/>
      <c r="W3804" s="6"/>
      <c r="X3804" s="6"/>
      <c r="Y3804" s="6"/>
      <c r="Z3804" s="6"/>
      <c r="AA3804" s="6"/>
      <c r="AB3804" s="6"/>
      <c r="AC3804" s="6"/>
      <c r="AD3804" s="6"/>
      <c r="AE3804" s="6"/>
      <c r="AF3804" s="6"/>
    </row>
    <row r="3805" spans="1:32" ht="33.75" customHeight="1">
      <c r="A3805" s="749"/>
      <c r="B3805" s="3033" t="s">
        <v>756</v>
      </c>
      <c r="C3805" s="639" t="s">
        <v>307</v>
      </c>
      <c r="D3805" s="733" t="s">
        <v>1850</v>
      </c>
      <c r="E3805" s="639" t="s">
        <v>1790</v>
      </c>
      <c r="F3805" s="734">
        <v>2223</v>
      </c>
      <c r="G3805" s="1583" t="s">
        <v>2457</v>
      </c>
      <c r="H3805" s="648"/>
      <c r="I3805" s="648">
        <v>15478.320000000002</v>
      </c>
      <c r="J3805" s="1392" t="s">
        <v>1126</v>
      </c>
      <c r="K3805" s="764"/>
      <c r="L3805" s="632"/>
      <c r="M3805" s="632">
        <v>15478</v>
      </c>
      <c r="N3805" s="72"/>
      <c r="O3805" s="6"/>
      <c r="P3805" s="6"/>
      <c r="Q3805" s="6"/>
      <c r="R3805" s="6"/>
      <c r="S3805" s="6"/>
      <c r="T3805" s="6"/>
      <c r="U3805" s="6"/>
      <c r="V3805" s="6"/>
      <c r="W3805" s="6"/>
      <c r="X3805" s="6"/>
      <c r="Y3805" s="6"/>
      <c r="Z3805" s="6"/>
      <c r="AA3805" s="6"/>
      <c r="AB3805" s="6"/>
      <c r="AC3805" s="6"/>
      <c r="AD3805" s="6"/>
      <c r="AE3805" s="6"/>
      <c r="AF3805" s="6"/>
    </row>
    <row r="3806" spans="1:32" ht="20.399999999999999">
      <c r="A3806" s="749"/>
      <c r="B3806" s="3033" t="s">
        <v>756</v>
      </c>
      <c r="C3806" s="639" t="s">
        <v>305</v>
      </c>
      <c r="D3806" s="733" t="s">
        <v>1850</v>
      </c>
      <c r="E3806" s="639" t="s">
        <v>1790</v>
      </c>
      <c r="F3806" s="734">
        <v>2223</v>
      </c>
      <c r="G3806" s="689" t="s">
        <v>3192</v>
      </c>
      <c r="H3806" s="648"/>
      <c r="I3806" s="648">
        <v>-4000</v>
      </c>
      <c r="J3806" s="1392"/>
      <c r="K3806" s="764"/>
      <c r="L3806" s="632"/>
      <c r="M3806" s="632"/>
      <c r="N3806" s="72"/>
      <c r="O3806" s="6"/>
      <c r="P3806" s="6"/>
      <c r="Q3806" s="6"/>
      <c r="R3806" s="6"/>
      <c r="S3806" s="6"/>
      <c r="T3806" s="6"/>
      <c r="U3806" s="6"/>
      <c r="V3806" s="6"/>
      <c r="W3806" s="6"/>
      <c r="X3806" s="6"/>
      <c r="Y3806" s="6"/>
      <c r="Z3806" s="6"/>
      <c r="AA3806" s="6"/>
      <c r="AB3806" s="6"/>
      <c r="AC3806" s="6"/>
      <c r="AD3806" s="6"/>
      <c r="AE3806" s="6"/>
      <c r="AF3806" s="6"/>
    </row>
    <row r="3807" spans="1:32">
      <c r="A3807" s="881"/>
      <c r="B3807" s="3032" t="s">
        <v>756</v>
      </c>
      <c r="C3807" s="622" t="s">
        <v>307</v>
      </c>
      <c r="D3807" s="658" t="s">
        <v>1850</v>
      </c>
      <c r="E3807" s="659" t="s">
        <v>1790</v>
      </c>
      <c r="F3807" s="763">
        <v>2224</v>
      </c>
      <c r="G3807" s="739" t="s">
        <v>1032</v>
      </c>
      <c r="H3807" s="646">
        <v>550</v>
      </c>
      <c r="I3807" s="646"/>
      <c r="J3807" s="1392">
        <v>438.5</v>
      </c>
      <c r="K3807" s="900"/>
      <c r="L3807" s="902">
        <v>550</v>
      </c>
      <c r="M3807" s="902"/>
      <c r="N3807" s="72"/>
      <c r="O3807" s="6"/>
      <c r="P3807" s="6"/>
      <c r="Q3807" s="6"/>
      <c r="R3807" s="6"/>
      <c r="S3807" s="6"/>
      <c r="T3807" s="6"/>
      <c r="U3807" s="6"/>
      <c r="V3807" s="6"/>
      <c r="W3807" s="6"/>
      <c r="X3807" s="6"/>
      <c r="Y3807" s="6"/>
      <c r="Z3807" s="6"/>
      <c r="AA3807" s="6"/>
      <c r="AB3807" s="6"/>
      <c r="AC3807" s="6"/>
      <c r="AD3807" s="6"/>
      <c r="AE3807" s="6"/>
      <c r="AF3807" s="6"/>
    </row>
    <row r="3808" spans="1:32">
      <c r="A3808" s="749" t="s">
        <v>691</v>
      </c>
      <c r="B3808" s="3033" t="s">
        <v>756</v>
      </c>
      <c r="C3808" s="602" t="s">
        <v>307</v>
      </c>
      <c r="D3808" s="617" t="s">
        <v>1850</v>
      </c>
      <c r="E3808" s="639" t="s">
        <v>1790</v>
      </c>
      <c r="F3808" s="734">
        <v>2224</v>
      </c>
      <c r="G3808" s="689" t="s">
        <v>1822</v>
      </c>
      <c r="H3808" s="648"/>
      <c r="I3808" s="648">
        <v>550</v>
      </c>
      <c r="J3808" s="1392" t="s">
        <v>1126</v>
      </c>
      <c r="K3808" s="764"/>
      <c r="L3808" s="632"/>
      <c r="M3808" s="817">
        <v>550</v>
      </c>
      <c r="N3808" s="72"/>
      <c r="O3808" s="6"/>
      <c r="P3808" s="6"/>
      <c r="Q3808" s="6"/>
      <c r="R3808" s="6"/>
      <c r="S3808" s="6"/>
      <c r="T3808" s="6"/>
      <c r="U3808" s="6"/>
      <c r="V3808" s="6"/>
      <c r="W3808" s="6"/>
      <c r="X3808" s="6"/>
      <c r="Y3808" s="6"/>
      <c r="Z3808" s="6"/>
      <c r="AA3808" s="6"/>
      <c r="AB3808" s="6"/>
      <c r="AC3808" s="6"/>
      <c r="AD3808" s="6"/>
      <c r="AE3808" s="6"/>
      <c r="AF3808" s="6"/>
    </row>
    <row r="3809" spans="1:32" ht="33.75" customHeight="1">
      <c r="A3809" s="881"/>
      <c r="B3809" s="3032" t="s">
        <v>756</v>
      </c>
      <c r="C3809" s="622" t="s">
        <v>307</v>
      </c>
      <c r="D3809" s="658" t="s">
        <v>1850</v>
      </c>
      <c r="E3809" s="659" t="s">
        <v>1790</v>
      </c>
      <c r="F3809" s="624">
        <v>2239</v>
      </c>
      <c r="G3809" s="625" t="s">
        <v>151</v>
      </c>
      <c r="H3809" s="902">
        <v>10469.968000000001</v>
      </c>
      <c r="I3809" s="902"/>
      <c r="J3809" s="1392"/>
      <c r="K3809" s="828"/>
      <c r="L3809" s="905">
        <v>3599.9679999999998</v>
      </c>
      <c r="M3809" s="905"/>
      <c r="N3809" s="72"/>
      <c r="O3809" s="6"/>
      <c r="P3809" s="6"/>
      <c r="Q3809" s="6"/>
      <c r="R3809" s="6"/>
      <c r="S3809" s="6"/>
      <c r="T3809" s="6"/>
      <c r="U3809" s="6"/>
      <c r="V3809" s="6"/>
      <c r="W3809" s="6"/>
      <c r="X3809" s="6"/>
      <c r="Y3809" s="6"/>
      <c r="Z3809" s="6"/>
      <c r="AA3809" s="6"/>
      <c r="AB3809" s="6"/>
      <c r="AC3809" s="6"/>
      <c r="AD3809" s="6"/>
      <c r="AE3809" s="6"/>
      <c r="AF3809" s="6"/>
    </row>
    <row r="3810" spans="1:32" ht="20.399999999999999">
      <c r="A3810" s="749"/>
      <c r="B3810" s="3033" t="s">
        <v>756</v>
      </c>
      <c r="C3810" s="602" t="s">
        <v>307</v>
      </c>
      <c r="D3810" s="617" t="s">
        <v>1850</v>
      </c>
      <c r="E3810" s="639" t="s">
        <v>1790</v>
      </c>
      <c r="F3810" s="618">
        <v>2239</v>
      </c>
      <c r="G3810" s="604" t="s">
        <v>1268</v>
      </c>
      <c r="H3810" s="632"/>
      <c r="I3810" s="632">
        <v>2299.9679999999998</v>
      </c>
      <c r="J3810" s="1392" t="s">
        <v>1126</v>
      </c>
      <c r="K3810" s="787"/>
      <c r="L3810" s="630"/>
      <c r="M3810" s="630">
        <v>2299.9679999999998</v>
      </c>
      <c r="N3810" s="72"/>
      <c r="O3810" s="6"/>
      <c r="P3810" s="6"/>
      <c r="Q3810" s="6"/>
      <c r="R3810" s="6"/>
      <c r="S3810" s="6"/>
      <c r="T3810" s="6"/>
      <c r="U3810" s="6"/>
      <c r="V3810" s="6"/>
      <c r="W3810" s="6"/>
      <c r="X3810" s="6"/>
      <c r="Y3810" s="6"/>
      <c r="Z3810" s="6"/>
      <c r="AA3810" s="6"/>
      <c r="AB3810" s="6"/>
      <c r="AC3810" s="6"/>
      <c r="AD3810" s="6"/>
      <c r="AE3810" s="6"/>
      <c r="AF3810" s="6"/>
    </row>
    <row r="3811" spans="1:32">
      <c r="A3811" s="749"/>
      <c r="B3811" s="3033" t="s">
        <v>756</v>
      </c>
      <c r="C3811" s="602" t="s">
        <v>307</v>
      </c>
      <c r="D3811" s="617" t="s">
        <v>1850</v>
      </c>
      <c r="E3811" s="639" t="s">
        <v>1790</v>
      </c>
      <c r="F3811" s="618">
        <v>2239</v>
      </c>
      <c r="G3811" s="689" t="s">
        <v>2458</v>
      </c>
      <c r="H3811" s="632"/>
      <c r="I3811" s="632">
        <v>500</v>
      </c>
      <c r="J3811" s="1392">
        <v>685</v>
      </c>
      <c r="K3811" s="787"/>
      <c r="L3811" s="630"/>
      <c r="M3811" s="632">
        <v>700</v>
      </c>
      <c r="N3811" s="72"/>
      <c r="O3811" s="6"/>
      <c r="P3811" s="6"/>
      <c r="Q3811" s="6"/>
      <c r="R3811" s="6"/>
      <c r="S3811" s="6"/>
      <c r="T3811" s="6"/>
      <c r="U3811" s="6"/>
      <c r="V3811" s="6"/>
      <c r="W3811" s="6"/>
      <c r="X3811" s="6"/>
      <c r="Y3811" s="6"/>
      <c r="Z3811" s="6"/>
      <c r="AA3811" s="6"/>
      <c r="AB3811" s="6"/>
      <c r="AC3811" s="6"/>
      <c r="AD3811" s="6"/>
      <c r="AE3811" s="6"/>
      <c r="AF3811" s="6"/>
    </row>
    <row r="3812" spans="1:32" ht="20.399999999999999">
      <c r="A3812" s="749"/>
      <c r="B3812" s="3033" t="s">
        <v>756</v>
      </c>
      <c r="C3812" s="602" t="s">
        <v>307</v>
      </c>
      <c r="D3812" s="617" t="s">
        <v>1850</v>
      </c>
      <c r="E3812" s="639" t="s">
        <v>1790</v>
      </c>
      <c r="F3812" s="618">
        <v>2239</v>
      </c>
      <c r="G3812" s="604" t="s">
        <v>3438</v>
      </c>
      <c r="H3812" s="632"/>
      <c r="I3812" s="632">
        <v>600</v>
      </c>
      <c r="J3812" s="1392">
        <v>300</v>
      </c>
      <c r="K3812" s="787"/>
      <c r="L3812" s="630"/>
      <c r="M3812" s="632">
        <v>600</v>
      </c>
      <c r="N3812" s="72"/>
      <c r="O3812" s="6"/>
      <c r="P3812" s="6"/>
      <c r="Q3812" s="6"/>
      <c r="R3812" s="6"/>
      <c r="S3812" s="6"/>
      <c r="T3812" s="6"/>
      <c r="U3812" s="6"/>
      <c r="V3812" s="6"/>
      <c r="W3812" s="6"/>
      <c r="X3812" s="6"/>
      <c r="Y3812" s="6"/>
      <c r="Z3812" s="6"/>
      <c r="AA3812" s="6"/>
      <c r="AB3812" s="6"/>
      <c r="AC3812" s="6"/>
      <c r="AD3812" s="6"/>
      <c r="AE3812" s="6"/>
      <c r="AF3812" s="6"/>
    </row>
    <row r="3813" spans="1:32" ht="20.399999999999999">
      <c r="A3813" s="749"/>
      <c r="B3813" s="3033" t="s">
        <v>756</v>
      </c>
      <c r="C3813" s="602" t="s">
        <v>307</v>
      </c>
      <c r="D3813" s="617" t="s">
        <v>1850</v>
      </c>
      <c r="E3813" s="639" t="s">
        <v>1790</v>
      </c>
      <c r="F3813" s="618">
        <v>2239</v>
      </c>
      <c r="G3813" s="873" t="s">
        <v>1877</v>
      </c>
      <c r="H3813" s="599"/>
      <c r="I3813" s="599">
        <v>2000</v>
      </c>
      <c r="J3813" s="1392" t="s">
        <v>1126</v>
      </c>
      <c r="K3813" s="606"/>
      <c r="L3813" s="598"/>
      <c r="M3813" s="598"/>
      <c r="N3813" s="72"/>
      <c r="O3813" s="6"/>
      <c r="P3813" s="6"/>
      <c r="Q3813" s="6"/>
      <c r="R3813" s="6"/>
      <c r="S3813" s="6"/>
      <c r="T3813" s="6"/>
      <c r="U3813" s="6"/>
      <c r="V3813" s="6"/>
      <c r="W3813" s="6"/>
      <c r="X3813" s="6"/>
      <c r="Y3813" s="6"/>
      <c r="Z3813" s="6"/>
      <c r="AA3813" s="6"/>
      <c r="AB3813" s="6"/>
      <c r="AC3813" s="6"/>
      <c r="AD3813" s="6"/>
      <c r="AE3813" s="6"/>
      <c r="AF3813" s="6"/>
    </row>
    <row r="3814" spans="1:32" ht="33.75" customHeight="1">
      <c r="A3814" s="749"/>
      <c r="B3814" s="3033" t="s">
        <v>756</v>
      </c>
      <c r="C3814" s="602" t="s">
        <v>307</v>
      </c>
      <c r="D3814" s="617" t="s">
        <v>1850</v>
      </c>
      <c r="E3814" s="639" t="s">
        <v>1790</v>
      </c>
      <c r="F3814" s="618">
        <v>2239</v>
      </c>
      <c r="G3814" s="583" t="s">
        <v>2879</v>
      </c>
      <c r="H3814" s="1045"/>
      <c r="I3814" s="1045">
        <v>5070</v>
      </c>
      <c r="J3814" s="1392" t="s">
        <v>1126</v>
      </c>
      <c r="K3814" s="1047"/>
      <c r="L3814" s="1030"/>
      <c r="M3814" s="1030"/>
      <c r="N3814" s="72"/>
      <c r="O3814" s="6"/>
      <c r="P3814" s="6"/>
      <c r="Q3814" s="6"/>
      <c r="R3814" s="6"/>
      <c r="S3814" s="6"/>
      <c r="T3814" s="6"/>
      <c r="U3814" s="6"/>
      <c r="V3814" s="6"/>
      <c r="W3814" s="6"/>
      <c r="X3814" s="6"/>
      <c r="Y3814" s="6"/>
      <c r="Z3814" s="6"/>
      <c r="AA3814" s="6"/>
      <c r="AB3814" s="6"/>
      <c r="AC3814" s="6"/>
      <c r="AD3814" s="6"/>
      <c r="AE3814" s="6"/>
      <c r="AF3814" s="6"/>
    </row>
    <row r="3815" spans="1:32">
      <c r="A3815" s="881"/>
      <c r="B3815" s="3032" t="s">
        <v>756</v>
      </c>
      <c r="C3815" s="622" t="s">
        <v>307</v>
      </c>
      <c r="D3815" s="658" t="s">
        <v>1850</v>
      </c>
      <c r="E3815" s="1305" t="s">
        <v>1790</v>
      </c>
      <c r="F3815" s="763">
        <v>2241</v>
      </c>
      <c r="G3815" s="739" t="s">
        <v>1295</v>
      </c>
      <c r="H3815" s="646">
        <v>500</v>
      </c>
      <c r="I3815" s="646"/>
      <c r="J3815" s="1392">
        <v>0</v>
      </c>
      <c r="K3815" s="900"/>
      <c r="L3815" s="1678">
        <v>500</v>
      </c>
      <c r="M3815" s="1678"/>
      <c r="N3815" s="72"/>
      <c r="O3815" s="6"/>
      <c r="P3815" s="6"/>
      <c r="Q3815" s="6"/>
      <c r="R3815" s="6"/>
      <c r="S3815" s="6"/>
      <c r="T3815" s="6"/>
      <c r="U3815" s="6"/>
      <c r="V3815" s="6"/>
      <c r="W3815" s="6"/>
      <c r="X3815" s="6"/>
      <c r="Y3815" s="6"/>
      <c r="Z3815" s="6"/>
      <c r="AA3815" s="6"/>
      <c r="AB3815" s="6"/>
      <c r="AC3815" s="6"/>
      <c r="AD3815" s="6"/>
      <c r="AE3815" s="6"/>
      <c r="AF3815" s="6"/>
    </row>
    <row r="3816" spans="1:32" ht="12" customHeight="1">
      <c r="A3816" s="749"/>
      <c r="B3816" s="3033" t="s">
        <v>756</v>
      </c>
      <c r="C3816" s="602" t="s">
        <v>305</v>
      </c>
      <c r="D3816" s="617" t="s">
        <v>1850</v>
      </c>
      <c r="E3816" s="1306" t="s">
        <v>1790</v>
      </c>
      <c r="F3816" s="734">
        <v>2241</v>
      </c>
      <c r="G3816" s="751" t="s">
        <v>3439</v>
      </c>
      <c r="H3816" s="640"/>
      <c r="I3816" s="640">
        <v>500</v>
      </c>
      <c r="J3816" s="1392" t="s">
        <v>1126</v>
      </c>
      <c r="K3816" s="731"/>
      <c r="L3816" s="1542"/>
      <c r="M3816" s="1542">
        <v>500</v>
      </c>
      <c r="N3816" s="72"/>
      <c r="O3816" s="6"/>
      <c r="P3816" s="6"/>
      <c r="Q3816" s="6"/>
      <c r="R3816" s="6"/>
      <c r="S3816" s="6"/>
      <c r="T3816" s="6"/>
      <c r="U3816" s="6"/>
      <c r="V3816" s="6"/>
      <c r="W3816" s="6"/>
      <c r="X3816" s="6"/>
      <c r="Y3816" s="6"/>
      <c r="Z3816" s="6"/>
      <c r="AA3816" s="6"/>
      <c r="AB3816" s="6"/>
      <c r="AC3816" s="6"/>
      <c r="AD3816" s="6"/>
      <c r="AE3816" s="6"/>
      <c r="AF3816" s="6"/>
    </row>
    <row r="3817" spans="1:32" ht="11.4" customHeight="1">
      <c r="A3817" s="881"/>
      <c r="B3817" s="3032" t="s">
        <v>756</v>
      </c>
      <c r="C3817" s="622" t="s">
        <v>305</v>
      </c>
      <c r="D3817" s="658" t="s">
        <v>1850</v>
      </c>
      <c r="E3817" s="1305" t="s">
        <v>1790</v>
      </c>
      <c r="F3817" s="763">
        <v>2242</v>
      </c>
      <c r="G3817" s="739" t="s">
        <v>717</v>
      </c>
      <c r="H3817" s="646">
        <v>3500</v>
      </c>
      <c r="I3817" s="646"/>
      <c r="J3817" s="1392">
        <v>981.23</v>
      </c>
      <c r="K3817" s="900"/>
      <c r="L3817" s="1678">
        <v>0</v>
      </c>
      <c r="M3817" s="1678"/>
      <c r="N3817" s="72"/>
      <c r="O3817" s="6"/>
      <c r="P3817" s="6"/>
      <c r="Q3817" s="6"/>
      <c r="R3817" s="6"/>
      <c r="S3817" s="6"/>
      <c r="T3817" s="6"/>
      <c r="U3817" s="6"/>
      <c r="V3817" s="6"/>
      <c r="W3817" s="6"/>
      <c r="X3817" s="6"/>
      <c r="Y3817" s="6"/>
      <c r="Z3817" s="6"/>
      <c r="AA3817" s="6"/>
      <c r="AB3817" s="6"/>
      <c r="AC3817" s="6"/>
      <c r="AD3817" s="6"/>
      <c r="AE3817" s="6"/>
      <c r="AF3817" s="6"/>
    </row>
    <row r="3818" spans="1:32" ht="22.5" customHeight="1">
      <c r="A3818" s="699"/>
      <c r="B3818" s="3033" t="s">
        <v>756</v>
      </c>
      <c r="C3818" s="602" t="s">
        <v>305</v>
      </c>
      <c r="D3818" s="617" t="s">
        <v>1850</v>
      </c>
      <c r="E3818" s="1306" t="s">
        <v>1790</v>
      </c>
      <c r="F3818" s="734">
        <v>2242</v>
      </c>
      <c r="G3818" s="689" t="s">
        <v>1358</v>
      </c>
      <c r="H3818" s="640"/>
      <c r="I3818" s="640">
        <v>1300</v>
      </c>
      <c r="J3818" s="1392" t="s">
        <v>1126</v>
      </c>
      <c r="K3818" s="731"/>
      <c r="L3818" s="1542"/>
      <c r="M3818" s="1542"/>
      <c r="N3818" s="72" t="s">
        <v>2566</v>
      </c>
      <c r="O3818" s="6"/>
      <c r="P3818" s="6"/>
      <c r="Q3818" s="6"/>
      <c r="R3818" s="6"/>
      <c r="S3818" s="6"/>
      <c r="T3818" s="6"/>
      <c r="U3818" s="6"/>
      <c r="V3818" s="6"/>
      <c r="W3818" s="6"/>
      <c r="X3818" s="6"/>
      <c r="Y3818" s="6"/>
      <c r="Z3818" s="6"/>
      <c r="AA3818" s="6"/>
      <c r="AB3818" s="6"/>
      <c r="AC3818" s="6"/>
      <c r="AD3818" s="6"/>
      <c r="AE3818" s="6"/>
      <c r="AF3818" s="6"/>
    </row>
    <row r="3819" spans="1:32">
      <c r="A3819" s="749"/>
      <c r="B3819" s="3033" t="s">
        <v>756</v>
      </c>
      <c r="C3819" s="602" t="s">
        <v>305</v>
      </c>
      <c r="D3819" s="617" t="s">
        <v>1850</v>
      </c>
      <c r="E3819" s="1306" t="s">
        <v>1790</v>
      </c>
      <c r="F3819" s="734">
        <v>2242</v>
      </c>
      <c r="G3819" s="689" t="s">
        <v>2459</v>
      </c>
      <c r="H3819" s="648"/>
      <c r="I3819" s="648">
        <v>2200</v>
      </c>
      <c r="J3819" s="1392" t="s">
        <v>1126</v>
      </c>
      <c r="K3819" s="764"/>
      <c r="L3819" s="1557"/>
      <c r="M3819" s="1557"/>
      <c r="N3819" s="72"/>
      <c r="O3819" s="6"/>
      <c r="P3819" s="6"/>
      <c r="Q3819" s="6"/>
      <c r="R3819" s="6"/>
      <c r="S3819" s="6"/>
      <c r="T3819" s="6"/>
      <c r="U3819" s="6"/>
      <c r="V3819" s="6"/>
      <c r="W3819" s="6"/>
      <c r="X3819" s="6"/>
      <c r="Y3819" s="6"/>
      <c r="Z3819" s="6"/>
      <c r="AA3819" s="6"/>
      <c r="AB3819" s="6"/>
      <c r="AC3819" s="6"/>
      <c r="AD3819" s="6"/>
      <c r="AE3819" s="6"/>
      <c r="AF3819" s="6"/>
    </row>
    <row r="3820" spans="1:32">
      <c r="A3820" s="881"/>
      <c r="B3820" s="3032" t="s">
        <v>756</v>
      </c>
      <c r="C3820" s="622" t="s">
        <v>307</v>
      </c>
      <c r="D3820" s="658" t="s">
        <v>1850</v>
      </c>
      <c r="E3820" s="1305" t="s">
        <v>1790</v>
      </c>
      <c r="F3820" s="1578">
        <v>2247</v>
      </c>
      <c r="G3820" s="1571" t="s">
        <v>1295</v>
      </c>
      <c r="H3820" s="1680">
        <v>39300</v>
      </c>
      <c r="I3820" s="1680"/>
      <c r="J3820" s="1564">
        <v>26658</v>
      </c>
      <c r="K3820" s="1681"/>
      <c r="L3820" s="1680">
        <v>42000</v>
      </c>
      <c r="M3820" s="1680"/>
      <c r="N3820" s="72"/>
      <c r="O3820" s="6"/>
      <c r="P3820" s="6"/>
      <c r="Q3820" s="6"/>
      <c r="R3820" s="6"/>
      <c r="S3820" s="6"/>
      <c r="T3820" s="6"/>
      <c r="U3820" s="6"/>
      <c r="V3820" s="6"/>
      <c r="W3820" s="6"/>
      <c r="X3820" s="6"/>
      <c r="Y3820" s="6"/>
      <c r="Z3820" s="6"/>
      <c r="AA3820" s="6"/>
      <c r="AB3820" s="6"/>
      <c r="AC3820" s="6"/>
      <c r="AD3820" s="6"/>
      <c r="AE3820" s="6"/>
      <c r="AF3820" s="6"/>
    </row>
    <row r="3821" spans="1:32">
      <c r="A3821" s="749"/>
      <c r="B3821" s="3033" t="s">
        <v>756</v>
      </c>
      <c r="C3821" s="602" t="s">
        <v>305</v>
      </c>
      <c r="D3821" s="617" t="s">
        <v>1850</v>
      </c>
      <c r="E3821" s="1306" t="s">
        <v>1790</v>
      </c>
      <c r="F3821" s="1312">
        <v>2247</v>
      </c>
      <c r="G3821" s="1683" t="s">
        <v>2567</v>
      </c>
      <c r="H3821" s="1563"/>
      <c r="I3821" s="1563">
        <v>24500</v>
      </c>
      <c r="J3821" s="1564" t="s">
        <v>1126</v>
      </c>
      <c r="K3821" s="1565"/>
      <c r="L3821" s="1563"/>
      <c r="M3821" s="1563">
        <v>42000</v>
      </c>
      <c r="N3821" s="1497"/>
      <c r="O3821" s="6"/>
      <c r="P3821" s="6"/>
      <c r="Q3821" s="6"/>
      <c r="R3821" s="6"/>
      <c r="S3821" s="6"/>
      <c r="T3821" s="6"/>
      <c r="U3821" s="6"/>
      <c r="V3821" s="6"/>
      <c r="W3821" s="6"/>
      <c r="X3821" s="6"/>
      <c r="Y3821" s="6"/>
      <c r="Z3821" s="6"/>
      <c r="AA3821" s="6"/>
      <c r="AB3821" s="6"/>
      <c r="AC3821" s="6"/>
      <c r="AD3821" s="6"/>
      <c r="AE3821" s="6"/>
      <c r="AF3821" s="6"/>
    </row>
    <row r="3822" spans="1:32" ht="22.5" customHeight="1">
      <c r="A3822" s="1455"/>
      <c r="B3822" s="3033" t="s">
        <v>756</v>
      </c>
      <c r="C3822" s="602" t="s">
        <v>305</v>
      </c>
      <c r="D3822" s="617" t="s">
        <v>1850</v>
      </c>
      <c r="E3822" s="1306" t="s">
        <v>1790</v>
      </c>
      <c r="F3822" s="1312">
        <v>2247</v>
      </c>
      <c r="G3822" s="1684" t="s">
        <v>3165</v>
      </c>
      <c r="H3822" s="1685"/>
      <c r="I3822" s="1685">
        <v>14800</v>
      </c>
      <c r="J3822" s="1686"/>
      <c r="K3822" s="1687"/>
      <c r="L3822" s="1685"/>
      <c r="M3822" s="1685"/>
      <c r="N3822" s="1497"/>
      <c r="O3822" s="6"/>
      <c r="P3822" s="6"/>
      <c r="Q3822" s="6"/>
      <c r="R3822" s="6"/>
      <c r="S3822" s="6"/>
      <c r="T3822" s="6"/>
      <c r="U3822" s="6"/>
      <c r="V3822" s="6"/>
      <c r="W3822" s="6"/>
      <c r="X3822" s="6"/>
      <c r="Y3822" s="6"/>
      <c r="Z3822" s="6"/>
      <c r="AA3822" s="6"/>
      <c r="AB3822" s="6"/>
      <c r="AC3822" s="6"/>
      <c r="AD3822" s="6"/>
      <c r="AE3822" s="6"/>
      <c r="AF3822" s="6"/>
    </row>
    <row r="3823" spans="1:32">
      <c r="A3823" s="622"/>
      <c r="B3823" s="3032" t="s">
        <v>756</v>
      </c>
      <c r="C3823" s="622" t="s">
        <v>305</v>
      </c>
      <c r="D3823" s="658" t="s">
        <v>1850</v>
      </c>
      <c r="E3823" s="914" t="s">
        <v>1790</v>
      </c>
      <c r="F3823" s="660">
        <v>2262</v>
      </c>
      <c r="G3823" s="804" t="s">
        <v>386</v>
      </c>
      <c r="H3823" s="1678">
        <v>55829.53</v>
      </c>
      <c r="I3823" s="1678"/>
      <c r="J3823" s="1689">
        <v>67168</v>
      </c>
      <c r="K3823" s="1690"/>
      <c r="L3823" s="1678">
        <v>71277</v>
      </c>
      <c r="M3823" s="1678"/>
      <c r="N3823" s="1497"/>
      <c r="O3823" s="6"/>
      <c r="P3823" s="6"/>
      <c r="Q3823" s="6"/>
      <c r="R3823" s="6"/>
      <c r="S3823" s="6"/>
      <c r="T3823" s="6"/>
      <c r="U3823" s="6"/>
      <c r="V3823" s="6"/>
      <c r="W3823" s="6"/>
      <c r="X3823" s="6"/>
      <c r="Y3823" s="6"/>
      <c r="Z3823" s="6"/>
      <c r="AA3823" s="6"/>
      <c r="AB3823" s="6"/>
      <c r="AC3823" s="6"/>
      <c r="AD3823" s="6"/>
      <c r="AE3823" s="6"/>
      <c r="AF3823" s="6"/>
    </row>
    <row r="3824" spans="1:32" ht="30.6">
      <c r="A3824" s="695"/>
      <c r="B3824" s="3033" t="s">
        <v>756</v>
      </c>
      <c r="C3824" s="602" t="s">
        <v>305</v>
      </c>
      <c r="D3824" s="617" t="s">
        <v>1850</v>
      </c>
      <c r="E3824" s="800" t="s">
        <v>1790</v>
      </c>
      <c r="F3824" s="800">
        <v>2262</v>
      </c>
      <c r="G3824" s="1692" t="s">
        <v>2461</v>
      </c>
      <c r="H3824" s="1557"/>
      <c r="I3824" s="1557">
        <v>18577</v>
      </c>
      <c r="J3824" s="1689" t="s">
        <v>1126</v>
      </c>
      <c r="K3824" s="1690"/>
      <c r="L3824" s="1557"/>
      <c r="M3824" s="1557">
        <v>0</v>
      </c>
      <c r="N3824" s="1497"/>
      <c r="O3824" s="6"/>
      <c r="P3824" s="6"/>
      <c r="Q3824" s="6"/>
      <c r="R3824" s="6"/>
      <c r="S3824" s="6"/>
      <c r="T3824" s="6"/>
      <c r="U3824" s="6"/>
      <c r="V3824" s="6"/>
      <c r="W3824" s="6"/>
      <c r="X3824" s="6"/>
      <c r="Y3824" s="6"/>
      <c r="Z3824" s="6"/>
      <c r="AA3824" s="6"/>
      <c r="AB3824" s="6"/>
      <c r="AC3824" s="6"/>
      <c r="AD3824" s="6"/>
      <c r="AE3824" s="6"/>
      <c r="AF3824" s="6"/>
    </row>
    <row r="3825" spans="1:32" ht="22.5" customHeight="1">
      <c r="A3825" s="695"/>
      <c r="B3825" s="3033" t="s">
        <v>756</v>
      </c>
      <c r="C3825" s="602" t="s">
        <v>305</v>
      </c>
      <c r="D3825" s="617" t="s">
        <v>1850</v>
      </c>
      <c r="E3825" s="800" t="s">
        <v>1790</v>
      </c>
      <c r="F3825" s="800">
        <v>2262</v>
      </c>
      <c r="G3825" s="1693" t="s">
        <v>2463</v>
      </c>
      <c r="H3825" s="1694"/>
      <c r="I3825" s="1694">
        <v>27300</v>
      </c>
      <c r="J3825" s="1689" t="s">
        <v>1126</v>
      </c>
      <c r="K3825" s="1695"/>
      <c r="L3825" s="1694"/>
      <c r="M3825" s="1542">
        <v>24672</v>
      </c>
      <c r="N3825" s="1497"/>
      <c r="O3825" s="6"/>
      <c r="P3825" s="6"/>
      <c r="Q3825" s="6"/>
      <c r="R3825" s="6"/>
      <c r="S3825" s="6"/>
      <c r="T3825" s="6"/>
      <c r="U3825" s="6"/>
      <c r="V3825" s="6"/>
      <c r="W3825" s="6"/>
      <c r="X3825" s="6"/>
      <c r="Y3825" s="6"/>
      <c r="Z3825" s="6"/>
      <c r="AA3825" s="6"/>
      <c r="AB3825" s="6"/>
      <c r="AC3825" s="6"/>
      <c r="AD3825" s="6"/>
      <c r="AE3825" s="6"/>
      <c r="AF3825" s="6"/>
    </row>
    <row r="3826" spans="1:32" ht="12" customHeight="1">
      <c r="A3826" s="749"/>
      <c r="B3826" s="3033" t="s">
        <v>756</v>
      </c>
      <c r="C3826" s="602" t="s">
        <v>305</v>
      </c>
      <c r="D3826" s="617" t="s">
        <v>1850</v>
      </c>
      <c r="E3826" s="800" t="s">
        <v>1790</v>
      </c>
      <c r="F3826" s="664">
        <v>2262</v>
      </c>
      <c r="G3826" s="873" t="s">
        <v>2460</v>
      </c>
      <c r="H3826" s="1542"/>
      <c r="I3826" s="1542">
        <v>12347.529999999999</v>
      </c>
      <c r="J3826" s="1689" t="s">
        <v>1126</v>
      </c>
      <c r="K3826" s="1695"/>
      <c r="L3826" s="1542"/>
      <c r="M3826" s="1542">
        <v>0</v>
      </c>
      <c r="N3826" s="296"/>
      <c r="O3826" s="6"/>
      <c r="P3826" s="6"/>
      <c r="Q3826" s="6"/>
      <c r="R3826" s="6"/>
      <c r="S3826" s="6"/>
      <c r="T3826" s="6"/>
      <c r="U3826" s="6"/>
      <c r="V3826" s="6"/>
      <c r="W3826" s="6"/>
      <c r="X3826" s="6"/>
      <c r="Y3826" s="6"/>
      <c r="Z3826" s="6"/>
      <c r="AA3826" s="6"/>
      <c r="AB3826" s="6"/>
      <c r="AC3826" s="6"/>
      <c r="AD3826" s="6"/>
      <c r="AE3826" s="6"/>
      <c r="AF3826" s="6"/>
    </row>
    <row r="3827" spans="1:32" ht="22.5" customHeight="1">
      <c r="A3827" s="749"/>
      <c r="B3827" s="3033" t="s">
        <v>756</v>
      </c>
      <c r="C3827" s="639" t="s">
        <v>305</v>
      </c>
      <c r="D3827" s="733" t="s">
        <v>1850</v>
      </c>
      <c r="E3827" s="800" t="s">
        <v>1790</v>
      </c>
      <c r="F3827" s="664">
        <v>2262</v>
      </c>
      <c r="G3827" s="873" t="s">
        <v>1359</v>
      </c>
      <c r="H3827" s="1542"/>
      <c r="I3827" s="1542">
        <v>22360</v>
      </c>
      <c r="J3827" s="1689" t="s">
        <v>1126</v>
      </c>
      <c r="K3827" s="1695"/>
      <c r="L3827" s="1542"/>
      <c r="M3827" s="1561">
        <v>22360</v>
      </c>
      <c r="N3827" s="372" t="s">
        <v>3362</v>
      </c>
      <c r="O3827" s="6"/>
      <c r="P3827" s="6"/>
      <c r="Q3827" s="6"/>
      <c r="R3827" s="6"/>
      <c r="S3827" s="6"/>
      <c r="T3827" s="6"/>
      <c r="U3827" s="6"/>
      <c r="V3827" s="6"/>
      <c r="W3827" s="6"/>
      <c r="X3827" s="6"/>
      <c r="Y3827" s="6"/>
      <c r="Z3827" s="6"/>
      <c r="AA3827" s="6"/>
      <c r="AB3827" s="6"/>
      <c r="AC3827" s="6"/>
      <c r="AD3827" s="6"/>
      <c r="AE3827" s="6"/>
      <c r="AF3827" s="6"/>
    </row>
    <row r="3828" spans="1:32">
      <c r="A3828" s="749"/>
      <c r="B3828" s="3033" t="s">
        <v>756</v>
      </c>
      <c r="C3828" s="602" t="s">
        <v>305</v>
      </c>
      <c r="D3828" s="617" t="s">
        <v>1850</v>
      </c>
      <c r="E3828" s="800" t="s">
        <v>1790</v>
      </c>
      <c r="F3828" s="664">
        <v>2262</v>
      </c>
      <c r="G3828" s="873" t="s">
        <v>2462</v>
      </c>
      <c r="H3828" s="1542"/>
      <c r="I3828" s="1542">
        <v>24245</v>
      </c>
      <c r="J3828" s="1689" t="s">
        <v>1126</v>
      </c>
      <c r="K3828" s="1695"/>
      <c r="L3828" s="1542"/>
      <c r="M3828" s="1542">
        <v>24245</v>
      </c>
      <c r="N3828" s="296"/>
      <c r="O3828" s="6"/>
      <c r="P3828" s="6"/>
      <c r="Q3828" s="6"/>
      <c r="R3828" s="6"/>
      <c r="S3828" s="6"/>
      <c r="T3828" s="6"/>
      <c r="U3828" s="6"/>
      <c r="V3828" s="6"/>
      <c r="W3828" s="6"/>
      <c r="X3828" s="6"/>
      <c r="Y3828" s="6"/>
      <c r="Z3828" s="6"/>
      <c r="AA3828" s="6"/>
      <c r="AB3828" s="6"/>
      <c r="AC3828" s="6"/>
      <c r="AD3828" s="6"/>
      <c r="AE3828" s="6"/>
      <c r="AF3828" s="6"/>
    </row>
    <row r="3829" spans="1:32" ht="20.399999999999999">
      <c r="A3829" s="749"/>
      <c r="B3829" s="3033" t="s">
        <v>756</v>
      </c>
      <c r="C3829" s="602" t="s">
        <v>305</v>
      </c>
      <c r="D3829" s="617" t="s">
        <v>1850</v>
      </c>
      <c r="E3829" s="800" t="s">
        <v>1790</v>
      </c>
      <c r="F3829" s="664">
        <v>2262</v>
      </c>
      <c r="G3829" s="873" t="s">
        <v>3191</v>
      </c>
      <c r="H3829" s="1542"/>
      <c r="I3829" s="1542">
        <v>-45000</v>
      </c>
      <c r="J3829" s="1689"/>
      <c r="K3829" s="1695"/>
      <c r="L3829" s="1542"/>
      <c r="M3829" s="1542"/>
      <c r="N3829" s="296"/>
      <c r="O3829" s="6"/>
      <c r="P3829" s="6"/>
      <c r="Q3829" s="6"/>
      <c r="R3829" s="6"/>
      <c r="S3829" s="6"/>
      <c r="T3829" s="6"/>
      <c r="U3829" s="6"/>
      <c r="V3829" s="6"/>
      <c r="W3829" s="6"/>
      <c r="X3829" s="6"/>
      <c r="Y3829" s="6"/>
      <c r="Z3829" s="6"/>
      <c r="AA3829" s="6"/>
      <c r="AB3829" s="6"/>
      <c r="AC3829" s="6"/>
      <c r="AD3829" s="6"/>
      <c r="AE3829" s="6"/>
      <c r="AF3829" s="6"/>
    </row>
    <row r="3830" spans="1:32" ht="11.4" customHeight="1">
      <c r="A3830" s="749"/>
      <c r="B3830" s="3033" t="s">
        <v>756</v>
      </c>
      <c r="C3830" s="602" t="s">
        <v>305</v>
      </c>
      <c r="D3830" s="617" t="s">
        <v>1850</v>
      </c>
      <c r="E3830" s="800" t="s">
        <v>1790</v>
      </c>
      <c r="F3830" s="664">
        <v>2262</v>
      </c>
      <c r="G3830" s="873" t="s">
        <v>3193</v>
      </c>
      <c r="H3830" s="1542"/>
      <c r="I3830" s="1542">
        <v>-4000</v>
      </c>
      <c r="J3830" s="1689" t="s">
        <v>1126</v>
      </c>
      <c r="K3830" s="1695"/>
      <c r="L3830" s="1542"/>
      <c r="M3830" s="1542"/>
      <c r="N3830" s="296"/>
      <c r="O3830" s="6"/>
      <c r="P3830" s="6"/>
      <c r="Q3830" s="6"/>
      <c r="R3830" s="6"/>
      <c r="S3830" s="6"/>
      <c r="T3830" s="6"/>
      <c r="U3830" s="6"/>
      <c r="V3830" s="6"/>
      <c r="W3830" s="6"/>
      <c r="X3830" s="6"/>
      <c r="Y3830" s="6"/>
      <c r="Z3830" s="6"/>
      <c r="AA3830" s="6"/>
      <c r="AB3830" s="6"/>
      <c r="AC3830" s="6"/>
      <c r="AD3830" s="6"/>
      <c r="AE3830" s="6"/>
      <c r="AF3830" s="6"/>
    </row>
    <row r="3831" spans="1:32">
      <c r="A3831" s="622"/>
      <c r="B3831" s="3032" t="s">
        <v>757</v>
      </c>
      <c r="C3831" s="622" t="s">
        <v>305</v>
      </c>
      <c r="D3831" s="658" t="s">
        <v>1850</v>
      </c>
      <c r="E3831" s="1305" t="s">
        <v>1790</v>
      </c>
      <c r="F3831" s="763">
        <v>2262</v>
      </c>
      <c r="G3831" s="739" t="s">
        <v>386</v>
      </c>
      <c r="H3831" s="646">
        <v>58112</v>
      </c>
      <c r="I3831" s="646"/>
      <c r="J3831" s="1392"/>
      <c r="K3831" s="900"/>
      <c r="L3831" s="1678">
        <v>0</v>
      </c>
      <c r="M3831" s="1678"/>
      <c r="N3831" s="296"/>
      <c r="O3831" s="6"/>
      <c r="P3831" s="6"/>
      <c r="Q3831" s="6"/>
      <c r="R3831" s="6"/>
      <c r="S3831" s="6"/>
      <c r="T3831" s="6"/>
      <c r="U3831" s="6"/>
      <c r="V3831" s="6"/>
      <c r="W3831" s="6"/>
      <c r="X3831" s="6"/>
      <c r="Y3831" s="6"/>
      <c r="Z3831" s="6"/>
      <c r="AA3831" s="6"/>
      <c r="AB3831" s="6"/>
      <c r="AC3831" s="6"/>
      <c r="AD3831" s="6"/>
      <c r="AE3831" s="6"/>
      <c r="AF3831" s="6"/>
    </row>
    <row r="3832" spans="1:32" ht="11.4" customHeight="1">
      <c r="A3832" s="695"/>
      <c r="B3832" s="3033" t="s">
        <v>757</v>
      </c>
      <c r="C3832" s="602" t="s">
        <v>305</v>
      </c>
      <c r="D3832" s="617" t="s">
        <v>1850</v>
      </c>
      <c r="E3832" s="1306" t="s">
        <v>1790</v>
      </c>
      <c r="F3832" s="639">
        <v>2262</v>
      </c>
      <c r="G3832" s="1254" t="s">
        <v>2763</v>
      </c>
      <c r="H3832" s="648"/>
      <c r="I3832" s="648">
        <v>35000</v>
      </c>
      <c r="J3832" s="1392" t="s">
        <v>1126</v>
      </c>
      <c r="K3832" s="900"/>
      <c r="L3832" s="1557"/>
      <c r="M3832" s="1557"/>
      <c r="N3832" s="372" t="s">
        <v>3363</v>
      </c>
      <c r="O3832" s="6"/>
      <c r="P3832" s="6"/>
      <c r="Q3832" s="6"/>
      <c r="R3832" s="6"/>
      <c r="S3832" s="6"/>
      <c r="T3832" s="6"/>
      <c r="U3832" s="6"/>
      <c r="V3832" s="6"/>
      <c r="W3832" s="6"/>
      <c r="X3832" s="6"/>
      <c r="Y3832" s="6"/>
      <c r="Z3832" s="6"/>
      <c r="AA3832" s="6"/>
      <c r="AB3832" s="6"/>
      <c r="AC3832" s="6"/>
      <c r="AD3832" s="6"/>
      <c r="AE3832" s="6"/>
      <c r="AF3832" s="6"/>
    </row>
    <row r="3833" spans="1:32" ht="51">
      <c r="A3833" s="695"/>
      <c r="B3833" s="3033" t="s">
        <v>757</v>
      </c>
      <c r="C3833" s="602" t="s">
        <v>305</v>
      </c>
      <c r="D3833" s="617" t="s">
        <v>1850</v>
      </c>
      <c r="E3833" s="1306" t="s">
        <v>1790</v>
      </c>
      <c r="F3833" s="639">
        <v>2262</v>
      </c>
      <c r="G3833" s="1697" t="s">
        <v>3098</v>
      </c>
      <c r="H3833" s="745"/>
      <c r="I3833" s="745">
        <v>12916</v>
      </c>
      <c r="J3833" s="1392" t="s">
        <v>1126</v>
      </c>
      <c r="K3833" s="731"/>
      <c r="L3833" s="1694"/>
      <c r="M3833" s="1542"/>
      <c r="N3833" s="372"/>
      <c r="O3833" s="6"/>
      <c r="P3833" s="6"/>
      <c r="Q3833" s="6"/>
      <c r="R3833" s="6"/>
      <c r="S3833" s="6"/>
      <c r="T3833" s="6"/>
      <c r="U3833" s="6"/>
      <c r="V3833" s="6"/>
      <c r="W3833" s="6"/>
      <c r="X3833" s="6"/>
      <c r="Y3833" s="6"/>
      <c r="Z3833" s="6"/>
      <c r="AA3833" s="6"/>
      <c r="AB3833" s="6"/>
      <c r="AC3833" s="6"/>
      <c r="AD3833" s="6"/>
      <c r="AE3833" s="6"/>
      <c r="AF3833" s="6"/>
    </row>
    <row r="3834" spans="1:32" ht="61.2">
      <c r="A3834" s="749"/>
      <c r="B3834" s="3033" t="s">
        <v>757</v>
      </c>
      <c r="C3834" s="602" t="s">
        <v>305</v>
      </c>
      <c r="D3834" s="733" t="s">
        <v>1850</v>
      </c>
      <c r="E3834" s="1306" t="s">
        <v>1790</v>
      </c>
      <c r="F3834" s="734">
        <v>2262</v>
      </c>
      <c r="G3834" s="1698" t="s">
        <v>3099</v>
      </c>
      <c r="H3834" s="640"/>
      <c r="I3834" s="640">
        <v>10196</v>
      </c>
      <c r="J3834" s="1392" t="s">
        <v>1126</v>
      </c>
      <c r="K3834" s="731"/>
      <c r="L3834" s="1542"/>
      <c r="M3834" s="1542"/>
      <c r="N3834" s="372"/>
      <c r="O3834" s="6"/>
      <c r="P3834" s="6"/>
      <c r="Q3834" s="6"/>
      <c r="R3834" s="6"/>
      <c r="S3834" s="6"/>
      <c r="T3834" s="6"/>
      <c r="U3834" s="6"/>
      <c r="V3834" s="6"/>
      <c r="W3834" s="6"/>
      <c r="X3834" s="6"/>
      <c r="Y3834" s="6"/>
      <c r="Z3834" s="6"/>
      <c r="AA3834" s="6"/>
      <c r="AB3834" s="6"/>
      <c r="AC3834" s="6"/>
      <c r="AD3834" s="6"/>
      <c r="AE3834" s="6"/>
      <c r="AF3834" s="6"/>
    </row>
    <row r="3835" spans="1:32" ht="11.4" customHeight="1">
      <c r="A3835" s="881"/>
      <c r="B3835" s="3032" t="s">
        <v>756</v>
      </c>
      <c r="C3835" s="622" t="s">
        <v>305</v>
      </c>
      <c r="D3835" s="658" t="s">
        <v>1850</v>
      </c>
      <c r="E3835" s="1305" t="s">
        <v>1790</v>
      </c>
      <c r="F3835" s="763">
        <v>2321</v>
      </c>
      <c r="G3835" s="739" t="s">
        <v>160</v>
      </c>
      <c r="H3835" s="646">
        <v>23244</v>
      </c>
      <c r="I3835" s="904"/>
      <c r="J3835" s="1392">
        <v>6988</v>
      </c>
      <c r="K3835" s="900"/>
      <c r="L3835" s="1678">
        <v>16796</v>
      </c>
      <c r="M3835" s="1699"/>
      <c r="N3835" s="296"/>
      <c r="O3835" s="6"/>
      <c r="P3835" s="6"/>
      <c r="Q3835" s="6"/>
      <c r="R3835" s="6"/>
      <c r="S3835" s="6"/>
      <c r="T3835" s="6"/>
      <c r="U3835" s="6"/>
      <c r="V3835" s="6"/>
      <c r="W3835" s="6"/>
      <c r="X3835" s="6"/>
      <c r="Y3835" s="6"/>
      <c r="Z3835" s="6"/>
      <c r="AA3835" s="6"/>
      <c r="AB3835" s="6"/>
      <c r="AC3835" s="6"/>
      <c r="AD3835" s="6"/>
      <c r="AE3835" s="6"/>
      <c r="AF3835" s="6"/>
    </row>
    <row r="3836" spans="1:32">
      <c r="A3836" s="749"/>
      <c r="B3836" s="3033" t="s">
        <v>756</v>
      </c>
      <c r="C3836" s="602" t="s">
        <v>305</v>
      </c>
      <c r="D3836" s="617" t="s">
        <v>1850</v>
      </c>
      <c r="E3836" s="1306" t="s">
        <v>1790</v>
      </c>
      <c r="F3836" s="734">
        <v>2321</v>
      </c>
      <c r="G3836" s="689" t="s">
        <v>2426</v>
      </c>
      <c r="H3836" s="745"/>
      <c r="I3836" s="745">
        <v>23100</v>
      </c>
      <c r="J3836" s="1392" t="s">
        <v>1126</v>
      </c>
      <c r="K3836" s="731"/>
      <c r="L3836" s="1694"/>
      <c r="M3836" s="1694">
        <v>16652</v>
      </c>
      <c r="N3836" s="296"/>
      <c r="O3836" s="6"/>
      <c r="P3836" s="6"/>
      <c r="Q3836" s="6"/>
      <c r="R3836" s="6"/>
      <c r="S3836" s="6"/>
      <c r="T3836" s="6"/>
      <c r="U3836" s="6"/>
      <c r="V3836" s="6"/>
      <c r="W3836" s="6"/>
      <c r="X3836" s="6"/>
      <c r="Y3836" s="6"/>
      <c r="Z3836" s="6"/>
      <c r="AA3836" s="6"/>
      <c r="AB3836" s="6"/>
      <c r="AC3836" s="6"/>
      <c r="AD3836" s="6"/>
      <c r="AE3836" s="6"/>
      <c r="AF3836" s="6"/>
    </row>
    <row r="3837" spans="1:32" ht="71.400000000000006">
      <c r="A3837" s="749"/>
      <c r="B3837" s="3033" t="s">
        <v>756</v>
      </c>
      <c r="C3837" s="602" t="s">
        <v>305</v>
      </c>
      <c r="D3837" s="617" t="s">
        <v>1850</v>
      </c>
      <c r="E3837" s="1306" t="s">
        <v>1790</v>
      </c>
      <c r="F3837" s="734">
        <v>2321</v>
      </c>
      <c r="G3837" s="689" t="s">
        <v>2464</v>
      </c>
      <c r="H3837" s="745"/>
      <c r="I3837" s="745">
        <v>144</v>
      </c>
      <c r="J3837" s="1392" t="s">
        <v>1126</v>
      </c>
      <c r="K3837" s="731"/>
      <c r="L3837" s="1694"/>
      <c r="M3837" s="1694">
        <v>144</v>
      </c>
      <c r="N3837" s="372" t="s">
        <v>3365</v>
      </c>
      <c r="O3837" s="6"/>
      <c r="P3837" s="6"/>
      <c r="Q3837" s="6"/>
      <c r="R3837" s="6"/>
      <c r="S3837" s="6"/>
      <c r="T3837" s="6"/>
      <c r="U3837" s="6"/>
      <c r="V3837" s="6"/>
      <c r="W3837" s="6"/>
      <c r="X3837" s="6"/>
      <c r="Y3837" s="6"/>
      <c r="Z3837" s="6"/>
      <c r="AA3837" s="6"/>
      <c r="AB3837" s="6"/>
      <c r="AC3837" s="6"/>
      <c r="AD3837" s="6"/>
      <c r="AE3837" s="6"/>
      <c r="AF3837" s="6"/>
    </row>
    <row r="3838" spans="1:32">
      <c r="A3838" s="881"/>
      <c r="B3838" s="3032" t="s">
        <v>756</v>
      </c>
      <c r="C3838" s="659" t="s">
        <v>307</v>
      </c>
      <c r="D3838" s="762" t="s">
        <v>1850</v>
      </c>
      <c r="E3838" s="1305" t="s">
        <v>1790</v>
      </c>
      <c r="F3838" s="763">
        <v>2512</v>
      </c>
      <c r="G3838" s="739" t="s">
        <v>291</v>
      </c>
      <c r="H3838" s="646">
        <v>66000</v>
      </c>
      <c r="I3838" s="646"/>
      <c r="J3838" s="1392">
        <v>64012</v>
      </c>
      <c r="K3838" s="900"/>
      <c r="L3838" s="1678">
        <v>58200</v>
      </c>
      <c r="M3838" s="1678"/>
      <c r="N3838" s="296"/>
      <c r="O3838" s="6"/>
      <c r="P3838" s="6"/>
      <c r="Q3838" s="6"/>
      <c r="R3838" s="6"/>
      <c r="S3838" s="6"/>
      <c r="T3838" s="6"/>
      <c r="U3838" s="6"/>
      <c r="V3838" s="6"/>
      <c r="W3838" s="6"/>
      <c r="X3838" s="6"/>
      <c r="Y3838" s="6"/>
      <c r="Z3838" s="6"/>
      <c r="AA3838" s="6"/>
      <c r="AB3838" s="6"/>
      <c r="AC3838" s="6"/>
      <c r="AD3838" s="6"/>
      <c r="AE3838" s="6"/>
      <c r="AF3838" s="6"/>
    </row>
    <row r="3839" spans="1:32" ht="30.6">
      <c r="A3839" s="749"/>
      <c r="B3839" s="3033" t="s">
        <v>756</v>
      </c>
      <c r="C3839" s="639" t="s">
        <v>305</v>
      </c>
      <c r="D3839" s="733" t="s">
        <v>1850</v>
      </c>
      <c r="E3839" s="1306" t="s">
        <v>1790</v>
      </c>
      <c r="F3839" s="734">
        <v>2512</v>
      </c>
      <c r="G3839" s="906" t="s">
        <v>553</v>
      </c>
      <c r="H3839" s="640"/>
      <c r="I3839" s="640">
        <v>30000</v>
      </c>
      <c r="J3839" s="1392" t="s">
        <v>1126</v>
      </c>
      <c r="K3839" s="731"/>
      <c r="L3839" s="1542"/>
      <c r="M3839" s="1542">
        <v>45000</v>
      </c>
      <c r="N3839" s="296"/>
      <c r="O3839" s="6"/>
      <c r="P3839" s="6"/>
      <c r="Q3839" s="6"/>
      <c r="R3839" s="6"/>
      <c r="S3839" s="6"/>
      <c r="T3839" s="6"/>
      <c r="U3839" s="6"/>
      <c r="V3839" s="6"/>
      <c r="W3839" s="6"/>
      <c r="X3839" s="6"/>
      <c r="Y3839" s="6"/>
      <c r="Z3839" s="6"/>
      <c r="AA3839" s="6"/>
      <c r="AB3839" s="6"/>
      <c r="AC3839" s="6"/>
      <c r="AD3839" s="6"/>
      <c r="AE3839" s="6"/>
      <c r="AF3839" s="6"/>
    </row>
    <row r="3840" spans="1:32" ht="40.799999999999997">
      <c r="A3840" s="1455"/>
      <c r="B3840" s="3033" t="s">
        <v>756</v>
      </c>
      <c r="C3840" s="639" t="s">
        <v>305</v>
      </c>
      <c r="D3840" s="733" t="s">
        <v>1850</v>
      </c>
      <c r="E3840" s="1306" t="s">
        <v>1790</v>
      </c>
      <c r="F3840" s="734">
        <v>2512</v>
      </c>
      <c r="G3840" s="1501" t="s">
        <v>3436</v>
      </c>
      <c r="H3840" s="1448"/>
      <c r="I3840" s="1448">
        <v>45000</v>
      </c>
      <c r="J3840" s="1441"/>
      <c r="K3840" s="1454"/>
      <c r="L3840" s="1589"/>
      <c r="M3840" s="1589">
        <v>5800</v>
      </c>
      <c r="N3840" s="372" t="s">
        <v>3361</v>
      </c>
      <c r="O3840" s="6"/>
      <c r="P3840" s="6"/>
      <c r="Q3840" s="6"/>
      <c r="R3840" s="6"/>
      <c r="S3840" s="6"/>
      <c r="T3840" s="6"/>
      <c r="V3840" s="6"/>
      <c r="W3840" s="6"/>
      <c r="X3840" s="6"/>
      <c r="Y3840" s="6"/>
      <c r="Z3840" s="6"/>
      <c r="AA3840" s="6"/>
      <c r="AB3840" s="6"/>
      <c r="AC3840" s="6"/>
      <c r="AD3840" s="6"/>
      <c r="AE3840" s="6"/>
      <c r="AF3840" s="6"/>
    </row>
    <row r="3841" spans="1:32" ht="20.399999999999999">
      <c r="A3841" s="1455"/>
      <c r="B3841" s="3033" t="s">
        <v>756</v>
      </c>
      <c r="C3841" s="639" t="s">
        <v>305</v>
      </c>
      <c r="D3841" s="733" t="s">
        <v>1850</v>
      </c>
      <c r="E3841" s="1306" t="s">
        <v>1790</v>
      </c>
      <c r="F3841" s="734">
        <v>2512</v>
      </c>
      <c r="G3841" s="1501" t="s">
        <v>3437</v>
      </c>
      <c r="H3841" s="1448"/>
      <c r="I3841" s="1448">
        <v>4000</v>
      </c>
      <c r="J3841" s="1441"/>
      <c r="K3841" s="1454"/>
      <c r="L3841" s="1589"/>
      <c r="M3841" s="1589">
        <v>7400</v>
      </c>
      <c r="N3841" s="296"/>
      <c r="O3841" s="6"/>
      <c r="P3841" s="6"/>
      <c r="Q3841" s="6"/>
      <c r="R3841" s="6"/>
      <c r="S3841" s="6"/>
      <c r="T3841" s="6"/>
      <c r="V3841" s="6"/>
      <c r="W3841" s="6"/>
      <c r="X3841" s="6"/>
      <c r="Y3841" s="6"/>
      <c r="Z3841" s="6"/>
      <c r="AA3841" s="6"/>
      <c r="AB3841" s="6"/>
      <c r="AC3841" s="6"/>
      <c r="AD3841" s="6"/>
      <c r="AE3841" s="6"/>
      <c r="AF3841" s="6"/>
    </row>
    <row r="3842" spans="1:32">
      <c r="A3842" s="1455"/>
      <c r="B3842" s="3033" t="s">
        <v>756</v>
      </c>
      <c r="C3842" s="639" t="s">
        <v>305</v>
      </c>
      <c r="D3842" s="733" t="s">
        <v>1850</v>
      </c>
      <c r="E3842" s="1306" t="s">
        <v>1790</v>
      </c>
      <c r="F3842" s="734">
        <v>2512</v>
      </c>
      <c r="G3842" s="1501"/>
      <c r="H3842" s="1448"/>
      <c r="I3842" s="1448">
        <v>4000</v>
      </c>
      <c r="J3842" s="1441"/>
      <c r="K3842" s="1454"/>
      <c r="L3842" s="1589"/>
      <c r="M3842" s="1589"/>
      <c r="N3842" s="296"/>
      <c r="O3842" s="6"/>
      <c r="P3842" s="6"/>
      <c r="Q3842" s="6"/>
      <c r="R3842" s="6"/>
      <c r="S3842" s="6"/>
      <c r="T3842" s="6"/>
      <c r="V3842" s="6"/>
      <c r="W3842" s="6"/>
      <c r="X3842" s="6"/>
      <c r="Y3842" s="6"/>
      <c r="Z3842" s="6"/>
      <c r="AA3842" s="6"/>
      <c r="AB3842" s="6"/>
      <c r="AC3842" s="6"/>
      <c r="AD3842" s="6"/>
      <c r="AE3842" s="6"/>
      <c r="AF3842" s="6"/>
    </row>
    <row r="3843" spans="1:32">
      <c r="A3843" s="749"/>
      <c r="B3843" s="3033" t="s">
        <v>756</v>
      </c>
      <c r="C3843" s="639" t="s">
        <v>305</v>
      </c>
      <c r="D3843" s="733" t="s">
        <v>1850</v>
      </c>
      <c r="E3843" s="1306" t="s">
        <v>1790</v>
      </c>
      <c r="F3843" s="734">
        <v>2512</v>
      </c>
      <c r="G3843" s="1501"/>
      <c r="H3843" s="745"/>
      <c r="I3843" s="745">
        <v>-17000</v>
      </c>
      <c r="J3843" s="1392" t="s">
        <v>1126</v>
      </c>
      <c r="K3843" s="731"/>
      <c r="L3843" s="1694"/>
      <c r="M3843" s="1694"/>
      <c r="N3843" s="296"/>
      <c r="O3843" s="6"/>
      <c r="P3843" s="6"/>
      <c r="Q3843" s="6"/>
      <c r="R3843" s="6"/>
      <c r="S3843" s="6"/>
      <c r="T3843" s="6"/>
      <c r="V3843" s="6"/>
      <c r="W3843" s="6"/>
      <c r="X3843" s="6"/>
      <c r="Y3843" s="6"/>
      <c r="Z3843" s="6"/>
      <c r="AA3843" s="6"/>
      <c r="AB3843" s="6"/>
      <c r="AC3843" s="6"/>
      <c r="AD3843" s="6"/>
      <c r="AE3843" s="6"/>
      <c r="AF3843" s="6"/>
    </row>
    <row r="3844" spans="1:32" ht="20.399999999999999">
      <c r="A3844" s="881"/>
      <c r="B3844" s="3032" t="s">
        <v>756</v>
      </c>
      <c r="C3844" s="659" t="s">
        <v>307</v>
      </c>
      <c r="D3844" s="762" t="s">
        <v>1850</v>
      </c>
      <c r="E3844" s="1305" t="s">
        <v>1790</v>
      </c>
      <c r="F3844" s="763">
        <v>2519</v>
      </c>
      <c r="G3844" s="739" t="s">
        <v>764</v>
      </c>
      <c r="H3844" s="646">
        <v>132</v>
      </c>
      <c r="I3844" s="646"/>
      <c r="J3844" s="1392">
        <v>132</v>
      </c>
      <c r="K3844" s="900"/>
      <c r="L3844" s="905">
        <v>0</v>
      </c>
      <c r="M3844" s="905"/>
      <c r="N3844" s="296" t="s">
        <v>3366</v>
      </c>
      <c r="O3844" s="6"/>
      <c r="P3844" s="6"/>
      <c r="Q3844" s="6"/>
      <c r="R3844" s="6"/>
      <c r="S3844" s="6"/>
      <c r="T3844" s="6"/>
      <c r="V3844" s="6"/>
      <c r="W3844" s="6"/>
      <c r="X3844" s="6"/>
      <c r="Y3844" s="6"/>
      <c r="Z3844" s="6"/>
      <c r="AA3844" s="6"/>
      <c r="AB3844" s="6"/>
      <c r="AC3844" s="6"/>
      <c r="AD3844" s="6"/>
      <c r="AE3844" s="6"/>
      <c r="AF3844" s="6"/>
    </row>
    <row r="3845" spans="1:32" ht="12" customHeight="1">
      <c r="A3845" s="749"/>
      <c r="B3845" s="3033" t="s">
        <v>756</v>
      </c>
      <c r="C3845" s="639" t="s">
        <v>307</v>
      </c>
      <c r="D3845" s="733" t="s">
        <v>1850</v>
      </c>
      <c r="E3845" s="1306" t="s">
        <v>1790</v>
      </c>
      <c r="F3845" s="734">
        <v>2519</v>
      </c>
      <c r="G3845" s="906" t="s">
        <v>3445</v>
      </c>
      <c r="H3845" s="640"/>
      <c r="I3845" s="640">
        <v>132</v>
      </c>
      <c r="J3845" s="1392" t="s">
        <v>1126</v>
      </c>
      <c r="K3845" s="731"/>
      <c r="L3845" s="598"/>
      <c r="M3845" s="598"/>
      <c r="N3845" s="296"/>
      <c r="O3845" s="6"/>
      <c r="P3845" s="6"/>
      <c r="Q3845" s="6"/>
      <c r="R3845" s="6"/>
      <c r="S3845" s="6"/>
      <c r="T3845" s="6"/>
      <c r="V3845" s="6"/>
      <c r="W3845" s="6"/>
      <c r="X3845" s="6"/>
      <c r="Y3845" s="6"/>
      <c r="Z3845" s="6"/>
      <c r="AA3845" s="6"/>
      <c r="AB3845" s="6"/>
      <c r="AC3845" s="6"/>
      <c r="AD3845" s="6"/>
      <c r="AE3845" s="6"/>
      <c r="AF3845" s="6"/>
    </row>
    <row r="3846" spans="1:32" ht="20.399999999999999">
      <c r="A3846" s="659"/>
      <c r="B3846" s="3032" t="s">
        <v>757</v>
      </c>
      <c r="C3846" s="659" t="s">
        <v>307</v>
      </c>
      <c r="D3846" s="762" t="s">
        <v>1850</v>
      </c>
      <c r="E3846" s="1305" t="s">
        <v>1790</v>
      </c>
      <c r="F3846" s="763">
        <v>3261</v>
      </c>
      <c r="G3846" s="739" t="s">
        <v>293</v>
      </c>
      <c r="H3846" s="646">
        <v>44465</v>
      </c>
      <c r="I3846" s="646"/>
      <c r="J3846" s="1392">
        <v>44464</v>
      </c>
      <c r="K3846" s="900"/>
      <c r="L3846" s="1678">
        <v>15000</v>
      </c>
      <c r="M3846" s="1678"/>
      <c r="N3846" s="296"/>
      <c r="O3846" s="6"/>
      <c r="P3846" s="6"/>
      <c r="Q3846" s="6"/>
      <c r="R3846" s="6"/>
      <c r="S3846" s="6"/>
      <c r="T3846" s="6"/>
      <c r="V3846" s="6"/>
      <c r="W3846" s="6"/>
      <c r="X3846" s="6"/>
      <c r="Y3846" s="6"/>
      <c r="Z3846" s="6"/>
      <c r="AA3846" s="6"/>
      <c r="AB3846" s="6"/>
      <c r="AC3846" s="6"/>
      <c r="AD3846" s="6"/>
      <c r="AE3846" s="6"/>
      <c r="AF3846" s="6"/>
    </row>
    <row r="3847" spans="1:32">
      <c r="A3847" s="639"/>
      <c r="B3847" s="3033" t="s">
        <v>757</v>
      </c>
      <c r="C3847" s="639" t="s">
        <v>305</v>
      </c>
      <c r="D3847" s="733" t="s">
        <v>1850</v>
      </c>
      <c r="E3847" s="1306" t="s">
        <v>1790</v>
      </c>
      <c r="F3847" s="734">
        <v>3261</v>
      </c>
      <c r="G3847" s="689" t="s">
        <v>2465</v>
      </c>
      <c r="H3847" s="640"/>
      <c r="I3847" s="640">
        <v>15000</v>
      </c>
      <c r="J3847" s="1392" t="s">
        <v>1126</v>
      </c>
      <c r="K3847" s="731"/>
      <c r="L3847" s="1542"/>
      <c r="M3847" s="1542">
        <v>15000</v>
      </c>
      <c r="N3847" s="296"/>
      <c r="O3847" s="6"/>
      <c r="P3847" s="6"/>
      <c r="Q3847" s="6"/>
      <c r="R3847" s="6"/>
      <c r="S3847" s="6"/>
      <c r="T3847" s="6"/>
      <c r="V3847" s="6"/>
      <c r="W3847" s="6"/>
      <c r="X3847" s="6"/>
      <c r="Y3847" s="6"/>
      <c r="Z3847" s="6"/>
      <c r="AA3847" s="6"/>
      <c r="AB3847" s="6"/>
      <c r="AC3847" s="6"/>
      <c r="AD3847" s="6"/>
      <c r="AE3847" s="6"/>
      <c r="AF3847" s="6"/>
    </row>
    <row r="3848" spans="1:32" ht="20.399999999999999">
      <c r="A3848" s="1034"/>
      <c r="B3848" s="3033" t="s">
        <v>757</v>
      </c>
      <c r="C3848" s="639" t="s">
        <v>305</v>
      </c>
      <c r="D3848" s="733" t="s">
        <v>1850</v>
      </c>
      <c r="E3848" s="1306" t="s">
        <v>1790</v>
      </c>
      <c r="F3848" s="734">
        <v>3261</v>
      </c>
      <c r="G3848" s="1068" t="s">
        <v>2880</v>
      </c>
      <c r="H3848" s="1080"/>
      <c r="I3848" s="1080">
        <v>680</v>
      </c>
      <c r="J3848" s="1392" t="s">
        <v>1126</v>
      </c>
      <c r="K3848" s="1338"/>
      <c r="L3848" s="1560"/>
      <c r="M3848" s="1560"/>
      <c r="N3848" s="296"/>
      <c r="O3848" s="6"/>
      <c r="P3848" s="6"/>
      <c r="Q3848" s="6"/>
      <c r="R3848" s="6"/>
      <c r="S3848" s="6"/>
      <c r="T3848" s="6"/>
      <c r="V3848" s="6"/>
      <c r="W3848" s="6"/>
      <c r="X3848" s="6"/>
      <c r="Y3848" s="6"/>
      <c r="Z3848" s="6"/>
      <c r="AA3848" s="6"/>
      <c r="AB3848" s="6"/>
      <c r="AC3848" s="6"/>
      <c r="AD3848" s="6"/>
      <c r="AE3848" s="6"/>
      <c r="AF3848" s="6"/>
    </row>
    <row r="3849" spans="1:32" ht="20.399999999999999">
      <c r="A3849" s="1065"/>
      <c r="B3849" s="3033" t="s">
        <v>757</v>
      </c>
      <c r="C3849" s="639" t="s">
        <v>305</v>
      </c>
      <c r="D3849" s="733" t="s">
        <v>1850</v>
      </c>
      <c r="E3849" s="1306" t="s">
        <v>1790</v>
      </c>
      <c r="F3849" s="734">
        <v>3261</v>
      </c>
      <c r="G3849" s="1068" t="s">
        <v>3025</v>
      </c>
      <c r="H3849" s="1066"/>
      <c r="I3849" s="1066">
        <v>1765</v>
      </c>
      <c r="J3849" s="1392" t="s">
        <v>1126</v>
      </c>
      <c r="K3849" s="1362"/>
      <c r="L3849" s="1700"/>
      <c r="M3849" s="1700"/>
      <c r="N3849" s="296"/>
      <c r="O3849" s="6"/>
      <c r="P3849" s="6"/>
      <c r="Q3849" s="6"/>
      <c r="R3849" s="6"/>
      <c r="S3849" s="6"/>
      <c r="T3849" s="6"/>
      <c r="V3849" s="6"/>
      <c r="W3849" s="6"/>
      <c r="X3849" s="6"/>
      <c r="Y3849" s="6"/>
      <c r="Z3849" s="6"/>
      <c r="AA3849" s="6"/>
      <c r="AB3849" s="6"/>
      <c r="AC3849" s="6"/>
      <c r="AD3849" s="6"/>
      <c r="AE3849" s="6"/>
      <c r="AF3849" s="6"/>
    </row>
    <row r="3850" spans="1:32" ht="11.4" customHeight="1">
      <c r="A3850" s="1065"/>
      <c r="B3850" s="3033" t="s">
        <v>757</v>
      </c>
      <c r="C3850" s="639" t="s">
        <v>305</v>
      </c>
      <c r="D3850" s="733" t="s">
        <v>1850</v>
      </c>
      <c r="E3850" s="1306" t="s">
        <v>1790</v>
      </c>
      <c r="F3850" s="734">
        <v>3261</v>
      </c>
      <c r="G3850" s="1068" t="s">
        <v>3026</v>
      </c>
      <c r="H3850" s="1066"/>
      <c r="I3850" s="1066">
        <v>14000</v>
      </c>
      <c r="J3850" s="1392" t="s">
        <v>1126</v>
      </c>
      <c r="K3850" s="1362"/>
      <c r="L3850" s="1700"/>
      <c r="M3850" s="1700"/>
      <c r="N3850" s="296"/>
      <c r="O3850" s="6"/>
      <c r="P3850" s="6"/>
      <c r="Q3850" s="6"/>
      <c r="R3850" s="6"/>
      <c r="S3850" s="6"/>
      <c r="T3850" s="6"/>
      <c r="V3850" s="6"/>
      <c r="W3850" s="6"/>
      <c r="X3850" s="6"/>
      <c r="Y3850" s="6"/>
      <c r="Z3850" s="6"/>
      <c r="AA3850" s="6"/>
      <c r="AB3850" s="6"/>
      <c r="AC3850" s="6"/>
      <c r="AD3850" s="6"/>
      <c r="AE3850" s="6"/>
      <c r="AF3850" s="6"/>
    </row>
    <row r="3851" spans="1:32" ht="20.399999999999999">
      <c r="A3851" s="1065"/>
      <c r="B3851" s="3033" t="s">
        <v>757</v>
      </c>
      <c r="C3851" s="639" t="s">
        <v>305</v>
      </c>
      <c r="D3851" s="733" t="s">
        <v>1850</v>
      </c>
      <c r="E3851" s="1306" t="s">
        <v>1790</v>
      </c>
      <c r="F3851" s="734">
        <v>3261</v>
      </c>
      <c r="G3851" s="1068" t="s">
        <v>3048</v>
      </c>
      <c r="H3851" s="1066"/>
      <c r="I3851" s="1066">
        <v>13020</v>
      </c>
      <c r="J3851" s="1392" t="s">
        <v>1126</v>
      </c>
      <c r="K3851" s="1362"/>
      <c r="L3851" s="1700"/>
      <c r="M3851" s="1700"/>
      <c r="N3851" s="296"/>
      <c r="O3851" s="6"/>
      <c r="P3851" s="6"/>
      <c r="Q3851" s="6"/>
      <c r="R3851" s="6"/>
      <c r="S3851" s="6"/>
      <c r="T3851" s="6"/>
      <c r="V3851" s="6"/>
      <c r="W3851" s="6"/>
      <c r="X3851" s="6"/>
      <c r="Y3851" s="6"/>
      <c r="Z3851" s="6"/>
      <c r="AA3851" s="6"/>
      <c r="AB3851" s="6"/>
      <c r="AC3851" s="6"/>
      <c r="AD3851" s="6"/>
      <c r="AE3851" s="6"/>
      <c r="AF3851" s="6"/>
    </row>
    <row r="3852" spans="1:32" ht="40.799999999999997">
      <c r="A3852" s="659"/>
      <c r="B3852" s="3032" t="s">
        <v>757</v>
      </c>
      <c r="C3852" s="659" t="s">
        <v>307</v>
      </c>
      <c r="D3852" s="762" t="s">
        <v>1850</v>
      </c>
      <c r="E3852" s="1305" t="s">
        <v>1790</v>
      </c>
      <c r="F3852" s="1578">
        <v>3263</v>
      </c>
      <c r="G3852" s="1571" t="s">
        <v>179</v>
      </c>
      <c r="H3852" s="1680">
        <v>5555</v>
      </c>
      <c r="I3852" s="1680"/>
      <c r="J3852" s="1564">
        <v>9006</v>
      </c>
      <c r="K3852" s="1681"/>
      <c r="L3852" s="1680">
        <v>8000</v>
      </c>
      <c r="M3852" s="1680"/>
      <c r="N3852" s="350" t="s">
        <v>3368</v>
      </c>
      <c r="O3852" s="6"/>
      <c r="P3852" s="6"/>
      <c r="Q3852" s="6"/>
      <c r="R3852" s="6"/>
      <c r="S3852" s="6"/>
      <c r="T3852" s="6"/>
      <c r="V3852" s="6"/>
      <c r="W3852" s="6"/>
      <c r="X3852" s="6"/>
      <c r="Y3852" s="6"/>
      <c r="Z3852" s="6"/>
      <c r="AA3852" s="6"/>
      <c r="AB3852" s="6"/>
      <c r="AC3852" s="6"/>
      <c r="AD3852" s="6"/>
      <c r="AE3852" s="6"/>
      <c r="AF3852" s="6"/>
    </row>
    <row r="3853" spans="1:32" ht="51">
      <c r="A3853" s="639"/>
      <c r="B3853" s="3033" t="s">
        <v>757</v>
      </c>
      <c r="C3853" s="639" t="s">
        <v>305</v>
      </c>
      <c r="D3853" s="733" t="s">
        <v>1850</v>
      </c>
      <c r="E3853" s="1306" t="s">
        <v>1790</v>
      </c>
      <c r="F3853" s="1312">
        <v>3263</v>
      </c>
      <c r="G3853" s="757" t="s">
        <v>2799</v>
      </c>
      <c r="H3853" s="1563"/>
      <c r="I3853" s="1563">
        <v>8000</v>
      </c>
      <c r="J3853" s="1564" t="s">
        <v>1126</v>
      </c>
      <c r="K3853" s="1565"/>
      <c r="L3853" s="1563"/>
      <c r="M3853" s="1563">
        <v>8000</v>
      </c>
      <c r="N3853" s="350" t="s">
        <v>3369</v>
      </c>
      <c r="O3853" s="6"/>
      <c r="P3853" s="6"/>
      <c r="Q3853" s="6"/>
      <c r="R3853" s="6"/>
      <c r="S3853" s="6"/>
      <c r="T3853" s="6"/>
      <c r="V3853" s="6"/>
      <c r="W3853" s="6"/>
      <c r="X3853" s="6"/>
      <c r="Y3853" s="6"/>
      <c r="Z3853" s="6"/>
      <c r="AA3853" s="6"/>
      <c r="AB3853" s="6"/>
      <c r="AC3853" s="6"/>
      <c r="AD3853" s="6"/>
      <c r="AE3853" s="6"/>
      <c r="AF3853" s="6"/>
    </row>
    <row r="3854" spans="1:32" ht="20.399999999999999">
      <c r="A3854" s="749"/>
      <c r="B3854" s="3033" t="s">
        <v>757</v>
      </c>
      <c r="C3854" s="639" t="s">
        <v>305</v>
      </c>
      <c r="D3854" s="733" t="s">
        <v>1850</v>
      </c>
      <c r="E3854" s="1306" t="s">
        <v>1790</v>
      </c>
      <c r="F3854" s="1312">
        <v>3263</v>
      </c>
      <c r="G3854" s="1701" t="s">
        <v>2880</v>
      </c>
      <c r="H3854" s="1702"/>
      <c r="I3854" s="1702">
        <v>-680</v>
      </c>
      <c r="J3854" s="1564" t="s">
        <v>1126</v>
      </c>
      <c r="K3854" s="1703"/>
      <c r="L3854" s="1702"/>
      <c r="M3854" s="1702"/>
      <c r="N3854" s="116"/>
      <c r="O3854" s="6"/>
      <c r="P3854" s="6"/>
      <c r="Q3854" s="6"/>
      <c r="R3854" s="6"/>
      <c r="S3854" s="6"/>
      <c r="T3854" s="6"/>
      <c r="V3854" s="6"/>
      <c r="W3854" s="6"/>
      <c r="X3854" s="6"/>
      <c r="Y3854" s="6"/>
      <c r="Z3854" s="6"/>
      <c r="AA3854" s="6"/>
      <c r="AB3854" s="6"/>
      <c r="AC3854" s="6"/>
      <c r="AD3854" s="6"/>
      <c r="AE3854" s="6"/>
      <c r="AF3854" s="6"/>
    </row>
    <row r="3855" spans="1:32" ht="20.399999999999999">
      <c r="A3855" s="1065"/>
      <c r="B3855" s="3033" t="s">
        <v>757</v>
      </c>
      <c r="C3855" s="639" t="s">
        <v>305</v>
      </c>
      <c r="D3855" s="733" t="s">
        <v>1850</v>
      </c>
      <c r="E3855" s="1306" t="s">
        <v>1790</v>
      </c>
      <c r="F3855" s="1312">
        <v>3263</v>
      </c>
      <c r="G3855" s="1701" t="s">
        <v>3025</v>
      </c>
      <c r="H3855" s="1704"/>
      <c r="I3855" s="1704">
        <v>-1765</v>
      </c>
      <c r="J3855" s="1564" t="s">
        <v>1126</v>
      </c>
      <c r="K3855" s="1705"/>
      <c r="L3855" s="1704"/>
      <c r="M3855" s="1704"/>
      <c r="N3855" s="116"/>
      <c r="O3855" s="6"/>
      <c r="P3855" s="6"/>
      <c r="Q3855" s="6"/>
      <c r="R3855" s="6"/>
      <c r="S3855" s="6"/>
      <c r="T3855" s="6"/>
      <c r="V3855" s="6"/>
      <c r="W3855" s="6"/>
      <c r="X3855" s="6"/>
      <c r="Y3855" s="6"/>
      <c r="Z3855" s="6"/>
      <c r="AA3855" s="6"/>
      <c r="AB3855" s="6"/>
      <c r="AC3855" s="6"/>
      <c r="AD3855" s="6"/>
      <c r="AE3855" s="6"/>
      <c r="AF3855" s="6"/>
    </row>
    <row r="3856" spans="1:32" ht="20.399999999999999">
      <c r="A3856" s="659"/>
      <c r="B3856" s="3032" t="s">
        <v>756</v>
      </c>
      <c r="C3856" s="659" t="s">
        <v>307</v>
      </c>
      <c r="D3856" s="762" t="s">
        <v>1850</v>
      </c>
      <c r="E3856" s="1305" t="s">
        <v>1790</v>
      </c>
      <c r="F3856" s="763">
        <v>3263</v>
      </c>
      <c r="G3856" s="739" t="s">
        <v>179</v>
      </c>
      <c r="H3856" s="646">
        <v>5070</v>
      </c>
      <c r="I3856" s="646"/>
      <c r="J3856" s="1392">
        <v>5070</v>
      </c>
      <c r="K3856" s="900"/>
      <c r="L3856" s="1678">
        <v>0</v>
      </c>
      <c r="M3856" s="1678"/>
      <c r="N3856" s="116"/>
      <c r="O3856" s="6"/>
      <c r="P3856" s="6"/>
      <c r="Q3856" s="6"/>
      <c r="R3856" s="6"/>
      <c r="S3856" s="6"/>
      <c r="T3856" s="6"/>
      <c r="V3856" s="6"/>
      <c r="W3856" s="6"/>
      <c r="X3856" s="6"/>
      <c r="Y3856" s="6"/>
      <c r="Z3856" s="6"/>
      <c r="AA3856" s="6"/>
      <c r="AB3856" s="6"/>
      <c r="AC3856" s="6"/>
      <c r="AD3856" s="6"/>
      <c r="AE3856" s="6"/>
      <c r="AF3856" s="6"/>
    </row>
    <row r="3857" spans="1:32" ht="40.799999999999997">
      <c r="A3857" s="749"/>
      <c r="B3857" s="3033" t="s">
        <v>756</v>
      </c>
      <c r="C3857" s="602" t="s">
        <v>307</v>
      </c>
      <c r="D3857" s="617" t="s">
        <v>1850</v>
      </c>
      <c r="E3857" s="1306" t="s">
        <v>1790</v>
      </c>
      <c r="F3857" s="618">
        <v>3263</v>
      </c>
      <c r="G3857" s="583" t="s">
        <v>2879</v>
      </c>
      <c r="H3857" s="1045"/>
      <c r="I3857" s="1045">
        <v>5070</v>
      </c>
      <c r="J3857" s="1392" t="s">
        <v>1126</v>
      </c>
      <c r="K3857" s="1047"/>
      <c r="L3857" s="1560"/>
      <c r="M3857" s="1560"/>
      <c r="N3857" s="116"/>
      <c r="O3857" s="6"/>
      <c r="P3857" s="6"/>
      <c r="Q3857" s="6"/>
      <c r="R3857" s="6"/>
      <c r="S3857" s="6"/>
      <c r="T3857" s="6"/>
      <c r="V3857" s="6"/>
      <c r="W3857" s="6"/>
      <c r="X3857" s="6"/>
      <c r="Y3857" s="6"/>
      <c r="Z3857" s="6"/>
      <c r="AA3857" s="6"/>
      <c r="AB3857" s="6"/>
      <c r="AC3857" s="6"/>
      <c r="AD3857" s="6"/>
      <c r="AE3857" s="6"/>
      <c r="AF3857" s="6"/>
    </row>
    <row r="3858" spans="1:32">
      <c r="A3858" s="881"/>
      <c r="B3858" s="3032" t="s">
        <v>756</v>
      </c>
      <c r="C3858" s="622" t="s">
        <v>307</v>
      </c>
      <c r="D3858" s="623" t="s">
        <v>1849</v>
      </c>
      <c r="E3858" s="1314" t="s">
        <v>1782</v>
      </c>
      <c r="F3858" s="763">
        <v>2239</v>
      </c>
      <c r="G3858" s="739" t="s">
        <v>139</v>
      </c>
      <c r="H3858" s="645"/>
      <c r="I3858" s="645"/>
      <c r="J3858" s="1392" t="s">
        <v>1126</v>
      </c>
      <c r="K3858" s="741"/>
      <c r="L3858" s="626"/>
      <c r="M3858" s="626"/>
      <c r="N3858" s="116"/>
      <c r="O3858" s="6"/>
      <c r="P3858" s="6"/>
      <c r="Q3858" s="6"/>
      <c r="R3858" s="6"/>
      <c r="S3858" s="6"/>
      <c r="T3858" s="6"/>
      <c r="V3858" s="6"/>
      <c r="W3858" s="6"/>
      <c r="X3858" s="6"/>
      <c r="Y3858" s="6"/>
      <c r="Z3858" s="6"/>
      <c r="AA3858" s="6"/>
      <c r="AB3858" s="6"/>
      <c r="AC3858" s="6"/>
      <c r="AD3858" s="6"/>
      <c r="AE3858" s="6"/>
      <c r="AF3858" s="6"/>
    </row>
    <row r="3859" spans="1:32">
      <c r="A3859" s="749"/>
      <c r="B3859" s="3033" t="s">
        <v>756</v>
      </c>
      <c r="C3859" s="602" t="s">
        <v>307</v>
      </c>
      <c r="D3859" s="617" t="s">
        <v>1849</v>
      </c>
      <c r="E3859" s="1306" t="s">
        <v>1782</v>
      </c>
      <c r="F3859" s="734">
        <v>2239</v>
      </c>
      <c r="G3859" s="896"/>
      <c r="H3859" s="648"/>
      <c r="I3859" s="648"/>
      <c r="J3859" s="1392" t="s">
        <v>1126</v>
      </c>
      <c r="K3859" s="764"/>
      <c r="L3859" s="630"/>
      <c r="M3859" s="630"/>
      <c r="N3859" s="116"/>
      <c r="O3859" s="6"/>
      <c r="P3859" s="6"/>
      <c r="Q3859" s="6"/>
      <c r="R3859" s="6"/>
      <c r="S3859" s="6"/>
      <c r="T3859" s="6"/>
      <c r="V3859" s="6"/>
      <c r="W3859" s="6"/>
      <c r="X3859" s="6"/>
      <c r="Y3859" s="6"/>
      <c r="Z3859" s="6"/>
      <c r="AA3859" s="6"/>
      <c r="AB3859" s="6"/>
      <c r="AC3859" s="6"/>
      <c r="AD3859" s="6"/>
      <c r="AE3859" s="6"/>
      <c r="AF3859" s="6"/>
    </row>
    <row r="3860" spans="1:32" ht="40.799999999999997" customHeight="1">
      <c r="A3860" s="749"/>
      <c r="B3860" s="3033" t="s">
        <v>756</v>
      </c>
      <c r="C3860" s="602" t="s">
        <v>307</v>
      </c>
      <c r="D3860" s="617" t="s">
        <v>1849</v>
      </c>
      <c r="E3860" s="1306" t="s">
        <v>1782</v>
      </c>
      <c r="F3860" s="734">
        <v>2239</v>
      </c>
      <c r="G3860" s="896"/>
      <c r="H3860" s="648"/>
      <c r="I3860" s="648"/>
      <c r="J3860" s="1392" t="s">
        <v>1126</v>
      </c>
      <c r="K3860" s="764"/>
      <c r="L3860" s="630"/>
      <c r="M3860" s="630"/>
      <c r="N3860" s="116"/>
      <c r="O3860" s="6"/>
      <c r="P3860" s="6"/>
      <c r="Q3860" s="6"/>
      <c r="R3860" s="6"/>
      <c r="S3860" s="6"/>
      <c r="T3860" s="6"/>
      <c r="V3860" s="6"/>
      <c r="W3860" s="6"/>
      <c r="X3860" s="6"/>
      <c r="Y3860" s="6"/>
      <c r="Z3860" s="6"/>
      <c r="AA3860" s="6"/>
      <c r="AB3860" s="6"/>
      <c r="AC3860" s="6"/>
      <c r="AD3860" s="6"/>
      <c r="AE3860" s="6"/>
      <c r="AF3860" s="6"/>
    </row>
    <row r="3861" spans="1:32">
      <c r="A3861" s="881"/>
      <c r="B3861" s="3032" t="s">
        <v>757</v>
      </c>
      <c r="C3861" s="622" t="s">
        <v>310</v>
      </c>
      <c r="D3861" s="623" t="s">
        <v>1849</v>
      </c>
      <c r="E3861" s="1305" t="s">
        <v>1782</v>
      </c>
      <c r="F3861" s="763">
        <v>2244</v>
      </c>
      <c r="G3861" s="739" t="s">
        <v>286</v>
      </c>
      <c r="H3861" s="646">
        <v>36292.26</v>
      </c>
      <c r="I3861" s="646"/>
      <c r="J3861" s="1392">
        <v>0</v>
      </c>
      <c r="K3861" s="900"/>
      <c r="L3861" s="902">
        <v>0</v>
      </c>
      <c r="M3861" s="902"/>
      <c r="N3861" s="116"/>
      <c r="O3861" s="6"/>
      <c r="P3861" s="6"/>
      <c r="Q3861" s="6"/>
      <c r="R3861" s="6"/>
      <c r="S3861" s="6"/>
      <c r="T3861" s="6"/>
      <c r="V3861" s="6"/>
      <c r="W3861" s="6"/>
      <c r="X3861" s="6"/>
      <c r="Y3861" s="6"/>
      <c r="Z3861" s="6"/>
      <c r="AA3861" s="6"/>
      <c r="AB3861" s="6"/>
      <c r="AC3861" s="6"/>
      <c r="AD3861" s="6"/>
      <c r="AE3861" s="6"/>
      <c r="AF3861" s="6"/>
    </row>
    <row r="3862" spans="1:32">
      <c r="A3862" s="883" t="s">
        <v>921</v>
      </c>
      <c r="B3862" s="3041" t="s">
        <v>757</v>
      </c>
      <c r="C3862" s="713" t="s">
        <v>310</v>
      </c>
      <c r="D3862" s="812" t="s">
        <v>1849</v>
      </c>
      <c r="E3862" s="1306" t="s">
        <v>1782</v>
      </c>
      <c r="F3862" s="734">
        <v>2244</v>
      </c>
      <c r="G3862" s="689" t="s">
        <v>581</v>
      </c>
      <c r="H3862" s="640"/>
      <c r="I3862" s="640">
        <v>36292.26</v>
      </c>
      <c r="J3862" s="1392" t="s">
        <v>1126</v>
      </c>
      <c r="K3862" s="731"/>
      <c r="L3862" s="599"/>
      <c r="M3862" s="599"/>
      <c r="N3862" s="116"/>
      <c r="O3862" s="6"/>
      <c r="P3862" s="6"/>
      <c r="Q3862" s="6"/>
      <c r="R3862" s="6"/>
      <c r="S3862" s="6"/>
      <c r="T3862" s="6"/>
      <c r="V3862" s="6"/>
      <c r="W3862" s="6"/>
      <c r="X3862" s="6"/>
      <c r="Y3862" s="6"/>
      <c r="Z3862" s="6"/>
      <c r="AA3862" s="6"/>
      <c r="AB3862" s="6"/>
      <c r="AC3862" s="6"/>
      <c r="AD3862" s="6"/>
      <c r="AE3862" s="6"/>
      <c r="AF3862" s="6"/>
    </row>
    <row r="3863" spans="1:32" ht="40.799999999999997" customHeight="1">
      <c r="A3863" s="883"/>
      <c r="B3863" s="3041" t="s">
        <v>757</v>
      </c>
      <c r="C3863" s="713" t="s">
        <v>310</v>
      </c>
      <c r="D3863" s="812" t="s">
        <v>1849</v>
      </c>
      <c r="E3863" s="1306" t="s">
        <v>1782</v>
      </c>
      <c r="F3863" s="734">
        <v>2244</v>
      </c>
      <c r="G3863" s="751" t="s">
        <v>2531</v>
      </c>
      <c r="H3863" s="640"/>
      <c r="I3863" s="640"/>
      <c r="J3863" s="1392" t="s">
        <v>1126</v>
      </c>
      <c r="K3863" s="731"/>
      <c r="L3863" s="599"/>
      <c r="M3863" s="599"/>
      <c r="N3863" s="116"/>
      <c r="O3863" s="6"/>
      <c r="P3863" s="6"/>
      <c r="Q3863" s="6"/>
      <c r="R3863" s="6"/>
      <c r="S3863" s="6"/>
      <c r="T3863" s="6"/>
      <c r="V3863" s="6"/>
      <c r="W3863" s="6"/>
      <c r="X3863" s="6"/>
      <c r="Y3863" s="6"/>
      <c r="Z3863" s="6"/>
      <c r="AA3863" s="6"/>
      <c r="AB3863" s="6"/>
      <c r="AC3863" s="6"/>
      <c r="AD3863" s="6"/>
      <c r="AE3863" s="6"/>
      <c r="AF3863" s="6"/>
    </row>
    <row r="3864" spans="1:32" ht="30.6">
      <c r="A3864" s="881"/>
      <c r="B3864" s="3032" t="s">
        <v>756</v>
      </c>
      <c r="C3864" s="659" t="s">
        <v>307</v>
      </c>
      <c r="D3864" s="762" t="s">
        <v>1849</v>
      </c>
      <c r="E3864" s="1305" t="s">
        <v>1782</v>
      </c>
      <c r="F3864" s="763">
        <v>2515</v>
      </c>
      <c r="G3864" s="739" t="s">
        <v>292</v>
      </c>
      <c r="H3864" s="646">
        <v>13200</v>
      </c>
      <c r="I3864" s="646"/>
      <c r="J3864" s="1392">
        <v>10833.68</v>
      </c>
      <c r="K3864" s="900"/>
      <c r="L3864" s="1678">
        <v>11400</v>
      </c>
      <c r="M3864" s="1678"/>
      <c r="N3864" s="350" t="s">
        <v>2119</v>
      </c>
      <c r="O3864" s="6"/>
      <c r="P3864" s="6"/>
      <c r="Q3864" s="6"/>
      <c r="R3864" s="6"/>
      <c r="S3864" s="6"/>
      <c r="T3864" s="6"/>
      <c r="V3864" s="6"/>
      <c r="W3864" s="6"/>
      <c r="X3864" s="6"/>
      <c r="Y3864" s="6"/>
      <c r="Z3864" s="6"/>
      <c r="AA3864" s="6"/>
      <c r="AB3864" s="6"/>
      <c r="AC3864" s="6"/>
      <c r="AD3864" s="6"/>
      <c r="AE3864" s="6"/>
      <c r="AF3864" s="6"/>
    </row>
    <row r="3865" spans="1:32">
      <c r="A3865" s="749"/>
      <c r="B3865" s="3033" t="s">
        <v>756</v>
      </c>
      <c r="C3865" s="639" t="s">
        <v>307</v>
      </c>
      <c r="D3865" s="733" t="s">
        <v>1849</v>
      </c>
      <c r="E3865" s="1306" t="s">
        <v>1782</v>
      </c>
      <c r="F3865" s="734">
        <v>2515</v>
      </c>
      <c r="G3865" s="689" t="s">
        <v>2452</v>
      </c>
      <c r="H3865" s="648"/>
      <c r="I3865" s="648">
        <v>2300</v>
      </c>
      <c r="J3865" s="1392" t="s">
        <v>1126</v>
      </c>
      <c r="K3865" s="764"/>
      <c r="L3865" s="1557"/>
      <c r="M3865" s="1557">
        <v>2000</v>
      </c>
      <c r="N3865" s="350"/>
      <c r="O3865" s="6"/>
      <c r="P3865" s="6"/>
      <c r="Q3865" s="6"/>
      <c r="R3865" s="6"/>
      <c r="S3865" s="6"/>
      <c r="T3865" s="6"/>
      <c r="V3865" s="6"/>
      <c r="W3865" s="6"/>
      <c r="X3865" s="6"/>
      <c r="Y3865" s="6"/>
      <c r="Z3865" s="6"/>
      <c r="AA3865" s="6"/>
      <c r="AB3865" s="6"/>
      <c r="AC3865" s="6"/>
      <c r="AD3865" s="6"/>
      <c r="AE3865" s="6"/>
      <c r="AF3865" s="6"/>
    </row>
    <row r="3866" spans="1:32">
      <c r="A3866" s="749"/>
      <c r="B3866" s="3033" t="s">
        <v>756</v>
      </c>
      <c r="C3866" s="639" t="s">
        <v>307</v>
      </c>
      <c r="D3866" s="733" t="s">
        <v>1849</v>
      </c>
      <c r="E3866" s="1306" t="s">
        <v>1782</v>
      </c>
      <c r="F3866" s="734">
        <v>2515</v>
      </c>
      <c r="G3866" s="689" t="s">
        <v>2453</v>
      </c>
      <c r="H3866" s="648"/>
      <c r="I3866" s="648">
        <v>6300</v>
      </c>
      <c r="J3866" s="1392" t="s">
        <v>1126</v>
      </c>
      <c r="K3866" s="764"/>
      <c r="L3866" s="1557"/>
      <c r="M3866" s="1557">
        <v>5500</v>
      </c>
      <c r="N3866" s="116"/>
      <c r="O3866" s="6"/>
      <c r="P3866" s="6"/>
      <c r="Q3866" s="6"/>
      <c r="R3866" s="6"/>
      <c r="S3866" s="6"/>
      <c r="T3866" s="6"/>
      <c r="V3866" s="6"/>
      <c r="W3866" s="6"/>
      <c r="X3866" s="6"/>
      <c r="Y3866" s="6"/>
      <c r="Z3866" s="6"/>
      <c r="AA3866" s="6"/>
      <c r="AB3866" s="6"/>
      <c r="AC3866" s="6"/>
      <c r="AD3866" s="6"/>
      <c r="AE3866" s="6"/>
      <c r="AF3866" s="6"/>
    </row>
    <row r="3867" spans="1:32" ht="20.399999999999999">
      <c r="A3867" s="749"/>
      <c r="B3867" s="3033" t="s">
        <v>756</v>
      </c>
      <c r="C3867" s="639" t="s">
        <v>307</v>
      </c>
      <c r="D3867" s="733" t="s">
        <v>1849</v>
      </c>
      <c r="E3867" s="1306" t="s">
        <v>1782</v>
      </c>
      <c r="F3867" s="734">
        <v>2515</v>
      </c>
      <c r="G3867" s="689" t="s">
        <v>2454</v>
      </c>
      <c r="H3867" s="648"/>
      <c r="I3867" s="648">
        <v>3100</v>
      </c>
      <c r="J3867" s="1392" t="s">
        <v>1126</v>
      </c>
      <c r="K3867" s="764"/>
      <c r="L3867" s="1557"/>
      <c r="M3867" s="1557">
        <v>2500</v>
      </c>
      <c r="N3867" s="350"/>
      <c r="O3867" s="6"/>
      <c r="P3867" s="6"/>
      <c r="Q3867" s="6"/>
      <c r="R3867" s="6"/>
      <c r="S3867" s="6"/>
      <c r="T3867" s="6"/>
      <c r="V3867" s="6"/>
      <c r="W3867" s="6"/>
      <c r="X3867" s="6"/>
      <c r="Y3867" s="6"/>
      <c r="Z3867" s="6"/>
      <c r="AA3867" s="6"/>
      <c r="AB3867" s="6"/>
      <c r="AC3867" s="6"/>
      <c r="AD3867" s="6"/>
      <c r="AE3867" s="6"/>
      <c r="AF3867" s="6"/>
    </row>
    <row r="3868" spans="1:32">
      <c r="A3868" s="749"/>
      <c r="B3868" s="3033" t="s">
        <v>756</v>
      </c>
      <c r="C3868" s="639" t="s">
        <v>307</v>
      </c>
      <c r="D3868" s="733" t="s">
        <v>1849</v>
      </c>
      <c r="E3868" s="1306" t="s">
        <v>1782</v>
      </c>
      <c r="F3868" s="734">
        <v>2515</v>
      </c>
      <c r="G3868" s="689" t="s">
        <v>2455</v>
      </c>
      <c r="H3868" s="648"/>
      <c r="I3868" s="648">
        <v>1500</v>
      </c>
      <c r="J3868" s="1392" t="s">
        <v>1126</v>
      </c>
      <c r="K3868" s="764"/>
      <c r="L3868" s="1557"/>
      <c r="M3868" s="1557">
        <v>1400</v>
      </c>
      <c r="N3868" s="116"/>
      <c r="O3868" s="6"/>
      <c r="P3868" s="6"/>
      <c r="Q3868" s="6"/>
      <c r="R3868" s="6"/>
      <c r="S3868" s="6"/>
      <c r="T3868" s="6"/>
      <c r="V3868" s="6"/>
      <c r="W3868" s="6"/>
      <c r="X3868" s="6"/>
      <c r="Y3868" s="6"/>
      <c r="Z3868" s="6"/>
      <c r="AA3868" s="6"/>
      <c r="AB3868" s="6"/>
      <c r="AC3868" s="6"/>
      <c r="AD3868" s="6"/>
      <c r="AE3868" s="6"/>
      <c r="AF3868" s="6"/>
    </row>
    <row r="3869" spans="1:32" ht="30.6">
      <c r="A3869" s="881"/>
      <c r="B3869" s="3032" t="s">
        <v>757</v>
      </c>
      <c r="C3869" s="622" t="s">
        <v>310</v>
      </c>
      <c r="D3869" s="623" t="s">
        <v>1849</v>
      </c>
      <c r="E3869" s="1305" t="s">
        <v>1782</v>
      </c>
      <c r="F3869" s="765">
        <v>5110</v>
      </c>
      <c r="G3869" s="739" t="s">
        <v>320</v>
      </c>
      <c r="H3869" s="645">
        <v>0</v>
      </c>
      <c r="I3869" s="645"/>
      <c r="J3869" s="1392" t="s">
        <v>1126</v>
      </c>
      <c r="K3869" s="741"/>
      <c r="L3869" s="626">
        <v>0</v>
      </c>
      <c r="M3869" s="626"/>
      <c r="N3869" s="350" t="s">
        <v>2121</v>
      </c>
      <c r="O3869" s="6"/>
      <c r="P3869" s="6"/>
      <c r="Q3869" s="6"/>
      <c r="R3869" s="6"/>
      <c r="S3869" s="6"/>
      <c r="T3869" s="6"/>
      <c r="V3869" s="6"/>
      <c r="W3869" s="6"/>
      <c r="X3869" s="6"/>
      <c r="Y3869" s="6"/>
      <c r="Z3869" s="6"/>
      <c r="AA3869" s="6"/>
      <c r="AB3869" s="6"/>
      <c r="AC3869" s="6"/>
      <c r="AD3869" s="6"/>
      <c r="AE3869" s="6"/>
      <c r="AF3869" s="6"/>
    </row>
    <row r="3870" spans="1:32" ht="30.6">
      <c r="A3870" s="749"/>
      <c r="B3870" s="3033" t="s">
        <v>757</v>
      </c>
      <c r="C3870" s="602" t="s">
        <v>310</v>
      </c>
      <c r="D3870" s="617" t="s">
        <v>1849</v>
      </c>
      <c r="E3870" s="1306" t="s">
        <v>1782</v>
      </c>
      <c r="F3870" s="841">
        <v>5110</v>
      </c>
      <c r="G3870" s="896" t="s">
        <v>1292</v>
      </c>
      <c r="H3870" s="648"/>
      <c r="I3870" s="648"/>
      <c r="J3870" s="1392" t="s">
        <v>1126</v>
      </c>
      <c r="K3870" s="764"/>
      <c r="L3870" s="630"/>
      <c r="M3870" s="630"/>
      <c r="N3870" s="116"/>
      <c r="O3870" s="6"/>
      <c r="P3870" s="6"/>
      <c r="Q3870" s="6"/>
      <c r="R3870" s="6"/>
      <c r="S3870" s="6"/>
      <c r="T3870" s="6"/>
      <c r="V3870" s="6"/>
      <c r="W3870" s="6"/>
      <c r="X3870" s="6"/>
      <c r="Y3870" s="6"/>
      <c r="Z3870" s="6"/>
      <c r="AA3870" s="6"/>
      <c r="AB3870" s="6"/>
      <c r="AC3870" s="6"/>
      <c r="AD3870" s="6"/>
      <c r="AE3870" s="6"/>
      <c r="AF3870" s="6"/>
    </row>
    <row r="3871" spans="1:32">
      <c r="A3871" s="881"/>
      <c r="B3871" s="3032" t="s">
        <v>757</v>
      </c>
      <c r="C3871" s="622" t="s">
        <v>310</v>
      </c>
      <c r="D3871" s="623" t="s">
        <v>1849</v>
      </c>
      <c r="E3871" s="1305" t="s">
        <v>1782</v>
      </c>
      <c r="F3871" s="763">
        <v>5218</v>
      </c>
      <c r="G3871" s="739" t="s">
        <v>295</v>
      </c>
      <c r="H3871" s="645"/>
      <c r="I3871" s="645"/>
      <c r="J3871" s="1392" t="s">
        <v>1126</v>
      </c>
      <c r="K3871" s="741"/>
      <c r="L3871" s="626"/>
      <c r="M3871" s="626"/>
      <c r="N3871" s="6" t="s">
        <v>2121</v>
      </c>
      <c r="O3871" s="6"/>
      <c r="P3871" s="6"/>
      <c r="Q3871" s="6"/>
      <c r="R3871" s="6"/>
      <c r="S3871" s="6"/>
      <c r="U3871" s="6"/>
      <c r="V3871" s="6"/>
      <c r="W3871" s="6"/>
      <c r="X3871" s="6"/>
      <c r="Y3871" s="6"/>
      <c r="Z3871" s="6"/>
      <c r="AA3871" s="6"/>
      <c r="AB3871" s="6"/>
      <c r="AC3871" s="6"/>
      <c r="AD3871" s="6"/>
      <c r="AE3871" s="6"/>
    </row>
    <row r="3872" spans="1:32">
      <c r="A3872" s="749"/>
      <c r="B3872" s="3033" t="s">
        <v>757</v>
      </c>
      <c r="C3872" s="602" t="s">
        <v>310</v>
      </c>
      <c r="D3872" s="617" t="s">
        <v>1849</v>
      </c>
      <c r="E3872" s="1306" t="s">
        <v>1782</v>
      </c>
      <c r="F3872" s="734">
        <v>5218</v>
      </c>
      <c r="G3872" s="1064" t="s">
        <v>170</v>
      </c>
      <c r="H3872" s="648"/>
      <c r="I3872" s="648"/>
      <c r="J3872" s="1392" t="s">
        <v>1126</v>
      </c>
      <c r="K3872" s="764"/>
      <c r="L3872" s="630"/>
      <c r="M3872" s="630"/>
      <c r="N3872" s="6" t="s">
        <v>2121</v>
      </c>
      <c r="O3872" s="6"/>
      <c r="P3872" s="6"/>
      <c r="Q3872" s="6"/>
      <c r="R3872" s="6"/>
      <c r="S3872" s="6"/>
      <c r="U3872" s="6"/>
      <c r="V3872" s="6"/>
      <c r="W3872" s="6"/>
      <c r="X3872" s="6"/>
      <c r="Y3872" s="6"/>
      <c r="Z3872" s="6"/>
      <c r="AA3872" s="6"/>
      <c r="AB3872" s="6"/>
      <c r="AC3872" s="6"/>
      <c r="AD3872" s="6"/>
      <c r="AE3872" s="6"/>
    </row>
    <row r="3873" spans="1:32">
      <c r="A3873" s="881"/>
      <c r="B3873" s="3032" t="s">
        <v>757</v>
      </c>
      <c r="C3873" s="622" t="s">
        <v>310</v>
      </c>
      <c r="D3873" s="623" t="s">
        <v>1849</v>
      </c>
      <c r="E3873" s="1305" t="s">
        <v>1782</v>
      </c>
      <c r="F3873" s="763">
        <v>5240</v>
      </c>
      <c r="G3873" s="739" t="s">
        <v>165</v>
      </c>
      <c r="H3873" s="645">
        <v>90000</v>
      </c>
      <c r="I3873" s="645"/>
      <c r="J3873" s="1392">
        <v>0</v>
      </c>
      <c r="K3873" s="741"/>
      <c r="L3873" s="1541">
        <v>24206</v>
      </c>
      <c r="M3873" s="1541"/>
      <c r="N3873" s="116"/>
      <c r="O3873" s="6"/>
      <c r="P3873" s="6"/>
      <c r="Q3873" s="6"/>
      <c r="R3873" s="6"/>
      <c r="S3873" s="6"/>
      <c r="T3873" s="6"/>
      <c r="V3873" s="6"/>
      <c r="W3873" s="6"/>
      <c r="X3873" s="6"/>
      <c r="Y3873" s="6"/>
      <c r="Z3873" s="6"/>
      <c r="AA3873" s="6"/>
      <c r="AB3873" s="6"/>
      <c r="AC3873" s="6"/>
      <c r="AD3873" s="6"/>
      <c r="AE3873" s="6"/>
      <c r="AF3873" s="6"/>
    </row>
    <row r="3874" spans="1:32">
      <c r="A3874" s="749" t="s">
        <v>921</v>
      </c>
      <c r="B3874" s="3033" t="s">
        <v>757</v>
      </c>
      <c r="C3874" s="602" t="s">
        <v>310</v>
      </c>
      <c r="D3874" s="617" t="s">
        <v>1849</v>
      </c>
      <c r="E3874" s="1306" t="s">
        <v>1782</v>
      </c>
      <c r="F3874" s="734">
        <v>5240</v>
      </c>
      <c r="G3874" s="896" t="s">
        <v>5066</v>
      </c>
      <c r="H3874" s="648"/>
      <c r="I3874" s="648"/>
      <c r="J3874" s="1392" t="s">
        <v>1126</v>
      </c>
      <c r="K3874" s="741"/>
      <c r="L3874" s="1557"/>
      <c r="M3874" s="1557">
        <v>243531</v>
      </c>
      <c r="N3874" s="6" t="s">
        <v>2121</v>
      </c>
      <c r="O3874" s="6"/>
      <c r="P3874" s="6"/>
      <c r="Q3874" s="6"/>
      <c r="R3874" s="6"/>
      <c r="S3874" s="6"/>
      <c r="T3874" s="6"/>
      <c r="U3874" s="6"/>
      <c r="V3874" s="6"/>
      <c r="W3874" s="6"/>
      <c r="X3874" s="6"/>
      <c r="Y3874" s="6"/>
      <c r="Z3874" s="6"/>
      <c r="AA3874" s="6"/>
      <c r="AB3874" s="6"/>
      <c r="AC3874" s="6"/>
      <c r="AD3874" s="6"/>
      <c r="AE3874" s="6"/>
      <c r="AF3874" s="6"/>
    </row>
    <row r="3875" spans="1:32">
      <c r="A3875" s="1163"/>
      <c r="B3875" s="3033" t="s">
        <v>757</v>
      </c>
      <c r="C3875" s="602" t="s">
        <v>310</v>
      </c>
      <c r="D3875" s="617" t="s">
        <v>1849</v>
      </c>
      <c r="E3875" s="1306" t="s">
        <v>1782</v>
      </c>
      <c r="F3875" s="734">
        <v>5240</v>
      </c>
      <c r="G3875" s="1164" t="s">
        <v>5067</v>
      </c>
      <c r="H3875" s="1165"/>
      <c r="I3875" s="1165">
        <v>60000</v>
      </c>
      <c r="J3875" s="1392" t="s">
        <v>1126</v>
      </c>
      <c r="K3875" s="1166"/>
      <c r="L3875" s="2978"/>
      <c r="M3875" s="2978">
        <v>70000</v>
      </c>
      <c r="N3875" s="6"/>
      <c r="O3875" s="6"/>
      <c r="P3875" s="6"/>
      <c r="Q3875" s="6"/>
      <c r="R3875" s="6"/>
      <c r="S3875" s="6"/>
      <c r="T3875" s="6"/>
      <c r="U3875" s="6"/>
      <c r="V3875" s="6"/>
      <c r="W3875" s="6"/>
      <c r="X3875" s="6"/>
      <c r="Y3875" s="6"/>
      <c r="Z3875" s="6"/>
      <c r="AA3875" s="6"/>
      <c r="AB3875" s="6"/>
      <c r="AC3875" s="6"/>
      <c r="AD3875" s="6"/>
      <c r="AE3875" s="6"/>
      <c r="AF3875" s="6"/>
    </row>
    <row r="3876" spans="1:32">
      <c r="A3876" s="2709"/>
      <c r="B3876" s="3033" t="s">
        <v>757</v>
      </c>
      <c r="C3876" s="602" t="s">
        <v>310</v>
      </c>
      <c r="D3876" s="617" t="s">
        <v>1849</v>
      </c>
      <c r="E3876" s="1306" t="s">
        <v>1782</v>
      </c>
      <c r="F3876" s="734">
        <v>5240</v>
      </c>
      <c r="G3876" s="2921" t="s">
        <v>5068</v>
      </c>
      <c r="H3876" s="2693"/>
      <c r="I3876" s="2693"/>
      <c r="J3876" s="2516"/>
      <c r="K3876" s="2695"/>
      <c r="L3876" s="2979"/>
      <c r="M3876" s="2979">
        <v>-11400</v>
      </c>
      <c r="N3876" s="6" t="s">
        <v>2121</v>
      </c>
    </row>
    <row r="3877" spans="1:32" ht="20.399999999999999">
      <c r="A3877" s="1065"/>
      <c r="B3877" s="3033" t="s">
        <v>757</v>
      </c>
      <c r="C3877" s="602" t="s">
        <v>310</v>
      </c>
      <c r="D3877" s="617" t="s">
        <v>1849</v>
      </c>
      <c r="E3877" s="1306" t="s">
        <v>1782</v>
      </c>
      <c r="F3877" s="734">
        <v>5240</v>
      </c>
      <c r="G3877" s="896" t="s">
        <v>5102</v>
      </c>
      <c r="H3877" s="1066"/>
      <c r="I3877" s="1066">
        <v>30000</v>
      </c>
      <c r="J3877" s="1392" t="s">
        <v>1126</v>
      </c>
      <c r="K3877" s="1067"/>
      <c r="L3877" s="1700"/>
      <c r="M3877" s="1700">
        <v>-150000</v>
      </c>
      <c r="N3877" s="116"/>
    </row>
    <row r="3878" spans="1:32" ht="20.399999999999999">
      <c r="A3878" s="1065"/>
      <c r="B3878" s="3033" t="s">
        <v>757</v>
      </c>
      <c r="C3878" s="602" t="s">
        <v>310</v>
      </c>
      <c r="D3878" s="617" t="s">
        <v>1849</v>
      </c>
      <c r="E3878" s="1306" t="s">
        <v>1782</v>
      </c>
      <c r="F3878" s="734">
        <v>5240</v>
      </c>
      <c r="G3878" s="896" t="s">
        <v>5103</v>
      </c>
      <c r="H3878" s="1066"/>
      <c r="I3878" s="1066">
        <v>30000</v>
      </c>
      <c r="J3878" s="1392" t="s">
        <v>1126</v>
      </c>
      <c r="K3878" s="1067"/>
      <c r="L3878" s="1700"/>
      <c r="M3878" s="1700">
        <v>-127925</v>
      </c>
      <c r="N3878" s="6"/>
    </row>
    <row r="3879" spans="1:32" ht="30.6">
      <c r="A3879" s="881"/>
      <c r="B3879" s="3032" t="s">
        <v>757</v>
      </c>
      <c r="C3879" s="622" t="s">
        <v>310</v>
      </c>
      <c r="D3879" s="623" t="s">
        <v>1849</v>
      </c>
      <c r="E3879" s="1305" t="s">
        <v>1782</v>
      </c>
      <c r="F3879" s="763">
        <v>7230</v>
      </c>
      <c r="G3879" s="739" t="s">
        <v>1000</v>
      </c>
      <c r="H3879" s="645">
        <v>111645.73999999999</v>
      </c>
      <c r="I3879" s="645"/>
      <c r="J3879" s="1392">
        <v>0</v>
      </c>
      <c r="K3879" s="741"/>
      <c r="L3879" s="1541">
        <v>277925</v>
      </c>
      <c r="M3879" s="1541"/>
      <c r="N3879" s="350" t="s">
        <v>2121</v>
      </c>
    </row>
    <row r="3880" spans="1:32" ht="30.6">
      <c r="A3880" s="749" t="s">
        <v>921</v>
      </c>
      <c r="B3880" s="3033" t="s">
        <v>757</v>
      </c>
      <c r="C3880" s="602" t="s">
        <v>310</v>
      </c>
      <c r="D3880" s="617" t="s">
        <v>1849</v>
      </c>
      <c r="E3880" s="1306" t="s">
        <v>1782</v>
      </c>
      <c r="F3880" s="734">
        <v>7230</v>
      </c>
      <c r="G3880" s="896" t="s">
        <v>5102</v>
      </c>
      <c r="H3880" s="648"/>
      <c r="I3880" s="648">
        <v>60500</v>
      </c>
      <c r="J3880" s="1392" t="s">
        <v>1126</v>
      </c>
      <c r="K3880" s="741"/>
      <c r="L3880" s="1557"/>
      <c r="M3880" s="1557">
        <v>150000</v>
      </c>
      <c r="N3880" s="350" t="s">
        <v>2122</v>
      </c>
    </row>
    <row r="3881" spans="1:32" ht="20.399999999999999">
      <c r="A3881" s="749" t="s">
        <v>921</v>
      </c>
      <c r="B3881" s="3033" t="s">
        <v>757</v>
      </c>
      <c r="C3881" s="602" t="s">
        <v>310</v>
      </c>
      <c r="D3881" s="617" t="s">
        <v>1849</v>
      </c>
      <c r="E3881" s="1306" t="s">
        <v>1782</v>
      </c>
      <c r="F3881" s="734">
        <v>7230</v>
      </c>
      <c r="G3881" s="896" t="s">
        <v>2702</v>
      </c>
      <c r="H3881" s="1165"/>
      <c r="I3881" s="1165">
        <v>51145.739999999991</v>
      </c>
      <c r="J3881" s="1392" t="s">
        <v>1126</v>
      </c>
      <c r="K3881" s="1166"/>
      <c r="L3881" s="2978"/>
      <c r="M3881" s="1557">
        <v>127925</v>
      </c>
      <c r="N3881" s="116"/>
    </row>
    <row r="3882" spans="1:32" ht="40.799999999999997">
      <c r="A3882" s="749" t="s">
        <v>921</v>
      </c>
      <c r="B3882" s="3033" t="s">
        <v>757</v>
      </c>
      <c r="C3882" s="602" t="s">
        <v>310</v>
      </c>
      <c r="D3882" s="617" t="s">
        <v>1849</v>
      </c>
      <c r="E3882" s="1306" t="s">
        <v>1782</v>
      </c>
      <c r="F3882" s="734">
        <v>7230</v>
      </c>
      <c r="G3882" s="896" t="s">
        <v>2701</v>
      </c>
      <c r="H3882" s="648"/>
      <c r="I3882" s="648"/>
      <c r="J3882" s="1392" t="s">
        <v>1126</v>
      </c>
      <c r="K3882" s="741"/>
      <c r="L3882" s="1557"/>
      <c r="M3882" s="1557"/>
      <c r="N3882" s="6" t="s">
        <v>3377</v>
      </c>
    </row>
    <row r="3883" spans="1:32">
      <c r="A3883" s="622"/>
      <c r="B3883" s="3032" t="s">
        <v>312</v>
      </c>
      <c r="C3883" s="622" t="s">
        <v>307</v>
      </c>
      <c r="D3883" s="623" t="s">
        <v>1848</v>
      </c>
      <c r="E3883" s="659" t="s">
        <v>1779</v>
      </c>
      <c r="F3883" s="763">
        <v>7230</v>
      </c>
      <c r="G3883" s="739" t="s">
        <v>1000</v>
      </c>
      <c r="H3883" s="645">
        <v>445527</v>
      </c>
      <c r="I3883" s="645"/>
      <c r="J3883" s="1392">
        <v>306325.88</v>
      </c>
      <c r="K3883" s="741"/>
      <c r="L3883" s="628">
        <v>482345</v>
      </c>
      <c r="M3883" s="628"/>
      <c r="N3883" s="6" t="s">
        <v>3378</v>
      </c>
    </row>
    <row r="3884" spans="1:32">
      <c r="A3884" s="602"/>
      <c r="B3884" s="3033" t="s">
        <v>312</v>
      </c>
      <c r="C3884" s="602" t="s">
        <v>307</v>
      </c>
      <c r="D3884" s="617" t="s">
        <v>1848</v>
      </c>
      <c r="E3884" s="639" t="s">
        <v>1779</v>
      </c>
      <c r="F3884" s="734">
        <v>7230</v>
      </c>
      <c r="G3884" s="896" t="s">
        <v>2697</v>
      </c>
      <c r="H3884" s="907"/>
      <c r="I3884" s="908">
        <v>445527</v>
      </c>
      <c r="J3884" s="1392" t="s">
        <v>1126</v>
      </c>
      <c r="K3884" s="909"/>
      <c r="L3884" s="2281"/>
      <c r="M3884" s="2282">
        <v>401002</v>
      </c>
      <c r="N3884" s="6" t="s">
        <v>3378</v>
      </c>
    </row>
    <row r="3885" spans="1:32" ht="20.399999999999999">
      <c r="A3885" s="602"/>
      <c r="B3885" s="3033" t="s">
        <v>312</v>
      </c>
      <c r="C3885" s="602" t="s">
        <v>307</v>
      </c>
      <c r="D3885" s="617" t="s">
        <v>1848</v>
      </c>
      <c r="E3885" s="639" t="s">
        <v>1779</v>
      </c>
      <c r="F3885" s="734">
        <v>7230</v>
      </c>
      <c r="G3885" s="896" t="s">
        <v>1715</v>
      </c>
      <c r="H3885" s="907"/>
      <c r="I3885" s="908"/>
      <c r="J3885" s="1392" t="s">
        <v>1126</v>
      </c>
      <c r="K3885" s="909"/>
      <c r="L3885" s="2281"/>
      <c r="M3885" s="2282"/>
      <c r="N3885" s="6" t="s">
        <v>3379</v>
      </c>
    </row>
    <row r="3886" spans="1:32" ht="30.6" customHeight="1">
      <c r="A3886" s="602"/>
      <c r="B3886" s="3033" t="s">
        <v>312</v>
      </c>
      <c r="C3886" s="602" t="s">
        <v>307</v>
      </c>
      <c r="D3886" s="617" t="s">
        <v>1848</v>
      </c>
      <c r="E3886" s="639" t="s">
        <v>1779</v>
      </c>
      <c r="F3886" s="734">
        <v>7230</v>
      </c>
      <c r="G3886" s="896" t="s">
        <v>1743</v>
      </c>
      <c r="H3886" s="907"/>
      <c r="I3886" s="908"/>
      <c r="J3886" s="1392" t="s">
        <v>1126</v>
      </c>
      <c r="K3886" s="909"/>
      <c r="L3886" s="2281"/>
      <c r="M3886" s="2282"/>
      <c r="N3886" s="72"/>
    </row>
    <row r="3887" spans="1:32">
      <c r="A3887" s="602"/>
      <c r="B3887" s="3033" t="s">
        <v>312</v>
      </c>
      <c r="C3887" s="602" t="s">
        <v>307</v>
      </c>
      <c r="D3887" s="617" t="s">
        <v>1848</v>
      </c>
      <c r="E3887" s="639" t="s">
        <v>1779</v>
      </c>
      <c r="F3887" s="734">
        <v>7230</v>
      </c>
      <c r="G3887" s="1175" t="s">
        <v>4967</v>
      </c>
      <c r="H3887" s="907"/>
      <c r="I3887" s="908"/>
      <c r="J3887" s="1392" t="s">
        <v>1126</v>
      </c>
      <c r="K3887" s="909"/>
      <c r="L3887" s="2281"/>
      <c r="M3887" s="2282">
        <v>81343</v>
      </c>
      <c r="N3887" s="1497" t="s">
        <v>3380</v>
      </c>
    </row>
    <row r="3888" spans="1:32">
      <c r="A3888" s="659"/>
      <c r="B3888" s="3032" t="s">
        <v>422</v>
      </c>
      <c r="C3888" s="659" t="s">
        <v>413</v>
      </c>
      <c r="D3888" s="1117" t="s">
        <v>1850</v>
      </c>
      <c r="E3888" s="1655" t="s">
        <v>1784</v>
      </c>
      <c r="F3888" s="763">
        <v>1119</v>
      </c>
      <c r="G3888" s="739" t="s">
        <v>227</v>
      </c>
      <c r="H3888" s="645">
        <v>218664.95199999999</v>
      </c>
      <c r="I3888" s="645"/>
      <c r="J3888" s="1537">
        <v>151231</v>
      </c>
      <c r="K3888" s="781"/>
      <c r="L3888" s="652">
        <v>262718.16000000003</v>
      </c>
      <c r="M3888" s="652"/>
      <c r="N3888" s="72"/>
    </row>
    <row r="3889" spans="1:32">
      <c r="A3889" s="639"/>
      <c r="B3889" s="3033" t="s">
        <v>422</v>
      </c>
      <c r="C3889" s="639" t="s">
        <v>413</v>
      </c>
      <c r="D3889" s="733" t="s">
        <v>1850</v>
      </c>
      <c r="E3889" s="639" t="s">
        <v>1784</v>
      </c>
      <c r="F3889" s="734">
        <v>1119</v>
      </c>
      <c r="G3889" s="751" t="s">
        <v>422</v>
      </c>
      <c r="H3889" s="640"/>
      <c r="I3889" s="640">
        <v>239921.95200000002</v>
      </c>
      <c r="J3889" s="1537" t="s">
        <v>1126</v>
      </c>
      <c r="K3889" s="748"/>
      <c r="L3889" s="653"/>
      <c r="M3889" s="653">
        <v>262718.16000000003</v>
      </c>
      <c r="N3889" s="1497" t="s">
        <v>3380</v>
      </c>
      <c r="O3889" s="6"/>
      <c r="P3889" s="6"/>
      <c r="Q3889" s="6"/>
      <c r="R3889" s="6"/>
      <c r="S3889" s="6"/>
      <c r="T3889" s="6"/>
      <c r="U3889" s="6"/>
      <c r="V3889" s="6"/>
      <c r="W3889" s="6"/>
      <c r="X3889" s="6"/>
      <c r="Y3889" s="6"/>
      <c r="Z3889" s="6"/>
      <c r="AA3889" s="6"/>
      <c r="AB3889" s="6"/>
      <c r="AC3889" s="6"/>
      <c r="AD3889" s="6"/>
      <c r="AE3889" s="6"/>
      <c r="AF3889" s="6"/>
    </row>
    <row r="3890" spans="1:32" ht="30.6">
      <c r="A3890" s="1233"/>
      <c r="B3890" s="3033" t="s">
        <v>422</v>
      </c>
      <c r="C3890" s="639" t="s">
        <v>413</v>
      </c>
      <c r="D3890" s="733" t="s">
        <v>1850</v>
      </c>
      <c r="E3890" s="639" t="s">
        <v>1784</v>
      </c>
      <c r="F3890" s="734">
        <v>1119</v>
      </c>
      <c r="G3890" s="1276" t="s">
        <v>2816</v>
      </c>
      <c r="H3890" s="1172"/>
      <c r="I3890" s="1172">
        <v>-2057</v>
      </c>
      <c r="J3890" s="1537" t="s">
        <v>1126</v>
      </c>
      <c r="K3890" s="1235"/>
      <c r="L3890" s="1172"/>
      <c r="M3890" s="1172"/>
      <c r="N3890" s="116"/>
    </row>
    <row r="3891" spans="1:32" ht="30.6">
      <c r="A3891" s="639"/>
      <c r="B3891" s="3033" t="s">
        <v>422</v>
      </c>
      <c r="C3891" s="639" t="s">
        <v>413</v>
      </c>
      <c r="D3891" s="733" t="s">
        <v>1850</v>
      </c>
      <c r="E3891" s="639" t="s">
        <v>1784</v>
      </c>
      <c r="F3891" s="734">
        <v>1119</v>
      </c>
      <c r="G3891" s="751" t="s">
        <v>3082</v>
      </c>
      <c r="H3891" s="640"/>
      <c r="I3891" s="640">
        <v>-2200</v>
      </c>
      <c r="J3891" s="1537" t="s">
        <v>1126</v>
      </c>
      <c r="K3891" s="748"/>
      <c r="L3891" s="653"/>
      <c r="M3891" s="653"/>
      <c r="N3891" s="1497" t="s">
        <v>3381</v>
      </c>
    </row>
    <row r="3892" spans="1:32" ht="20.399999999999999">
      <c r="A3892" s="639"/>
      <c r="B3892" s="3033" t="s">
        <v>422</v>
      </c>
      <c r="C3892" s="639" t="s">
        <v>413</v>
      </c>
      <c r="D3892" s="733" t="s">
        <v>1850</v>
      </c>
      <c r="E3892" s="639" t="s">
        <v>1784</v>
      </c>
      <c r="F3892" s="734">
        <v>1119</v>
      </c>
      <c r="G3892" s="751" t="s">
        <v>3083</v>
      </c>
      <c r="H3892" s="640"/>
      <c r="I3892" s="640">
        <v>-7000</v>
      </c>
      <c r="J3892" s="1537" t="s">
        <v>1126</v>
      </c>
      <c r="K3892" s="748"/>
      <c r="L3892" s="653"/>
      <c r="M3892" s="653"/>
      <c r="N3892" s="116"/>
    </row>
    <row r="3893" spans="1:32" ht="20.399999999999999">
      <c r="A3893" s="2706"/>
      <c r="B3893" s="3033" t="s">
        <v>422</v>
      </c>
      <c r="C3893" s="639" t="s">
        <v>413</v>
      </c>
      <c r="D3893" s="733" t="s">
        <v>1850</v>
      </c>
      <c r="E3893" s="639" t="s">
        <v>1784</v>
      </c>
      <c r="F3893" s="734">
        <v>1119</v>
      </c>
      <c r="G3893" s="751" t="s">
        <v>4895</v>
      </c>
      <c r="H3893" s="2524"/>
      <c r="I3893" s="2524">
        <v>-10000</v>
      </c>
      <c r="J3893" s="2530"/>
      <c r="K3893" s="2707"/>
      <c r="L3893" s="2607"/>
      <c r="M3893" s="2607"/>
      <c r="N3893" s="6"/>
    </row>
    <row r="3894" spans="1:32" ht="20.399999999999999">
      <c r="A3894" s="659"/>
      <c r="B3894" s="3032" t="s">
        <v>422</v>
      </c>
      <c r="C3894" s="659" t="s">
        <v>413</v>
      </c>
      <c r="D3894" s="1117" t="s">
        <v>1850</v>
      </c>
      <c r="E3894" s="1655" t="s">
        <v>1784</v>
      </c>
      <c r="F3894" s="763">
        <v>1142</v>
      </c>
      <c r="G3894" s="739" t="s">
        <v>102</v>
      </c>
      <c r="H3894" s="645">
        <v>3803</v>
      </c>
      <c r="I3894" s="645"/>
      <c r="J3894" s="1537">
        <v>2850</v>
      </c>
      <c r="K3894" s="781"/>
      <c r="L3894" s="652">
        <v>338</v>
      </c>
      <c r="M3894" s="652"/>
      <c r="N3894" s="6" t="s">
        <v>3383</v>
      </c>
      <c r="O3894" s="6"/>
      <c r="P3894" s="6"/>
      <c r="Q3894" s="6"/>
      <c r="R3894" s="173"/>
      <c r="S3894" s="117"/>
      <c r="T3894" s="117"/>
      <c r="U3894" s="6"/>
      <c r="V3894" s="6"/>
      <c r="W3894" s="6"/>
      <c r="X3894" s="6"/>
      <c r="Y3894" s="6"/>
      <c r="Z3894" s="6"/>
      <c r="AA3894" s="6"/>
      <c r="AB3894" s="6"/>
      <c r="AC3894" s="6"/>
      <c r="AD3894" s="6"/>
      <c r="AE3894" s="6"/>
      <c r="AF3894" s="6"/>
    </row>
    <row r="3895" spans="1:32" ht="61.2">
      <c r="A3895" s="639"/>
      <c r="B3895" s="3033" t="s">
        <v>422</v>
      </c>
      <c r="C3895" s="639" t="s">
        <v>413</v>
      </c>
      <c r="D3895" s="733" t="s">
        <v>1850</v>
      </c>
      <c r="E3895" s="639" t="s">
        <v>1784</v>
      </c>
      <c r="F3895" s="734">
        <v>1142</v>
      </c>
      <c r="G3895" s="689" t="s">
        <v>3364</v>
      </c>
      <c r="H3895" s="640"/>
      <c r="I3895" s="640">
        <v>3564</v>
      </c>
      <c r="J3895" s="1537" t="s">
        <v>1126</v>
      </c>
      <c r="K3895" s="748"/>
      <c r="L3895" s="653"/>
      <c r="M3895" s="653">
        <v>338</v>
      </c>
      <c r="N3895" s="6"/>
      <c r="O3895" s="6"/>
      <c r="P3895" s="6"/>
      <c r="Q3895" s="6"/>
      <c r="R3895" s="173"/>
      <c r="S3895" s="117"/>
      <c r="T3895" s="117"/>
      <c r="U3895" s="6"/>
      <c r="V3895" s="6"/>
      <c r="W3895" s="6"/>
      <c r="X3895" s="6"/>
      <c r="Y3895" s="6"/>
      <c r="Z3895" s="6"/>
      <c r="AA3895" s="6"/>
      <c r="AB3895" s="6"/>
      <c r="AC3895" s="6"/>
      <c r="AD3895" s="6"/>
      <c r="AE3895" s="6"/>
      <c r="AF3895" s="6"/>
    </row>
    <row r="3896" spans="1:32" ht="20.399999999999999">
      <c r="A3896" s="1233"/>
      <c r="B3896" s="3033" t="s">
        <v>422</v>
      </c>
      <c r="C3896" s="639" t="s">
        <v>413</v>
      </c>
      <c r="D3896" s="733" t="s">
        <v>1850</v>
      </c>
      <c r="E3896" s="639" t="s">
        <v>1784</v>
      </c>
      <c r="F3896" s="734">
        <v>1142</v>
      </c>
      <c r="G3896" s="1236" t="s">
        <v>2815</v>
      </c>
      <c r="H3896" s="1172"/>
      <c r="I3896" s="1172">
        <v>-242</v>
      </c>
      <c r="J3896" s="1537" t="s">
        <v>1126</v>
      </c>
      <c r="K3896" s="2252"/>
      <c r="L3896" s="1285"/>
      <c r="M3896" s="1285"/>
      <c r="N3896" s="6" t="s">
        <v>3384</v>
      </c>
      <c r="O3896" s="6"/>
      <c r="P3896" s="6"/>
      <c r="Q3896" s="6"/>
      <c r="R3896" s="173"/>
      <c r="S3896" s="117"/>
      <c r="T3896" s="117"/>
      <c r="U3896" s="6"/>
      <c r="V3896" s="6"/>
      <c r="W3896" s="6"/>
      <c r="X3896" s="6"/>
      <c r="Y3896" s="6"/>
      <c r="Z3896" s="6"/>
      <c r="AA3896" s="6"/>
      <c r="AB3896" s="6"/>
      <c r="AC3896" s="6"/>
      <c r="AD3896" s="6"/>
      <c r="AE3896" s="6"/>
      <c r="AF3896" s="6"/>
    </row>
    <row r="3897" spans="1:32" ht="20.399999999999999">
      <c r="A3897" s="1233"/>
      <c r="B3897" s="3033" t="s">
        <v>422</v>
      </c>
      <c r="C3897" s="639" t="s">
        <v>413</v>
      </c>
      <c r="D3897" s="733" t="s">
        <v>1850</v>
      </c>
      <c r="E3897" s="639" t="s">
        <v>1784</v>
      </c>
      <c r="F3897" s="734">
        <v>1142</v>
      </c>
      <c r="G3897" s="1236" t="s">
        <v>2864</v>
      </c>
      <c r="H3897" s="1172"/>
      <c r="I3897" s="1172">
        <v>-1519</v>
      </c>
      <c r="J3897" s="1537" t="s">
        <v>1126</v>
      </c>
      <c r="K3897" s="2252"/>
      <c r="L3897" s="1285"/>
      <c r="M3897" s="1285"/>
      <c r="N3897" s="366"/>
      <c r="O3897" s="6"/>
      <c r="P3897" s="6"/>
      <c r="Q3897" s="6"/>
      <c r="R3897" s="173"/>
      <c r="S3897" s="117"/>
      <c r="T3897" s="117"/>
      <c r="U3897" s="6"/>
      <c r="V3897" s="6"/>
      <c r="W3897" s="6"/>
      <c r="X3897" s="6"/>
      <c r="Y3897" s="6"/>
      <c r="Z3897" s="6"/>
      <c r="AA3897" s="6"/>
      <c r="AB3897" s="6"/>
      <c r="AC3897" s="6"/>
      <c r="AD3897" s="6"/>
      <c r="AE3897" s="6"/>
      <c r="AF3897" s="6"/>
    </row>
    <row r="3898" spans="1:32" ht="33.75" customHeight="1">
      <c r="A3898" s="1477"/>
      <c r="B3898" s="3042" t="s">
        <v>422</v>
      </c>
      <c r="C3898" s="1477" t="s">
        <v>413</v>
      </c>
      <c r="D3898" s="1451" t="s">
        <v>1850</v>
      </c>
      <c r="E3898" s="1477" t="s">
        <v>1784</v>
      </c>
      <c r="F3898" s="1453">
        <v>1142</v>
      </c>
      <c r="G3898" s="1460" t="s">
        <v>1872</v>
      </c>
      <c r="H3898" s="1448"/>
      <c r="I3898" s="1448">
        <v>2000</v>
      </c>
      <c r="J3898" s="1448"/>
      <c r="K3898" s="1525"/>
      <c r="L3898" s="1483"/>
      <c r="M3898" s="1483"/>
      <c r="N3898" s="1673" t="s">
        <v>3415</v>
      </c>
    </row>
    <row r="3899" spans="1:32" ht="51">
      <c r="A3899" s="659"/>
      <c r="B3899" s="3032" t="s">
        <v>422</v>
      </c>
      <c r="C3899" s="659" t="s">
        <v>413</v>
      </c>
      <c r="D3899" s="1117" t="s">
        <v>1850</v>
      </c>
      <c r="E3899" s="1655" t="s">
        <v>1784</v>
      </c>
      <c r="F3899" s="763">
        <v>1147</v>
      </c>
      <c r="G3899" s="739" t="s">
        <v>103</v>
      </c>
      <c r="H3899" s="645">
        <v>13994</v>
      </c>
      <c r="I3899" s="645"/>
      <c r="J3899" s="1537">
        <v>9139</v>
      </c>
      <c r="K3899" s="781"/>
      <c r="L3899" s="652">
        <v>7471.2030000000013</v>
      </c>
      <c r="M3899" s="652"/>
      <c r="N3899" s="1551" t="s">
        <v>3387</v>
      </c>
    </row>
    <row r="3900" spans="1:32">
      <c r="A3900" s="639"/>
      <c r="B3900" s="3033" t="s">
        <v>422</v>
      </c>
      <c r="C3900" s="639" t="s">
        <v>413</v>
      </c>
      <c r="D3900" s="733" t="s">
        <v>1850</v>
      </c>
      <c r="E3900" s="639" t="s">
        <v>1784</v>
      </c>
      <c r="F3900" s="734">
        <v>1147</v>
      </c>
      <c r="G3900" s="751" t="s">
        <v>422</v>
      </c>
      <c r="H3900" s="640"/>
      <c r="I3900" s="640">
        <v>17994.146400000001</v>
      </c>
      <c r="J3900" s="1537" t="s">
        <v>1126</v>
      </c>
      <c r="K3900" s="748"/>
      <c r="L3900" s="653"/>
      <c r="M3900" s="653">
        <v>7471.2030000000013</v>
      </c>
      <c r="N3900" s="167"/>
    </row>
    <row r="3901" spans="1:32" ht="40.799999999999997">
      <c r="A3901" s="639"/>
      <c r="B3901" s="3033" t="s">
        <v>422</v>
      </c>
      <c r="C3901" s="639" t="s">
        <v>413</v>
      </c>
      <c r="D3901" s="733" t="s">
        <v>1850</v>
      </c>
      <c r="E3901" s="639" t="s">
        <v>1784</v>
      </c>
      <c r="F3901" s="734">
        <v>1147</v>
      </c>
      <c r="G3901" s="751" t="s">
        <v>4675</v>
      </c>
      <c r="H3901" s="640"/>
      <c r="I3901" s="640">
        <v>-4000</v>
      </c>
      <c r="J3901" s="1537" t="s">
        <v>1126</v>
      </c>
      <c r="K3901" s="748"/>
      <c r="L3901" s="653"/>
      <c r="M3901" s="653"/>
      <c r="N3901" s="1657" t="s">
        <v>3388</v>
      </c>
    </row>
    <row r="3902" spans="1:32" ht="33.75" customHeight="1">
      <c r="A3902" s="659"/>
      <c r="B3902" s="3032" t="s">
        <v>422</v>
      </c>
      <c r="C3902" s="659" t="s">
        <v>413</v>
      </c>
      <c r="D3902" s="1117" t="s">
        <v>1850</v>
      </c>
      <c r="E3902" s="1655" t="s">
        <v>1784</v>
      </c>
      <c r="F3902" s="763">
        <v>1148</v>
      </c>
      <c r="G3902" s="739" t="s">
        <v>104</v>
      </c>
      <c r="H3902" s="645">
        <v>12300</v>
      </c>
      <c r="I3902" s="645"/>
      <c r="J3902" s="1537">
        <v>1410.5</v>
      </c>
      <c r="K3902" s="781"/>
      <c r="L3902" s="652">
        <v>2800</v>
      </c>
      <c r="M3902" s="652"/>
      <c r="N3902" s="1664" t="s">
        <v>3389</v>
      </c>
    </row>
    <row r="3903" spans="1:32" ht="40.799999999999997">
      <c r="A3903" s="639"/>
      <c r="B3903" s="3033" t="s">
        <v>422</v>
      </c>
      <c r="C3903" s="639" t="s">
        <v>413</v>
      </c>
      <c r="D3903" s="733" t="s">
        <v>1850</v>
      </c>
      <c r="E3903" s="639" t="s">
        <v>1784</v>
      </c>
      <c r="F3903" s="734">
        <v>1148</v>
      </c>
      <c r="G3903" s="689" t="s">
        <v>3361</v>
      </c>
      <c r="H3903" s="640"/>
      <c r="I3903" s="640"/>
      <c r="J3903" s="1537" t="s">
        <v>1126</v>
      </c>
      <c r="K3903" s="748"/>
      <c r="L3903" s="653"/>
      <c r="M3903" s="653">
        <v>2800</v>
      </c>
      <c r="N3903" s="1664" t="s">
        <v>3391</v>
      </c>
    </row>
    <row r="3904" spans="1:32" ht="30.6" customHeight="1">
      <c r="A3904" s="639"/>
      <c r="B3904" s="3033" t="s">
        <v>422</v>
      </c>
      <c r="C3904" s="639" t="s">
        <v>413</v>
      </c>
      <c r="D3904" s="733" t="s">
        <v>1850</v>
      </c>
      <c r="E3904" s="639" t="s">
        <v>1784</v>
      </c>
      <c r="F3904" s="734">
        <v>1148</v>
      </c>
      <c r="G3904" s="689" t="s">
        <v>2117</v>
      </c>
      <c r="H3904" s="640"/>
      <c r="I3904" s="640">
        <v>300</v>
      </c>
      <c r="J3904" s="1537" t="s">
        <v>1126</v>
      </c>
      <c r="K3904" s="748"/>
      <c r="L3904" s="653"/>
      <c r="M3904" s="653"/>
      <c r="N3904" s="296"/>
    </row>
    <row r="3905" spans="1:14" ht="40.799999999999997" customHeight="1">
      <c r="A3905" s="639"/>
      <c r="B3905" s="3033" t="s">
        <v>422</v>
      </c>
      <c r="C3905" s="639" t="s">
        <v>413</v>
      </c>
      <c r="D3905" s="733" t="s">
        <v>1850</v>
      </c>
      <c r="E3905" s="639" t="s">
        <v>1784</v>
      </c>
      <c r="F3905" s="734">
        <v>1148</v>
      </c>
      <c r="G3905" s="689" t="s">
        <v>1904</v>
      </c>
      <c r="H3905" s="640"/>
      <c r="I3905" s="640">
        <v>2000</v>
      </c>
      <c r="J3905" s="1537" t="s">
        <v>1126</v>
      </c>
      <c r="K3905" s="748"/>
      <c r="L3905" s="653"/>
      <c r="M3905" s="653"/>
      <c r="N3905" s="1664" t="s">
        <v>3393</v>
      </c>
    </row>
    <row r="3906" spans="1:14" ht="20.399999999999999">
      <c r="A3906" s="2706"/>
      <c r="B3906" s="3033" t="s">
        <v>422</v>
      </c>
      <c r="C3906" s="639" t="s">
        <v>413</v>
      </c>
      <c r="D3906" s="733" t="s">
        <v>1850</v>
      </c>
      <c r="E3906" s="639" t="s">
        <v>1784</v>
      </c>
      <c r="F3906" s="734">
        <v>1148</v>
      </c>
      <c r="G3906" s="751" t="s">
        <v>4895</v>
      </c>
      <c r="H3906" s="2524"/>
      <c r="I3906" s="2524">
        <v>10000</v>
      </c>
      <c r="J3906" s="2530"/>
      <c r="K3906" s="2707"/>
      <c r="L3906" s="2607"/>
      <c r="M3906" s="2607">
        <v>8000</v>
      </c>
      <c r="N3906" s="296"/>
    </row>
    <row r="3907" spans="1:14" ht="33.75" customHeight="1">
      <c r="A3907" s="659"/>
      <c r="B3907" s="3032" t="s">
        <v>422</v>
      </c>
      <c r="C3907" s="659" t="s">
        <v>413</v>
      </c>
      <c r="D3907" s="1117" t="s">
        <v>1850</v>
      </c>
      <c r="E3907" s="1655" t="s">
        <v>1784</v>
      </c>
      <c r="F3907" s="763">
        <v>1170</v>
      </c>
      <c r="G3907" s="739" t="s">
        <v>460</v>
      </c>
      <c r="H3907" s="645">
        <v>150</v>
      </c>
      <c r="I3907" s="645"/>
      <c r="J3907" s="1537">
        <v>150</v>
      </c>
      <c r="K3907" s="781"/>
      <c r="L3907" s="652">
        <v>150</v>
      </c>
      <c r="M3907" s="652"/>
      <c r="N3907" s="6"/>
    </row>
    <row r="3908" spans="1:14" ht="20.399999999999999">
      <c r="A3908" s="639"/>
      <c r="B3908" s="3033" t="s">
        <v>422</v>
      </c>
      <c r="C3908" s="639" t="s">
        <v>413</v>
      </c>
      <c r="D3908" s="733" t="s">
        <v>1850</v>
      </c>
      <c r="E3908" s="639" t="s">
        <v>1784</v>
      </c>
      <c r="F3908" s="734">
        <v>1170</v>
      </c>
      <c r="G3908" s="689" t="s">
        <v>2118</v>
      </c>
      <c r="H3908" s="640"/>
      <c r="I3908" s="640">
        <v>150</v>
      </c>
      <c r="J3908" s="1537" t="s">
        <v>1126</v>
      </c>
      <c r="K3908" s="748"/>
      <c r="L3908" s="653"/>
      <c r="M3908" s="653">
        <v>150</v>
      </c>
      <c r="N3908" s="6"/>
    </row>
    <row r="3909" spans="1:14">
      <c r="A3909" s="659"/>
      <c r="B3909" s="3032" t="s">
        <v>422</v>
      </c>
      <c r="C3909" s="659" t="s">
        <v>413</v>
      </c>
      <c r="D3909" s="1117" t="s">
        <v>1850</v>
      </c>
      <c r="E3909" s="1655" t="s">
        <v>1784</v>
      </c>
      <c r="F3909" s="763">
        <v>1210</v>
      </c>
      <c r="G3909" s="739" t="s">
        <v>105</v>
      </c>
      <c r="H3909" s="645">
        <v>60040.608442472003</v>
      </c>
      <c r="I3909" s="645"/>
      <c r="J3909" s="1537">
        <v>42919</v>
      </c>
      <c r="K3909" s="781"/>
      <c r="L3909" s="652">
        <v>65500.054237064993</v>
      </c>
      <c r="M3909" s="652"/>
      <c r="N3909" s="1657" t="s">
        <v>3389</v>
      </c>
    </row>
    <row r="3910" spans="1:14" ht="30.6">
      <c r="A3910" s="639"/>
      <c r="B3910" s="3033" t="s">
        <v>422</v>
      </c>
      <c r="C3910" s="639" t="s">
        <v>413</v>
      </c>
      <c r="D3910" s="733" t="s">
        <v>1850</v>
      </c>
      <c r="E3910" s="639" t="s">
        <v>1784</v>
      </c>
      <c r="F3910" s="734">
        <v>1210</v>
      </c>
      <c r="G3910" s="751" t="s">
        <v>422</v>
      </c>
      <c r="H3910" s="640"/>
      <c r="I3910" s="640">
        <v>60040.608442472003</v>
      </c>
      <c r="J3910" s="1537" t="s">
        <v>1126</v>
      </c>
      <c r="K3910" s="748"/>
      <c r="L3910" s="653"/>
      <c r="M3910" s="653">
        <v>65500.054237064993</v>
      </c>
      <c r="N3910" s="1657" t="s">
        <v>3396</v>
      </c>
    </row>
    <row r="3911" spans="1:14" ht="40.799999999999997">
      <c r="A3911" s="639"/>
      <c r="B3911" s="3033" t="s">
        <v>422</v>
      </c>
      <c r="C3911" s="639" t="s">
        <v>413</v>
      </c>
      <c r="D3911" s="733" t="s">
        <v>1850</v>
      </c>
      <c r="E3911" s="639" t="s">
        <v>1784</v>
      </c>
      <c r="F3911" s="734">
        <v>1210</v>
      </c>
      <c r="G3911" s="751"/>
      <c r="H3911" s="640"/>
      <c r="I3911" s="640"/>
      <c r="J3911" s="1537" t="s">
        <v>1126</v>
      </c>
      <c r="K3911" s="748"/>
      <c r="L3911" s="653"/>
      <c r="M3911" s="653"/>
      <c r="N3911" s="1551" t="s">
        <v>3398</v>
      </c>
    </row>
    <row r="3912" spans="1:14" ht="20.399999999999999">
      <c r="A3912" s="659"/>
      <c r="B3912" s="3032" t="s">
        <v>422</v>
      </c>
      <c r="C3912" s="659" t="s">
        <v>413</v>
      </c>
      <c r="D3912" s="1117" t="s">
        <v>1850</v>
      </c>
      <c r="E3912" s="1655" t="s">
        <v>1784</v>
      </c>
      <c r="F3912" s="763">
        <v>1221</v>
      </c>
      <c r="G3912" s="739" t="s">
        <v>112</v>
      </c>
      <c r="H3912" s="645">
        <v>20156.780023288</v>
      </c>
      <c r="I3912" s="645"/>
      <c r="J3912" s="1537">
        <v>19986</v>
      </c>
      <c r="K3912" s="781"/>
      <c r="L3912" s="652">
        <v>14393.961275634998</v>
      </c>
      <c r="M3912" s="652"/>
      <c r="N3912" s="1657" t="s">
        <v>3400</v>
      </c>
    </row>
    <row r="3913" spans="1:14">
      <c r="A3913" s="639"/>
      <c r="B3913" s="3033" t="s">
        <v>422</v>
      </c>
      <c r="C3913" s="639" t="s">
        <v>413</v>
      </c>
      <c r="D3913" s="733" t="s">
        <v>1850</v>
      </c>
      <c r="E3913" s="639" t="s">
        <v>1784</v>
      </c>
      <c r="F3913" s="734">
        <v>1221</v>
      </c>
      <c r="G3913" s="751" t="s">
        <v>422</v>
      </c>
      <c r="H3913" s="640"/>
      <c r="I3913" s="640">
        <v>13156.780023288</v>
      </c>
      <c r="J3913" s="1537" t="s">
        <v>1126</v>
      </c>
      <c r="K3913" s="748"/>
      <c r="L3913" s="653"/>
      <c r="M3913" s="653">
        <v>14393.961275634998</v>
      </c>
      <c r="N3913" s="116"/>
    </row>
    <row r="3914" spans="1:14" ht="20.399999999999999">
      <c r="A3914" s="639"/>
      <c r="B3914" s="3033" t="s">
        <v>422</v>
      </c>
      <c r="C3914" s="639" t="s">
        <v>413</v>
      </c>
      <c r="D3914" s="733" t="s">
        <v>1850</v>
      </c>
      <c r="E3914" s="639" t="s">
        <v>1784</v>
      </c>
      <c r="F3914" s="734">
        <v>1221</v>
      </c>
      <c r="G3914" s="751" t="s">
        <v>3083</v>
      </c>
      <c r="H3914" s="640"/>
      <c r="I3914" s="640">
        <v>7000</v>
      </c>
      <c r="J3914" s="1537" t="s">
        <v>1126</v>
      </c>
      <c r="K3914" s="748"/>
      <c r="L3914" s="653"/>
      <c r="M3914" s="653"/>
      <c r="N3914" s="1657" t="s">
        <v>3381</v>
      </c>
    </row>
    <row r="3915" spans="1:14" ht="30.6">
      <c r="A3915" s="659"/>
      <c r="B3915" s="3032" t="s">
        <v>756</v>
      </c>
      <c r="C3915" s="659" t="s">
        <v>413</v>
      </c>
      <c r="D3915" s="1117" t="s">
        <v>1850</v>
      </c>
      <c r="E3915" s="1655" t="s">
        <v>1784</v>
      </c>
      <c r="F3915" s="763">
        <v>1228</v>
      </c>
      <c r="G3915" s="739" t="s">
        <v>143</v>
      </c>
      <c r="H3915" s="645">
        <v>3594.6666666666679</v>
      </c>
      <c r="I3915" s="645"/>
      <c r="J3915" s="1537">
        <v>419</v>
      </c>
      <c r="K3915" s="781"/>
      <c r="L3915" s="652">
        <v>3150.5000000000009</v>
      </c>
      <c r="M3915" s="652"/>
      <c r="N3915" s="167"/>
    </row>
    <row r="3916" spans="1:14" ht="33.75" customHeight="1">
      <c r="A3916" s="602"/>
      <c r="B3916" s="3033" t="s">
        <v>756</v>
      </c>
      <c r="C3916" s="602" t="s">
        <v>413</v>
      </c>
      <c r="D3916" s="617" t="s">
        <v>1850</v>
      </c>
      <c r="E3916" s="639" t="s">
        <v>1784</v>
      </c>
      <c r="F3916" s="618">
        <v>1228</v>
      </c>
      <c r="G3916" s="604" t="s">
        <v>3367</v>
      </c>
      <c r="H3916" s="640"/>
      <c r="I3916" s="640">
        <v>1600</v>
      </c>
      <c r="J3916" s="1392" t="s">
        <v>1126</v>
      </c>
      <c r="K3916" s="600"/>
      <c r="L3916" s="598"/>
      <c r="M3916" s="599">
        <v>1000</v>
      </c>
      <c r="N3916" s="1657" t="s">
        <v>3401</v>
      </c>
    </row>
    <row r="3917" spans="1:14">
      <c r="A3917" s="602"/>
      <c r="B3917" s="3033" t="s">
        <v>756</v>
      </c>
      <c r="C3917" s="602" t="s">
        <v>413</v>
      </c>
      <c r="D3917" s="617" t="s">
        <v>1850</v>
      </c>
      <c r="E3917" s="639" t="s">
        <v>1784</v>
      </c>
      <c r="F3917" s="618">
        <v>1228</v>
      </c>
      <c r="G3917" s="604" t="s">
        <v>409</v>
      </c>
      <c r="H3917" s="640"/>
      <c r="I3917" s="640"/>
      <c r="J3917" s="1392" t="s">
        <v>1126</v>
      </c>
      <c r="K3917" s="600"/>
      <c r="L3917" s="598"/>
      <c r="M3917" s="598"/>
      <c r="N3917" s="116"/>
    </row>
    <row r="3918" spans="1:14" ht="20.399999999999999">
      <c r="A3918" s="602"/>
      <c r="B3918" s="3033" t="s">
        <v>756</v>
      </c>
      <c r="C3918" s="602" t="s">
        <v>413</v>
      </c>
      <c r="D3918" s="617" t="s">
        <v>1850</v>
      </c>
      <c r="E3918" s="639" t="s">
        <v>1784</v>
      </c>
      <c r="F3918" s="618">
        <v>1228</v>
      </c>
      <c r="G3918" s="614" t="s">
        <v>4815</v>
      </c>
      <c r="H3918" s="640"/>
      <c r="I3918" s="640">
        <v>374</v>
      </c>
      <c r="J3918" s="1392" t="s">
        <v>1126</v>
      </c>
      <c r="K3918" s="600"/>
      <c r="L3918" s="598"/>
      <c r="M3918" s="599">
        <v>374</v>
      </c>
      <c r="N3918" s="1657" t="s">
        <v>3403</v>
      </c>
    </row>
    <row r="3919" spans="1:14" ht="30.6">
      <c r="A3919" s="602"/>
      <c r="B3919" s="3033" t="s">
        <v>756</v>
      </c>
      <c r="C3919" s="602" t="s">
        <v>413</v>
      </c>
      <c r="D3919" s="617" t="s">
        <v>1850</v>
      </c>
      <c r="E3919" s="639" t="s">
        <v>1784</v>
      </c>
      <c r="F3919" s="618">
        <v>1228</v>
      </c>
      <c r="G3919" s="614" t="s">
        <v>4816</v>
      </c>
      <c r="H3919" s="640"/>
      <c r="I3919" s="640">
        <v>249.33333333333331</v>
      </c>
      <c r="J3919" s="1392" t="s">
        <v>1126</v>
      </c>
      <c r="K3919" s="600"/>
      <c r="L3919" s="598"/>
      <c r="M3919" s="599">
        <v>249.33333333333331</v>
      </c>
      <c r="N3919" s="1657" t="s">
        <v>3405</v>
      </c>
    </row>
    <row r="3920" spans="1:14" ht="61.2">
      <c r="A3920" s="602"/>
      <c r="B3920" s="3033" t="s">
        <v>756</v>
      </c>
      <c r="C3920" s="602" t="s">
        <v>413</v>
      </c>
      <c r="D3920" s="617" t="s">
        <v>1850</v>
      </c>
      <c r="E3920" s="639" t="s">
        <v>1784</v>
      </c>
      <c r="F3920" s="618">
        <v>1228</v>
      </c>
      <c r="G3920" s="614" t="s">
        <v>4817</v>
      </c>
      <c r="H3920" s="640"/>
      <c r="I3920" s="640">
        <v>249.33333333333331</v>
      </c>
      <c r="J3920" s="1392" t="s">
        <v>1126</v>
      </c>
      <c r="K3920" s="600"/>
      <c r="L3920" s="598"/>
      <c r="M3920" s="599">
        <v>249.33333333333331</v>
      </c>
      <c r="N3920" s="1657" t="s">
        <v>3407</v>
      </c>
    </row>
    <row r="3921" spans="1:14" ht="30.6">
      <c r="A3921" s="602"/>
      <c r="B3921" s="3033" t="s">
        <v>756</v>
      </c>
      <c r="C3921" s="602" t="s">
        <v>413</v>
      </c>
      <c r="D3921" s="617" t="s">
        <v>1850</v>
      </c>
      <c r="E3921" s="639" t="s">
        <v>1784</v>
      </c>
      <c r="F3921" s="618">
        <v>1228</v>
      </c>
      <c r="G3921" s="614" t="s">
        <v>4818</v>
      </c>
      <c r="H3921" s="640"/>
      <c r="I3921" s="640">
        <v>249.33333333333331</v>
      </c>
      <c r="J3921" s="1392" t="s">
        <v>1126</v>
      </c>
      <c r="K3921" s="600"/>
      <c r="L3921" s="598"/>
      <c r="M3921" s="599">
        <v>249.33333333333331</v>
      </c>
      <c r="N3921" s="116"/>
    </row>
    <row r="3922" spans="1:14" ht="30.6">
      <c r="A3922" s="602"/>
      <c r="B3922" s="3033" t="s">
        <v>756</v>
      </c>
      <c r="C3922" s="602" t="s">
        <v>413</v>
      </c>
      <c r="D3922" s="617" t="s">
        <v>1850</v>
      </c>
      <c r="E3922" s="639" t="s">
        <v>1784</v>
      </c>
      <c r="F3922" s="618">
        <v>1228</v>
      </c>
      <c r="G3922" s="614" t="s">
        <v>4819</v>
      </c>
      <c r="H3922" s="640"/>
      <c r="I3922" s="640">
        <v>155.83333333333334</v>
      </c>
      <c r="J3922" s="1392" t="s">
        <v>1126</v>
      </c>
      <c r="K3922" s="600"/>
      <c r="L3922" s="598"/>
      <c r="M3922" s="599">
        <v>155.83333333333334</v>
      </c>
      <c r="N3922" s="167"/>
    </row>
    <row r="3923" spans="1:14" ht="30.6">
      <c r="A3923" s="602"/>
      <c r="B3923" s="3033" t="s">
        <v>756</v>
      </c>
      <c r="C3923" s="602" t="s">
        <v>413</v>
      </c>
      <c r="D3923" s="617" t="s">
        <v>1850</v>
      </c>
      <c r="E3923" s="639" t="s">
        <v>1784</v>
      </c>
      <c r="F3923" s="618">
        <v>1228</v>
      </c>
      <c r="G3923" s="614" t="s">
        <v>4820</v>
      </c>
      <c r="H3923" s="640"/>
      <c r="I3923" s="640">
        <v>155.83333333333334</v>
      </c>
      <c r="J3923" s="1392" t="s">
        <v>1126</v>
      </c>
      <c r="K3923" s="600"/>
      <c r="L3923" s="598"/>
      <c r="M3923" s="599">
        <v>155.83333333333334</v>
      </c>
      <c r="N3923" s="167"/>
    </row>
    <row r="3924" spans="1:14" ht="30.6">
      <c r="A3924" s="602"/>
      <c r="B3924" s="3033" t="s">
        <v>756</v>
      </c>
      <c r="C3924" s="602" t="s">
        <v>413</v>
      </c>
      <c r="D3924" s="617" t="s">
        <v>1850</v>
      </c>
      <c r="E3924" s="639" t="s">
        <v>1784</v>
      </c>
      <c r="F3924" s="618">
        <v>1228</v>
      </c>
      <c r="G3924" s="614" t="s">
        <v>4821</v>
      </c>
      <c r="H3924" s="640"/>
      <c r="I3924" s="640">
        <v>155.83333333333334</v>
      </c>
      <c r="J3924" s="1392" t="s">
        <v>1126</v>
      </c>
      <c r="K3924" s="600"/>
      <c r="L3924" s="598"/>
      <c r="M3924" s="599">
        <v>155.83333333333334</v>
      </c>
      <c r="N3924" s="749"/>
    </row>
    <row r="3925" spans="1:14" ht="30.6">
      <c r="A3925" s="602"/>
      <c r="B3925" s="3033" t="s">
        <v>756</v>
      </c>
      <c r="C3925" s="602" t="s">
        <v>413</v>
      </c>
      <c r="D3925" s="617" t="s">
        <v>1850</v>
      </c>
      <c r="E3925" s="639" t="s">
        <v>1784</v>
      </c>
      <c r="F3925" s="618">
        <v>1228</v>
      </c>
      <c r="G3925" s="614" t="s">
        <v>4822</v>
      </c>
      <c r="H3925" s="640"/>
      <c r="I3925" s="640">
        <v>155.83333333333334</v>
      </c>
      <c r="J3925" s="1392" t="s">
        <v>1126</v>
      </c>
      <c r="K3925" s="600"/>
      <c r="L3925" s="598"/>
      <c r="M3925" s="599">
        <v>155.83333333333334</v>
      </c>
      <c r="N3925" s="296"/>
    </row>
    <row r="3926" spans="1:14" ht="20.399999999999999">
      <c r="A3926" s="2588"/>
      <c r="B3926" s="3033" t="s">
        <v>756</v>
      </c>
      <c r="C3926" s="602" t="s">
        <v>413</v>
      </c>
      <c r="D3926" s="617" t="s">
        <v>1850</v>
      </c>
      <c r="E3926" s="639" t="s">
        <v>1784</v>
      </c>
      <c r="F3926" s="618">
        <v>1228</v>
      </c>
      <c r="G3926" s="2632" t="s">
        <v>4823</v>
      </c>
      <c r="H3926" s="2524"/>
      <c r="I3926" s="2524"/>
      <c r="J3926" s="2516"/>
      <c r="K3926" s="2517"/>
      <c r="L3926" s="2518"/>
      <c r="M3926" s="599">
        <v>155.83333333333334</v>
      </c>
      <c r="N3926" s="296" t="s">
        <v>3408</v>
      </c>
    </row>
    <row r="3927" spans="1:14" ht="30.6">
      <c r="A3927" s="602"/>
      <c r="B3927" s="3033" t="s">
        <v>756</v>
      </c>
      <c r="C3927" s="602" t="s">
        <v>413</v>
      </c>
      <c r="D3927" s="617" t="s">
        <v>1850</v>
      </c>
      <c r="E3927" s="639" t="s">
        <v>1784</v>
      </c>
      <c r="F3927" s="618">
        <v>1228</v>
      </c>
      <c r="G3927" s="614" t="s">
        <v>4824</v>
      </c>
      <c r="H3927" s="640"/>
      <c r="I3927" s="640">
        <v>249.33333333333331</v>
      </c>
      <c r="J3927" s="1392" t="s">
        <v>1126</v>
      </c>
      <c r="K3927" s="600"/>
      <c r="L3927" s="598"/>
      <c r="M3927" s="599">
        <v>249.33333333333331</v>
      </c>
      <c r="N3927" s="116"/>
    </row>
    <row r="3928" spans="1:14">
      <c r="A3928" s="622"/>
      <c r="B3928" s="3032" t="s">
        <v>756</v>
      </c>
      <c r="C3928" s="622" t="s">
        <v>305</v>
      </c>
      <c r="D3928" s="623" t="s">
        <v>1850</v>
      </c>
      <c r="E3928" s="1655" t="s">
        <v>1784</v>
      </c>
      <c r="F3928" s="624">
        <v>2111</v>
      </c>
      <c r="G3928" s="625" t="s">
        <v>333</v>
      </c>
      <c r="H3928" s="645">
        <v>100</v>
      </c>
      <c r="I3928" s="645"/>
      <c r="J3928" s="1392">
        <v>88</v>
      </c>
      <c r="K3928" s="629"/>
      <c r="L3928" s="628">
        <v>100</v>
      </c>
      <c r="M3928" s="628"/>
      <c r="N3928" s="116"/>
    </row>
    <row r="3929" spans="1:14" ht="30.6">
      <c r="A3929" s="602"/>
      <c r="B3929" s="3033" t="s">
        <v>756</v>
      </c>
      <c r="C3929" s="602" t="s">
        <v>305</v>
      </c>
      <c r="D3929" s="617" t="s">
        <v>1850</v>
      </c>
      <c r="E3929" s="639" t="s">
        <v>1784</v>
      </c>
      <c r="F3929" s="618">
        <v>2111</v>
      </c>
      <c r="G3929" s="604" t="s">
        <v>3370</v>
      </c>
      <c r="H3929" s="640"/>
      <c r="I3929" s="640">
        <v>160</v>
      </c>
      <c r="J3929" s="1392" t="s">
        <v>1126</v>
      </c>
      <c r="K3929" s="600"/>
      <c r="L3929" s="599"/>
      <c r="M3929" s="816">
        <v>100</v>
      </c>
      <c r="N3929" s="296"/>
    </row>
    <row r="3930" spans="1:14" ht="20.399999999999999">
      <c r="A3930" s="1549"/>
      <c r="B3930" s="3033" t="s">
        <v>756</v>
      </c>
      <c r="C3930" s="602" t="s">
        <v>305</v>
      </c>
      <c r="D3930" s="617" t="s">
        <v>1850</v>
      </c>
      <c r="E3930" s="639" t="s">
        <v>1784</v>
      </c>
      <c r="F3930" s="618">
        <v>2111</v>
      </c>
      <c r="G3930" s="1551" t="s">
        <v>3371</v>
      </c>
      <c r="H3930" s="1552"/>
      <c r="I3930" s="1552">
        <v>-60</v>
      </c>
      <c r="J3930" s="1553"/>
      <c r="K3930" s="1554"/>
      <c r="L3930" s="1556"/>
      <c r="M3930" s="1556"/>
      <c r="N3930" s="372" t="s">
        <v>3410</v>
      </c>
    </row>
    <row r="3931" spans="1:14" ht="20.399999999999999">
      <c r="A3931" s="622"/>
      <c r="B3931" s="3032" t="s">
        <v>756</v>
      </c>
      <c r="C3931" s="622" t="s">
        <v>305</v>
      </c>
      <c r="D3931" s="623" t="s">
        <v>1850</v>
      </c>
      <c r="E3931" s="1655" t="s">
        <v>1784</v>
      </c>
      <c r="F3931" s="624">
        <v>2112</v>
      </c>
      <c r="G3931" s="625" t="s">
        <v>1014</v>
      </c>
      <c r="H3931" s="645">
        <v>660</v>
      </c>
      <c r="I3931" s="645"/>
      <c r="J3931" s="1392">
        <v>60</v>
      </c>
      <c r="K3931" s="629"/>
      <c r="L3931" s="628">
        <v>660</v>
      </c>
      <c r="M3931" s="628"/>
      <c r="N3931" s="372"/>
    </row>
    <row r="3932" spans="1:14" ht="20.399999999999999">
      <c r="A3932" s="602"/>
      <c r="B3932" s="3033" t="s">
        <v>756</v>
      </c>
      <c r="C3932" s="602" t="s">
        <v>305</v>
      </c>
      <c r="D3932" s="617" t="s">
        <v>1850</v>
      </c>
      <c r="E3932" s="639" t="s">
        <v>1784</v>
      </c>
      <c r="F3932" s="618">
        <v>2112</v>
      </c>
      <c r="G3932" s="604" t="s">
        <v>3371</v>
      </c>
      <c r="H3932" s="640"/>
      <c r="I3932" s="640">
        <v>60</v>
      </c>
      <c r="J3932" s="1392" t="s">
        <v>1126</v>
      </c>
      <c r="K3932" s="600"/>
      <c r="L3932" s="599"/>
      <c r="M3932" s="816">
        <v>60</v>
      </c>
      <c r="N3932" s="6"/>
    </row>
    <row r="3933" spans="1:14" ht="30.6">
      <c r="A3933" s="602"/>
      <c r="B3933" s="3033" t="s">
        <v>756</v>
      </c>
      <c r="C3933" s="602" t="s">
        <v>305</v>
      </c>
      <c r="D3933" s="617" t="s">
        <v>1850</v>
      </c>
      <c r="E3933" s="639" t="s">
        <v>1784</v>
      </c>
      <c r="F3933" s="618">
        <v>2112</v>
      </c>
      <c r="G3933" s="604" t="s">
        <v>3376</v>
      </c>
      <c r="H3933" s="640"/>
      <c r="I3933" s="640">
        <v>600</v>
      </c>
      <c r="J3933" s="1392" t="s">
        <v>1126</v>
      </c>
      <c r="K3933" s="600"/>
      <c r="L3933" s="599"/>
      <c r="M3933" s="599">
        <v>600</v>
      </c>
      <c r="N3933" s="350" t="s">
        <v>3411</v>
      </c>
    </row>
    <row r="3934" spans="1:14" ht="71.400000000000006" customHeight="1">
      <c r="A3934" s="622"/>
      <c r="B3934" s="3032" t="s">
        <v>756</v>
      </c>
      <c r="C3934" s="622" t="s">
        <v>305</v>
      </c>
      <c r="D3934" s="623" t="s">
        <v>1850</v>
      </c>
      <c r="E3934" s="1655" t="s">
        <v>1784</v>
      </c>
      <c r="F3934" s="624">
        <v>2121</v>
      </c>
      <c r="G3934" s="625" t="s">
        <v>334</v>
      </c>
      <c r="H3934" s="645">
        <v>240</v>
      </c>
      <c r="I3934" s="645"/>
      <c r="J3934" s="1392">
        <v>715</v>
      </c>
      <c r="K3934" s="629"/>
      <c r="L3934" s="628">
        <v>240</v>
      </c>
      <c r="M3934" s="628"/>
      <c r="N3934" s="296"/>
    </row>
    <row r="3935" spans="1:14" ht="30.6">
      <c r="A3935" s="602"/>
      <c r="B3935" s="3033" t="s">
        <v>756</v>
      </c>
      <c r="C3935" s="602" t="s">
        <v>305</v>
      </c>
      <c r="D3935" s="617" t="s">
        <v>1850</v>
      </c>
      <c r="E3935" s="639" t="s">
        <v>1784</v>
      </c>
      <c r="F3935" s="618">
        <v>2121</v>
      </c>
      <c r="G3935" s="604" t="s">
        <v>2120</v>
      </c>
      <c r="H3935" s="640"/>
      <c r="I3935" s="640">
        <v>240</v>
      </c>
      <c r="J3935" s="1392" t="s">
        <v>1126</v>
      </c>
      <c r="K3935" s="600"/>
      <c r="L3935" s="599"/>
      <c r="M3935" s="599">
        <v>240</v>
      </c>
      <c r="N3935" s="1670" t="s">
        <v>3413</v>
      </c>
    </row>
    <row r="3936" spans="1:14">
      <c r="A3936" s="622"/>
      <c r="B3936" s="3032" t="s">
        <v>351</v>
      </c>
      <c r="C3936" s="622" t="s">
        <v>308</v>
      </c>
      <c r="D3936" s="623" t="s">
        <v>1850</v>
      </c>
      <c r="E3936" s="1655" t="s">
        <v>1784</v>
      </c>
      <c r="F3936" s="624">
        <v>2121</v>
      </c>
      <c r="G3936" s="625" t="s">
        <v>1008</v>
      </c>
      <c r="H3936" s="645">
        <v>700</v>
      </c>
      <c r="I3936" s="645"/>
      <c r="J3936" s="1392"/>
      <c r="K3936" s="629"/>
      <c r="L3936" s="628">
        <v>855</v>
      </c>
      <c r="M3936" s="626"/>
      <c r="N3936" s="372"/>
    </row>
    <row r="3937" spans="1:17" ht="71.400000000000006" customHeight="1">
      <c r="A3937" s="602"/>
      <c r="B3937" s="3033" t="s">
        <v>351</v>
      </c>
      <c r="C3937" s="602" t="s">
        <v>308</v>
      </c>
      <c r="D3937" s="617" t="s">
        <v>1850</v>
      </c>
      <c r="E3937" s="639" t="s">
        <v>1784</v>
      </c>
      <c r="F3937" s="618">
        <v>2121</v>
      </c>
      <c r="G3937" s="604" t="s">
        <v>3372</v>
      </c>
      <c r="H3937" s="640"/>
      <c r="I3937" s="640">
        <v>460</v>
      </c>
      <c r="J3937" s="1392" t="s">
        <v>1126</v>
      </c>
      <c r="K3937" s="600"/>
      <c r="L3937" s="598"/>
      <c r="M3937" s="599">
        <v>570</v>
      </c>
    </row>
    <row r="3938" spans="1:17" ht="71.400000000000006">
      <c r="A3938" s="602"/>
      <c r="B3938" s="3033" t="s">
        <v>351</v>
      </c>
      <c r="C3938" s="602" t="s">
        <v>308</v>
      </c>
      <c r="D3938" s="617" t="s">
        <v>1850</v>
      </c>
      <c r="E3938" s="639" t="s">
        <v>1784</v>
      </c>
      <c r="F3938" s="618">
        <v>2121</v>
      </c>
      <c r="G3938" s="604" t="s">
        <v>3373</v>
      </c>
      <c r="H3938" s="640"/>
      <c r="I3938" s="640">
        <v>240</v>
      </c>
      <c r="J3938" s="1392" t="s">
        <v>1126</v>
      </c>
      <c r="K3938" s="600"/>
      <c r="L3938" s="598"/>
      <c r="M3938" s="599">
        <v>285</v>
      </c>
      <c r="N3938" s="1671" t="s">
        <v>3414</v>
      </c>
    </row>
    <row r="3939" spans="1:17">
      <c r="A3939" s="622"/>
      <c r="B3939" s="3032" t="s">
        <v>351</v>
      </c>
      <c r="C3939" s="622" t="s">
        <v>308</v>
      </c>
      <c r="D3939" s="623" t="s">
        <v>1850</v>
      </c>
      <c r="E3939" s="1655" t="s">
        <v>1784</v>
      </c>
      <c r="F3939" s="624">
        <v>2122</v>
      </c>
      <c r="G3939" s="625" t="s">
        <v>385</v>
      </c>
      <c r="H3939" s="645">
        <v>236</v>
      </c>
      <c r="I3939" s="645"/>
      <c r="J3939" s="1392"/>
      <c r="K3939" s="629"/>
      <c r="L3939" s="628">
        <v>3720</v>
      </c>
      <c r="M3939" s="626"/>
      <c r="N3939" s="116"/>
    </row>
    <row r="3940" spans="1:17" ht="153">
      <c r="A3940" s="602"/>
      <c r="B3940" s="3033" t="s">
        <v>351</v>
      </c>
      <c r="C3940" s="602" t="s">
        <v>308</v>
      </c>
      <c r="D3940" s="617" t="s">
        <v>1850</v>
      </c>
      <c r="E3940" s="639" t="s">
        <v>1784</v>
      </c>
      <c r="F3940" s="618">
        <v>2122</v>
      </c>
      <c r="G3940" s="604" t="s">
        <v>3374</v>
      </c>
      <c r="H3940" s="640"/>
      <c r="I3940" s="640">
        <v>2740</v>
      </c>
      <c r="J3940" s="1392" t="s">
        <v>1126</v>
      </c>
      <c r="K3940" s="600"/>
      <c r="L3940" s="598"/>
      <c r="M3940" s="599">
        <v>2480</v>
      </c>
      <c r="N3940" s="1657" t="s">
        <v>3381</v>
      </c>
      <c r="O3940" s="193"/>
      <c r="P3940" s="193"/>
      <c r="Q3940" s="193"/>
    </row>
    <row r="3941" spans="1:17" ht="11.4" customHeight="1">
      <c r="A3941" s="1534"/>
      <c r="B3941" s="3033" t="s">
        <v>351</v>
      </c>
      <c r="C3941" s="602" t="s">
        <v>308</v>
      </c>
      <c r="D3941" s="617" t="s">
        <v>1850</v>
      </c>
      <c r="E3941" s="639" t="s">
        <v>1784</v>
      </c>
      <c r="F3941" s="618">
        <v>2122</v>
      </c>
      <c r="G3941" s="1535" t="s">
        <v>3246</v>
      </c>
      <c r="H3941" s="1448"/>
      <c r="I3941" s="1448">
        <v>-2264</v>
      </c>
      <c r="J3941" s="1448"/>
      <c r="K3941" s="1449"/>
      <c r="L3941" s="1448"/>
      <c r="M3941" s="1448"/>
      <c r="N3941" s="1657" t="s">
        <v>3428</v>
      </c>
      <c r="O3941" s="193"/>
      <c r="P3941" s="193"/>
      <c r="Q3941" s="193"/>
    </row>
    <row r="3942" spans="1:17" ht="153">
      <c r="A3942" s="602"/>
      <c r="B3942" s="3033" t="s">
        <v>351</v>
      </c>
      <c r="C3942" s="602" t="s">
        <v>308</v>
      </c>
      <c r="D3942" s="617" t="s">
        <v>1850</v>
      </c>
      <c r="E3942" s="639" t="s">
        <v>1784</v>
      </c>
      <c r="F3942" s="618">
        <v>2122</v>
      </c>
      <c r="G3942" s="604" t="s">
        <v>3375</v>
      </c>
      <c r="H3942" s="640"/>
      <c r="I3942" s="640">
        <v>1320</v>
      </c>
      <c r="J3942" s="1392" t="s">
        <v>1126</v>
      </c>
      <c r="K3942" s="600"/>
      <c r="L3942" s="598"/>
      <c r="M3942" s="599">
        <v>1240</v>
      </c>
      <c r="N3942" s="116"/>
      <c r="O3942" s="193"/>
      <c r="P3942" s="193"/>
      <c r="Q3942" s="193"/>
    </row>
    <row r="3943" spans="1:17" ht="51">
      <c r="A3943" s="602"/>
      <c r="B3943" s="3033" t="s">
        <v>351</v>
      </c>
      <c r="C3943" s="602" t="s">
        <v>308</v>
      </c>
      <c r="D3943" s="617" t="s">
        <v>1850</v>
      </c>
      <c r="E3943" s="639" t="s">
        <v>1784</v>
      </c>
      <c r="F3943" s="618">
        <v>2122</v>
      </c>
      <c r="G3943" s="604" t="s">
        <v>3250</v>
      </c>
      <c r="H3943" s="640"/>
      <c r="I3943" s="640">
        <v>-1560</v>
      </c>
      <c r="J3943" s="1392" t="s">
        <v>1126</v>
      </c>
      <c r="K3943" s="600"/>
      <c r="L3943" s="598"/>
      <c r="M3943" s="598"/>
      <c r="N3943" s="1657" t="s">
        <v>3416</v>
      </c>
      <c r="O3943" s="193"/>
      <c r="P3943" s="193"/>
      <c r="Q3943" s="193"/>
    </row>
    <row r="3944" spans="1:17">
      <c r="A3944" s="622"/>
      <c r="B3944" s="3032" t="s">
        <v>756</v>
      </c>
      <c r="C3944" s="622" t="s">
        <v>305</v>
      </c>
      <c r="D3944" s="623" t="s">
        <v>1850</v>
      </c>
      <c r="E3944" s="1655" t="s">
        <v>1784</v>
      </c>
      <c r="F3944" s="624">
        <v>2122</v>
      </c>
      <c r="G3944" s="625" t="s">
        <v>385</v>
      </c>
      <c r="H3944" s="645">
        <v>1420</v>
      </c>
      <c r="I3944" s="645"/>
      <c r="J3944" s="1392">
        <v>180</v>
      </c>
      <c r="K3944" s="629"/>
      <c r="L3944" s="628">
        <v>1420</v>
      </c>
      <c r="M3944" s="628"/>
      <c r="N3944" s="1657" t="s">
        <v>3381</v>
      </c>
    </row>
    <row r="3945" spans="1:17" ht="30.6">
      <c r="A3945" s="602"/>
      <c r="B3945" s="3033" t="s">
        <v>756</v>
      </c>
      <c r="C3945" s="602" t="s">
        <v>305</v>
      </c>
      <c r="D3945" s="617" t="s">
        <v>1850</v>
      </c>
      <c r="E3945" s="639" t="s">
        <v>1784</v>
      </c>
      <c r="F3945" s="618">
        <v>2122</v>
      </c>
      <c r="G3945" s="604" t="s">
        <v>1528</v>
      </c>
      <c r="H3945" s="640"/>
      <c r="I3945" s="640">
        <v>1420</v>
      </c>
      <c r="J3945" s="1392" t="s">
        <v>1126</v>
      </c>
      <c r="K3945" s="600"/>
      <c r="L3945" s="599"/>
      <c r="M3945" s="599">
        <v>1420</v>
      </c>
      <c r="N3945" s="116"/>
    </row>
    <row r="3946" spans="1:17">
      <c r="A3946" s="622"/>
      <c r="B3946" s="3032" t="s">
        <v>756</v>
      </c>
      <c r="C3946" s="622" t="s">
        <v>307</v>
      </c>
      <c r="D3946" s="623" t="s">
        <v>1850</v>
      </c>
      <c r="E3946" s="1655" t="s">
        <v>1784</v>
      </c>
      <c r="F3946" s="624">
        <v>2210</v>
      </c>
      <c r="G3946" s="625" t="s">
        <v>557</v>
      </c>
      <c r="H3946" s="645">
        <v>1966.0600000000002</v>
      </c>
      <c r="I3946" s="645"/>
      <c r="J3946" s="1392">
        <v>1493</v>
      </c>
      <c r="K3946" s="629"/>
      <c r="L3946" s="628">
        <v>1650.4600000000003</v>
      </c>
      <c r="M3946" s="626"/>
      <c r="N3946" s="116"/>
    </row>
    <row r="3947" spans="1:17" ht="20.399999999999999">
      <c r="A3947" s="602"/>
      <c r="B3947" s="3033" t="s">
        <v>756</v>
      </c>
      <c r="C3947" s="602" t="s">
        <v>307</v>
      </c>
      <c r="D3947" s="617" t="s">
        <v>1850</v>
      </c>
      <c r="E3947" s="639" t="s">
        <v>1784</v>
      </c>
      <c r="F3947" s="618">
        <v>2210</v>
      </c>
      <c r="G3947" s="621" t="s">
        <v>2123</v>
      </c>
      <c r="H3947" s="640"/>
      <c r="I3947" s="640">
        <v>1154.3400000000001</v>
      </c>
      <c r="J3947" s="1392" t="s">
        <v>1126</v>
      </c>
      <c r="K3947" s="619"/>
      <c r="L3947" s="737"/>
      <c r="M3947" s="599">
        <v>1154.3400000000001</v>
      </c>
      <c r="N3947" s="116"/>
    </row>
    <row r="3948" spans="1:17" ht="30.6">
      <c r="A3948" s="602"/>
      <c r="B3948" s="3033" t="s">
        <v>756</v>
      </c>
      <c r="C3948" s="602" t="s">
        <v>307</v>
      </c>
      <c r="D3948" s="617" t="s">
        <v>1850</v>
      </c>
      <c r="E3948" s="639" t="s">
        <v>1784</v>
      </c>
      <c r="F3948" s="618">
        <v>2210</v>
      </c>
      <c r="G3948" s="621" t="s">
        <v>2124</v>
      </c>
      <c r="H3948" s="640"/>
      <c r="I3948" s="640">
        <v>108.89999999999999</v>
      </c>
      <c r="J3948" s="1392" t="s">
        <v>1126</v>
      </c>
      <c r="K3948" s="600"/>
      <c r="L3948" s="598"/>
      <c r="M3948" s="599">
        <v>108.89999999999999</v>
      </c>
      <c r="N3948" s="296"/>
    </row>
    <row r="3949" spans="1:17" ht="30.6">
      <c r="A3949" s="602"/>
      <c r="B3949" s="3033" t="s">
        <v>756</v>
      </c>
      <c r="C3949" s="602" t="s">
        <v>307</v>
      </c>
      <c r="D3949" s="617" t="s">
        <v>1850</v>
      </c>
      <c r="E3949" s="639" t="s">
        <v>1784</v>
      </c>
      <c r="F3949" s="618">
        <v>2210</v>
      </c>
      <c r="G3949" s="621" t="s">
        <v>2125</v>
      </c>
      <c r="H3949" s="640"/>
      <c r="I3949" s="640">
        <v>302.5</v>
      </c>
      <c r="J3949" s="1392" t="s">
        <v>1126</v>
      </c>
      <c r="K3949" s="619"/>
      <c r="L3949" s="737"/>
      <c r="M3949" s="599">
        <v>302.5</v>
      </c>
      <c r="N3949" s="372"/>
    </row>
    <row r="3950" spans="1:17" ht="30.6">
      <c r="A3950" s="602"/>
      <c r="B3950" s="3033" t="s">
        <v>756</v>
      </c>
      <c r="C3950" s="602" t="s">
        <v>307</v>
      </c>
      <c r="D3950" s="617" t="s">
        <v>1850</v>
      </c>
      <c r="E3950" s="639" t="s">
        <v>1784</v>
      </c>
      <c r="F3950" s="618">
        <v>2210</v>
      </c>
      <c r="G3950" s="621" t="s">
        <v>4825</v>
      </c>
      <c r="H3950" s="599"/>
      <c r="I3950" s="599">
        <v>400.32</v>
      </c>
      <c r="J3950" s="1392" t="s">
        <v>1126</v>
      </c>
      <c r="K3950" s="606"/>
      <c r="L3950" s="598"/>
      <c r="M3950" s="599">
        <v>84.72</v>
      </c>
      <c r="N3950" s="1664" t="s">
        <v>3418</v>
      </c>
    </row>
    <row r="3951" spans="1:17" ht="40.799999999999997">
      <c r="A3951" s="622"/>
      <c r="B3951" s="3032" t="s">
        <v>756</v>
      </c>
      <c r="C3951" s="622" t="s">
        <v>305</v>
      </c>
      <c r="D3951" s="623" t="s">
        <v>1850</v>
      </c>
      <c r="E3951" s="1655" t="s">
        <v>1784</v>
      </c>
      <c r="F3951" s="763">
        <v>2221</v>
      </c>
      <c r="G3951" s="739" t="s">
        <v>606</v>
      </c>
      <c r="H3951" s="645">
        <v>2000</v>
      </c>
      <c r="I3951" s="645"/>
      <c r="J3951" s="1392">
        <v>0</v>
      </c>
      <c r="K3951" s="741"/>
      <c r="L3951" s="628">
        <v>0</v>
      </c>
      <c r="M3951" s="628"/>
      <c r="N3951" s="1583" t="s">
        <v>3398</v>
      </c>
    </row>
    <row r="3952" spans="1:17">
      <c r="A3952" s="602"/>
      <c r="B3952" s="3033" t="s">
        <v>756</v>
      </c>
      <c r="C3952" s="602" t="s">
        <v>305</v>
      </c>
      <c r="D3952" s="617" t="s">
        <v>1850</v>
      </c>
      <c r="E3952" s="639" t="s">
        <v>1784</v>
      </c>
      <c r="F3952" s="734">
        <v>2221</v>
      </c>
      <c r="G3952" s="689" t="s">
        <v>2709</v>
      </c>
      <c r="H3952" s="640"/>
      <c r="I3952" s="640">
        <v>2000</v>
      </c>
      <c r="J3952" s="1392" t="s">
        <v>1126</v>
      </c>
      <c r="K3952" s="731"/>
      <c r="L3952" s="599"/>
      <c r="M3952" s="816">
        <v>0</v>
      </c>
      <c r="N3952" s="372"/>
    </row>
    <row r="3953" spans="1:14">
      <c r="A3953" s="622"/>
      <c r="B3953" s="3032" t="s">
        <v>756</v>
      </c>
      <c r="C3953" s="622" t="s">
        <v>305</v>
      </c>
      <c r="D3953" s="623" t="s">
        <v>1850</v>
      </c>
      <c r="E3953" s="1655" t="s">
        <v>1784</v>
      </c>
      <c r="F3953" s="763">
        <v>2222</v>
      </c>
      <c r="G3953" s="739" t="s">
        <v>145</v>
      </c>
      <c r="H3953" s="645">
        <v>100</v>
      </c>
      <c r="I3953" s="645"/>
      <c r="J3953" s="1392">
        <v>0</v>
      </c>
      <c r="K3953" s="741"/>
      <c r="L3953" s="628">
        <v>0</v>
      </c>
      <c r="M3953" s="628"/>
      <c r="N3953" s="296"/>
    </row>
    <row r="3954" spans="1:14">
      <c r="A3954" s="602"/>
      <c r="B3954" s="3033" t="s">
        <v>756</v>
      </c>
      <c r="C3954" s="602" t="s">
        <v>305</v>
      </c>
      <c r="D3954" s="617" t="s">
        <v>1850</v>
      </c>
      <c r="E3954" s="639" t="s">
        <v>1784</v>
      </c>
      <c r="F3954" s="734">
        <v>2222</v>
      </c>
      <c r="G3954" s="689" t="s">
        <v>2709</v>
      </c>
      <c r="H3954" s="640"/>
      <c r="I3954" s="640">
        <v>100</v>
      </c>
      <c r="J3954" s="1392" t="s">
        <v>1126</v>
      </c>
      <c r="K3954" s="731"/>
      <c r="L3954" s="599"/>
      <c r="M3954" s="816">
        <v>0</v>
      </c>
      <c r="N3954" s="296"/>
    </row>
    <row r="3955" spans="1:14" ht="40.799999999999997">
      <c r="A3955" s="622"/>
      <c r="B3955" s="3032" t="s">
        <v>756</v>
      </c>
      <c r="C3955" s="622" t="s">
        <v>307</v>
      </c>
      <c r="D3955" s="623" t="s">
        <v>1850</v>
      </c>
      <c r="E3955" s="1655" t="s">
        <v>1784</v>
      </c>
      <c r="F3955" s="624">
        <v>2223</v>
      </c>
      <c r="G3955" s="625" t="s">
        <v>146</v>
      </c>
      <c r="H3955" s="646">
        <v>800</v>
      </c>
      <c r="I3955" s="646"/>
      <c r="J3955" s="1392">
        <v>456.39</v>
      </c>
      <c r="K3955" s="629"/>
      <c r="L3955" s="902">
        <v>800</v>
      </c>
      <c r="M3955" s="902"/>
      <c r="N3955" s="350" t="s">
        <v>3127</v>
      </c>
    </row>
    <row r="3956" spans="1:14">
      <c r="A3956" s="602"/>
      <c r="B3956" s="3033" t="s">
        <v>756</v>
      </c>
      <c r="C3956" s="602" t="s">
        <v>305</v>
      </c>
      <c r="D3956" s="617" t="s">
        <v>1850</v>
      </c>
      <c r="E3956" s="639" t="s">
        <v>1784</v>
      </c>
      <c r="F3956" s="618">
        <v>2223</v>
      </c>
      <c r="G3956" s="689" t="s">
        <v>2709</v>
      </c>
      <c r="H3956" s="599"/>
      <c r="I3956" s="599">
        <v>800</v>
      </c>
      <c r="J3956" s="1392" t="s">
        <v>1126</v>
      </c>
      <c r="K3956" s="606"/>
      <c r="L3956" s="599"/>
      <c r="M3956" s="816">
        <v>800</v>
      </c>
      <c r="N3956" s="116" t="s">
        <v>4724</v>
      </c>
    </row>
    <row r="3957" spans="1:14" ht="11.4" customHeight="1">
      <c r="A3957" s="602"/>
      <c r="B3957" s="3033" t="s">
        <v>756</v>
      </c>
      <c r="C3957" s="602" t="s">
        <v>307</v>
      </c>
      <c r="D3957" s="617" t="s">
        <v>1850</v>
      </c>
      <c r="E3957" s="639" t="s">
        <v>1784</v>
      </c>
      <c r="F3957" s="618">
        <v>2223</v>
      </c>
      <c r="G3957" s="604" t="s">
        <v>584</v>
      </c>
      <c r="H3957" s="640"/>
      <c r="I3957" s="640"/>
      <c r="J3957" s="1392" t="s">
        <v>1126</v>
      </c>
      <c r="K3957" s="600"/>
      <c r="L3957" s="599"/>
      <c r="M3957" s="599"/>
      <c r="N3957" s="6"/>
    </row>
    <row r="3958" spans="1:14">
      <c r="A3958" s="622"/>
      <c r="B3958" s="3032" t="s">
        <v>756</v>
      </c>
      <c r="C3958" s="622" t="s">
        <v>305</v>
      </c>
      <c r="D3958" s="623" t="s">
        <v>1850</v>
      </c>
      <c r="E3958" s="1655" t="s">
        <v>1784</v>
      </c>
      <c r="F3958" s="624">
        <v>2234</v>
      </c>
      <c r="G3958" s="625" t="s">
        <v>112</v>
      </c>
      <c r="H3958" s="645">
        <v>250</v>
      </c>
      <c r="I3958" s="645"/>
      <c r="J3958" s="1392">
        <v>77</v>
      </c>
      <c r="K3958" s="629"/>
      <c r="L3958" s="628">
        <v>150</v>
      </c>
      <c r="M3958" s="628"/>
      <c r="N3958" s="6"/>
    </row>
    <row r="3959" spans="1:14" ht="30.6">
      <c r="A3959" s="602"/>
      <c r="B3959" s="3033" t="s">
        <v>756</v>
      </c>
      <c r="C3959" s="602" t="s">
        <v>305</v>
      </c>
      <c r="D3959" s="617" t="s">
        <v>1850</v>
      </c>
      <c r="E3959" s="639" t="s">
        <v>1784</v>
      </c>
      <c r="F3959" s="618">
        <v>2234</v>
      </c>
      <c r="G3959" s="604" t="s">
        <v>3382</v>
      </c>
      <c r="H3959" s="640"/>
      <c r="I3959" s="640">
        <v>250</v>
      </c>
      <c r="J3959" s="1392" t="s">
        <v>1126</v>
      </c>
      <c r="K3959" s="600"/>
      <c r="L3959" s="599"/>
      <c r="M3959" s="599">
        <v>150</v>
      </c>
      <c r="N3959" s="6"/>
    </row>
    <row r="3960" spans="1:14" ht="33.75" customHeight="1">
      <c r="A3960" s="622"/>
      <c r="B3960" s="3032" t="s">
        <v>756</v>
      </c>
      <c r="C3960" s="622" t="s">
        <v>305</v>
      </c>
      <c r="D3960" s="623" t="s">
        <v>1850</v>
      </c>
      <c r="E3960" s="1655" t="s">
        <v>1784</v>
      </c>
      <c r="F3960" s="624">
        <v>2235</v>
      </c>
      <c r="G3960" s="625" t="s">
        <v>1131</v>
      </c>
      <c r="H3960" s="645">
        <v>850</v>
      </c>
      <c r="I3960" s="645"/>
      <c r="J3960" s="1392">
        <v>69.42</v>
      </c>
      <c r="K3960" s="629"/>
      <c r="L3960" s="628">
        <v>500</v>
      </c>
      <c r="M3960" s="628"/>
      <c r="N3960" s="6"/>
    </row>
    <row r="3961" spans="1:14" ht="20.399999999999999">
      <c r="A3961" s="602"/>
      <c r="B3961" s="3033" t="s">
        <v>756</v>
      </c>
      <c r="C3961" s="602" t="s">
        <v>305</v>
      </c>
      <c r="D3961" s="617" t="s">
        <v>1850</v>
      </c>
      <c r="E3961" s="639" t="s">
        <v>1784</v>
      </c>
      <c r="F3961" s="618">
        <v>2235</v>
      </c>
      <c r="G3961" s="604" t="s">
        <v>2126</v>
      </c>
      <c r="H3961" s="640"/>
      <c r="I3961" s="640">
        <v>850</v>
      </c>
      <c r="J3961" s="1392" t="s">
        <v>1126</v>
      </c>
      <c r="K3961" s="600"/>
      <c r="L3961" s="599"/>
      <c r="M3961" s="816">
        <v>500</v>
      </c>
      <c r="N3961" s="6"/>
    </row>
    <row r="3962" spans="1:14" ht="30.6">
      <c r="A3962" s="622"/>
      <c r="B3962" s="3032" t="s">
        <v>756</v>
      </c>
      <c r="C3962" s="622" t="s">
        <v>307</v>
      </c>
      <c r="D3962" s="623" t="s">
        <v>1850</v>
      </c>
      <c r="E3962" s="1655" t="s">
        <v>1784</v>
      </c>
      <c r="F3962" s="624">
        <v>2239</v>
      </c>
      <c r="G3962" s="625" t="s">
        <v>114</v>
      </c>
      <c r="H3962" s="645">
        <v>77508.039999999994</v>
      </c>
      <c r="I3962" s="645"/>
      <c r="J3962" s="1392"/>
      <c r="K3962" s="629"/>
      <c r="L3962" s="628">
        <v>80317</v>
      </c>
      <c r="M3962" s="626"/>
      <c r="N3962" s="6"/>
    </row>
    <row r="3963" spans="1:14" ht="30.6">
      <c r="A3963" s="602"/>
      <c r="B3963" s="3033" t="s">
        <v>756</v>
      </c>
      <c r="C3963" s="602" t="s">
        <v>307</v>
      </c>
      <c r="D3963" s="617" t="s">
        <v>1850</v>
      </c>
      <c r="E3963" s="639" t="s">
        <v>1784</v>
      </c>
      <c r="F3963" s="618">
        <v>2239</v>
      </c>
      <c r="G3963" s="604" t="s">
        <v>3385</v>
      </c>
      <c r="H3963" s="640"/>
      <c r="I3963" s="640">
        <v>286.04000000000002</v>
      </c>
      <c r="J3963" s="1392" t="s">
        <v>1126</v>
      </c>
      <c r="K3963" s="600"/>
      <c r="L3963" s="598"/>
      <c r="M3963" s="1672">
        <v>0</v>
      </c>
      <c r="N3963" s="6"/>
    </row>
    <row r="3964" spans="1:14" ht="33.75" customHeight="1">
      <c r="A3964" s="602"/>
      <c r="B3964" s="3033" t="s">
        <v>756</v>
      </c>
      <c r="C3964" s="602" t="s">
        <v>307</v>
      </c>
      <c r="D3964" s="617" t="s">
        <v>1850</v>
      </c>
      <c r="E3964" s="639" t="s">
        <v>1784</v>
      </c>
      <c r="F3964" s="618">
        <v>2239</v>
      </c>
      <c r="G3964" s="1551" t="s">
        <v>3386</v>
      </c>
      <c r="H3964" s="1552"/>
      <c r="I3964" s="1552">
        <v>750</v>
      </c>
      <c r="J3964" s="1553" t="s">
        <v>1126</v>
      </c>
      <c r="K3964" s="1554"/>
      <c r="L3964" s="1555"/>
      <c r="M3964" s="1656">
        <v>525</v>
      </c>
      <c r="N3964" s="6"/>
    </row>
    <row r="3965" spans="1:14" ht="33.75" customHeight="1">
      <c r="A3965" s="1170"/>
      <c r="B3965" s="3033" t="s">
        <v>756</v>
      </c>
      <c r="C3965" s="602" t="s">
        <v>307</v>
      </c>
      <c r="D3965" s="617" t="s">
        <v>1850</v>
      </c>
      <c r="E3965" s="639" t="s">
        <v>1784</v>
      </c>
      <c r="F3965" s="618">
        <v>2239</v>
      </c>
      <c r="G3965" s="1171" t="s">
        <v>2699</v>
      </c>
      <c r="H3965" s="1172"/>
      <c r="I3965" s="1172">
        <v>600</v>
      </c>
      <c r="J3965" s="1392" t="s">
        <v>1126</v>
      </c>
      <c r="K3965" s="1174"/>
      <c r="L3965" s="1213"/>
      <c r="M3965" s="1213"/>
      <c r="N3965" s="116"/>
    </row>
    <row r="3966" spans="1:14" ht="51">
      <c r="A3966" s="602"/>
      <c r="B3966" s="3033" t="s">
        <v>756</v>
      </c>
      <c r="C3966" s="602" t="s">
        <v>307</v>
      </c>
      <c r="D3966" s="617" t="s">
        <v>1850</v>
      </c>
      <c r="E3966" s="639" t="s">
        <v>1784</v>
      </c>
      <c r="F3966" s="618">
        <v>2239</v>
      </c>
      <c r="G3966" s="1551" t="s">
        <v>2127</v>
      </c>
      <c r="H3966" s="1552"/>
      <c r="I3966" s="1658">
        <v>1750.0000000000002</v>
      </c>
      <c r="J3966" s="1553" t="s">
        <v>1126</v>
      </c>
      <c r="K3966" s="1554"/>
      <c r="L3966" s="1555"/>
      <c r="M3966" s="1656">
        <v>1750.0000000000002</v>
      </c>
      <c r="N3966" s="116"/>
    </row>
    <row r="3967" spans="1:14" ht="40.799999999999997">
      <c r="A3967" s="602" t="s">
        <v>317</v>
      </c>
      <c r="B3967" s="3033" t="s">
        <v>756</v>
      </c>
      <c r="C3967" s="602" t="s">
        <v>307</v>
      </c>
      <c r="D3967" s="617" t="s">
        <v>1850</v>
      </c>
      <c r="E3967" s="639" t="s">
        <v>1784</v>
      </c>
      <c r="F3967" s="618">
        <v>2239</v>
      </c>
      <c r="G3967" s="1551" t="s">
        <v>2859</v>
      </c>
      <c r="H3967" s="1552"/>
      <c r="I3967" s="1658">
        <v>31800</v>
      </c>
      <c r="J3967" s="1553"/>
      <c r="K3967" s="1554"/>
      <c r="L3967" s="1555"/>
      <c r="M3967" s="2626">
        <v>15900</v>
      </c>
      <c r="N3967" s="116"/>
    </row>
    <row r="3968" spans="1:14">
      <c r="A3968" s="602" t="s">
        <v>317</v>
      </c>
      <c r="B3968" s="3033" t="s">
        <v>756</v>
      </c>
      <c r="C3968" s="602" t="s">
        <v>307</v>
      </c>
      <c r="D3968" s="617" t="s">
        <v>1850</v>
      </c>
      <c r="E3968" s="639" t="s">
        <v>1784</v>
      </c>
      <c r="F3968" s="618">
        <v>2239</v>
      </c>
      <c r="G3968" s="1551" t="s">
        <v>3390</v>
      </c>
      <c r="H3968" s="1552"/>
      <c r="I3968" s="1658">
        <v>15435</v>
      </c>
      <c r="J3968" s="1553">
        <v>18676</v>
      </c>
      <c r="K3968" s="1554"/>
      <c r="L3968" s="1555"/>
      <c r="M3968" s="1552">
        <v>31800</v>
      </c>
      <c r="N3968" s="6"/>
    </row>
    <row r="3969" spans="1:14" ht="40.799999999999997">
      <c r="A3969" s="602" t="s">
        <v>317</v>
      </c>
      <c r="B3969" s="3033" t="s">
        <v>756</v>
      </c>
      <c r="C3969" s="602" t="s">
        <v>307</v>
      </c>
      <c r="D3969" s="617" t="s">
        <v>1850</v>
      </c>
      <c r="E3969" s="639" t="s">
        <v>1784</v>
      </c>
      <c r="F3969" s="618">
        <v>2239</v>
      </c>
      <c r="G3969" s="1171" t="s">
        <v>2698</v>
      </c>
      <c r="H3969" s="1172"/>
      <c r="I3969" s="1173">
        <v>1815</v>
      </c>
      <c r="J3969" s="1392">
        <v>833</v>
      </c>
      <c r="K3969" s="1174"/>
      <c r="L3969" s="1213"/>
      <c r="M3969" s="1172"/>
      <c r="N3969" s="6"/>
    </row>
    <row r="3970" spans="1:14" ht="40.799999999999997">
      <c r="A3970" s="602" t="s">
        <v>317</v>
      </c>
      <c r="B3970" s="3033" t="s">
        <v>756</v>
      </c>
      <c r="C3970" s="602" t="s">
        <v>307</v>
      </c>
      <c r="D3970" s="617" t="s">
        <v>1850</v>
      </c>
      <c r="E3970" s="639" t="s">
        <v>1784</v>
      </c>
      <c r="F3970" s="618">
        <v>2239</v>
      </c>
      <c r="G3970" s="1551" t="s">
        <v>3392</v>
      </c>
      <c r="H3970" s="1659"/>
      <c r="I3970" s="1660">
        <v>18872</v>
      </c>
      <c r="J3970" s="1553">
        <v>5815</v>
      </c>
      <c r="K3970" s="1661"/>
      <c r="L3970" s="1662"/>
      <c r="M3970" s="1658">
        <v>20160</v>
      </c>
      <c r="N3970" s="1657" t="s">
        <v>3420</v>
      </c>
    </row>
    <row r="3971" spans="1:14" ht="20.399999999999999">
      <c r="A3971" s="1393" t="s">
        <v>317</v>
      </c>
      <c r="B3971" s="3033" t="s">
        <v>756</v>
      </c>
      <c r="C3971" s="602" t="s">
        <v>307</v>
      </c>
      <c r="D3971" s="617" t="s">
        <v>1850</v>
      </c>
      <c r="E3971" s="639" t="s">
        <v>1784</v>
      </c>
      <c r="F3971" s="618">
        <v>2239</v>
      </c>
      <c r="G3971" s="1439" t="s">
        <v>3186</v>
      </c>
      <c r="H3971" s="1445"/>
      <c r="I3971" s="1484">
        <v>-2400</v>
      </c>
      <c r="J3971" s="1445"/>
      <c r="K3971" s="1485"/>
      <c r="L3971" s="1445"/>
      <c r="M3971" s="1665"/>
      <c r="N3971" s="6"/>
    </row>
    <row r="3972" spans="1:14">
      <c r="A3972" s="602" t="s">
        <v>317</v>
      </c>
      <c r="B3972" s="3033" t="s">
        <v>756</v>
      </c>
      <c r="C3972" s="602" t="s">
        <v>307</v>
      </c>
      <c r="D3972" s="617" t="s">
        <v>1850</v>
      </c>
      <c r="E3972" s="639" t="s">
        <v>1784</v>
      </c>
      <c r="F3972" s="618">
        <v>2239</v>
      </c>
      <c r="G3972" s="604" t="s">
        <v>2129</v>
      </c>
      <c r="H3972" s="648"/>
      <c r="I3972" s="649">
        <v>4000</v>
      </c>
      <c r="J3972" s="1392" t="s">
        <v>1126</v>
      </c>
      <c r="K3972" s="631"/>
      <c r="L3972" s="630"/>
      <c r="M3972" s="851"/>
      <c r="N3972" s="6"/>
    </row>
    <row r="3973" spans="1:14" ht="30.6">
      <c r="A3973" s="576"/>
      <c r="B3973" s="3033" t="s">
        <v>756</v>
      </c>
      <c r="C3973" s="602" t="s">
        <v>307</v>
      </c>
      <c r="D3973" s="617" t="s">
        <v>1850</v>
      </c>
      <c r="E3973" s="639" t="s">
        <v>1784</v>
      </c>
      <c r="F3973" s="618">
        <v>2239</v>
      </c>
      <c r="G3973" s="1044" t="s">
        <v>2870</v>
      </c>
      <c r="H3973" s="1066"/>
      <c r="I3973" s="1335">
        <v>-3136</v>
      </c>
      <c r="J3973" s="1392" t="s">
        <v>1126</v>
      </c>
      <c r="K3973" s="1336"/>
      <c r="L3973" s="1368"/>
      <c r="M3973" s="1667"/>
      <c r="N3973" s="116"/>
    </row>
    <row r="3974" spans="1:14" ht="30.6">
      <c r="A3974" s="602" t="s">
        <v>317</v>
      </c>
      <c r="B3974" s="3033" t="s">
        <v>756</v>
      </c>
      <c r="C3974" s="602" t="s">
        <v>307</v>
      </c>
      <c r="D3974" s="617" t="s">
        <v>1850</v>
      </c>
      <c r="E3974" s="639" t="s">
        <v>1784</v>
      </c>
      <c r="F3974" s="618">
        <v>2239</v>
      </c>
      <c r="G3974" s="1632" t="s">
        <v>3394</v>
      </c>
      <c r="H3974" s="1659"/>
      <c r="I3974" s="1660">
        <v>3000</v>
      </c>
      <c r="J3974" s="1553" t="s">
        <v>1126</v>
      </c>
      <c r="K3974" s="1661"/>
      <c r="L3974" s="1662"/>
      <c r="M3974" s="1666">
        <v>3000</v>
      </c>
      <c r="N3974" s="1657" t="s">
        <v>3381</v>
      </c>
    </row>
    <row r="3975" spans="1:14">
      <c r="A3975" s="602"/>
      <c r="B3975" s="3033" t="s">
        <v>756</v>
      </c>
      <c r="C3975" s="602" t="s">
        <v>307</v>
      </c>
      <c r="D3975" s="617" t="s">
        <v>1850</v>
      </c>
      <c r="E3975" s="639" t="s">
        <v>1784</v>
      </c>
      <c r="F3975" s="618">
        <v>2239</v>
      </c>
      <c r="G3975" s="1640" t="s">
        <v>3395</v>
      </c>
      <c r="H3975" s="1552"/>
      <c r="I3975" s="1658">
        <v>242</v>
      </c>
      <c r="J3975" s="1553">
        <v>696.96</v>
      </c>
      <c r="K3975" s="1554"/>
      <c r="L3975" s="1555"/>
      <c r="M3975" s="1663">
        <v>242</v>
      </c>
      <c r="N3975" s="1657" t="s">
        <v>3381</v>
      </c>
    </row>
    <row r="3976" spans="1:14" ht="40.799999999999997">
      <c r="A3976" s="602"/>
      <c r="B3976" s="3033" t="s">
        <v>756</v>
      </c>
      <c r="C3976" s="602" t="s">
        <v>305</v>
      </c>
      <c r="D3976" s="617" t="s">
        <v>1850</v>
      </c>
      <c r="E3976" s="639" t="s">
        <v>1784</v>
      </c>
      <c r="F3976" s="618">
        <v>2239</v>
      </c>
      <c r="G3976" s="1551" t="s">
        <v>3397</v>
      </c>
      <c r="H3976" s="1552"/>
      <c r="I3976" s="1658">
        <v>350</v>
      </c>
      <c r="J3976" s="1553" t="s">
        <v>1126</v>
      </c>
      <c r="K3976" s="1554"/>
      <c r="L3976" s="1555"/>
      <c r="M3976" s="1656">
        <v>600</v>
      </c>
      <c r="N3976" s="1657" t="s">
        <v>3381</v>
      </c>
    </row>
    <row r="3977" spans="1:14" ht="20.399999999999999">
      <c r="A3977" s="602"/>
      <c r="B3977" s="3033" t="s">
        <v>756</v>
      </c>
      <c r="C3977" s="602" t="s">
        <v>305</v>
      </c>
      <c r="D3977" s="617" t="s">
        <v>1850</v>
      </c>
      <c r="E3977" s="639" t="s">
        <v>1784</v>
      </c>
      <c r="F3977" s="618">
        <v>2239</v>
      </c>
      <c r="G3977" s="1551" t="s">
        <v>3399</v>
      </c>
      <c r="H3977" s="1552"/>
      <c r="I3977" s="1658">
        <v>4000</v>
      </c>
      <c r="J3977" s="1553">
        <v>1262</v>
      </c>
      <c r="K3977" s="1554"/>
      <c r="L3977" s="1555"/>
      <c r="M3977" s="1663">
        <v>2000</v>
      </c>
      <c r="N3977" s="1657" t="s">
        <v>3424</v>
      </c>
    </row>
    <row r="3978" spans="1:14" ht="30.6">
      <c r="A3978" s="576"/>
      <c r="B3978" s="3033" t="s">
        <v>756</v>
      </c>
      <c r="C3978" s="602" t="s">
        <v>305</v>
      </c>
      <c r="D3978" s="617" t="s">
        <v>1850</v>
      </c>
      <c r="E3978" s="639" t="s">
        <v>1784</v>
      </c>
      <c r="F3978" s="618">
        <v>2239</v>
      </c>
      <c r="G3978" s="1044" t="s">
        <v>2871</v>
      </c>
      <c r="H3978" s="1080"/>
      <c r="I3978" s="1337">
        <v>-186</v>
      </c>
      <c r="J3978" s="1392" t="s">
        <v>1126</v>
      </c>
      <c r="K3978" s="585"/>
      <c r="L3978" s="1030"/>
      <c r="M3978" s="1376"/>
      <c r="N3978" s="1657" t="s">
        <v>3426</v>
      </c>
    </row>
    <row r="3979" spans="1:14" ht="30.6">
      <c r="A3979" s="602"/>
      <c r="B3979" s="3033" t="s">
        <v>756</v>
      </c>
      <c r="C3979" s="602" t="s">
        <v>305</v>
      </c>
      <c r="D3979" s="617" t="s">
        <v>1850</v>
      </c>
      <c r="E3979" s="639" t="s">
        <v>1784</v>
      </c>
      <c r="F3979" s="618">
        <v>2239</v>
      </c>
      <c r="G3979" s="1551" t="s">
        <v>2130</v>
      </c>
      <c r="H3979" s="1552"/>
      <c r="I3979" s="1552">
        <v>120</v>
      </c>
      <c r="J3979" s="1553" t="s">
        <v>1126</v>
      </c>
      <c r="K3979" s="1554"/>
      <c r="L3979" s="1555"/>
      <c r="M3979" s="1663">
        <v>120</v>
      </c>
      <c r="N3979" s="6"/>
    </row>
    <row r="3980" spans="1:14" ht="40.799999999999997">
      <c r="A3980" s="602"/>
      <c r="B3980" s="3033" t="s">
        <v>756</v>
      </c>
      <c r="C3980" s="602" t="s">
        <v>305</v>
      </c>
      <c r="D3980" s="617" t="s">
        <v>1850</v>
      </c>
      <c r="E3980" s="639" t="s">
        <v>1784</v>
      </c>
      <c r="F3980" s="618">
        <v>2239</v>
      </c>
      <c r="G3980" s="604" t="s">
        <v>2131</v>
      </c>
      <c r="H3980" s="640"/>
      <c r="I3980" s="640">
        <v>210</v>
      </c>
      <c r="J3980" s="1392" t="s">
        <v>1126</v>
      </c>
      <c r="K3980" s="600"/>
      <c r="L3980" s="598"/>
      <c r="M3980" s="1251"/>
      <c r="N3980" s="6"/>
    </row>
    <row r="3981" spans="1:14" ht="40.799999999999997">
      <c r="A3981" s="602"/>
      <c r="B3981" s="3033" t="s">
        <v>756</v>
      </c>
      <c r="C3981" s="602" t="s">
        <v>305</v>
      </c>
      <c r="D3981" s="617" t="s">
        <v>1850</v>
      </c>
      <c r="E3981" s="639" t="s">
        <v>1784</v>
      </c>
      <c r="F3981" s="734">
        <v>2239</v>
      </c>
      <c r="G3981" s="1551" t="s">
        <v>1529</v>
      </c>
      <c r="H3981" s="1552"/>
      <c r="I3981" s="1552"/>
      <c r="J3981" s="1553"/>
      <c r="K3981" s="1554"/>
      <c r="L3981" s="1555"/>
      <c r="M3981" s="1663">
        <v>220</v>
      </c>
      <c r="N3981" s="6"/>
    </row>
    <row r="3982" spans="1:14" ht="132.6">
      <c r="A3982" s="1549"/>
      <c r="B3982" s="3033" t="s">
        <v>756</v>
      </c>
      <c r="C3982" s="602" t="s">
        <v>305</v>
      </c>
      <c r="D3982" s="617" t="s">
        <v>1850</v>
      </c>
      <c r="E3982" s="639" t="s">
        <v>1784</v>
      </c>
      <c r="F3982" s="734">
        <v>2239</v>
      </c>
      <c r="G3982" s="1551" t="s">
        <v>3404</v>
      </c>
      <c r="H3982" s="1552"/>
      <c r="I3982" s="1552"/>
      <c r="J3982" s="1553"/>
      <c r="K3982" s="1554"/>
      <c r="L3982" s="1555"/>
      <c r="M3982" s="1663">
        <v>4000</v>
      </c>
      <c r="N3982" s="296"/>
    </row>
    <row r="3983" spans="1:14" ht="33.75" customHeight="1">
      <c r="A3983" s="622"/>
      <c r="B3983" s="3040" t="s">
        <v>757</v>
      </c>
      <c r="C3983" s="622" t="s">
        <v>355</v>
      </c>
      <c r="D3983" s="623" t="s">
        <v>1850</v>
      </c>
      <c r="E3983" s="1655" t="s">
        <v>1784</v>
      </c>
      <c r="F3983" s="633">
        <v>2239</v>
      </c>
      <c r="G3983" s="625" t="s">
        <v>139</v>
      </c>
      <c r="H3983" s="645">
        <v>11076</v>
      </c>
      <c r="I3983" s="650"/>
      <c r="J3983" s="1392"/>
      <c r="K3983" s="629"/>
      <c r="L3983" s="628">
        <v>8000</v>
      </c>
      <c r="M3983" s="911"/>
      <c r="N3983" s="1664" t="s">
        <v>3427</v>
      </c>
    </row>
    <row r="3984" spans="1:14" ht="20.399999999999999">
      <c r="A3984" s="1170"/>
      <c r="B3984" s="3033" t="s">
        <v>757</v>
      </c>
      <c r="C3984" s="602" t="s">
        <v>355</v>
      </c>
      <c r="D3984" s="617" t="s">
        <v>1850</v>
      </c>
      <c r="E3984" s="639" t="s">
        <v>1784</v>
      </c>
      <c r="F3984" s="618">
        <v>2239</v>
      </c>
      <c r="G3984" s="1551" t="s">
        <v>3402</v>
      </c>
      <c r="H3984" s="1552"/>
      <c r="I3984" s="1552"/>
      <c r="J3984" s="1553"/>
      <c r="K3984" s="1554"/>
      <c r="L3984" s="1555"/>
      <c r="M3984" s="1663">
        <v>4000</v>
      </c>
      <c r="N3984" s="296"/>
    </row>
    <row r="3985" spans="1:14" ht="20.399999999999999">
      <c r="A3985" s="1549"/>
      <c r="B3985" s="3033" t="s">
        <v>757</v>
      </c>
      <c r="C3985" s="602" t="s">
        <v>355</v>
      </c>
      <c r="D3985" s="617" t="s">
        <v>1850</v>
      </c>
      <c r="E3985" s="639" t="s">
        <v>1784</v>
      </c>
      <c r="F3985" s="618">
        <v>2239</v>
      </c>
      <c r="G3985" s="1551" t="s">
        <v>3406</v>
      </c>
      <c r="H3985" s="1552"/>
      <c r="I3985" s="1552"/>
      <c r="J3985" s="1553"/>
      <c r="K3985" s="1554"/>
      <c r="L3985" s="1555"/>
      <c r="M3985" s="1663">
        <v>4000</v>
      </c>
      <c r="N3985" s="1529"/>
    </row>
    <row r="3986" spans="1:14" ht="30.6">
      <c r="A3986" s="1170"/>
      <c r="B3986" s="3033" t="s">
        <v>757</v>
      </c>
      <c r="C3986" s="602" t="s">
        <v>355</v>
      </c>
      <c r="D3986" s="617" t="s">
        <v>1850</v>
      </c>
      <c r="E3986" s="639" t="s">
        <v>1784</v>
      </c>
      <c r="F3986" s="618">
        <v>2239</v>
      </c>
      <c r="G3986" s="1176" t="s">
        <v>2816</v>
      </c>
      <c r="H3986" s="1172"/>
      <c r="I3986" s="1172">
        <v>2057</v>
      </c>
      <c r="J3986" s="1392">
        <v>2057</v>
      </c>
      <c r="K3986" s="1174"/>
      <c r="L3986" s="1213"/>
      <c r="M3986" s="1213"/>
      <c r="N3986" s="6"/>
    </row>
    <row r="3987" spans="1:14" ht="20.399999999999999">
      <c r="A3987" s="1170"/>
      <c r="B3987" s="3033" t="s">
        <v>757</v>
      </c>
      <c r="C3987" s="602" t="s">
        <v>355</v>
      </c>
      <c r="D3987" s="617" t="s">
        <v>1850</v>
      </c>
      <c r="E3987" s="639" t="s">
        <v>1784</v>
      </c>
      <c r="F3987" s="618">
        <v>2239</v>
      </c>
      <c r="G3987" s="1171" t="s">
        <v>2864</v>
      </c>
      <c r="H3987" s="1172"/>
      <c r="I3987" s="1172">
        <v>1519</v>
      </c>
      <c r="J3987" s="1392" t="s">
        <v>1126</v>
      </c>
      <c r="K3987" s="1206"/>
      <c r="L3987" s="1365"/>
      <c r="M3987" s="1365"/>
      <c r="N3987" s="1657" t="s">
        <v>3381</v>
      </c>
    </row>
    <row r="3988" spans="1:14" ht="30.6">
      <c r="A3988" s="576"/>
      <c r="B3988" s="3033" t="s">
        <v>757</v>
      </c>
      <c r="C3988" s="602" t="s">
        <v>355</v>
      </c>
      <c r="D3988" s="617" t="s">
        <v>1850</v>
      </c>
      <c r="E3988" s="639" t="s">
        <v>1784</v>
      </c>
      <c r="F3988" s="618">
        <v>2239</v>
      </c>
      <c r="G3988" s="1044" t="s">
        <v>2942</v>
      </c>
      <c r="H3988" s="1080"/>
      <c r="I3988" s="1080">
        <v>7500</v>
      </c>
      <c r="J3988" s="1392" t="s">
        <v>1126</v>
      </c>
      <c r="K3988" s="1059"/>
      <c r="L3988" s="579"/>
      <c r="M3988" s="579"/>
      <c r="N3988" s="1657" t="s">
        <v>3430</v>
      </c>
    </row>
    <row r="3989" spans="1:14">
      <c r="A3989" s="602"/>
      <c r="B3989" s="3033" t="s">
        <v>757</v>
      </c>
      <c r="C3989" s="602" t="s">
        <v>355</v>
      </c>
      <c r="D3989" s="617" t="s">
        <v>1850</v>
      </c>
      <c r="E3989" s="639" t="s">
        <v>1784</v>
      </c>
      <c r="F3989" s="618">
        <v>2239</v>
      </c>
      <c r="G3989" s="604" t="s">
        <v>1672</v>
      </c>
      <c r="H3989" s="640"/>
      <c r="I3989" s="640"/>
      <c r="J3989" s="1392" t="s">
        <v>1126</v>
      </c>
      <c r="K3989" s="600"/>
      <c r="L3989" s="598"/>
      <c r="M3989" s="1251"/>
      <c r="N3989" s="6"/>
    </row>
    <row r="3990" spans="1:14">
      <c r="A3990" s="622"/>
      <c r="B3990" s="3032" t="s">
        <v>312</v>
      </c>
      <c r="C3990" s="622" t="s">
        <v>306</v>
      </c>
      <c r="D3990" s="623" t="s">
        <v>1850</v>
      </c>
      <c r="E3990" s="1655" t="s">
        <v>1784</v>
      </c>
      <c r="F3990" s="765">
        <v>2239</v>
      </c>
      <c r="G3990" s="739" t="s">
        <v>139</v>
      </c>
      <c r="H3990" s="645">
        <v>0</v>
      </c>
      <c r="I3990" s="650"/>
      <c r="J3990" s="1537" t="s">
        <v>1126</v>
      </c>
      <c r="K3990" s="741"/>
      <c r="L3990" s="645">
        <v>1300</v>
      </c>
      <c r="M3990" s="650"/>
      <c r="N3990" s="6"/>
    </row>
    <row r="3991" spans="1:14">
      <c r="A3991" s="602" t="s">
        <v>902</v>
      </c>
      <c r="B3991" s="3033" t="s">
        <v>312</v>
      </c>
      <c r="C3991" s="602" t="s">
        <v>306</v>
      </c>
      <c r="D3991" s="617" t="s">
        <v>1850</v>
      </c>
      <c r="E3991" s="639" t="s">
        <v>1784</v>
      </c>
      <c r="F3991" s="734">
        <v>2239</v>
      </c>
      <c r="G3991" s="689" t="s">
        <v>5072</v>
      </c>
      <c r="H3991" s="640"/>
      <c r="I3991" s="647">
        <v>0</v>
      </c>
      <c r="J3991" s="1537" t="s">
        <v>1126</v>
      </c>
      <c r="K3991" s="731"/>
      <c r="L3991" s="640"/>
      <c r="M3991" s="647">
        <v>300</v>
      </c>
      <c r="N3991" s="6"/>
    </row>
    <row r="3992" spans="1:14">
      <c r="A3992" s="602" t="s">
        <v>902</v>
      </c>
      <c r="B3992" s="3033" t="s">
        <v>312</v>
      </c>
      <c r="C3992" s="602" t="s">
        <v>306</v>
      </c>
      <c r="D3992" s="617" t="s">
        <v>1850</v>
      </c>
      <c r="E3992" s="639" t="s">
        <v>1784</v>
      </c>
      <c r="F3992" s="734">
        <v>2239</v>
      </c>
      <c r="G3992" s="689" t="s">
        <v>5073</v>
      </c>
      <c r="H3992" s="640"/>
      <c r="I3992" s="647">
        <v>0</v>
      </c>
      <c r="J3992" s="1537" t="s">
        <v>1126</v>
      </c>
      <c r="K3992" s="731"/>
      <c r="L3992" s="640"/>
      <c r="M3992" s="647">
        <v>1000</v>
      </c>
      <c r="N3992" s="6"/>
    </row>
    <row r="3993" spans="1:14">
      <c r="A3993" s="622"/>
      <c r="B3993" s="3032" t="s">
        <v>756</v>
      </c>
      <c r="C3993" s="622" t="s">
        <v>305</v>
      </c>
      <c r="D3993" s="623" t="s">
        <v>1850</v>
      </c>
      <c r="E3993" s="1655" t="s">
        <v>1784</v>
      </c>
      <c r="F3993" s="633">
        <v>2242</v>
      </c>
      <c r="G3993" s="625" t="s">
        <v>717</v>
      </c>
      <c r="H3993" s="645">
        <v>28</v>
      </c>
      <c r="I3993" s="650"/>
      <c r="J3993" s="1392">
        <v>18</v>
      </c>
      <c r="K3993" s="629"/>
      <c r="L3993" s="628">
        <v>20</v>
      </c>
      <c r="M3993" s="1668"/>
      <c r="N3993" s="6"/>
    </row>
    <row r="3994" spans="1:14" ht="20.399999999999999">
      <c r="A3994" s="602"/>
      <c r="B3994" s="3033" t="s">
        <v>756</v>
      </c>
      <c r="C3994" s="602" t="s">
        <v>305</v>
      </c>
      <c r="D3994" s="617" t="s">
        <v>1850</v>
      </c>
      <c r="E3994" s="639" t="s">
        <v>1784</v>
      </c>
      <c r="F3994" s="618">
        <v>2242</v>
      </c>
      <c r="G3994" s="621" t="s">
        <v>3409</v>
      </c>
      <c r="H3994" s="640"/>
      <c r="I3994" s="647">
        <v>28</v>
      </c>
      <c r="J3994" s="1392" t="s">
        <v>1126</v>
      </c>
      <c r="K3994" s="600"/>
      <c r="L3994" s="599"/>
      <c r="M3994" s="816">
        <v>20</v>
      </c>
      <c r="N3994" s="6"/>
    </row>
    <row r="3995" spans="1:14" ht="20.399999999999999">
      <c r="A3995" s="622"/>
      <c r="B3995" s="3032" t="s">
        <v>756</v>
      </c>
      <c r="C3995" s="622" t="s">
        <v>305</v>
      </c>
      <c r="D3995" s="623" t="s">
        <v>1850</v>
      </c>
      <c r="E3995" s="1655" t="s">
        <v>1784</v>
      </c>
      <c r="F3995" s="763">
        <v>2243</v>
      </c>
      <c r="G3995" s="739" t="s">
        <v>190</v>
      </c>
      <c r="H3995" s="645">
        <v>122</v>
      </c>
      <c r="I3995" s="645"/>
      <c r="J3995" s="1537">
        <v>0</v>
      </c>
      <c r="K3995" s="741"/>
      <c r="L3995" s="645">
        <v>130</v>
      </c>
      <c r="M3995" s="645"/>
      <c r="N3995" s="6"/>
    </row>
    <row r="3996" spans="1:14">
      <c r="A3996" s="602"/>
      <c r="B3996" s="3033" t="s">
        <v>756</v>
      </c>
      <c r="C3996" s="602" t="s">
        <v>305</v>
      </c>
      <c r="D3996" s="617" t="s">
        <v>1850</v>
      </c>
      <c r="E3996" s="639" t="s">
        <v>1784</v>
      </c>
      <c r="F3996" s="734">
        <v>2243</v>
      </c>
      <c r="G3996" s="684" t="s">
        <v>2132</v>
      </c>
      <c r="H3996" s="640"/>
      <c r="I3996" s="640">
        <v>150</v>
      </c>
      <c r="J3996" s="1537" t="s">
        <v>1126</v>
      </c>
      <c r="K3996" s="731"/>
      <c r="L3996" s="640"/>
      <c r="M3996" s="1669">
        <v>130</v>
      </c>
      <c r="N3996" s="6"/>
    </row>
    <row r="3997" spans="1:14" ht="20.399999999999999">
      <c r="A3997" s="602"/>
      <c r="B3997" s="3033" t="s">
        <v>756</v>
      </c>
      <c r="C3997" s="602" t="s">
        <v>305</v>
      </c>
      <c r="D3997" s="617" t="s">
        <v>1850</v>
      </c>
      <c r="E3997" s="639" t="s">
        <v>1784</v>
      </c>
      <c r="F3997" s="734">
        <v>2243</v>
      </c>
      <c r="G3997" s="684" t="s">
        <v>3409</v>
      </c>
      <c r="H3997" s="640"/>
      <c r="I3997" s="640">
        <v>-28</v>
      </c>
      <c r="J3997" s="1537" t="s">
        <v>1126</v>
      </c>
      <c r="K3997" s="731"/>
      <c r="L3997" s="640"/>
      <c r="M3997" s="654"/>
      <c r="N3997" s="296"/>
    </row>
    <row r="3998" spans="1:14">
      <c r="A3998" s="622"/>
      <c r="B3998" s="3032" t="s">
        <v>756</v>
      </c>
      <c r="C3998" s="622" t="s">
        <v>307</v>
      </c>
      <c r="D3998" s="623" t="s">
        <v>1850</v>
      </c>
      <c r="E3998" s="1655" t="s">
        <v>1784</v>
      </c>
      <c r="F3998" s="624">
        <v>2247</v>
      </c>
      <c r="G3998" s="625" t="s">
        <v>1173</v>
      </c>
      <c r="H3998" s="645">
        <v>2000</v>
      </c>
      <c r="I3998" s="645"/>
      <c r="J3998" s="1392">
        <v>1127</v>
      </c>
      <c r="K3998" s="629"/>
      <c r="L3998" s="628">
        <v>2000</v>
      </c>
      <c r="M3998" s="628"/>
      <c r="N3998" s="296"/>
    </row>
    <row r="3999" spans="1:14" ht="20.399999999999999">
      <c r="A3999" s="602"/>
      <c r="B3999" s="3033" t="s">
        <v>756</v>
      </c>
      <c r="C3999" s="602" t="s">
        <v>307</v>
      </c>
      <c r="D3999" s="617" t="s">
        <v>1850</v>
      </c>
      <c r="E3999" s="639" t="s">
        <v>1784</v>
      </c>
      <c r="F3999" s="618">
        <v>2247</v>
      </c>
      <c r="G3999" s="603" t="s">
        <v>2133</v>
      </c>
      <c r="H3999" s="640"/>
      <c r="I3999" s="640">
        <v>2000</v>
      </c>
      <c r="J3999" s="1392" t="s">
        <v>1126</v>
      </c>
      <c r="K3999" s="600"/>
      <c r="L3999" s="599"/>
      <c r="M3999" s="599">
        <v>2000</v>
      </c>
      <c r="N3999" s="1388"/>
    </row>
    <row r="4000" spans="1:14">
      <c r="A4000" s="622"/>
      <c r="B4000" s="3032" t="s">
        <v>756</v>
      </c>
      <c r="C4000" s="622" t="s">
        <v>307</v>
      </c>
      <c r="D4000" s="623" t="s">
        <v>1850</v>
      </c>
      <c r="E4000" s="1655" t="s">
        <v>1784</v>
      </c>
      <c r="F4000" s="624">
        <v>2250</v>
      </c>
      <c r="G4000" s="625" t="s">
        <v>1134</v>
      </c>
      <c r="H4000" s="645">
        <v>1720</v>
      </c>
      <c r="I4000" s="645"/>
      <c r="J4000" s="1392">
        <v>1137</v>
      </c>
      <c r="K4000" s="600"/>
      <c r="L4000" s="645">
        <v>1800</v>
      </c>
      <c r="M4000" s="645"/>
      <c r="N4000" s="1388"/>
    </row>
    <row r="4001" spans="1:14" ht="20.399999999999999">
      <c r="A4001" s="602"/>
      <c r="B4001" s="3033" t="s">
        <v>756</v>
      </c>
      <c r="C4001" s="602" t="s">
        <v>307</v>
      </c>
      <c r="D4001" s="617" t="s">
        <v>1850</v>
      </c>
      <c r="E4001" s="639" t="s">
        <v>1784</v>
      </c>
      <c r="F4001" s="618">
        <v>2250</v>
      </c>
      <c r="G4001" s="1632" t="s">
        <v>3412</v>
      </c>
      <c r="H4001" s="1552"/>
      <c r="I4001" s="1552">
        <v>1200</v>
      </c>
      <c r="J4001" s="1553" t="s">
        <v>1126</v>
      </c>
      <c r="K4001" s="1554"/>
      <c r="L4001" s="1552"/>
      <c r="M4001" s="1552">
        <v>1800</v>
      </c>
      <c r="N4001" s="1388"/>
    </row>
    <row r="4002" spans="1:14" ht="30.6">
      <c r="A4002" s="1393"/>
      <c r="B4002" s="3042" t="s">
        <v>756</v>
      </c>
      <c r="C4002" s="1393" t="s">
        <v>307</v>
      </c>
      <c r="D4002" s="1452" t="s">
        <v>1850</v>
      </c>
      <c r="E4002" s="1477" t="s">
        <v>1784</v>
      </c>
      <c r="F4002" s="1465">
        <v>2250</v>
      </c>
      <c r="G4002" s="1439" t="s">
        <v>3184</v>
      </c>
      <c r="H4002" s="1448"/>
      <c r="I4002" s="1448">
        <v>520</v>
      </c>
      <c r="J4002" s="1448"/>
      <c r="K4002" s="1449"/>
      <c r="L4002" s="1448"/>
      <c r="M4002" s="1448"/>
      <c r="N4002" s="1388"/>
    </row>
    <row r="4003" spans="1:14">
      <c r="A4003" s="1466"/>
      <c r="B4003" s="3052" t="s">
        <v>756</v>
      </c>
      <c r="C4003" s="1466" t="s">
        <v>307</v>
      </c>
      <c r="D4003" s="1486" t="s">
        <v>1850</v>
      </c>
      <c r="E4003" s="1487" t="s">
        <v>1784</v>
      </c>
      <c r="F4003" s="1467">
        <v>2264</v>
      </c>
      <c r="G4003" s="1468" t="s">
        <v>1280</v>
      </c>
      <c r="H4003" s="1488">
        <v>2400</v>
      </c>
      <c r="I4003" s="1488"/>
      <c r="J4003" s="1488">
        <v>2400</v>
      </c>
      <c r="K4003" s="1482"/>
      <c r="L4003" s="1488">
        <v>0</v>
      </c>
      <c r="M4003" s="1488"/>
      <c r="N4003" s="1388"/>
    </row>
    <row r="4004" spans="1:14" ht="20.399999999999999">
      <c r="A4004" s="1393"/>
      <c r="B4004" s="3042" t="s">
        <v>756</v>
      </c>
      <c r="C4004" s="1393" t="s">
        <v>307</v>
      </c>
      <c r="D4004" s="1452" t="s">
        <v>1850</v>
      </c>
      <c r="E4004" s="1477" t="s">
        <v>1784</v>
      </c>
      <c r="F4004" s="1465">
        <v>2264</v>
      </c>
      <c r="G4004" s="1480" t="s">
        <v>3186</v>
      </c>
      <c r="H4004" s="1448"/>
      <c r="I4004" s="1448">
        <v>2400</v>
      </c>
      <c r="J4004" s="1448"/>
      <c r="K4004" s="1449"/>
      <c r="L4004" s="1448"/>
      <c r="M4004" s="1448">
        <v>0</v>
      </c>
      <c r="N4004" s="1388"/>
    </row>
    <row r="4005" spans="1:14">
      <c r="A4005" s="622"/>
      <c r="B4005" s="3032" t="s">
        <v>756</v>
      </c>
      <c r="C4005" s="622" t="s">
        <v>307</v>
      </c>
      <c r="D4005" s="623" t="s">
        <v>1850</v>
      </c>
      <c r="E4005" s="1655" t="s">
        <v>1784</v>
      </c>
      <c r="F4005" s="624">
        <v>2311</v>
      </c>
      <c r="G4005" s="625" t="s">
        <v>121</v>
      </c>
      <c r="H4005" s="645">
        <v>1440</v>
      </c>
      <c r="I4005" s="650"/>
      <c r="J4005" s="1392">
        <v>370.83</v>
      </c>
      <c r="K4005" s="629"/>
      <c r="L4005" s="628">
        <v>1440</v>
      </c>
      <c r="M4005" s="911"/>
      <c r="N4005" s="1388"/>
    </row>
    <row r="4006" spans="1:14" ht="20.399999999999999">
      <c r="A4006" s="602"/>
      <c r="B4006" s="3033" t="s">
        <v>756</v>
      </c>
      <c r="C4006" s="602" t="s">
        <v>307</v>
      </c>
      <c r="D4006" s="617" t="s">
        <v>1850</v>
      </c>
      <c r="E4006" s="639" t="s">
        <v>1784</v>
      </c>
      <c r="F4006" s="618">
        <v>2311</v>
      </c>
      <c r="G4006" s="1632" t="s">
        <v>2134</v>
      </c>
      <c r="H4006" s="1552"/>
      <c r="I4006" s="1658">
        <v>600</v>
      </c>
      <c r="J4006" s="1553" t="s">
        <v>1126</v>
      </c>
      <c r="K4006" s="1554"/>
      <c r="L4006" s="1555"/>
      <c r="M4006" s="1663">
        <v>600</v>
      </c>
      <c r="N4006" s="1529"/>
    </row>
    <row r="4007" spans="1:14" ht="30.6">
      <c r="A4007" s="602"/>
      <c r="B4007" s="3033" t="s">
        <v>756</v>
      </c>
      <c r="C4007" s="602" t="s">
        <v>307</v>
      </c>
      <c r="D4007" s="617" t="s">
        <v>1850</v>
      </c>
      <c r="E4007" s="639" t="s">
        <v>1784</v>
      </c>
      <c r="F4007" s="618">
        <v>2311</v>
      </c>
      <c r="G4007" s="604" t="s">
        <v>3385</v>
      </c>
      <c r="H4007" s="640"/>
      <c r="I4007" s="647">
        <v>840</v>
      </c>
      <c r="J4007" s="1392" t="s">
        <v>1126</v>
      </c>
      <c r="K4007" s="600"/>
      <c r="L4007" s="598"/>
      <c r="M4007" s="1672">
        <v>840</v>
      </c>
      <c r="N4007" s="1529"/>
    </row>
    <row r="4008" spans="1:14">
      <c r="A4008" s="622"/>
      <c r="B4008" s="3032" t="s">
        <v>756</v>
      </c>
      <c r="C4008" s="622" t="s">
        <v>307</v>
      </c>
      <c r="D4008" s="623" t="s">
        <v>1850</v>
      </c>
      <c r="E4008" s="1655" t="s">
        <v>1784</v>
      </c>
      <c r="F4008" s="624">
        <v>2312</v>
      </c>
      <c r="G4008" s="625" t="s">
        <v>192</v>
      </c>
      <c r="H4008" s="645">
        <v>6653</v>
      </c>
      <c r="I4008" s="650"/>
      <c r="J4008" s="1392">
        <v>6237</v>
      </c>
      <c r="K4008" s="629"/>
      <c r="L4008" s="628">
        <v>13350</v>
      </c>
      <c r="M4008" s="1668"/>
      <c r="N4008" s="1529"/>
    </row>
    <row r="4009" spans="1:14">
      <c r="A4009" s="602"/>
      <c r="B4009" s="3033" t="s">
        <v>756</v>
      </c>
      <c r="C4009" s="602" t="s">
        <v>307</v>
      </c>
      <c r="D4009" s="617" t="s">
        <v>1850</v>
      </c>
      <c r="E4009" s="639" t="s">
        <v>1784</v>
      </c>
      <c r="F4009" s="618">
        <v>2312</v>
      </c>
      <c r="G4009" s="1632" t="s">
        <v>2135</v>
      </c>
      <c r="H4009" s="1552"/>
      <c r="I4009" s="1658">
        <v>6000</v>
      </c>
      <c r="J4009" s="1553" t="s">
        <v>1126</v>
      </c>
      <c r="K4009" s="1554"/>
      <c r="L4009" s="1556"/>
      <c r="M4009" s="1674">
        <v>10050</v>
      </c>
      <c r="N4009" s="1529"/>
    </row>
    <row r="4010" spans="1:14">
      <c r="A4010" s="602" t="s">
        <v>317</v>
      </c>
      <c r="B4010" s="3033" t="s">
        <v>756</v>
      </c>
      <c r="C4010" s="602" t="s">
        <v>307</v>
      </c>
      <c r="D4010" s="617" t="s">
        <v>1850</v>
      </c>
      <c r="E4010" s="639" t="s">
        <v>1784</v>
      </c>
      <c r="F4010" s="618">
        <v>2312</v>
      </c>
      <c r="G4010" s="1632" t="s">
        <v>187</v>
      </c>
      <c r="H4010" s="1552"/>
      <c r="I4010" s="1658">
        <v>1000</v>
      </c>
      <c r="J4010" s="1553" t="s">
        <v>1126</v>
      </c>
      <c r="K4010" s="1554"/>
      <c r="L4010" s="1556"/>
      <c r="M4010" s="1674">
        <v>1000</v>
      </c>
      <c r="N4010" s="1529"/>
    </row>
    <row r="4011" spans="1:14" ht="20.399999999999999">
      <c r="A4011" s="576"/>
      <c r="B4011" s="3033" t="s">
        <v>756</v>
      </c>
      <c r="C4011" s="602" t="s">
        <v>307</v>
      </c>
      <c r="D4011" s="617" t="s">
        <v>1850</v>
      </c>
      <c r="E4011" s="639" t="s">
        <v>1784</v>
      </c>
      <c r="F4011" s="618">
        <v>2312</v>
      </c>
      <c r="G4011" s="1035" t="s">
        <v>1881</v>
      </c>
      <c r="H4011" s="1080"/>
      <c r="I4011" s="1337">
        <v>-500</v>
      </c>
      <c r="J4011" s="1392" t="s">
        <v>1126</v>
      </c>
      <c r="K4011" s="585"/>
      <c r="L4011" s="1045"/>
      <c r="M4011" s="1667"/>
      <c r="N4011" s="1529"/>
    </row>
    <row r="4012" spans="1:14" ht="30.6">
      <c r="A4012" s="602"/>
      <c r="B4012" s="3033" t="s">
        <v>756</v>
      </c>
      <c r="C4012" s="602" t="s">
        <v>305</v>
      </c>
      <c r="D4012" s="617" t="s">
        <v>1850</v>
      </c>
      <c r="E4012" s="639" t="s">
        <v>1784</v>
      </c>
      <c r="F4012" s="618">
        <v>2312</v>
      </c>
      <c r="G4012" s="2633" t="s">
        <v>4838</v>
      </c>
      <c r="H4012" s="640"/>
      <c r="I4012" s="640">
        <v>350</v>
      </c>
      <c r="J4012" s="1392" t="s">
        <v>1126</v>
      </c>
      <c r="K4012" s="600"/>
      <c r="L4012" s="599"/>
      <c r="M4012" s="599">
        <v>1800</v>
      </c>
      <c r="N4012" s="1388"/>
    </row>
    <row r="4013" spans="1:14">
      <c r="A4013" s="2588"/>
      <c r="B4013" s="3033" t="s">
        <v>756</v>
      </c>
      <c r="C4013" s="602" t="s">
        <v>305</v>
      </c>
      <c r="D4013" s="617" t="s">
        <v>1850</v>
      </c>
      <c r="E4013" s="639" t="s">
        <v>1784</v>
      </c>
      <c r="F4013" s="618">
        <v>2312</v>
      </c>
      <c r="G4013" s="2633" t="s">
        <v>4826</v>
      </c>
      <c r="H4013" s="2524"/>
      <c r="I4013" s="2524"/>
      <c r="J4013" s="2516"/>
      <c r="K4013" s="2517"/>
      <c r="L4013" s="2515"/>
      <c r="M4013" s="2515">
        <v>500</v>
      </c>
      <c r="N4013" s="6"/>
    </row>
    <row r="4014" spans="1:14" ht="30.6">
      <c r="A4014" s="602"/>
      <c r="B4014" s="3033" t="s">
        <v>756</v>
      </c>
      <c r="C4014" s="602" t="s">
        <v>305</v>
      </c>
      <c r="D4014" s="617" t="s">
        <v>1850</v>
      </c>
      <c r="E4014" s="639" t="s">
        <v>1784</v>
      </c>
      <c r="F4014" s="618">
        <v>2312</v>
      </c>
      <c r="G4014" s="604" t="s">
        <v>3248</v>
      </c>
      <c r="H4014" s="640"/>
      <c r="I4014" s="640">
        <v>-197</v>
      </c>
      <c r="J4014" s="1392" t="s">
        <v>1126</v>
      </c>
      <c r="K4014" s="600"/>
      <c r="L4014" s="599"/>
      <c r="M4014" s="599"/>
      <c r="N4014" s="576"/>
    </row>
    <row r="4015" spans="1:14" ht="20.399999999999999">
      <c r="A4015" s="622"/>
      <c r="B4015" s="3032" t="s">
        <v>756</v>
      </c>
      <c r="C4015" s="622" t="s">
        <v>305</v>
      </c>
      <c r="D4015" s="623" t="s">
        <v>1850</v>
      </c>
      <c r="E4015" s="1655" t="s">
        <v>1784</v>
      </c>
      <c r="F4015" s="624">
        <v>2314</v>
      </c>
      <c r="G4015" s="625" t="s">
        <v>1427</v>
      </c>
      <c r="H4015" s="645">
        <v>1050</v>
      </c>
      <c r="I4015" s="645"/>
      <c r="J4015" s="1392">
        <v>682</v>
      </c>
      <c r="K4015" s="629"/>
      <c r="L4015" s="645">
        <v>1677</v>
      </c>
      <c r="M4015" s="645"/>
      <c r="N4015" s="6"/>
    </row>
    <row r="4016" spans="1:14" ht="20.399999999999999">
      <c r="A4016" s="602"/>
      <c r="B4016" s="3033" t="s">
        <v>756</v>
      </c>
      <c r="C4016" s="602" t="s">
        <v>305</v>
      </c>
      <c r="D4016" s="617" t="s">
        <v>1850</v>
      </c>
      <c r="E4016" s="639" t="s">
        <v>1784</v>
      </c>
      <c r="F4016" s="618">
        <v>2314</v>
      </c>
      <c r="G4016" s="604" t="s">
        <v>2136</v>
      </c>
      <c r="H4016" s="640"/>
      <c r="I4016" s="640">
        <v>800</v>
      </c>
      <c r="J4016" s="1392" t="s">
        <v>1126</v>
      </c>
      <c r="K4016" s="600"/>
      <c r="L4016" s="640"/>
      <c r="M4016" s="640"/>
      <c r="N4016" s="602"/>
    </row>
    <row r="4017" spans="1:14" ht="173.4">
      <c r="A4017" s="1549"/>
      <c r="B4017" s="3033" t="s">
        <v>756</v>
      </c>
      <c r="C4017" s="602" t="s">
        <v>305</v>
      </c>
      <c r="D4017" s="617" t="s">
        <v>1850</v>
      </c>
      <c r="E4017" s="639" t="s">
        <v>1784</v>
      </c>
      <c r="F4017" s="618">
        <v>2314</v>
      </c>
      <c r="G4017" s="1551" t="s">
        <v>3417</v>
      </c>
      <c r="H4017" s="1552"/>
      <c r="I4017" s="1552">
        <v>1050</v>
      </c>
      <c r="J4017" s="1553"/>
      <c r="K4017" s="1554"/>
      <c r="L4017" s="1552"/>
      <c r="M4017" s="1552">
        <v>1277</v>
      </c>
      <c r="N4017" s="5"/>
    </row>
    <row r="4018" spans="1:14" ht="30.6">
      <c r="A4018" s="1549"/>
      <c r="B4018" s="3033" t="s">
        <v>756</v>
      </c>
      <c r="C4018" s="602" t="s">
        <v>305</v>
      </c>
      <c r="D4018" s="617" t="s">
        <v>1850</v>
      </c>
      <c r="E4018" s="639" t="s">
        <v>1784</v>
      </c>
      <c r="F4018" s="618">
        <v>2314</v>
      </c>
      <c r="G4018" s="1551" t="s">
        <v>2532</v>
      </c>
      <c r="H4018" s="1552"/>
      <c r="I4018" s="1552">
        <v>500</v>
      </c>
      <c r="J4018" s="1553"/>
      <c r="K4018" s="1554"/>
      <c r="L4018" s="1552"/>
      <c r="M4018" s="1552">
        <v>400</v>
      </c>
      <c r="N4018" s="6"/>
    </row>
    <row r="4019" spans="1:14" ht="30.6">
      <c r="A4019" s="1393"/>
      <c r="B4019" s="3033" t="s">
        <v>756</v>
      </c>
      <c r="C4019" s="602" t="s">
        <v>305</v>
      </c>
      <c r="D4019" s="617" t="s">
        <v>1850</v>
      </c>
      <c r="E4019" s="639" t="s">
        <v>1784</v>
      </c>
      <c r="F4019" s="618">
        <v>2314</v>
      </c>
      <c r="G4019" s="1439" t="s">
        <v>3184</v>
      </c>
      <c r="H4019" s="1448"/>
      <c r="I4019" s="1448">
        <v>-520</v>
      </c>
      <c r="J4019" s="1448"/>
      <c r="K4019" s="1449"/>
      <c r="L4019" s="1448"/>
      <c r="M4019" s="1448"/>
      <c r="N4019" s="602"/>
    </row>
    <row r="4020" spans="1:14" ht="30.6">
      <c r="A4020" s="602"/>
      <c r="B4020" s="3033" t="s">
        <v>756</v>
      </c>
      <c r="C4020" s="602" t="s">
        <v>305</v>
      </c>
      <c r="D4020" s="617" t="s">
        <v>1850</v>
      </c>
      <c r="E4020" s="639" t="s">
        <v>1784</v>
      </c>
      <c r="F4020" s="618">
        <v>2314</v>
      </c>
      <c r="G4020" s="604" t="s">
        <v>3247</v>
      </c>
      <c r="H4020" s="640"/>
      <c r="I4020" s="640">
        <v>-280</v>
      </c>
      <c r="J4020" s="1392"/>
      <c r="K4020" s="600"/>
      <c r="L4020" s="640"/>
      <c r="M4020" s="640"/>
      <c r="N4020" s="1549"/>
    </row>
    <row r="4021" spans="1:14" ht="51">
      <c r="A4021" s="602"/>
      <c r="B4021" s="3033" t="s">
        <v>756</v>
      </c>
      <c r="C4021" s="602" t="s">
        <v>305</v>
      </c>
      <c r="D4021" s="617" t="s">
        <v>1850</v>
      </c>
      <c r="E4021" s="639" t="s">
        <v>1784</v>
      </c>
      <c r="F4021" s="618">
        <v>2314</v>
      </c>
      <c r="G4021" s="1439" t="s">
        <v>3249</v>
      </c>
      <c r="H4021" s="640"/>
      <c r="I4021" s="647">
        <v>-500</v>
      </c>
      <c r="J4021" s="1392" t="s">
        <v>1126</v>
      </c>
      <c r="K4021" s="600"/>
      <c r="L4021" s="640"/>
      <c r="M4021" s="640"/>
      <c r="N4021" s="1065"/>
    </row>
    <row r="4022" spans="1:14">
      <c r="A4022" s="635"/>
      <c r="B4022" s="3064" t="s">
        <v>756</v>
      </c>
      <c r="C4022" s="635" t="s">
        <v>307</v>
      </c>
      <c r="D4022" s="623" t="s">
        <v>1850</v>
      </c>
      <c r="E4022" s="1655" t="s">
        <v>1784</v>
      </c>
      <c r="F4022" s="635">
        <v>2322</v>
      </c>
      <c r="G4022" s="625" t="s">
        <v>161</v>
      </c>
      <c r="H4022" s="651">
        <v>2984.5199999999995</v>
      </c>
      <c r="I4022" s="651" t="s">
        <v>1353</v>
      </c>
      <c r="J4022" s="1392">
        <v>986</v>
      </c>
      <c r="K4022" s="636"/>
      <c r="L4022" s="1675">
        <v>2710.3999999999992</v>
      </c>
      <c r="M4022" s="1675" t="s">
        <v>1353</v>
      </c>
      <c r="N4022" s="749"/>
    </row>
    <row r="4023" spans="1:14" ht="30.6">
      <c r="A4023" s="602"/>
      <c r="B4023" s="3033" t="s">
        <v>756</v>
      </c>
      <c r="C4023" s="602" t="s">
        <v>307</v>
      </c>
      <c r="D4023" s="617" t="s">
        <v>1850</v>
      </c>
      <c r="E4023" s="639" t="s">
        <v>1784</v>
      </c>
      <c r="F4023" s="618">
        <v>2322</v>
      </c>
      <c r="G4023" s="614" t="s">
        <v>4707</v>
      </c>
      <c r="H4023" s="640"/>
      <c r="I4023" s="640">
        <v>710.6</v>
      </c>
      <c r="J4023" s="1392" t="s">
        <v>1126</v>
      </c>
      <c r="K4023" s="600"/>
      <c r="L4023" s="598"/>
      <c r="M4023" s="599">
        <v>616</v>
      </c>
      <c r="N4023" s="1065"/>
    </row>
    <row r="4024" spans="1:14" ht="30.6">
      <c r="A4024" s="602"/>
      <c r="B4024" s="3033" t="s">
        <v>756</v>
      </c>
      <c r="C4024" s="602" t="s">
        <v>307</v>
      </c>
      <c r="D4024" s="617" t="s">
        <v>1850</v>
      </c>
      <c r="E4024" s="639" t="s">
        <v>1784</v>
      </c>
      <c r="F4024" s="618">
        <v>2322</v>
      </c>
      <c r="G4024" s="614" t="s">
        <v>4816</v>
      </c>
      <c r="H4024" s="640"/>
      <c r="I4024" s="640">
        <v>426.35999999999996</v>
      </c>
      <c r="J4024" s="1392" t="s">
        <v>1126</v>
      </c>
      <c r="K4024" s="600"/>
      <c r="L4024" s="598"/>
      <c r="M4024" s="599">
        <v>369.59999999999997</v>
      </c>
      <c r="N4024" s="602"/>
    </row>
    <row r="4025" spans="1:14" ht="30.6">
      <c r="A4025" s="602"/>
      <c r="B4025" s="3033" t="s">
        <v>756</v>
      </c>
      <c r="C4025" s="602" t="s">
        <v>307</v>
      </c>
      <c r="D4025" s="617" t="s">
        <v>1850</v>
      </c>
      <c r="E4025" s="639" t="s">
        <v>1784</v>
      </c>
      <c r="F4025" s="618">
        <v>2322</v>
      </c>
      <c r="G4025" s="614" t="s">
        <v>4817</v>
      </c>
      <c r="H4025" s="640"/>
      <c r="I4025" s="640">
        <v>426.35999999999996</v>
      </c>
      <c r="J4025" s="1392" t="s">
        <v>1126</v>
      </c>
      <c r="K4025" s="600"/>
      <c r="L4025" s="598"/>
      <c r="M4025" s="599">
        <v>369.59999999999997</v>
      </c>
      <c r="N4025" s="602"/>
    </row>
    <row r="4026" spans="1:14" ht="30.6">
      <c r="A4026" s="602"/>
      <c r="B4026" s="3033" t="s">
        <v>756</v>
      </c>
      <c r="C4026" s="602" t="s">
        <v>307</v>
      </c>
      <c r="D4026" s="617" t="s">
        <v>1850</v>
      </c>
      <c r="E4026" s="639" t="s">
        <v>1784</v>
      </c>
      <c r="F4026" s="618">
        <v>2322</v>
      </c>
      <c r="G4026" s="614" t="s">
        <v>4818</v>
      </c>
      <c r="H4026" s="640"/>
      <c r="I4026" s="640">
        <v>426.35999999999996</v>
      </c>
      <c r="J4026" s="1392" t="s">
        <v>1126</v>
      </c>
      <c r="K4026" s="600"/>
      <c r="L4026" s="598"/>
      <c r="M4026" s="599">
        <v>369.59999999999997</v>
      </c>
      <c r="N4026" s="602"/>
    </row>
    <row r="4027" spans="1:14" ht="30.6">
      <c r="A4027" s="602"/>
      <c r="B4027" s="3033" t="s">
        <v>756</v>
      </c>
      <c r="C4027" s="602" t="s">
        <v>307</v>
      </c>
      <c r="D4027" s="617" t="s">
        <v>1850</v>
      </c>
      <c r="E4027" s="639" t="s">
        <v>1784</v>
      </c>
      <c r="F4027" s="618">
        <v>2322</v>
      </c>
      <c r="G4027" s="614" t="s">
        <v>4827</v>
      </c>
      <c r="H4027" s="640"/>
      <c r="I4027" s="640">
        <v>142.12</v>
      </c>
      <c r="J4027" s="1392" t="s">
        <v>1126</v>
      </c>
      <c r="K4027" s="600"/>
      <c r="L4027" s="598"/>
      <c r="M4027" s="599">
        <v>123.19999999999999</v>
      </c>
      <c r="N4027" s="602"/>
    </row>
    <row r="4028" spans="1:14" ht="30.6">
      <c r="A4028" s="602"/>
      <c r="B4028" s="3033" t="s">
        <v>756</v>
      </c>
      <c r="C4028" s="602" t="s">
        <v>307</v>
      </c>
      <c r="D4028" s="617" t="s">
        <v>1850</v>
      </c>
      <c r="E4028" s="639" t="s">
        <v>1784</v>
      </c>
      <c r="F4028" s="618">
        <v>2322</v>
      </c>
      <c r="G4028" s="614" t="s">
        <v>4828</v>
      </c>
      <c r="H4028" s="640"/>
      <c r="I4028" s="640">
        <v>142.12</v>
      </c>
      <c r="J4028" s="1392" t="s">
        <v>1126</v>
      </c>
      <c r="K4028" s="600"/>
      <c r="L4028" s="598"/>
      <c r="M4028" s="599">
        <v>123.19999999999999</v>
      </c>
      <c r="N4028" s="72"/>
    </row>
    <row r="4029" spans="1:14" ht="30.6">
      <c r="A4029" s="602"/>
      <c r="B4029" s="3033" t="s">
        <v>756</v>
      </c>
      <c r="C4029" s="602" t="s">
        <v>307</v>
      </c>
      <c r="D4029" s="617" t="s">
        <v>1850</v>
      </c>
      <c r="E4029" s="639" t="s">
        <v>1784</v>
      </c>
      <c r="F4029" s="618">
        <v>2322</v>
      </c>
      <c r="G4029" s="614" t="s">
        <v>4829</v>
      </c>
      <c r="H4029" s="640"/>
      <c r="I4029" s="640">
        <v>142.12</v>
      </c>
      <c r="J4029" s="1392" t="s">
        <v>1126</v>
      </c>
      <c r="K4029" s="600"/>
      <c r="L4029" s="598"/>
      <c r="M4029" s="599">
        <v>123.19999999999999</v>
      </c>
      <c r="N4029" s="72"/>
    </row>
    <row r="4030" spans="1:14" ht="30.6">
      <c r="A4030" s="602"/>
      <c r="B4030" s="3033" t="s">
        <v>756</v>
      </c>
      <c r="C4030" s="602" t="s">
        <v>307</v>
      </c>
      <c r="D4030" s="617" t="s">
        <v>1850</v>
      </c>
      <c r="E4030" s="639" t="s">
        <v>1784</v>
      </c>
      <c r="F4030" s="618">
        <v>2322</v>
      </c>
      <c r="G4030" s="614" t="s">
        <v>4830</v>
      </c>
      <c r="H4030" s="640"/>
      <c r="I4030" s="640">
        <v>142.12</v>
      </c>
      <c r="J4030" s="1392" t="s">
        <v>1126</v>
      </c>
      <c r="K4030" s="600"/>
      <c r="L4030" s="598"/>
      <c r="M4030" s="599">
        <v>123.19999999999999</v>
      </c>
      <c r="N4030" s="72"/>
    </row>
    <row r="4031" spans="1:14" ht="30.6">
      <c r="A4031" s="2588"/>
      <c r="B4031" s="3033" t="s">
        <v>756</v>
      </c>
      <c r="C4031" s="602" t="s">
        <v>307</v>
      </c>
      <c r="D4031" s="617" t="s">
        <v>1850</v>
      </c>
      <c r="E4031" s="639" t="s">
        <v>1784</v>
      </c>
      <c r="F4031" s="618">
        <v>2322</v>
      </c>
      <c r="G4031" s="2632" t="s">
        <v>4831</v>
      </c>
      <c r="H4031" s="2524"/>
      <c r="I4031" s="2524"/>
      <c r="J4031" s="2516"/>
      <c r="K4031" s="2517"/>
      <c r="L4031" s="2518"/>
      <c r="M4031" s="599">
        <v>123.19999999999999</v>
      </c>
      <c r="N4031" s="72"/>
    </row>
    <row r="4032" spans="1:14" ht="30.6">
      <c r="A4032" s="602"/>
      <c r="B4032" s="3033" t="s">
        <v>756</v>
      </c>
      <c r="C4032" s="602" t="s">
        <v>307</v>
      </c>
      <c r="D4032" s="617" t="s">
        <v>1850</v>
      </c>
      <c r="E4032" s="639" t="s">
        <v>1784</v>
      </c>
      <c r="F4032" s="618">
        <v>2322</v>
      </c>
      <c r="G4032" s="614" t="s">
        <v>4832</v>
      </c>
      <c r="H4032" s="640"/>
      <c r="I4032" s="640">
        <v>426.35999999999996</v>
      </c>
      <c r="J4032" s="1392" t="s">
        <v>1126</v>
      </c>
      <c r="K4032" s="600"/>
      <c r="L4032" s="598"/>
      <c r="M4032" s="599">
        <v>369.59999999999997</v>
      </c>
      <c r="N4032" s="1388"/>
    </row>
    <row r="4033" spans="1:14">
      <c r="A4033" s="622"/>
      <c r="B4033" s="3032" t="s">
        <v>756</v>
      </c>
      <c r="C4033" s="622" t="s">
        <v>307</v>
      </c>
      <c r="D4033" s="623" t="s">
        <v>1850</v>
      </c>
      <c r="E4033" s="1655" t="s">
        <v>1784</v>
      </c>
      <c r="F4033" s="624">
        <v>2350</v>
      </c>
      <c r="G4033" s="625" t="s">
        <v>125</v>
      </c>
      <c r="H4033" s="645">
        <v>500</v>
      </c>
      <c r="I4033" s="645"/>
      <c r="J4033" s="1392">
        <v>353</v>
      </c>
      <c r="K4033" s="629"/>
      <c r="L4033" s="628">
        <v>500</v>
      </c>
      <c r="M4033" s="628"/>
      <c r="N4033" s="1388"/>
    </row>
    <row r="4034" spans="1:14">
      <c r="A4034" s="576"/>
      <c r="B4034" s="3033" t="s">
        <v>756</v>
      </c>
      <c r="C4034" s="602" t="s">
        <v>307</v>
      </c>
      <c r="D4034" s="617" t="s">
        <v>1850</v>
      </c>
      <c r="E4034" s="639" t="s">
        <v>1784</v>
      </c>
      <c r="F4034" s="618">
        <v>2350</v>
      </c>
      <c r="G4034" s="1676" t="s">
        <v>3419</v>
      </c>
      <c r="H4034" s="1080"/>
      <c r="I4034" s="1337">
        <v>500</v>
      </c>
      <c r="J4034" s="1392" t="s">
        <v>1126</v>
      </c>
      <c r="K4034" s="585"/>
      <c r="L4034" s="1045"/>
      <c r="M4034" s="1667">
        <v>500</v>
      </c>
      <c r="N4034" s="1388"/>
    </row>
    <row r="4035" spans="1:14">
      <c r="A4035" s="622"/>
      <c r="B4035" s="3040" t="s">
        <v>757</v>
      </c>
      <c r="C4035" s="622" t="s">
        <v>355</v>
      </c>
      <c r="D4035" s="623" t="s">
        <v>1850</v>
      </c>
      <c r="E4035" s="1655" t="s">
        <v>1784</v>
      </c>
      <c r="F4035" s="624">
        <v>2390</v>
      </c>
      <c r="G4035" s="625" t="s">
        <v>127</v>
      </c>
      <c r="H4035" s="645">
        <v>1560</v>
      </c>
      <c r="I4035" s="645"/>
      <c r="J4035" s="1392">
        <v>360</v>
      </c>
      <c r="K4035" s="629"/>
      <c r="L4035" s="628">
        <v>1410</v>
      </c>
      <c r="M4035" s="626"/>
      <c r="N4035" s="1388"/>
    </row>
    <row r="4036" spans="1:14" ht="40.799999999999997">
      <c r="A4036" s="602" t="s">
        <v>903</v>
      </c>
      <c r="B4036" s="3033" t="s">
        <v>757</v>
      </c>
      <c r="C4036" s="602" t="s">
        <v>355</v>
      </c>
      <c r="D4036" s="617" t="s">
        <v>1850</v>
      </c>
      <c r="E4036" s="639" t="s">
        <v>1784</v>
      </c>
      <c r="F4036" s="618">
        <v>2390</v>
      </c>
      <c r="G4036" s="1551" t="s">
        <v>2588</v>
      </c>
      <c r="H4036" s="1552"/>
      <c r="I4036" s="1552">
        <v>870</v>
      </c>
      <c r="J4036" s="1553" t="s">
        <v>1126</v>
      </c>
      <c r="K4036" s="1554"/>
      <c r="L4036" s="1555"/>
      <c r="M4036" s="1656">
        <v>870</v>
      </c>
      <c r="N4036" s="72"/>
    </row>
    <row r="4037" spans="1:14" ht="40.799999999999997">
      <c r="A4037" s="602" t="s">
        <v>904</v>
      </c>
      <c r="B4037" s="3033" t="s">
        <v>757</v>
      </c>
      <c r="C4037" s="602" t="s">
        <v>355</v>
      </c>
      <c r="D4037" s="617" t="s">
        <v>1850</v>
      </c>
      <c r="E4037" s="639" t="s">
        <v>1784</v>
      </c>
      <c r="F4037" s="618">
        <v>2390</v>
      </c>
      <c r="G4037" s="1551" t="s">
        <v>2589</v>
      </c>
      <c r="H4037" s="1552"/>
      <c r="I4037" s="1552">
        <v>540</v>
      </c>
      <c r="J4037" s="1553" t="s">
        <v>1126</v>
      </c>
      <c r="K4037" s="1554"/>
      <c r="L4037" s="1555"/>
      <c r="M4037" s="1656">
        <v>540</v>
      </c>
      <c r="N4037" s="72"/>
    </row>
    <row r="4038" spans="1:14" ht="11.4" customHeight="1">
      <c r="A4038" s="602" t="s">
        <v>904</v>
      </c>
      <c r="B4038" s="3033" t="s">
        <v>757</v>
      </c>
      <c r="C4038" s="602" t="s">
        <v>355</v>
      </c>
      <c r="D4038" s="617" t="s">
        <v>1850</v>
      </c>
      <c r="E4038" s="639" t="s">
        <v>1784</v>
      </c>
      <c r="F4038" s="618">
        <v>2390</v>
      </c>
      <c r="G4038" s="1551" t="s">
        <v>2590</v>
      </c>
      <c r="H4038" s="1552"/>
      <c r="I4038" s="1552">
        <v>150</v>
      </c>
      <c r="J4038" s="1553" t="s">
        <v>1126</v>
      </c>
      <c r="K4038" s="1554"/>
      <c r="L4038" s="1555"/>
      <c r="M4038" s="1555"/>
      <c r="N4038" s="72"/>
    </row>
    <row r="4039" spans="1:14" ht="20.399999999999999">
      <c r="A4039" s="868"/>
      <c r="B4039" s="3040" t="s">
        <v>757</v>
      </c>
      <c r="C4039" s="868" t="s">
        <v>355</v>
      </c>
      <c r="D4039" s="623" t="s">
        <v>1850</v>
      </c>
      <c r="E4039" s="1655" t="s">
        <v>1784</v>
      </c>
      <c r="F4039" s="624">
        <v>2519</v>
      </c>
      <c r="G4039" s="625" t="s">
        <v>764</v>
      </c>
      <c r="H4039" s="645">
        <v>186</v>
      </c>
      <c r="I4039" s="645"/>
      <c r="J4039" s="1392">
        <v>135</v>
      </c>
      <c r="K4039" s="629"/>
      <c r="L4039" s="628">
        <v>0</v>
      </c>
      <c r="M4039" s="628"/>
      <c r="N4039" s="72"/>
    </row>
    <row r="4040" spans="1:14" ht="30.6">
      <c r="A4040" s="576"/>
      <c r="B4040" s="3033" t="s">
        <v>757</v>
      </c>
      <c r="C4040" s="602" t="s">
        <v>305</v>
      </c>
      <c r="D4040" s="617" t="s">
        <v>1850</v>
      </c>
      <c r="E4040" s="639" t="s">
        <v>1784</v>
      </c>
      <c r="F4040" s="618">
        <v>2519</v>
      </c>
      <c r="G4040" s="1044" t="s">
        <v>2871</v>
      </c>
      <c r="H4040" s="1080"/>
      <c r="I4040" s="1337">
        <v>186</v>
      </c>
      <c r="J4040" s="1392" t="s">
        <v>1126</v>
      </c>
      <c r="K4040" s="585"/>
      <c r="L4040" s="1045"/>
      <c r="M4040" s="1667"/>
      <c r="N4040" s="72"/>
    </row>
    <row r="4041" spans="1:14" ht="11.4" customHeight="1">
      <c r="A4041" s="868"/>
      <c r="B4041" s="3040" t="s">
        <v>757</v>
      </c>
      <c r="C4041" s="868" t="s">
        <v>355</v>
      </c>
      <c r="D4041" s="623" t="s">
        <v>1850</v>
      </c>
      <c r="E4041" s="1655" t="s">
        <v>1784</v>
      </c>
      <c r="F4041" s="624">
        <v>3262</v>
      </c>
      <c r="G4041" s="625" t="s">
        <v>432</v>
      </c>
      <c r="H4041" s="645">
        <v>26200</v>
      </c>
      <c r="I4041" s="645"/>
      <c r="J4041" s="1392">
        <v>0</v>
      </c>
      <c r="K4041" s="629"/>
      <c r="L4041" s="628">
        <v>41500</v>
      </c>
      <c r="M4041" s="626"/>
      <c r="N4041" s="72"/>
    </row>
    <row r="4042" spans="1:14" ht="30.6">
      <c r="A4042" s="602"/>
      <c r="B4042" s="3033" t="s">
        <v>757</v>
      </c>
      <c r="C4042" s="602" t="s">
        <v>355</v>
      </c>
      <c r="D4042" s="617" t="s">
        <v>1850</v>
      </c>
      <c r="E4042" s="639" t="s">
        <v>1784</v>
      </c>
      <c r="F4042" s="618">
        <v>3262</v>
      </c>
      <c r="G4042" s="1551" t="s">
        <v>3421</v>
      </c>
      <c r="H4042" s="1552"/>
      <c r="I4042" s="1552">
        <v>9000</v>
      </c>
      <c r="J4042" s="1553" t="s">
        <v>1126</v>
      </c>
      <c r="K4042" s="1554"/>
      <c r="L4042" s="1656"/>
      <c r="M4042" s="1656">
        <v>6000</v>
      </c>
      <c r="N4042" s="72"/>
    </row>
    <row r="4043" spans="1:14" ht="20.399999999999999">
      <c r="A4043" s="2588"/>
      <c r="B4043" s="3033" t="s">
        <v>757</v>
      </c>
      <c r="C4043" s="602" t="s">
        <v>355</v>
      </c>
      <c r="D4043" s="617" t="s">
        <v>1850</v>
      </c>
      <c r="E4043" s="639" t="s">
        <v>1784</v>
      </c>
      <c r="F4043" s="618">
        <v>3262</v>
      </c>
      <c r="G4043" s="2603" t="s">
        <v>4896</v>
      </c>
      <c r="H4043" s="2524"/>
      <c r="I4043" s="2524">
        <v>-4800</v>
      </c>
      <c r="J4043" s="2516"/>
      <c r="K4043" s="2517"/>
      <c r="L4043" s="2708"/>
      <c r="M4043" s="2708"/>
      <c r="N4043" s="72"/>
    </row>
    <row r="4044" spans="1:14" ht="30.6">
      <c r="A4044" s="602"/>
      <c r="B4044" s="3033" t="s">
        <v>757</v>
      </c>
      <c r="C4044" s="602" t="s">
        <v>355</v>
      </c>
      <c r="D4044" s="617" t="s">
        <v>1850</v>
      </c>
      <c r="E4044" s="639" t="s">
        <v>1784</v>
      </c>
      <c r="F4044" s="618">
        <v>3262</v>
      </c>
      <c r="G4044" s="1551" t="s">
        <v>3422</v>
      </c>
      <c r="H4044" s="1552"/>
      <c r="I4044" s="1552">
        <v>18000</v>
      </c>
      <c r="J4044" s="1553" t="s">
        <v>1126</v>
      </c>
      <c r="K4044" s="1554"/>
      <c r="L4044" s="1656"/>
      <c r="M4044" s="1656">
        <v>12000</v>
      </c>
      <c r="N4044" s="72"/>
    </row>
    <row r="4045" spans="1:14">
      <c r="A4045" s="1170"/>
      <c r="B4045" s="3033" t="s">
        <v>757</v>
      </c>
      <c r="C4045" s="602" t="s">
        <v>355</v>
      </c>
      <c r="D4045" s="617" t="s">
        <v>1850</v>
      </c>
      <c r="E4045" s="639" t="s">
        <v>1784</v>
      </c>
      <c r="F4045" s="618">
        <v>3262</v>
      </c>
      <c r="G4045" s="1551" t="s">
        <v>2700</v>
      </c>
      <c r="H4045" s="1552"/>
      <c r="I4045" s="1552">
        <v>4000</v>
      </c>
      <c r="J4045" s="1553" t="s">
        <v>1126</v>
      </c>
      <c r="K4045" s="1554"/>
      <c r="L4045" s="1656"/>
      <c r="M4045" s="3321">
        <v>10000</v>
      </c>
      <c r="N4045" s="72"/>
    </row>
    <row r="4046" spans="1:14">
      <c r="A4046" s="1549"/>
      <c r="B4046" s="3033" t="s">
        <v>757</v>
      </c>
      <c r="C4046" s="602" t="s">
        <v>355</v>
      </c>
      <c r="D4046" s="617" t="s">
        <v>1850</v>
      </c>
      <c r="E4046" s="639" t="s">
        <v>1784</v>
      </c>
      <c r="F4046" s="618">
        <v>3262</v>
      </c>
      <c r="G4046" s="1551" t="s">
        <v>3423</v>
      </c>
      <c r="H4046" s="1552"/>
      <c r="I4046" s="1552"/>
      <c r="J4046" s="1553"/>
      <c r="K4046" s="1554"/>
      <c r="L4046" s="1656"/>
      <c r="M4046" s="1672">
        <v>0</v>
      </c>
      <c r="N4046" s="72"/>
    </row>
    <row r="4047" spans="1:14">
      <c r="A4047" s="1549"/>
      <c r="B4047" s="3033" t="s">
        <v>757</v>
      </c>
      <c r="C4047" s="602" t="s">
        <v>355</v>
      </c>
      <c r="D4047" s="617" t="s">
        <v>1850</v>
      </c>
      <c r="E4047" s="639" t="s">
        <v>1784</v>
      </c>
      <c r="F4047" s="618">
        <v>3262</v>
      </c>
      <c r="G4047" s="1551" t="s">
        <v>3425</v>
      </c>
      <c r="H4047" s="1552"/>
      <c r="I4047" s="1552"/>
      <c r="J4047" s="1553"/>
      <c r="K4047" s="1554"/>
      <c r="L4047" s="1656"/>
      <c r="M4047" s="1656">
        <v>13500</v>
      </c>
      <c r="N4047" s="1388"/>
    </row>
    <row r="4048" spans="1:14" ht="20.399999999999999">
      <c r="A4048" s="622"/>
      <c r="B4048" s="3032" t="s">
        <v>757</v>
      </c>
      <c r="C4048" s="622" t="s">
        <v>309</v>
      </c>
      <c r="D4048" s="623" t="s">
        <v>1850</v>
      </c>
      <c r="E4048" s="1655" t="s">
        <v>1784</v>
      </c>
      <c r="F4048" s="624">
        <v>5120</v>
      </c>
      <c r="G4048" s="625" t="s">
        <v>572</v>
      </c>
      <c r="H4048" s="645">
        <v>6295</v>
      </c>
      <c r="I4048" s="645"/>
      <c r="J4048" s="1392">
        <v>6243.6</v>
      </c>
      <c r="K4048" s="629"/>
      <c r="L4048" s="628">
        <v>0</v>
      </c>
      <c r="M4048" s="628"/>
      <c r="N4048" s="1388"/>
    </row>
    <row r="4049" spans="1:17" ht="30.6">
      <c r="A4049" s="1170"/>
      <c r="B4049" s="3033" t="s">
        <v>757</v>
      </c>
      <c r="C4049" s="602" t="s">
        <v>309</v>
      </c>
      <c r="D4049" s="617" t="s">
        <v>1850</v>
      </c>
      <c r="E4049" s="639" t="s">
        <v>1784</v>
      </c>
      <c r="F4049" s="618">
        <v>5120</v>
      </c>
      <c r="G4049" s="1171" t="s">
        <v>2713</v>
      </c>
      <c r="H4049" s="1172"/>
      <c r="I4049" s="1172">
        <v>8295</v>
      </c>
      <c r="J4049" s="1392" t="s">
        <v>1126</v>
      </c>
      <c r="K4049" s="1174"/>
      <c r="L4049" s="1167"/>
      <c r="M4049" s="1167"/>
      <c r="N4049" s="1388"/>
    </row>
    <row r="4050" spans="1:17" ht="40.799999999999997">
      <c r="A4050" s="1170"/>
      <c r="B4050" s="3033" t="s">
        <v>757</v>
      </c>
      <c r="C4050" s="602" t="s">
        <v>309</v>
      </c>
      <c r="D4050" s="617" t="s">
        <v>1850</v>
      </c>
      <c r="E4050" s="639" t="s">
        <v>1784</v>
      </c>
      <c r="F4050" s="618">
        <v>5120</v>
      </c>
      <c r="G4050" s="1171" t="s">
        <v>2856</v>
      </c>
      <c r="H4050" s="1172"/>
      <c r="I4050" s="1172">
        <v>-2000</v>
      </c>
      <c r="J4050" s="1392" t="s">
        <v>1126</v>
      </c>
      <c r="K4050" s="1174"/>
      <c r="L4050" s="1167"/>
      <c r="M4050" s="1167"/>
      <c r="N4050" s="1388"/>
    </row>
    <row r="4051" spans="1:17">
      <c r="A4051" s="622"/>
      <c r="B4051" s="3032" t="s">
        <v>758</v>
      </c>
      <c r="C4051" s="622" t="s">
        <v>309</v>
      </c>
      <c r="D4051" s="623" t="s">
        <v>1850</v>
      </c>
      <c r="E4051" s="1655" t="s">
        <v>1784</v>
      </c>
      <c r="F4051" s="624">
        <v>5238</v>
      </c>
      <c r="G4051" s="625" t="s">
        <v>131</v>
      </c>
      <c r="H4051" s="645">
        <v>8624</v>
      </c>
      <c r="I4051" s="645"/>
      <c r="J4051" s="1392">
        <v>3824</v>
      </c>
      <c r="K4051" s="629"/>
      <c r="L4051" s="645">
        <v>0</v>
      </c>
      <c r="M4051" s="645"/>
      <c r="N4051" s="1388"/>
    </row>
    <row r="4052" spans="1:17" ht="51">
      <c r="A4052" s="1534"/>
      <c r="B4052" s="3042" t="s">
        <v>758</v>
      </c>
      <c r="C4052" s="1393" t="s">
        <v>305</v>
      </c>
      <c r="D4052" s="1452" t="s">
        <v>1850</v>
      </c>
      <c r="E4052" s="1477" t="s">
        <v>1784</v>
      </c>
      <c r="F4052" s="1465">
        <v>5238</v>
      </c>
      <c r="G4052" s="1535" t="s">
        <v>3246</v>
      </c>
      <c r="H4052" s="1448"/>
      <c r="I4052" s="1448">
        <v>2264</v>
      </c>
      <c r="J4052" s="1448"/>
      <c r="K4052" s="1449"/>
      <c r="L4052" s="1448"/>
      <c r="M4052" s="1448"/>
      <c r="N4052" s="1388"/>
    </row>
    <row r="4053" spans="1:17" ht="51">
      <c r="A4053" s="602"/>
      <c r="B4053" s="3033" t="s">
        <v>758</v>
      </c>
      <c r="C4053" s="602" t="s">
        <v>305</v>
      </c>
      <c r="D4053" s="617" t="s">
        <v>1850</v>
      </c>
      <c r="E4053" s="639" t="s">
        <v>1784</v>
      </c>
      <c r="F4053" s="734">
        <v>5238</v>
      </c>
      <c r="G4053" s="689" t="s">
        <v>3250</v>
      </c>
      <c r="H4053" s="640"/>
      <c r="I4053" s="640">
        <v>1560</v>
      </c>
      <c r="J4053" s="1392" t="s">
        <v>1126</v>
      </c>
      <c r="K4053" s="731"/>
      <c r="L4053" s="640"/>
      <c r="M4053" s="640"/>
      <c r="N4053" s="1388"/>
    </row>
    <row r="4054" spans="1:17" ht="20.399999999999999">
      <c r="A4054" s="2588"/>
      <c r="B4054" s="3033" t="s">
        <v>758</v>
      </c>
      <c r="C4054" s="602" t="s">
        <v>305</v>
      </c>
      <c r="D4054" s="617" t="s">
        <v>1850</v>
      </c>
      <c r="E4054" s="639" t="s">
        <v>1784</v>
      </c>
      <c r="F4054" s="734">
        <v>5238</v>
      </c>
      <c r="G4054" s="2603" t="s">
        <v>4896</v>
      </c>
      <c r="H4054" s="2524"/>
      <c r="I4054" s="2524">
        <v>4800</v>
      </c>
      <c r="J4054" s="2516"/>
      <c r="K4054" s="2517"/>
      <c r="L4054" s="2708"/>
      <c r="M4054" s="2708"/>
      <c r="N4054" s="1388"/>
    </row>
    <row r="4055" spans="1:17">
      <c r="A4055" s="622"/>
      <c r="B4055" s="3032" t="s">
        <v>758</v>
      </c>
      <c r="C4055" s="622" t="s">
        <v>309</v>
      </c>
      <c r="D4055" s="623" t="s">
        <v>1850</v>
      </c>
      <c r="E4055" s="1655" t="s">
        <v>1784</v>
      </c>
      <c r="F4055" s="624">
        <v>5239</v>
      </c>
      <c r="G4055" s="625" t="s">
        <v>130</v>
      </c>
      <c r="H4055" s="645">
        <v>4136</v>
      </c>
      <c r="I4055" s="645"/>
      <c r="J4055" s="1392">
        <v>3136.32</v>
      </c>
      <c r="K4055" s="629"/>
      <c r="L4055" s="628">
        <v>4000</v>
      </c>
      <c r="M4055" s="626"/>
      <c r="N4055" s="1388"/>
    </row>
    <row r="4056" spans="1:17">
      <c r="A4056" s="602"/>
      <c r="B4056" s="3033" t="s">
        <v>758</v>
      </c>
      <c r="C4056" s="602" t="s">
        <v>309</v>
      </c>
      <c r="D4056" s="617" t="s">
        <v>1850</v>
      </c>
      <c r="E4056" s="639" t="s">
        <v>1784</v>
      </c>
      <c r="F4056" s="618">
        <v>5239</v>
      </c>
      <c r="G4056" s="1551" t="s">
        <v>1530</v>
      </c>
      <c r="H4056" s="1552"/>
      <c r="I4056" s="1552">
        <v>1000</v>
      </c>
      <c r="J4056" s="1553" t="s">
        <v>1126</v>
      </c>
      <c r="K4056" s="1554"/>
      <c r="L4056" s="1555"/>
      <c r="M4056" s="1656">
        <v>1000</v>
      </c>
      <c r="N4056" s="1388"/>
    </row>
    <row r="4057" spans="1:17">
      <c r="A4057" s="576"/>
      <c r="B4057" s="3033" t="s">
        <v>758</v>
      </c>
      <c r="C4057" s="602" t="s">
        <v>309</v>
      </c>
      <c r="D4057" s="617" t="s">
        <v>1850</v>
      </c>
      <c r="E4057" s="639" t="s">
        <v>1784</v>
      </c>
      <c r="F4057" s="618">
        <v>5239</v>
      </c>
      <c r="G4057" s="1551" t="s">
        <v>3429</v>
      </c>
      <c r="H4057" s="1659"/>
      <c r="I4057" s="1660">
        <v>3136</v>
      </c>
      <c r="J4057" s="1553" t="s">
        <v>1126</v>
      </c>
      <c r="K4057" s="1661"/>
      <c r="L4057" s="1662"/>
      <c r="M4057" s="1663">
        <v>3000</v>
      </c>
      <c r="N4057" s="1388"/>
    </row>
    <row r="4058" spans="1:17">
      <c r="A4058" s="622"/>
      <c r="B4058" s="3032" t="s">
        <v>757</v>
      </c>
      <c r="C4058" s="622" t="s">
        <v>309</v>
      </c>
      <c r="D4058" s="623" t="s">
        <v>1850</v>
      </c>
      <c r="E4058" s="1655" t="s">
        <v>1784</v>
      </c>
      <c r="F4058" s="624">
        <v>5239</v>
      </c>
      <c r="G4058" s="625" t="s">
        <v>130</v>
      </c>
      <c r="H4058" s="645"/>
      <c r="I4058" s="645"/>
      <c r="J4058" s="1392"/>
      <c r="K4058" s="629"/>
      <c r="L4058" s="628">
        <v>20000</v>
      </c>
      <c r="M4058" s="626"/>
      <c r="N4058" s="1388"/>
    </row>
    <row r="4059" spans="1:17">
      <c r="A4059" s="602"/>
      <c r="B4059" s="3033" t="s">
        <v>757</v>
      </c>
      <c r="C4059" s="602" t="s">
        <v>309</v>
      </c>
      <c r="D4059" s="617" t="s">
        <v>1850</v>
      </c>
      <c r="E4059" s="639" t="s">
        <v>1784</v>
      </c>
      <c r="F4059" s="618">
        <v>5239</v>
      </c>
      <c r="G4059" s="1551" t="s">
        <v>1530</v>
      </c>
      <c r="H4059" s="1552"/>
      <c r="I4059" s="1552"/>
      <c r="J4059" s="1553"/>
      <c r="K4059" s="1554"/>
      <c r="L4059" s="1555"/>
      <c r="M4059" s="3321">
        <v>20000</v>
      </c>
      <c r="N4059" s="72"/>
    </row>
    <row r="4060" spans="1:17">
      <c r="A4060" s="622"/>
      <c r="B4060" s="3032" t="s">
        <v>351</v>
      </c>
      <c r="C4060" s="622" t="s">
        <v>310</v>
      </c>
      <c r="D4060" s="623" t="s">
        <v>1850</v>
      </c>
      <c r="E4060" s="1655" t="s">
        <v>1784</v>
      </c>
      <c r="F4060" s="624">
        <v>5240</v>
      </c>
      <c r="G4060" s="625" t="s">
        <v>189</v>
      </c>
      <c r="H4060" s="645">
        <v>29687</v>
      </c>
      <c r="I4060" s="645"/>
      <c r="J4060" s="1392">
        <v>0</v>
      </c>
      <c r="K4060" s="629"/>
      <c r="L4060" s="628">
        <v>0</v>
      </c>
      <c r="M4060" s="628"/>
      <c r="N4060" s="72"/>
    </row>
    <row r="4061" spans="1:17" ht="30.6">
      <c r="A4061" s="602"/>
      <c r="B4061" s="3033" t="s">
        <v>351</v>
      </c>
      <c r="C4061" s="602" t="s">
        <v>310</v>
      </c>
      <c r="D4061" s="617" t="s">
        <v>1850</v>
      </c>
      <c r="E4061" s="639" t="s">
        <v>1784</v>
      </c>
      <c r="F4061" s="618">
        <v>5240</v>
      </c>
      <c r="G4061" s="603" t="s">
        <v>1704</v>
      </c>
      <c r="H4061" s="640"/>
      <c r="I4061" s="640">
        <v>10622</v>
      </c>
      <c r="J4061" s="1392" t="s">
        <v>1126</v>
      </c>
      <c r="K4061" s="600"/>
      <c r="L4061" s="599"/>
      <c r="M4061" s="599"/>
      <c r="N4061" s="72" t="s">
        <v>1531</v>
      </c>
    </row>
    <row r="4062" spans="1:17" ht="20.399999999999999">
      <c r="A4062" s="602"/>
      <c r="B4062" s="3033" t="s">
        <v>351</v>
      </c>
      <c r="C4062" s="602" t="s">
        <v>310</v>
      </c>
      <c r="D4062" s="617" t="s">
        <v>1850</v>
      </c>
      <c r="E4062" s="639" t="s">
        <v>1784</v>
      </c>
      <c r="F4062" s="618">
        <v>5240</v>
      </c>
      <c r="G4062" s="603" t="s">
        <v>2733</v>
      </c>
      <c r="H4062" s="640"/>
      <c r="I4062" s="640">
        <v>19065</v>
      </c>
      <c r="J4062" s="1392" t="s">
        <v>1126</v>
      </c>
      <c r="K4062" s="600"/>
      <c r="L4062" s="599"/>
      <c r="M4062" s="599"/>
      <c r="N4062" s="1497"/>
    </row>
    <row r="4063" spans="1:17">
      <c r="A4063" s="622"/>
      <c r="B4063" s="3032" t="s">
        <v>757</v>
      </c>
      <c r="C4063" s="622" t="s">
        <v>310</v>
      </c>
      <c r="D4063" s="623" t="s">
        <v>1850</v>
      </c>
      <c r="E4063" s="1655" t="s">
        <v>1784</v>
      </c>
      <c r="F4063" s="624">
        <v>5240</v>
      </c>
      <c r="G4063" s="625" t="s">
        <v>189</v>
      </c>
      <c r="H4063" s="645">
        <v>5213</v>
      </c>
      <c r="I4063" s="645"/>
      <c r="J4063" s="1392">
        <v>5212</v>
      </c>
      <c r="K4063" s="629"/>
      <c r="L4063" s="628">
        <v>987119.77750000008</v>
      </c>
      <c r="M4063" s="628"/>
      <c r="N4063" s="1388"/>
      <c r="O4063" s="6"/>
      <c r="P4063" s="6"/>
      <c r="Q4063" s="6"/>
    </row>
    <row r="4064" spans="1:17" ht="30.6">
      <c r="A4064" s="607"/>
      <c r="B4064" s="3049" t="s">
        <v>757</v>
      </c>
      <c r="C4064" s="607" t="s">
        <v>310</v>
      </c>
      <c r="D4064" s="608" t="s">
        <v>1850</v>
      </c>
      <c r="E4064" s="609" t="s">
        <v>1784</v>
      </c>
      <c r="F4064" s="610">
        <v>5240</v>
      </c>
      <c r="G4064" s="656" t="s">
        <v>5084</v>
      </c>
      <c r="H4064" s="644"/>
      <c r="I4064" s="644">
        <v>4236</v>
      </c>
      <c r="J4064" s="1392"/>
      <c r="K4064" s="669"/>
      <c r="L4064" s="611"/>
      <c r="M4064" s="611">
        <v>768794.7790000001</v>
      </c>
      <c r="N4064" s="72"/>
      <c r="O4064" s="6"/>
      <c r="P4064" s="6"/>
      <c r="Q4064" s="6"/>
    </row>
    <row r="4065" spans="1:32" ht="30.6">
      <c r="A4065" s="607"/>
      <c r="B4065" s="3049" t="s">
        <v>757</v>
      </c>
      <c r="C4065" s="607" t="s">
        <v>310</v>
      </c>
      <c r="D4065" s="608" t="s">
        <v>1850</v>
      </c>
      <c r="E4065" s="609" t="s">
        <v>1784</v>
      </c>
      <c r="F4065" s="610">
        <v>5240</v>
      </c>
      <c r="G4065" s="656" t="s">
        <v>5085</v>
      </c>
      <c r="H4065" s="644"/>
      <c r="I4065" s="644">
        <v>280</v>
      </c>
      <c r="J4065" s="1392" t="s">
        <v>1126</v>
      </c>
      <c r="K4065" s="669"/>
      <c r="L4065" s="611"/>
      <c r="M4065" s="611">
        <v>218324.99849999999</v>
      </c>
      <c r="N4065" s="72" t="s">
        <v>1705</v>
      </c>
      <c r="O4065" s="6"/>
      <c r="P4065" s="6"/>
      <c r="Q4065" s="6"/>
    </row>
    <row r="4066" spans="1:32" ht="30.6">
      <c r="A4066" s="607"/>
      <c r="B4066" s="3049" t="s">
        <v>757</v>
      </c>
      <c r="C4066" s="607" t="s">
        <v>310</v>
      </c>
      <c r="D4066" s="608" t="s">
        <v>1850</v>
      </c>
      <c r="E4066" s="609" t="s">
        <v>1784</v>
      </c>
      <c r="F4066" s="610">
        <v>5240</v>
      </c>
      <c r="G4066" s="656" t="s">
        <v>3248</v>
      </c>
      <c r="H4066" s="644"/>
      <c r="I4066" s="644">
        <v>197</v>
      </c>
      <c r="J4066" s="1392" t="s">
        <v>1126</v>
      </c>
      <c r="K4066" s="669"/>
      <c r="L4066" s="611"/>
      <c r="M4066" s="611"/>
      <c r="N4066" s="72"/>
      <c r="O4066" s="6"/>
      <c r="P4066" s="6"/>
      <c r="Q4066" s="6"/>
    </row>
    <row r="4067" spans="1:32" ht="51">
      <c r="A4067" s="607"/>
      <c r="B4067" s="3049" t="s">
        <v>757</v>
      </c>
      <c r="C4067" s="607" t="s">
        <v>310</v>
      </c>
      <c r="D4067" s="608" t="s">
        <v>1850</v>
      </c>
      <c r="E4067" s="609" t="s">
        <v>1784</v>
      </c>
      <c r="F4067" s="610">
        <v>5240</v>
      </c>
      <c r="G4067" s="656" t="s">
        <v>3249</v>
      </c>
      <c r="H4067" s="644"/>
      <c r="I4067" s="644">
        <v>500</v>
      </c>
      <c r="J4067" s="1392" t="s">
        <v>1126</v>
      </c>
      <c r="K4067" s="669"/>
      <c r="L4067" s="611"/>
      <c r="M4067" s="611"/>
      <c r="N4067" s="72"/>
      <c r="O4067" s="6"/>
      <c r="P4067" s="6"/>
      <c r="Q4067" s="6"/>
    </row>
    <row r="4068" spans="1:32">
      <c r="A4068" s="622"/>
      <c r="B4068" s="3032" t="s">
        <v>757</v>
      </c>
      <c r="C4068" s="622" t="s">
        <v>310</v>
      </c>
      <c r="D4068" s="623" t="s">
        <v>1850</v>
      </c>
      <c r="E4068" s="1655" t="s">
        <v>1784</v>
      </c>
      <c r="F4068" s="624">
        <v>5240</v>
      </c>
      <c r="G4068" s="625" t="s">
        <v>189</v>
      </c>
      <c r="H4068" s="645"/>
      <c r="I4068" s="645"/>
      <c r="J4068" s="1392">
        <v>5212</v>
      </c>
      <c r="K4068" s="629"/>
      <c r="L4068" s="628">
        <v>115193.98999999999</v>
      </c>
      <c r="M4068" s="628"/>
      <c r="N4068" s="72"/>
      <c r="O4068" s="6"/>
      <c r="P4068" s="6"/>
      <c r="Q4068" s="6"/>
    </row>
    <row r="4069" spans="1:32" ht="20.399999999999999">
      <c r="A4069" s="607"/>
      <c r="B4069" s="3049" t="s">
        <v>757</v>
      </c>
      <c r="C4069" s="607" t="s">
        <v>310</v>
      </c>
      <c r="D4069" s="608" t="s">
        <v>1850</v>
      </c>
      <c r="E4069" s="609" t="s">
        <v>1784</v>
      </c>
      <c r="F4069" s="610">
        <v>5240</v>
      </c>
      <c r="G4069" s="656" t="s">
        <v>5088</v>
      </c>
      <c r="H4069" s="644"/>
      <c r="I4069" s="644"/>
      <c r="J4069" s="1392"/>
      <c r="K4069" s="669"/>
      <c r="L4069" s="611"/>
      <c r="M4069" s="611">
        <v>97352.5</v>
      </c>
      <c r="N4069" s="72"/>
      <c r="O4069" s="6"/>
      <c r="P4069" s="6"/>
      <c r="Q4069" s="6"/>
    </row>
    <row r="4070" spans="1:32" ht="20.399999999999999">
      <c r="A4070" s="607"/>
      <c r="B4070" s="3049" t="s">
        <v>757</v>
      </c>
      <c r="C4070" s="607" t="s">
        <v>310</v>
      </c>
      <c r="D4070" s="608" t="s">
        <v>1850</v>
      </c>
      <c r="E4070" s="609" t="s">
        <v>1784</v>
      </c>
      <c r="F4070" s="610">
        <v>5240</v>
      </c>
      <c r="G4070" s="656" t="s">
        <v>5089</v>
      </c>
      <c r="H4070" s="644"/>
      <c r="I4070" s="644"/>
      <c r="J4070" s="1392" t="s">
        <v>1126</v>
      </c>
      <c r="K4070" s="669"/>
      <c r="L4070" s="611"/>
      <c r="M4070" s="611">
        <v>17841.489999999991</v>
      </c>
      <c r="N4070" s="72"/>
      <c r="O4070" s="6"/>
      <c r="P4070" s="6"/>
      <c r="Q4070" s="6"/>
    </row>
    <row r="4071" spans="1:32">
      <c r="A4071" s="1466"/>
      <c r="B4071" s="3052" t="s">
        <v>757</v>
      </c>
      <c r="C4071" s="1466" t="s">
        <v>355</v>
      </c>
      <c r="D4071" s="1486" t="s">
        <v>1850</v>
      </c>
      <c r="E4071" s="1487" t="s">
        <v>1784</v>
      </c>
      <c r="F4071" s="1467">
        <v>5250</v>
      </c>
      <c r="G4071" s="1495" t="s">
        <v>287</v>
      </c>
      <c r="H4071" s="1488"/>
      <c r="I4071" s="1488"/>
      <c r="J4071" s="1488"/>
      <c r="K4071" s="1482"/>
      <c r="L4071" s="1488">
        <v>326348.11</v>
      </c>
      <c r="M4071" s="1488"/>
      <c r="N4071" s="72"/>
      <c r="O4071" s="6"/>
      <c r="P4071" s="6"/>
      <c r="Q4071" s="6"/>
    </row>
    <row r="4072" spans="1:32" ht="20.399999999999999">
      <c r="A4072" s="1393"/>
      <c r="B4072" s="3065" t="s">
        <v>757</v>
      </c>
      <c r="C4072" s="1489" t="s">
        <v>355</v>
      </c>
      <c r="D4072" s="1490" t="s">
        <v>1850</v>
      </c>
      <c r="E4072" s="1496" t="s">
        <v>1784</v>
      </c>
      <c r="F4072" s="1491">
        <v>5250</v>
      </c>
      <c r="G4072" s="1492" t="s">
        <v>4513</v>
      </c>
      <c r="H4072" s="1493"/>
      <c r="I4072" s="1493"/>
      <c r="J4072" s="1493"/>
      <c r="K4072" s="1494"/>
      <c r="L4072" s="1493"/>
      <c r="M4072" s="1493">
        <v>36542</v>
      </c>
      <c r="N4072" s="72"/>
    </row>
    <row r="4073" spans="1:32" ht="20.399999999999999">
      <c r="A4073" s="1393"/>
      <c r="B4073" s="3065" t="s">
        <v>757</v>
      </c>
      <c r="C4073" s="1489" t="s">
        <v>355</v>
      </c>
      <c r="D4073" s="1490" t="s">
        <v>1850</v>
      </c>
      <c r="E4073" s="1496" t="s">
        <v>1784</v>
      </c>
      <c r="F4073" s="1491">
        <v>5250</v>
      </c>
      <c r="G4073" s="1492" t="s">
        <v>4514</v>
      </c>
      <c r="H4073" s="1493"/>
      <c r="I4073" s="1493"/>
      <c r="J4073" s="1493"/>
      <c r="K4073" s="1494"/>
      <c r="L4073" s="1493"/>
      <c r="M4073" s="1493">
        <v>76315</v>
      </c>
      <c r="N4073" s="72"/>
    </row>
    <row r="4074" spans="1:32" ht="20.399999999999999">
      <c r="A4074" s="1393"/>
      <c r="B4074" s="3065" t="s">
        <v>757</v>
      </c>
      <c r="C4074" s="1489" t="s">
        <v>355</v>
      </c>
      <c r="D4074" s="1490" t="s">
        <v>1850</v>
      </c>
      <c r="E4074" s="1496" t="s">
        <v>1784</v>
      </c>
      <c r="F4074" s="1491">
        <v>5250</v>
      </c>
      <c r="G4074" s="1492" t="s">
        <v>4515</v>
      </c>
      <c r="H4074" s="1493"/>
      <c r="I4074" s="1493"/>
      <c r="J4074" s="1493"/>
      <c r="K4074" s="1494"/>
      <c r="L4074" s="1493"/>
      <c r="M4074" s="1493">
        <v>35684.11</v>
      </c>
      <c r="N4074" s="72"/>
      <c r="O4074" s="3"/>
      <c r="P4074" s="3"/>
      <c r="Q4074" s="3"/>
      <c r="R4074" s="3"/>
      <c r="S4074" s="3"/>
      <c r="T4074" s="3"/>
      <c r="U4074" s="3"/>
      <c r="V4074" s="3"/>
      <c r="W4074" s="3"/>
      <c r="X4074" s="3"/>
      <c r="Y4074" s="3"/>
      <c r="Z4074" s="3"/>
      <c r="AA4074" s="3"/>
      <c r="AB4074" s="3"/>
      <c r="AC4074" s="3"/>
      <c r="AD4074" s="3"/>
      <c r="AE4074" s="3"/>
      <c r="AF4074" s="3"/>
    </row>
    <row r="4075" spans="1:32" ht="20.399999999999999">
      <c r="A4075" s="1393"/>
      <c r="B4075" s="3065" t="s">
        <v>757</v>
      </c>
      <c r="C4075" s="1489" t="s">
        <v>355</v>
      </c>
      <c r="D4075" s="1490" t="s">
        <v>1850</v>
      </c>
      <c r="E4075" s="1496" t="s">
        <v>1784</v>
      </c>
      <c r="F4075" s="1491">
        <v>5250</v>
      </c>
      <c r="G4075" s="1492" t="s">
        <v>5086</v>
      </c>
      <c r="H4075" s="1493"/>
      <c r="I4075" s="1493"/>
      <c r="J4075" s="1493"/>
      <c r="K4075" s="1494"/>
      <c r="L4075" s="1493"/>
      <c r="M4075" s="1493">
        <v>8941</v>
      </c>
      <c r="N4075" s="72"/>
      <c r="O4075" s="4"/>
      <c r="P4075" s="4"/>
      <c r="Q4075" s="4"/>
      <c r="R4075" s="4"/>
      <c r="S4075" s="4"/>
      <c r="T4075" s="4"/>
      <c r="U4075" s="4"/>
      <c r="V4075" s="4"/>
      <c r="W4075" s="4"/>
      <c r="X4075" s="4"/>
      <c r="Y4075" s="4"/>
      <c r="Z4075" s="4"/>
      <c r="AA4075" s="4"/>
      <c r="AB4075" s="4"/>
      <c r="AC4075" s="4"/>
      <c r="AD4075" s="4"/>
      <c r="AE4075" s="4"/>
      <c r="AF4075" s="4"/>
    </row>
    <row r="4076" spans="1:32" ht="20.399999999999999">
      <c r="A4076" s="1393"/>
      <c r="B4076" s="3065" t="s">
        <v>757</v>
      </c>
      <c r="C4076" s="1489" t="s">
        <v>355</v>
      </c>
      <c r="D4076" s="1490" t="s">
        <v>1850</v>
      </c>
      <c r="E4076" s="1496" t="s">
        <v>1784</v>
      </c>
      <c r="F4076" s="1491">
        <v>5250</v>
      </c>
      <c r="G4076" s="1492" t="s">
        <v>4516</v>
      </c>
      <c r="H4076" s="1493"/>
      <c r="I4076" s="1493"/>
      <c r="J4076" s="1493"/>
      <c r="K4076" s="1494"/>
      <c r="L4076" s="1493"/>
      <c r="M4076" s="1493">
        <v>63719</v>
      </c>
      <c r="N4076" s="72"/>
    </row>
    <row r="4077" spans="1:32" ht="20.399999999999999">
      <c r="A4077" s="1393"/>
      <c r="B4077" s="3065" t="s">
        <v>757</v>
      </c>
      <c r="C4077" s="1489" t="s">
        <v>355</v>
      </c>
      <c r="D4077" s="1490" t="s">
        <v>1850</v>
      </c>
      <c r="E4077" s="1496" t="s">
        <v>1784</v>
      </c>
      <c r="F4077" s="1491">
        <v>5250</v>
      </c>
      <c r="G4077" s="1492" t="s">
        <v>5087</v>
      </c>
      <c r="H4077" s="1493"/>
      <c r="I4077" s="1493"/>
      <c r="J4077" s="1493"/>
      <c r="K4077" s="1494"/>
      <c r="L4077" s="1493"/>
      <c r="M4077" s="1493">
        <v>7500</v>
      </c>
      <c r="N4077" s="72"/>
      <c r="O4077" s="4"/>
      <c r="P4077" s="4"/>
      <c r="Q4077" s="4"/>
      <c r="R4077" s="4"/>
      <c r="S4077" s="4"/>
      <c r="T4077" s="4"/>
      <c r="U4077" s="4"/>
      <c r="V4077" s="4"/>
      <c r="W4077" s="4"/>
      <c r="X4077" s="4"/>
      <c r="Y4077" s="4"/>
      <c r="Z4077" s="4"/>
      <c r="AA4077" s="4"/>
      <c r="AB4077" s="4"/>
      <c r="AC4077" s="4"/>
      <c r="AD4077" s="4"/>
      <c r="AE4077" s="4"/>
      <c r="AF4077" s="4"/>
    </row>
    <row r="4078" spans="1:32" ht="20.399999999999999">
      <c r="A4078" s="1393"/>
      <c r="B4078" s="3065" t="s">
        <v>757</v>
      </c>
      <c r="C4078" s="1489" t="s">
        <v>355</v>
      </c>
      <c r="D4078" s="1490" t="s">
        <v>1850</v>
      </c>
      <c r="E4078" s="1496" t="s">
        <v>1784</v>
      </c>
      <c r="F4078" s="1491">
        <v>5250</v>
      </c>
      <c r="G4078" s="1492" t="s">
        <v>4517</v>
      </c>
      <c r="H4078" s="1493"/>
      <c r="I4078" s="1493"/>
      <c r="J4078" s="1493"/>
      <c r="K4078" s="1494"/>
      <c r="L4078" s="1493"/>
      <c r="M4078" s="1493">
        <v>58080</v>
      </c>
      <c r="N4078" s="72"/>
    </row>
    <row r="4079" spans="1:32" ht="20.399999999999999">
      <c r="A4079" s="1393"/>
      <c r="B4079" s="3065" t="s">
        <v>757</v>
      </c>
      <c r="C4079" s="1489" t="s">
        <v>355</v>
      </c>
      <c r="D4079" s="1490" t="s">
        <v>1850</v>
      </c>
      <c r="E4079" s="1496" t="s">
        <v>1784</v>
      </c>
      <c r="F4079" s="1491">
        <v>5250</v>
      </c>
      <c r="G4079" s="1492" t="s">
        <v>4518</v>
      </c>
      <c r="H4079" s="1493"/>
      <c r="I4079" s="1493"/>
      <c r="J4079" s="1493"/>
      <c r="K4079" s="1494"/>
      <c r="L4079" s="1493"/>
      <c r="M4079" s="1493">
        <v>39567</v>
      </c>
      <c r="N4079" s="72"/>
    </row>
    <row r="4080" spans="1:32">
      <c r="A4080" s="1466"/>
      <c r="B4080" s="3052" t="s">
        <v>757</v>
      </c>
      <c r="C4080" s="1466" t="s">
        <v>355</v>
      </c>
      <c r="D4080" s="1486" t="s">
        <v>1850</v>
      </c>
      <c r="E4080" s="1487" t="s">
        <v>1784</v>
      </c>
      <c r="F4080" s="1467">
        <v>5250</v>
      </c>
      <c r="G4080" s="1495" t="s">
        <v>287</v>
      </c>
      <c r="H4080" s="1488"/>
      <c r="I4080" s="1488"/>
      <c r="J4080" s="1488"/>
      <c r="K4080" s="1482"/>
      <c r="L4080" s="1488">
        <v>0</v>
      </c>
      <c r="M4080" s="1488"/>
      <c r="N4080" s="72"/>
    </row>
    <row r="4081" spans="1:32" ht="20.399999999999999">
      <c r="A4081" s="1393"/>
      <c r="B4081" s="3065" t="s">
        <v>757</v>
      </c>
      <c r="C4081" s="1489" t="s">
        <v>355</v>
      </c>
      <c r="D4081" s="1490" t="s">
        <v>1850</v>
      </c>
      <c r="E4081" s="1496" t="s">
        <v>1784</v>
      </c>
      <c r="F4081" s="1491">
        <v>5250</v>
      </c>
      <c r="G4081" s="1492" t="s">
        <v>4975</v>
      </c>
      <c r="H4081" s="1493"/>
      <c r="I4081" s="1493"/>
      <c r="J4081" s="1493"/>
      <c r="K4081" s="1494"/>
      <c r="L4081" s="1493"/>
      <c r="M4081" s="3123">
        <v>0</v>
      </c>
      <c r="N4081" s="72"/>
    </row>
    <row r="4082" spans="1:32">
      <c r="A4082" s="1393"/>
      <c r="B4082" s="3065" t="s">
        <v>757</v>
      </c>
      <c r="C4082" s="1489" t="s">
        <v>355</v>
      </c>
      <c r="D4082" s="1490" t="s">
        <v>1850</v>
      </c>
      <c r="E4082" s="1496" t="s">
        <v>1784</v>
      </c>
      <c r="F4082" s="1491">
        <v>5250</v>
      </c>
      <c r="G4082" s="1492"/>
      <c r="H4082" s="1493"/>
      <c r="I4082" s="1493"/>
      <c r="J4082" s="1493"/>
      <c r="K4082" s="1494"/>
      <c r="L4082" s="1493"/>
      <c r="M4082" s="1493"/>
      <c r="N4082" s="72"/>
    </row>
    <row r="4083" spans="1:32">
      <c r="A4083" s="1393"/>
      <c r="B4083" s="3065" t="s">
        <v>757</v>
      </c>
      <c r="C4083" s="1489" t="s">
        <v>355</v>
      </c>
      <c r="D4083" s="1490" t="s">
        <v>1850</v>
      </c>
      <c r="E4083" s="1496" t="s">
        <v>1784</v>
      </c>
      <c r="F4083" s="1491">
        <v>5250</v>
      </c>
      <c r="G4083" s="1492"/>
      <c r="H4083" s="1493"/>
      <c r="I4083" s="1493"/>
      <c r="J4083" s="1493"/>
      <c r="K4083" s="1494"/>
      <c r="L4083" s="1493"/>
      <c r="M4083" s="1493"/>
      <c r="N4083" s="1388"/>
    </row>
    <row r="4084" spans="1:32">
      <c r="A4084" s="1466"/>
      <c r="B4084" s="3052" t="s">
        <v>757</v>
      </c>
      <c r="C4084" s="1466" t="s">
        <v>355</v>
      </c>
      <c r="D4084" s="1486" t="s">
        <v>1850</v>
      </c>
      <c r="E4084" s="1487" t="s">
        <v>1784</v>
      </c>
      <c r="F4084" s="1467">
        <v>5250</v>
      </c>
      <c r="G4084" s="1495" t="s">
        <v>287</v>
      </c>
      <c r="H4084" s="1488">
        <v>2200</v>
      </c>
      <c r="I4084" s="1488"/>
      <c r="J4084" s="1488">
        <v>2200</v>
      </c>
      <c r="K4084" s="1482"/>
      <c r="L4084" s="1488">
        <v>0</v>
      </c>
      <c r="M4084" s="1488"/>
      <c r="N4084" s="1388"/>
    </row>
    <row r="4085" spans="1:32" ht="40.799999999999997">
      <c r="A4085" s="1393"/>
      <c r="B4085" s="3065" t="s">
        <v>757</v>
      </c>
      <c r="C4085" s="1489" t="s">
        <v>355</v>
      </c>
      <c r="D4085" s="1490" t="s">
        <v>1850</v>
      </c>
      <c r="E4085" s="1496" t="s">
        <v>1784</v>
      </c>
      <c r="F4085" s="1491">
        <v>5250</v>
      </c>
      <c r="G4085" s="1492" t="s">
        <v>3187</v>
      </c>
      <c r="H4085" s="1493"/>
      <c r="I4085" s="1493">
        <v>2200</v>
      </c>
      <c r="J4085" s="1493"/>
      <c r="K4085" s="1494"/>
      <c r="L4085" s="1493"/>
      <c r="M4085" s="1493"/>
      <c r="N4085" s="1388"/>
    </row>
    <row r="4086" spans="1:32">
      <c r="A4086" s="659"/>
      <c r="B4086" s="3032" t="s">
        <v>351</v>
      </c>
      <c r="C4086" s="659" t="s">
        <v>308</v>
      </c>
      <c r="D4086" s="1117" t="s">
        <v>1852</v>
      </c>
      <c r="E4086" s="910" t="s">
        <v>1845</v>
      </c>
      <c r="F4086" s="763">
        <v>2239</v>
      </c>
      <c r="G4086" s="739" t="s">
        <v>993</v>
      </c>
      <c r="H4086" s="645">
        <v>170</v>
      </c>
      <c r="I4086" s="645"/>
      <c r="J4086" s="1392">
        <v>170</v>
      </c>
      <c r="K4086" s="741"/>
      <c r="L4086" s="626">
        <v>170</v>
      </c>
      <c r="M4086" s="626"/>
      <c r="N4086" s="1388"/>
    </row>
    <row r="4087" spans="1:32" ht="20.399999999999999">
      <c r="A4087" s="639"/>
      <c r="B4087" s="3033" t="s">
        <v>351</v>
      </c>
      <c r="C4087" s="639" t="s">
        <v>308</v>
      </c>
      <c r="D4087" s="733" t="s">
        <v>1852</v>
      </c>
      <c r="E4087" s="778" t="s">
        <v>1845</v>
      </c>
      <c r="F4087" s="734">
        <v>2239</v>
      </c>
      <c r="G4087" s="906" t="s">
        <v>3120</v>
      </c>
      <c r="H4087" s="640"/>
      <c r="I4087" s="640">
        <v>170</v>
      </c>
      <c r="J4087" s="1392" t="s">
        <v>1126</v>
      </c>
      <c r="K4087" s="731"/>
      <c r="L4087" s="598"/>
      <c r="M4087" s="598">
        <v>170</v>
      </c>
      <c r="N4087" s="1388"/>
    </row>
    <row r="4088" spans="1:32" ht="20.399999999999999">
      <c r="A4088" s="659"/>
      <c r="B4088" s="3032" t="s">
        <v>351</v>
      </c>
      <c r="C4088" s="659" t="s">
        <v>308</v>
      </c>
      <c r="D4088" s="1117" t="s">
        <v>1852</v>
      </c>
      <c r="E4088" s="910" t="s">
        <v>1845</v>
      </c>
      <c r="F4088" s="763">
        <v>5240</v>
      </c>
      <c r="G4088" s="739" t="s">
        <v>1179</v>
      </c>
      <c r="H4088" s="645">
        <v>0</v>
      </c>
      <c r="I4088" s="645"/>
      <c r="J4088" s="1392">
        <v>-3964.41</v>
      </c>
      <c r="K4088" s="741"/>
      <c r="L4088" s="626">
        <v>0</v>
      </c>
      <c r="M4088" s="626"/>
      <c r="N4088" s="1388"/>
    </row>
    <row r="4089" spans="1:32" ht="30.6">
      <c r="A4089" s="639"/>
      <c r="B4089" s="3033" t="s">
        <v>351</v>
      </c>
      <c r="C4089" s="639" t="s">
        <v>308</v>
      </c>
      <c r="D4089" s="733" t="s">
        <v>1852</v>
      </c>
      <c r="E4089" s="778" t="s">
        <v>1845</v>
      </c>
      <c r="F4089" s="734">
        <v>5240</v>
      </c>
      <c r="G4089" s="906" t="s">
        <v>2754</v>
      </c>
      <c r="H4089" s="640"/>
      <c r="I4089" s="640">
        <v>22142</v>
      </c>
      <c r="J4089" s="1392" t="s">
        <v>1126</v>
      </c>
      <c r="K4089" s="731"/>
      <c r="L4089" s="598"/>
      <c r="M4089" s="598">
        <v>22142</v>
      </c>
      <c r="N4089" s="1388"/>
    </row>
    <row r="4090" spans="1:32" ht="30.6">
      <c r="A4090" s="639"/>
      <c r="B4090" s="3033" t="s">
        <v>351</v>
      </c>
      <c r="C4090" s="639" t="s">
        <v>308</v>
      </c>
      <c r="D4090" s="733" t="s">
        <v>1852</v>
      </c>
      <c r="E4090" s="778" t="s">
        <v>1845</v>
      </c>
      <c r="F4090" s="734">
        <v>5240</v>
      </c>
      <c r="G4090" s="906" t="s">
        <v>2755</v>
      </c>
      <c r="H4090" s="640"/>
      <c r="I4090" s="640">
        <v>22170</v>
      </c>
      <c r="J4090" s="1392" t="s">
        <v>1126</v>
      </c>
      <c r="K4090" s="731"/>
      <c r="L4090" s="598"/>
      <c r="M4090" s="598">
        <v>22170</v>
      </c>
      <c r="N4090" s="72"/>
    </row>
    <row r="4091" spans="1:32" ht="30.6" customHeight="1">
      <c r="A4091" s="639"/>
      <c r="B4091" s="3033" t="s">
        <v>351</v>
      </c>
      <c r="C4091" s="639" t="s">
        <v>308</v>
      </c>
      <c r="D4091" s="733" t="s">
        <v>1852</v>
      </c>
      <c r="E4091" s="778" t="s">
        <v>1845</v>
      </c>
      <c r="F4091" s="734">
        <v>5240</v>
      </c>
      <c r="G4091" s="906" t="s">
        <v>3120</v>
      </c>
      <c r="H4091" s="640"/>
      <c r="I4091" s="640">
        <v>-170</v>
      </c>
      <c r="J4091" s="1392" t="s">
        <v>1126</v>
      </c>
      <c r="K4091" s="731"/>
      <c r="L4091" s="598"/>
      <c r="M4091" s="598">
        <v>-170</v>
      </c>
      <c r="N4091" s="72"/>
      <c r="O4091" s="3"/>
      <c r="P4091" s="3"/>
      <c r="Q4091" s="3"/>
      <c r="R4091" s="3"/>
      <c r="S4091" s="3"/>
      <c r="T4091" s="3"/>
      <c r="U4091" s="3"/>
      <c r="V4091" s="3"/>
      <c r="W4091" s="3"/>
      <c r="X4091" s="3"/>
      <c r="Y4091" s="3"/>
      <c r="Z4091" s="3"/>
      <c r="AA4091" s="3"/>
      <c r="AB4091" s="3"/>
      <c r="AC4091" s="3"/>
      <c r="AD4091" s="3"/>
      <c r="AE4091" s="3"/>
      <c r="AF4091" s="3"/>
    </row>
    <row r="4092" spans="1:32" ht="30.6">
      <c r="A4092" s="639"/>
      <c r="B4092" s="3033" t="s">
        <v>351</v>
      </c>
      <c r="C4092" s="639" t="s">
        <v>308</v>
      </c>
      <c r="D4092" s="733" t="s">
        <v>1852</v>
      </c>
      <c r="E4092" s="778" t="s">
        <v>1845</v>
      </c>
      <c r="F4092" s="734">
        <v>5240</v>
      </c>
      <c r="G4092" s="906" t="s">
        <v>3121</v>
      </c>
      <c r="H4092" s="640"/>
      <c r="I4092" s="640">
        <v>-23985</v>
      </c>
      <c r="J4092" s="1392" t="s">
        <v>1126</v>
      </c>
      <c r="K4092" s="731"/>
      <c r="L4092" s="598"/>
      <c r="M4092" s="598">
        <v>-23985</v>
      </c>
      <c r="N4092" s="1388" t="s">
        <v>760</v>
      </c>
    </row>
    <row r="4093" spans="1:32" ht="20.399999999999999">
      <c r="A4093" s="1477"/>
      <c r="B4093" s="3042" t="s">
        <v>351</v>
      </c>
      <c r="C4093" s="1477" t="s">
        <v>308</v>
      </c>
      <c r="D4093" s="1451" t="s">
        <v>1852</v>
      </c>
      <c r="E4093" s="1477" t="s">
        <v>1845</v>
      </c>
      <c r="F4093" s="1453">
        <v>5240</v>
      </c>
      <c r="G4093" s="1501" t="s">
        <v>3240</v>
      </c>
      <c r="H4093" s="1448"/>
      <c r="I4093" s="1448">
        <v>-20157</v>
      </c>
      <c r="J4093" s="1528"/>
      <c r="K4093" s="1454"/>
      <c r="L4093" s="1448"/>
      <c r="M4093" s="1448">
        <v>-20157</v>
      </c>
      <c r="N4093" s="1389"/>
    </row>
    <row r="4094" spans="1:32" ht="20.399999999999999">
      <c r="A4094" s="1473"/>
      <c r="B4094" s="3052" t="s">
        <v>351</v>
      </c>
      <c r="C4094" s="1473" t="s">
        <v>308</v>
      </c>
      <c r="D4094" s="1530" t="s">
        <v>1852</v>
      </c>
      <c r="E4094" s="1487" t="s">
        <v>1845</v>
      </c>
      <c r="F4094" s="1531">
        <v>5250</v>
      </c>
      <c r="G4094" s="1532" t="s">
        <v>1179</v>
      </c>
      <c r="H4094" s="1488">
        <v>20025</v>
      </c>
      <c r="I4094" s="1488"/>
      <c r="J4094" s="1488"/>
      <c r="K4094" s="1506"/>
      <c r="L4094" s="1488">
        <v>20025</v>
      </c>
      <c r="M4094" s="1488"/>
      <c r="N4094" s="1388" t="s">
        <v>760</v>
      </c>
    </row>
    <row r="4095" spans="1:32" ht="20.399999999999999">
      <c r="A4095" s="1477"/>
      <c r="B4095" s="3042" t="s">
        <v>351</v>
      </c>
      <c r="C4095" s="1477" t="s">
        <v>308</v>
      </c>
      <c r="D4095" s="1451" t="s">
        <v>1852</v>
      </c>
      <c r="E4095" s="1477" t="s">
        <v>1845</v>
      </c>
      <c r="F4095" s="1453">
        <v>5250</v>
      </c>
      <c r="G4095" s="1501" t="s">
        <v>3240</v>
      </c>
      <c r="H4095" s="1448"/>
      <c r="I4095" s="1448">
        <v>20157</v>
      </c>
      <c r="J4095" s="1528"/>
      <c r="K4095" s="1454"/>
      <c r="L4095" s="1448"/>
      <c r="M4095" s="1448">
        <v>20157</v>
      </c>
      <c r="N4095" s="1389"/>
    </row>
    <row r="4096" spans="1:32" ht="20.399999999999999">
      <c r="A4096" s="1477"/>
      <c r="B4096" s="3042" t="s">
        <v>351</v>
      </c>
      <c r="C4096" s="1477" t="s">
        <v>308</v>
      </c>
      <c r="D4096" s="1451" t="s">
        <v>1852</v>
      </c>
      <c r="E4096" s="1477" t="s">
        <v>1845</v>
      </c>
      <c r="F4096" s="1453">
        <v>5250</v>
      </c>
      <c r="G4096" s="1501" t="s">
        <v>3241</v>
      </c>
      <c r="H4096" s="1448"/>
      <c r="I4096" s="1448">
        <v>-132</v>
      </c>
      <c r="J4096" s="1528"/>
      <c r="K4096" s="1454"/>
      <c r="L4096" s="1448"/>
      <c r="M4096" s="1448">
        <v>-132</v>
      </c>
      <c r="N4096" s="1388" t="s">
        <v>760</v>
      </c>
    </row>
    <row r="4097" spans="1:32" ht="11.4" customHeight="1">
      <c r="A4097" s="1473"/>
      <c r="B4097" s="3052" t="s">
        <v>351</v>
      </c>
      <c r="C4097" s="1473" t="s">
        <v>308</v>
      </c>
      <c r="D4097" s="1530" t="s">
        <v>1852</v>
      </c>
      <c r="E4097" s="1487" t="s">
        <v>1845</v>
      </c>
      <c r="F4097" s="1531">
        <v>6330</v>
      </c>
      <c r="G4097" s="1532" t="s">
        <v>1772</v>
      </c>
      <c r="H4097" s="1488">
        <v>24117</v>
      </c>
      <c r="I4097" s="1488"/>
      <c r="J4097" s="1488"/>
      <c r="K4097" s="1506"/>
      <c r="L4097" s="1488">
        <v>24117</v>
      </c>
      <c r="M4097" s="1488"/>
      <c r="N4097" s="1389"/>
    </row>
    <row r="4098" spans="1:32" ht="30.6">
      <c r="A4098" s="1477"/>
      <c r="B4098" s="3042" t="s">
        <v>351</v>
      </c>
      <c r="C4098" s="1477" t="s">
        <v>308</v>
      </c>
      <c r="D4098" s="1451" t="s">
        <v>1852</v>
      </c>
      <c r="E4098" s="1477" t="s">
        <v>1845</v>
      </c>
      <c r="F4098" s="1453">
        <v>6330</v>
      </c>
      <c r="G4098" s="1501" t="s">
        <v>3121</v>
      </c>
      <c r="H4098" s="1448"/>
      <c r="I4098" s="1448">
        <v>23985</v>
      </c>
      <c r="J4098" s="1528"/>
      <c r="K4098" s="1454"/>
      <c r="L4098" s="1448"/>
      <c r="M4098" s="1448">
        <v>23985</v>
      </c>
      <c r="N4098" s="1388" t="s">
        <v>760</v>
      </c>
    </row>
    <row r="4099" spans="1:32" ht="20.399999999999999">
      <c r="A4099" s="639"/>
      <c r="B4099" s="3033" t="s">
        <v>351</v>
      </c>
      <c r="C4099" s="639" t="s">
        <v>308</v>
      </c>
      <c r="D4099" s="733" t="s">
        <v>1852</v>
      </c>
      <c r="E4099" s="778" t="s">
        <v>1845</v>
      </c>
      <c r="F4099" s="734">
        <v>6330</v>
      </c>
      <c r="G4099" s="906" t="s">
        <v>3241</v>
      </c>
      <c r="H4099" s="640"/>
      <c r="I4099" s="640">
        <v>132</v>
      </c>
      <c r="J4099" s="1528" t="s">
        <v>1126</v>
      </c>
      <c r="K4099" s="731"/>
      <c r="L4099" s="598"/>
      <c r="M4099" s="598">
        <v>132</v>
      </c>
      <c r="N4099" s="1389" t="s">
        <v>3128</v>
      </c>
    </row>
    <row r="4100" spans="1:32" ht="20.399999999999999">
      <c r="A4100" s="868"/>
      <c r="B4100" s="3040" t="s">
        <v>757</v>
      </c>
      <c r="C4100" s="868" t="s">
        <v>355</v>
      </c>
      <c r="D4100" s="623" t="s">
        <v>1850</v>
      </c>
      <c r="E4100" s="659" t="s">
        <v>1785</v>
      </c>
      <c r="F4100" s="624">
        <v>3261</v>
      </c>
      <c r="G4100" s="625" t="s">
        <v>1284</v>
      </c>
      <c r="H4100" s="628">
        <v>2000</v>
      </c>
      <c r="I4100" s="628"/>
      <c r="J4100" s="1488">
        <v>1600</v>
      </c>
      <c r="K4100" s="666"/>
      <c r="L4100" s="628">
        <v>0</v>
      </c>
      <c r="M4100" s="628"/>
      <c r="N4100" s="1389" t="s">
        <v>1716</v>
      </c>
    </row>
    <row r="4101" spans="1:32" ht="30.6">
      <c r="A4101" s="576"/>
      <c r="B4101" s="3033" t="s">
        <v>757</v>
      </c>
      <c r="C4101" s="602" t="s">
        <v>355</v>
      </c>
      <c r="D4101" s="617" t="s">
        <v>1850</v>
      </c>
      <c r="E4101" s="639" t="s">
        <v>1785</v>
      </c>
      <c r="F4101" s="618">
        <v>3261</v>
      </c>
      <c r="G4101" s="1035" t="s">
        <v>2872</v>
      </c>
      <c r="H4101" s="1080"/>
      <c r="I4101" s="1080">
        <v>2000</v>
      </c>
      <c r="J4101" s="1392" t="s">
        <v>1126</v>
      </c>
      <c r="K4101" s="585"/>
      <c r="L4101" s="1045"/>
      <c r="M4101" s="1045"/>
      <c r="N4101" s="1388"/>
    </row>
    <row r="4102" spans="1:32" ht="11.4" customHeight="1">
      <c r="A4102" s="868"/>
      <c r="B4102" s="3040" t="s">
        <v>757</v>
      </c>
      <c r="C4102" s="868" t="s">
        <v>355</v>
      </c>
      <c r="D4102" s="623" t="s">
        <v>1850</v>
      </c>
      <c r="E4102" s="659" t="s">
        <v>1785</v>
      </c>
      <c r="F4102" s="624">
        <v>3262</v>
      </c>
      <c r="G4102" s="625" t="s">
        <v>432</v>
      </c>
      <c r="H4102" s="628">
        <v>14599</v>
      </c>
      <c r="I4102" s="628"/>
      <c r="J4102" s="1392">
        <v>14598.04</v>
      </c>
      <c r="K4102" s="666"/>
      <c r="L4102" s="628">
        <v>0</v>
      </c>
      <c r="M4102" s="628"/>
      <c r="N4102" s="1389"/>
    </row>
    <row r="4103" spans="1:32" ht="30.6">
      <c r="A4103" s="602"/>
      <c r="B4103" s="3033" t="s">
        <v>757</v>
      </c>
      <c r="C4103" s="602" t="s">
        <v>355</v>
      </c>
      <c r="D4103" s="617" t="s">
        <v>1850</v>
      </c>
      <c r="E4103" s="639" t="s">
        <v>1785</v>
      </c>
      <c r="F4103" s="618">
        <v>3262</v>
      </c>
      <c r="G4103" s="1035" t="s">
        <v>2873</v>
      </c>
      <c r="H4103" s="640"/>
      <c r="I4103" s="640">
        <v>7867</v>
      </c>
      <c r="J4103" s="1392" t="s">
        <v>1126</v>
      </c>
      <c r="K4103" s="600"/>
      <c r="L4103" s="599"/>
      <c r="M4103" s="599"/>
      <c r="N4103" s="1389"/>
    </row>
    <row r="4104" spans="1:32" ht="20.399999999999999">
      <c r="A4104" s="602"/>
      <c r="B4104" s="3033" t="s">
        <v>757</v>
      </c>
      <c r="C4104" s="602" t="s">
        <v>355</v>
      </c>
      <c r="D4104" s="617" t="s">
        <v>1850</v>
      </c>
      <c r="E4104" s="639" t="s">
        <v>1785</v>
      </c>
      <c r="F4104" s="618">
        <v>3262</v>
      </c>
      <c r="G4104" s="1035" t="s">
        <v>3089</v>
      </c>
      <c r="H4104" s="1080"/>
      <c r="I4104" s="1080">
        <v>6732</v>
      </c>
      <c r="J4104" s="1392" t="s">
        <v>1126</v>
      </c>
      <c r="K4104" s="585"/>
      <c r="L4104" s="1045"/>
      <c r="M4104" s="1045"/>
      <c r="N4104" s="1389"/>
    </row>
    <row r="4105" spans="1:32" ht="40.799999999999997">
      <c r="A4105" s="868"/>
      <c r="B4105" s="3040" t="s">
        <v>757</v>
      </c>
      <c r="C4105" s="868" t="s">
        <v>355</v>
      </c>
      <c r="D4105" s="623" t="s">
        <v>1850</v>
      </c>
      <c r="E4105" s="659" t="s">
        <v>1785</v>
      </c>
      <c r="F4105" s="624">
        <v>3263</v>
      </c>
      <c r="G4105" s="625" t="s">
        <v>2115</v>
      </c>
      <c r="H4105" s="628">
        <v>37801</v>
      </c>
      <c r="I4105" s="628"/>
      <c r="J4105" s="1392">
        <v>36927.33</v>
      </c>
      <c r="K4105" s="666"/>
      <c r="L4105" s="628">
        <v>51550</v>
      </c>
      <c r="M4105" s="628"/>
      <c r="N4105" s="1389"/>
    </row>
    <row r="4106" spans="1:32" ht="40.799999999999997">
      <c r="A4106" s="602"/>
      <c r="B4106" s="3033" t="s">
        <v>757</v>
      </c>
      <c r="C4106" s="602" t="s">
        <v>355</v>
      </c>
      <c r="D4106" s="617" t="s">
        <v>1850</v>
      </c>
      <c r="E4106" s="639" t="s">
        <v>1785</v>
      </c>
      <c r="F4106" s="618">
        <v>3263</v>
      </c>
      <c r="G4106" s="603" t="s">
        <v>2116</v>
      </c>
      <c r="H4106" s="640"/>
      <c r="I4106" s="640">
        <v>40000</v>
      </c>
      <c r="J4106" s="1392" t="s">
        <v>1126</v>
      </c>
      <c r="K4106" s="600"/>
      <c r="L4106" s="599"/>
      <c r="M4106" s="599">
        <v>40000</v>
      </c>
      <c r="N4106" s="1388"/>
      <c r="O4106" s="3"/>
      <c r="P4106" s="3"/>
      <c r="Q4106" s="3"/>
      <c r="R4106" s="3"/>
      <c r="S4106" s="3"/>
      <c r="T4106" s="3"/>
      <c r="U4106" s="3"/>
      <c r="V4106" s="3"/>
      <c r="W4106" s="3"/>
      <c r="X4106" s="3"/>
      <c r="Y4106" s="3"/>
      <c r="Z4106" s="3"/>
      <c r="AA4106" s="3"/>
      <c r="AB4106" s="3"/>
      <c r="AC4106" s="3"/>
      <c r="AD4106" s="3"/>
      <c r="AE4106" s="3"/>
      <c r="AF4106" s="3"/>
    </row>
    <row r="4107" spans="1:32" ht="30.6">
      <c r="A4107" s="1549"/>
      <c r="B4107" s="3033" t="s">
        <v>757</v>
      </c>
      <c r="C4107" s="602" t="s">
        <v>355</v>
      </c>
      <c r="D4107" s="617" t="s">
        <v>1850</v>
      </c>
      <c r="E4107" s="639" t="s">
        <v>1785</v>
      </c>
      <c r="F4107" s="618">
        <v>3263</v>
      </c>
      <c r="G4107" s="1551" t="s">
        <v>2590</v>
      </c>
      <c r="H4107" s="1552"/>
      <c r="I4107" s="1552"/>
      <c r="J4107" s="1553"/>
      <c r="K4107" s="1554"/>
      <c r="L4107" s="1556"/>
      <c r="M4107" s="1556">
        <v>150</v>
      </c>
      <c r="N4107" s="1388"/>
      <c r="O4107" s="3"/>
      <c r="P4107" s="3"/>
      <c r="Q4107" s="3"/>
      <c r="R4107" s="3"/>
      <c r="S4107" s="3"/>
      <c r="T4107" s="3"/>
      <c r="U4107" s="3"/>
      <c r="V4107" s="3"/>
      <c r="W4107" s="3"/>
      <c r="X4107" s="3"/>
      <c r="Y4107" s="3"/>
      <c r="Z4107" s="3"/>
      <c r="AA4107" s="3"/>
      <c r="AB4107" s="3"/>
      <c r="AC4107" s="3"/>
      <c r="AD4107" s="3"/>
      <c r="AE4107" s="3"/>
      <c r="AF4107" s="3"/>
    </row>
    <row r="4108" spans="1:32" ht="12" customHeight="1">
      <c r="A4108" s="576"/>
      <c r="B4108" s="3033" t="s">
        <v>757</v>
      </c>
      <c r="C4108" s="602" t="s">
        <v>355</v>
      </c>
      <c r="D4108" s="617" t="s">
        <v>1850</v>
      </c>
      <c r="E4108" s="639" t="s">
        <v>1785</v>
      </c>
      <c r="F4108" s="618">
        <v>3263</v>
      </c>
      <c r="G4108" s="1035" t="s">
        <v>2873</v>
      </c>
      <c r="H4108" s="1080"/>
      <c r="I4108" s="1080">
        <v>-7867</v>
      </c>
      <c r="J4108" s="1392" t="s">
        <v>1126</v>
      </c>
      <c r="K4108" s="585"/>
      <c r="L4108" s="1030"/>
      <c r="M4108" s="1030"/>
      <c r="N4108" s="1388"/>
      <c r="O4108" s="178"/>
      <c r="P4108" s="178"/>
      <c r="Q4108" s="178"/>
      <c r="R4108" s="178"/>
      <c r="S4108" s="178"/>
      <c r="T4108" s="178"/>
      <c r="U4108" s="178"/>
      <c r="V4108" s="178"/>
      <c r="W4108" s="178"/>
      <c r="X4108" s="178"/>
      <c r="Y4108" s="178"/>
      <c r="Z4108" s="178"/>
      <c r="AA4108" s="178"/>
      <c r="AB4108" s="178"/>
      <c r="AC4108" s="178"/>
      <c r="AD4108" s="178"/>
      <c r="AE4108" s="178"/>
      <c r="AF4108" s="178"/>
    </row>
    <row r="4109" spans="1:32" ht="40.799999999999997">
      <c r="A4109" s="602" t="s">
        <v>905</v>
      </c>
      <c r="B4109" s="3033" t="s">
        <v>757</v>
      </c>
      <c r="C4109" s="602" t="s">
        <v>355</v>
      </c>
      <c r="D4109" s="617" t="s">
        <v>1850</v>
      </c>
      <c r="E4109" s="639" t="s">
        <v>1785</v>
      </c>
      <c r="F4109" s="618">
        <v>3263</v>
      </c>
      <c r="G4109" s="1632" t="s">
        <v>3431</v>
      </c>
      <c r="H4109" s="640"/>
      <c r="I4109" s="640">
        <v>10000</v>
      </c>
      <c r="J4109" s="1392" t="s">
        <v>1126</v>
      </c>
      <c r="K4109" s="600"/>
      <c r="L4109" s="598"/>
      <c r="M4109" s="599">
        <v>10000</v>
      </c>
      <c r="N4109" s="1388"/>
      <c r="O4109" s="178"/>
      <c r="P4109" s="178"/>
      <c r="Q4109" s="178"/>
      <c r="R4109" s="178"/>
      <c r="S4109" s="178"/>
      <c r="T4109" s="178"/>
      <c r="U4109" s="178"/>
      <c r="V4109" s="178"/>
      <c r="W4109" s="178"/>
      <c r="X4109" s="178"/>
      <c r="Y4109" s="178"/>
      <c r="Z4109" s="178"/>
      <c r="AA4109" s="178"/>
      <c r="AB4109" s="178"/>
      <c r="AC4109" s="178"/>
      <c r="AD4109" s="178"/>
      <c r="AE4109" s="178"/>
      <c r="AF4109" s="178"/>
    </row>
    <row r="4110" spans="1:32" ht="30.6">
      <c r="A4110" s="576"/>
      <c r="B4110" s="3033" t="s">
        <v>757</v>
      </c>
      <c r="C4110" s="602" t="s">
        <v>355</v>
      </c>
      <c r="D4110" s="617" t="s">
        <v>1850</v>
      </c>
      <c r="E4110" s="639" t="s">
        <v>1785</v>
      </c>
      <c r="F4110" s="618">
        <v>3263</v>
      </c>
      <c r="G4110" s="1035" t="s">
        <v>2872</v>
      </c>
      <c r="H4110" s="1080"/>
      <c r="I4110" s="1080">
        <v>-2000</v>
      </c>
      <c r="J4110" s="1392" t="s">
        <v>1126</v>
      </c>
      <c r="K4110" s="585"/>
      <c r="L4110" s="1030"/>
      <c r="M4110" s="1030"/>
      <c r="N4110" s="1388"/>
    </row>
    <row r="4111" spans="1:32" ht="40.799999999999997">
      <c r="A4111" s="602" t="s">
        <v>905</v>
      </c>
      <c r="B4111" s="3033" t="s">
        <v>757</v>
      </c>
      <c r="C4111" s="602" t="s">
        <v>355</v>
      </c>
      <c r="D4111" s="617" t="s">
        <v>1850</v>
      </c>
      <c r="E4111" s="639" t="s">
        <v>1785</v>
      </c>
      <c r="F4111" s="618">
        <v>3263</v>
      </c>
      <c r="G4111" s="1632" t="s">
        <v>3432</v>
      </c>
      <c r="H4111" s="640"/>
      <c r="I4111" s="640">
        <v>1400</v>
      </c>
      <c r="J4111" s="1392" t="s">
        <v>1126</v>
      </c>
      <c r="K4111" s="600"/>
      <c r="L4111" s="598"/>
      <c r="M4111" s="599">
        <v>1400</v>
      </c>
      <c r="N4111" s="1388"/>
    </row>
    <row r="4112" spans="1:32" ht="30.6">
      <c r="A4112" s="576"/>
      <c r="B4112" s="3033" t="s">
        <v>757</v>
      </c>
      <c r="C4112" s="602" t="s">
        <v>355</v>
      </c>
      <c r="D4112" s="617" t="s">
        <v>1850</v>
      </c>
      <c r="E4112" s="639" t="s">
        <v>1785</v>
      </c>
      <c r="F4112" s="618">
        <v>3263</v>
      </c>
      <c r="G4112" s="1062" t="s">
        <v>3068</v>
      </c>
      <c r="H4112" s="1045"/>
      <c r="I4112" s="1061">
        <v>1000</v>
      </c>
      <c r="J4112" s="1392" t="s">
        <v>1126</v>
      </c>
      <c r="K4112" s="585"/>
      <c r="L4112" s="1030"/>
      <c r="M4112" s="1045"/>
      <c r="N4112" s="1388"/>
    </row>
    <row r="4113" spans="1:32" ht="40.799999999999997">
      <c r="A4113" s="1170"/>
      <c r="B4113" s="3033" t="s">
        <v>757</v>
      </c>
      <c r="C4113" s="602" t="s">
        <v>355</v>
      </c>
      <c r="D4113" s="617" t="s">
        <v>1850</v>
      </c>
      <c r="E4113" s="639" t="s">
        <v>1785</v>
      </c>
      <c r="F4113" s="618">
        <v>3263</v>
      </c>
      <c r="G4113" s="1171" t="s">
        <v>2856</v>
      </c>
      <c r="H4113" s="1172"/>
      <c r="I4113" s="1172">
        <v>2000</v>
      </c>
      <c r="J4113" s="1392" t="s">
        <v>1126</v>
      </c>
      <c r="K4113" s="1174"/>
      <c r="L4113" s="1213"/>
      <c r="M4113" s="1167"/>
      <c r="N4113" s="1388"/>
    </row>
    <row r="4114" spans="1:32" ht="20.399999999999999">
      <c r="A4114" s="602"/>
      <c r="B4114" s="3033" t="s">
        <v>757</v>
      </c>
      <c r="C4114" s="602" t="s">
        <v>355</v>
      </c>
      <c r="D4114" s="617" t="s">
        <v>1850</v>
      </c>
      <c r="E4114" s="639" t="s">
        <v>1785</v>
      </c>
      <c r="F4114" s="618">
        <v>3262</v>
      </c>
      <c r="G4114" s="1035" t="s">
        <v>3089</v>
      </c>
      <c r="H4114" s="1080"/>
      <c r="I4114" s="1080">
        <v>-6732</v>
      </c>
      <c r="J4114" s="1392" t="s">
        <v>1126</v>
      </c>
      <c r="K4114" s="585"/>
      <c r="L4114" s="1030"/>
      <c r="M4114" s="1045"/>
      <c r="N4114" s="1388"/>
    </row>
    <row r="4115" spans="1:32" ht="20.399999999999999">
      <c r="A4115" s="2920" t="s">
        <v>5081</v>
      </c>
      <c r="B4115" s="3066" t="s">
        <v>351</v>
      </c>
      <c r="C4115" s="2920" t="s">
        <v>308</v>
      </c>
      <c r="D4115" s="2922" t="s">
        <v>1850</v>
      </c>
      <c r="E4115" s="2956" t="s">
        <v>1830</v>
      </c>
      <c r="F4115" s="2717">
        <v>5240</v>
      </c>
      <c r="G4115" s="2716" t="s">
        <v>5082</v>
      </c>
      <c r="H4115" s="2957"/>
      <c r="I4115" s="2957"/>
      <c r="J4115" s="2958"/>
      <c r="K4115" s="2959"/>
      <c r="L4115" s="2957">
        <v>384496.11</v>
      </c>
      <c r="M4115" s="2957"/>
      <c r="N4115" s="1388"/>
    </row>
    <row r="4116" spans="1:32" ht="20.399999999999999">
      <c r="A4116" s="2588"/>
      <c r="B4116" s="3035" t="s">
        <v>351</v>
      </c>
      <c r="C4116" s="2588" t="s">
        <v>308</v>
      </c>
      <c r="D4116" s="2791" t="s">
        <v>1850</v>
      </c>
      <c r="E4116" s="2706" t="s">
        <v>1830</v>
      </c>
      <c r="F4116" s="2718">
        <v>5240</v>
      </c>
      <c r="G4116" s="2960" t="s">
        <v>5083</v>
      </c>
      <c r="H4116" s="2961"/>
      <c r="I4116" s="2961"/>
      <c r="J4116" s="2962"/>
      <c r="K4116" s="2963"/>
      <c r="L4116" s="2964"/>
      <c r="M4116" s="2964">
        <v>191255</v>
      </c>
      <c r="N4116" s="1388"/>
    </row>
    <row r="4117" spans="1:32" ht="20.399999999999999">
      <c r="A4117" s="622"/>
      <c r="B4117" s="3040" t="s">
        <v>757</v>
      </c>
      <c r="C4117" s="622" t="s">
        <v>355</v>
      </c>
      <c r="D4117" s="623" t="s">
        <v>1850</v>
      </c>
      <c r="E4117" s="1655" t="s">
        <v>1831</v>
      </c>
      <c r="F4117" s="765">
        <v>5240</v>
      </c>
      <c r="G4117" s="739" t="s">
        <v>1179</v>
      </c>
      <c r="H4117" s="645">
        <v>255685</v>
      </c>
      <c r="I4117" s="650"/>
      <c r="J4117" s="1392">
        <v>23183.599999999999</v>
      </c>
      <c r="K4117" s="741"/>
      <c r="L4117" s="776">
        <v>193241.11</v>
      </c>
      <c r="M4117" s="1668"/>
      <c r="N4117" s="1388"/>
    </row>
    <row r="4118" spans="1:32">
      <c r="A4118" s="602"/>
      <c r="B4118" s="3033" t="s">
        <v>757</v>
      </c>
      <c r="C4118" s="602" t="s">
        <v>355</v>
      </c>
      <c r="D4118" s="617" t="s">
        <v>1850</v>
      </c>
      <c r="E4118" s="639" t="s">
        <v>1831</v>
      </c>
      <c r="F4118" s="734">
        <v>5240</v>
      </c>
      <c r="G4118" s="906" t="s">
        <v>2741</v>
      </c>
      <c r="H4118" s="640"/>
      <c r="I4118" s="640">
        <v>0</v>
      </c>
      <c r="J4118" s="1392" t="s">
        <v>1126</v>
      </c>
      <c r="K4118" s="731"/>
      <c r="L4118" s="599"/>
      <c r="M4118" s="599">
        <v>193241.11</v>
      </c>
      <c r="N4118" s="1388"/>
    </row>
    <row r="4119" spans="1:32">
      <c r="A4119" s="1170"/>
      <c r="B4119" s="3033" t="s">
        <v>757</v>
      </c>
      <c r="C4119" s="602" t="s">
        <v>355</v>
      </c>
      <c r="D4119" s="617" t="s">
        <v>1850</v>
      </c>
      <c r="E4119" s="639" t="s">
        <v>1831</v>
      </c>
      <c r="F4119" s="734">
        <v>5240</v>
      </c>
      <c r="G4119" s="906" t="s">
        <v>2741</v>
      </c>
      <c r="H4119" s="1172"/>
      <c r="I4119" s="1172">
        <v>38353</v>
      </c>
      <c r="J4119" s="1392" t="s">
        <v>1126</v>
      </c>
      <c r="K4119" s="1235"/>
      <c r="L4119" s="1167"/>
      <c r="M4119" s="1167"/>
      <c r="N4119" s="1388"/>
    </row>
    <row r="4120" spans="1:32">
      <c r="A4120" s="1170"/>
      <c r="B4120" s="3033" t="s">
        <v>757</v>
      </c>
      <c r="C4120" s="602" t="s">
        <v>355</v>
      </c>
      <c r="D4120" s="617" t="s">
        <v>1850</v>
      </c>
      <c r="E4120" s="639" t="s">
        <v>1831</v>
      </c>
      <c r="F4120" s="734">
        <v>5240</v>
      </c>
      <c r="G4120" s="906" t="s">
        <v>2742</v>
      </c>
      <c r="H4120" s="1172"/>
      <c r="I4120" s="1172">
        <v>217332</v>
      </c>
      <c r="J4120" s="1392" t="s">
        <v>1126</v>
      </c>
      <c r="K4120" s="1235"/>
      <c r="L4120" s="1167"/>
      <c r="M4120" s="1167"/>
      <c r="N4120" s="1388"/>
    </row>
    <row r="4121" spans="1:32" ht="20.399999999999999">
      <c r="A4121" s="659"/>
      <c r="B4121" s="3032" t="s">
        <v>351</v>
      </c>
      <c r="C4121" s="659"/>
      <c r="D4121" s="1117" t="s">
        <v>1850</v>
      </c>
      <c r="E4121" s="659" t="s">
        <v>3135</v>
      </c>
      <c r="F4121" s="763">
        <v>5240</v>
      </c>
      <c r="G4121" s="739" t="s">
        <v>1179</v>
      </c>
      <c r="H4121" s="645">
        <v>387127.9582616738</v>
      </c>
      <c r="I4121" s="645"/>
      <c r="J4121" s="1392">
        <v>130</v>
      </c>
      <c r="K4121" s="741"/>
      <c r="L4121" s="628">
        <v>2415898</v>
      </c>
      <c r="M4121" s="626"/>
      <c r="N4121" s="1388"/>
    </row>
    <row r="4122" spans="1:32">
      <c r="A4122" s="639"/>
      <c r="B4122" s="3033" t="s">
        <v>351</v>
      </c>
      <c r="C4122" s="639" t="s">
        <v>310</v>
      </c>
      <c r="D4122" s="733" t="s">
        <v>1850</v>
      </c>
      <c r="E4122" s="639" t="s">
        <v>3135</v>
      </c>
      <c r="F4122" s="734">
        <v>5240</v>
      </c>
      <c r="G4122" s="906" t="s">
        <v>1287</v>
      </c>
      <c r="H4122" s="640"/>
      <c r="I4122" s="640"/>
      <c r="J4122" s="1392" t="s">
        <v>1126</v>
      </c>
      <c r="K4122" s="731"/>
      <c r="L4122" s="598"/>
      <c r="M4122" s="1045">
        <v>100642</v>
      </c>
      <c r="N4122" s="1388" t="s">
        <v>1535</v>
      </c>
    </row>
    <row r="4123" spans="1:32">
      <c r="A4123" s="639"/>
      <c r="B4123" s="3033" t="s">
        <v>351</v>
      </c>
      <c r="C4123" s="639" t="s">
        <v>310</v>
      </c>
      <c r="D4123" s="733" t="s">
        <v>1850</v>
      </c>
      <c r="E4123" s="639" t="s">
        <v>3135</v>
      </c>
      <c r="F4123" s="734">
        <v>5240</v>
      </c>
      <c r="G4123" s="906" t="s">
        <v>2738</v>
      </c>
      <c r="H4123" s="640"/>
      <c r="I4123" s="640">
        <v>7847.1087392510963</v>
      </c>
      <c r="J4123" s="1392" t="s">
        <v>1126</v>
      </c>
      <c r="K4123" s="731"/>
      <c r="L4123" s="598"/>
      <c r="M4123" s="1045">
        <v>43091</v>
      </c>
      <c r="N4123" s="1388" t="s">
        <v>1536</v>
      </c>
    </row>
    <row r="4124" spans="1:32">
      <c r="A4124" s="1233"/>
      <c r="B4124" s="3033" t="s">
        <v>351</v>
      </c>
      <c r="C4124" s="639" t="s">
        <v>310</v>
      </c>
      <c r="D4124" s="733" t="s">
        <v>1850</v>
      </c>
      <c r="E4124" s="639" t="s">
        <v>3135</v>
      </c>
      <c r="F4124" s="734">
        <v>5240</v>
      </c>
      <c r="G4124" s="906" t="s">
        <v>2739</v>
      </c>
      <c r="H4124" s="1172"/>
      <c r="I4124" s="1172">
        <v>308658.84952242271</v>
      </c>
      <c r="J4124" s="1392" t="s">
        <v>1126</v>
      </c>
      <c r="K4124" s="1235"/>
      <c r="L4124" s="1213"/>
      <c r="M4124" s="1045">
        <v>971940</v>
      </c>
      <c r="N4124" s="1388"/>
      <c r="O4124" s="6"/>
      <c r="P4124" s="6"/>
      <c r="Q4124" s="6"/>
      <c r="R4124" s="6"/>
      <c r="S4124" s="6"/>
      <c r="T4124" s="6"/>
      <c r="U4124" s="6"/>
      <c r="V4124" s="6"/>
      <c r="W4124" s="6"/>
      <c r="X4124" s="6"/>
      <c r="Y4124" s="6"/>
      <c r="Z4124" s="6"/>
      <c r="AA4124" s="6"/>
      <c r="AB4124" s="6"/>
      <c r="AC4124" s="6"/>
      <c r="AD4124" s="6"/>
      <c r="AE4124" s="6"/>
      <c r="AF4124" s="6"/>
    </row>
    <row r="4125" spans="1:32">
      <c r="A4125" s="639"/>
      <c r="B4125" s="3033" t="s">
        <v>351</v>
      </c>
      <c r="C4125" s="639" t="s">
        <v>310</v>
      </c>
      <c r="D4125" s="733" t="s">
        <v>1850</v>
      </c>
      <c r="E4125" s="639" t="s">
        <v>3135</v>
      </c>
      <c r="F4125" s="734">
        <v>5240</v>
      </c>
      <c r="G4125" s="906" t="s">
        <v>2740</v>
      </c>
      <c r="H4125" s="640"/>
      <c r="I4125" s="640">
        <v>70622</v>
      </c>
      <c r="J4125" s="1392" t="s">
        <v>1126</v>
      </c>
      <c r="K4125" s="731"/>
      <c r="L4125" s="598"/>
      <c r="M4125" s="1045">
        <v>320000</v>
      </c>
      <c r="N4125" s="1388"/>
    </row>
    <row r="4126" spans="1:32" ht="20.399999999999999">
      <c r="A4126" s="1233"/>
      <c r="B4126" s="3033" t="s">
        <v>351</v>
      </c>
      <c r="C4126" s="639" t="s">
        <v>310</v>
      </c>
      <c r="D4126" s="733" t="s">
        <v>1850</v>
      </c>
      <c r="E4126" s="639" t="s">
        <v>3135</v>
      </c>
      <c r="F4126" s="734">
        <v>5240</v>
      </c>
      <c r="G4126" s="906" t="s">
        <v>5074</v>
      </c>
      <c r="H4126" s="1172"/>
      <c r="I4126" s="1172"/>
      <c r="J4126" s="1392" t="s">
        <v>1126</v>
      </c>
      <c r="K4126" s="1235"/>
      <c r="L4126" s="1213"/>
      <c r="M4126" s="1045">
        <v>147034</v>
      </c>
      <c r="N4126" s="1388"/>
    </row>
    <row r="4127" spans="1:32" ht="20.399999999999999">
      <c r="A4127" s="639"/>
      <c r="B4127" s="3033" t="s">
        <v>351</v>
      </c>
      <c r="C4127" s="639" t="s">
        <v>310</v>
      </c>
      <c r="D4127" s="733" t="s">
        <v>1850</v>
      </c>
      <c r="E4127" s="639" t="s">
        <v>3135</v>
      </c>
      <c r="F4127" s="734">
        <v>5240</v>
      </c>
      <c r="G4127" s="906" t="s">
        <v>5075</v>
      </c>
      <c r="H4127" s="640"/>
      <c r="I4127" s="640"/>
      <c r="J4127" s="1392" t="s">
        <v>1126</v>
      </c>
      <c r="K4127" s="731"/>
      <c r="L4127" s="598"/>
      <c r="M4127" s="1045">
        <v>833191</v>
      </c>
      <c r="N4127" s="1388"/>
    </row>
    <row r="4128" spans="1:32">
      <c r="A4128" s="571"/>
      <c r="B4128" s="3067" t="s">
        <v>351</v>
      </c>
      <c r="C4128" s="571"/>
      <c r="D4128" s="1031" t="s">
        <v>1850</v>
      </c>
      <c r="E4128" s="2954" t="s">
        <v>3136</v>
      </c>
      <c r="F4128" s="572">
        <v>2239</v>
      </c>
      <c r="G4128" s="573" t="s">
        <v>993</v>
      </c>
      <c r="H4128" s="575">
        <v>130</v>
      </c>
      <c r="I4128" s="1032"/>
      <c r="J4128" s="1392">
        <v>130</v>
      </c>
      <c r="K4128" s="574"/>
      <c r="L4128" s="581">
        <v>0</v>
      </c>
      <c r="M4128" s="1033"/>
      <c r="N4128" s="1388"/>
    </row>
    <row r="4129" spans="1:32" ht="20.399999999999999">
      <c r="A4129" s="576"/>
      <c r="B4129" s="3034" t="s">
        <v>351</v>
      </c>
      <c r="C4129" s="576" t="s">
        <v>310</v>
      </c>
      <c r="D4129" s="1029" t="s">
        <v>1850</v>
      </c>
      <c r="E4129" s="1034" t="s">
        <v>3136</v>
      </c>
      <c r="F4129" s="577">
        <v>2239</v>
      </c>
      <c r="G4129" s="1035" t="s">
        <v>2988</v>
      </c>
      <c r="H4129" s="1036"/>
      <c r="I4129" s="1037">
        <v>130</v>
      </c>
      <c r="J4129" s="1392" t="s">
        <v>1126</v>
      </c>
      <c r="K4129" s="585"/>
      <c r="L4129" s="1030"/>
      <c r="M4129" s="1030"/>
      <c r="N4129" s="1388" t="s">
        <v>1534</v>
      </c>
    </row>
    <row r="4130" spans="1:32" ht="20.399999999999999">
      <c r="A4130" s="571"/>
      <c r="B4130" s="3067" t="s">
        <v>351</v>
      </c>
      <c r="C4130" s="571"/>
      <c r="D4130" s="1031" t="s">
        <v>1850</v>
      </c>
      <c r="E4130" s="2954" t="s">
        <v>3136</v>
      </c>
      <c r="F4130" s="572">
        <v>5240</v>
      </c>
      <c r="G4130" s="573" t="s">
        <v>1179</v>
      </c>
      <c r="H4130" s="575">
        <v>191386</v>
      </c>
      <c r="I4130" s="1032"/>
      <c r="J4130" s="1392">
        <v>32903.120000000003</v>
      </c>
      <c r="K4130" s="574"/>
      <c r="L4130" s="575">
        <v>660558</v>
      </c>
      <c r="M4130" s="1032"/>
      <c r="N4130" s="1388" t="s">
        <v>1535</v>
      </c>
    </row>
    <row r="4131" spans="1:32" ht="30.6" customHeight="1">
      <c r="A4131" s="576"/>
      <c r="B4131" s="3034" t="s">
        <v>351</v>
      </c>
      <c r="C4131" s="576" t="s">
        <v>310</v>
      </c>
      <c r="D4131" s="1029" t="s">
        <v>1850</v>
      </c>
      <c r="E4131" s="1034" t="s">
        <v>3136</v>
      </c>
      <c r="F4131" s="577">
        <v>5240</v>
      </c>
      <c r="G4131" s="1035" t="s">
        <v>1287</v>
      </c>
      <c r="H4131" s="1036"/>
      <c r="I4131" s="1037"/>
      <c r="J4131" s="1392" t="s">
        <v>1126</v>
      </c>
      <c r="K4131" s="585"/>
      <c r="L4131" s="1045"/>
      <c r="M4131" s="1045">
        <v>33556</v>
      </c>
      <c r="N4131" s="1388" t="s">
        <v>1536</v>
      </c>
    </row>
    <row r="4132" spans="1:32">
      <c r="A4132" s="2588"/>
      <c r="B4132" s="3034" t="s">
        <v>351</v>
      </c>
      <c r="C4132" s="576" t="s">
        <v>310</v>
      </c>
      <c r="D4132" s="1029" t="s">
        <v>1850</v>
      </c>
      <c r="E4132" s="1034" t="s">
        <v>3136</v>
      </c>
      <c r="F4132" s="577">
        <v>5240</v>
      </c>
      <c r="G4132" s="2930" t="s">
        <v>5076</v>
      </c>
      <c r="H4132" s="2931"/>
      <c r="I4132" s="2932"/>
      <c r="J4132" s="2516"/>
      <c r="K4132" s="2517"/>
      <c r="L4132" s="2515"/>
      <c r="M4132" s="2515">
        <v>357424</v>
      </c>
      <c r="N4132" s="296"/>
    </row>
    <row r="4133" spans="1:32">
      <c r="A4133" s="2588"/>
      <c r="B4133" s="3034" t="s">
        <v>351</v>
      </c>
      <c r="C4133" s="576" t="s">
        <v>310</v>
      </c>
      <c r="D4133" s="1029" t="s">
        <v>1850</v>
      </c>
      <c r="E4133" s="1034" t="s">
        <v>3136</v>
      </c>
      <c r="F4133" s="577">
        <v>5240</v>
      </c>
      <c r="G4133" s="2930" t="s">
        <v>315</v>
      </c>
      <c r="H4133" s="2931"/>
      <c r="I4133" s="2932"/>
      <c r="J4133" s="2516"/>
      <c r="K4133" s="2517"/>
      <c r="L4133" s="2515"/>
      <c r="M4133" s="2515">
        <v>269578</v>
      </c>
      <c r="N4133" s="296"/>
    </row>
    <row r="4134" spans="1:32" ht="61.2">
      <c r="A4134" s="576"/>
      <c r="B4134" s="3034" t="s">
        <v>351</v>
      </c>
      <c r="C4134" s="576" t="s">
        <v>310</v>
      </c>
      <c r="D4134" s="1029" t="s">
        <v>1850</v>
      </c>
      <c r="E4134" s="1034" t="s">
        <v>3136</v>
      </c>
      <c r="F4134" s="577">
        <v>5240</v>
      </c>
      <c r="G4134" s="1035" t="s">
        <v>2736</v>
      </c>
      <c r="H4134" s="1036"/>
      <c r="I4134" s="1037">
        <v>41802.837999999996</v>
      </c>
      <c r="J4134" s="1392" t="s">
        <v>1126</v>
      </c>
      <c r="K4134" s="585"/>
      <c r="L4134" s="1045"/>
      <c r="M4134" s="1045"/>
      <c r="N4134" s="296"/>
      <c r="O4134" s="6"/>
      <c r="P4134" s="6"/>
      <c r="Q4134" s="6"/>
      <c r="R4134" s="6"/>
      <c r="S4134" s="6"/>
      <c r="T4134" s="6"/>
      <c r="U4134" s="6"/>
      <c r="V4134" s="6"/>
      <c r="W4134" s="6"/>
      <c r="X4134" s="6"/>
      <c r="Y4134" s="6"/>
      <c r="Z4134" s="6"/>
      <c r="AA4134" s="6"/>
      <c r="AB4134" s="6"/>
      <c r="AC4134" s="6"/>
      <c r="AD4134" s="6"/>
      <c r="AE4134" s="6"/>
      <c r="AF4134" s="6"/>
    </row>
    <row r="4135" spans="1:32" ht="33.75" customHeight="1">
      <c r="A4135" s="576"/>
      <c r="B4135" s="3034" t="s">
        <v>351</v>
      </c>
      <c r="C4135" s="576" t="s">
        <v>310</v>
      </c>
      <c r="D4135" s="1029" t="s">
        <v>1850</v>
      </c>
      <c r="E4135" s="1034" t="s">
        <v>3136</v>
      </c>
      <c r="F4135" s="577">
        <v>5240</v>
      </c>
      <c r="G4135" s="1035" t="s">
        <v>2734</v>
      </c>
      <c r="H4135" s="1036"/>
      <c r="I4135" s="1037">
        <v>53039</v>
      </c>
      <c r="J4135" s="1392" t="s">
        <v>1126</v>
      </c>
      <c r="K4135" s="585"/>
      <c r="L4135" s="1045"/>
      <c r="M4135" s="1045"/>
      <c r="N4135" s="296"/>
      <c r="O4135" s="6"/>
      <c r="P4135" s="6"/>
      <c r="Q4135" s="6"/>
      <c r="R4135" s="6"/>
      <c r="S4135" s="6"/>
      <c r="T4135" s="6"/>
      <c r="U4135" s="6"/>
      <c r="V4135" s="6"/>
      <c r="W4135" s="6"/>
      <c r="X4135" s="6"/>
      <c r="Y4135" s="6"/>
      <c r="Z4135" s="6"/>
      <c r="AA4135" s="6"/>
      <c r="AB4135" s="6"/>
      <c r="AC4135" s="6"/>
      <c r="AD4135" s="6"/>
      <c r="AE4135" s="6"/>
      <c r="AF4135" s="6"/>
    </row>
    <row r="4136" spans="1:32" ht="33.75" customHeight="1">
      <c r="A4136" s="576"/>
      <c r="B4136" s="3034" t="s">
        <v>351</v>
      </c>
      <c r="C4136" s="576" t="s">
        <v>310</v>
      </c>
      <c r="D4136" s="1029" t="s">
        <v>1850</v>
      </c>
      <c r="E4136" s="1034" t="s">
        <v>3136</v>
      </c>
      <c r="F4136" s="577">
        <v>5240</v>
      </c>
      <c r="G4136" s="1035" t="s">
        <v>2735</v>
      </c>
      <c r="H4136" s="1036"/>
      <c r="I4136" s="1037">
        <v>96674.162000000011</v>
      </c>
      <c r="J4136" s="1392" t="s">
        <v>1126</v>
      </c>
      <c r="K4136" s="585"/>
      <c r="L4136" s="1045"/>
      <c r="M4136" s="1045"/>
      <c r="N4136" s="296"/>
      <c r="O4136" s="6"/>
      <c r="P4136" s="6"/>
      <c r="Q4136" s="6"/>
      <c r="R4136" s="6"/>
      <c r="S4136" s="6"/>
      <c r="T4136" s="6"/>
      <c r="U4136" s="6"/>
      <c r="V4136" s="6"/>
      <c r="W4136" s="6"/>
      <c r="X4136" s="6"/>
      <c r="Y4136" s="6"/>
      <c r="Z4136" s="6"/>
      <c r="AA4136" s="6"/>
      <c r="AB4136" s="6"/>
      <c r="AC4136" s="6"/>
      <c r="AD4136" s="6"/>
      <c r="AE4136" s="6"/>
      <c r="AF4136" s="6"/>
    </row>
    <row r="4137" spans="1:32" ht="20.399999999999999">
      <c r="A4137" s="576"/>
      <c r="B4137" s="3034" t="s">
        <v>351</v>
      </c>
      <c r="C4137" s="576" t="s">
        <v>310</v>
      </c>
      <c r="D4137" s="1029" t="s">
        <v>1850</v>
      </c>
      <c r="E4137" s="1034" t="s">
        <v>3136</v>
      </c>
      <c r="F4137" s="577">
        <v>5240</v>
      </c>
      <c r="G4137" s="1035" t="s">
        <v>2988</v>
      </c>
      <c r="H4137" s="1036"/>
      <c r="I4137" s="1037">
        <v>-130</v>
      </c>
      <c r="J4137" s="1392" t="s">
        <v>1126</v>
      </c>
      <c r="K4137" s="585"/>
      <c r="L4137" s="1045"/>
      <c r="M4137" s="1045"/>
      <c r="N4137" s="296"/>
    </row>
    <row r="4138" spans="1:32" ht="20.399999999999999">
      <c r="A4138" s="571"/>
      <c r="B4138" s="3067" t="s">
        <v>351</v>
      </c>
      <c r="C4138" s="571"/>
      <c r="D4138" s="1031" t="s">
        <v>1850</v>
      </c>
      <c r="E4138" s="2954" t="s">
        <v>3137</v>
      </c>
      <c r="F4138" s="572">
        <v>5240</v>
      </c>
      <c r="G4138" s="573" t="s">
        <v>1179</v>
      </c>
      <c r="H4138" s="575">
        <v>950824</v>
      </c>
      <c r="I4138" s="1032"/>
      <c r="J4138" s="1392">
        <v>15590.85</v>
      </c>
      <c r="K4138" s="574"/>
      <c r="L4138" s="575">
        <v>1271381.6900000002</v>
      </c>
      <c r="M4138" s="1032"/>
      <c r="N4138" s="296"/>
    </row>
    <row r="4139" spans="1:32" ht="11.4" customHeight="1">
      <c r="A4139" s="576"/>
      <c r="B4139" s="3034" t="s">
        <v>351</v>
      </c>
      <c r="C4139" s="576" t="s">
        <v>310</v>
      </c>
      <c r="D4139" s="1029" t="s">
        <v>1850</v>
      </c>
      <c r="E4139" s="1034" t="s">
        <v>3137</v>
      </c>
      <c r="F4139" s="577">
        <v>5240</v>
      </c>
      <c r="G4139" s="1035" t="s">
        <v>1287</v>
      </c>
      <c r="H4139" s="1036"/>
      <c r="I4139" s="1037"/>
      <c r="J4139" s="1392" t="s">
        <v>1126</v>
      </c>
      <c r="K4139" s="585"/>
      <c r="L4139" s="1045"/>
      <c r="M4139" s="1045">
        <v>3650</v>
      </c>
      <c r="N4139" s="296"/>
    </row>
    <row r="4140" spans="1:32" ht="33.75" customHeight="1">
      <c r="A4140" s="576"/>
      <c r="B4140" s="3034" t="s">
        <v>351</v>
      </c>
      <c r="C4140" s="576" t="s">
        <v>310</v>
      </c>
      <c r="D4140" s="1029" t="s">
        <v>1850</v>
      </c>
      <c r="E4140" s="1034" t="s">
        <v>3137</v>
      </c>
      <c r="F4140" s="577">
        <v>5240</v>
      </c>
      <c r="G4140" s="1035" t="s">
        <v>2737</v>
      </c>
      <c r="H4140" s="1036"/>
      <c r="I4140" s="1037">
        <v>638646</v>
      </c>
      <c r="J4140" s="1392" t="s">
        <v>1126</v>
      </c>
      <c r="K4140" s="585"/>
      <c r="L4140" s="1045"/>
      <c r="M4140" s="1045">
        <v>634996</v>
      </c>
      <c r="N4140" s="296"/>
    </row>
    <row r="4141" spans="1:32">
      <c r="A4141" s="576"/>
      <c r="B4141" s="3034" t="s">
        <v>351</v>
      </c>
      <c r="C4141" s="576" t="s">
        <v>310</v>
      </c>
      <c r="D4141" s="1029" t="s">
        <v>1850</v>
      </c>
      <c r="E4141" s="1034" t="s">
        <v>3137</v>
      </c>
      <c r="F4141" s="577">
        <v>5240</v>
      </c>
      <c r="G4141" s="1035" t="s">
        <v>332</v>
      </c>
      <c r="H4141" s="1036"/>
      <c r="I4141" s="1037">
        <v>16940</v>
      </c>
      <c r="J4141" s="1392" t="s">
        <v>1126</v>
      </c>
      <c r="K4141" s="585"/>
      <c r="L4141" s="1045"/>
      <c r="M4141" s="1045">
        <v>28362</v>
      </c>
      <c r="N4141" s="296"/>
    </row>
    <row r="4142" spans="1:32">
      <c r="A4142" s="576"/>
      <c r="B4142" s="3034" t="s">
        <v>351</v>
      </c>
      <c r="C4142" s="576" t="s">
        <v>310</v>
      </c>
      <c r="D4142" s="1029" t="s">
        <v>1850</v>
      </c>
      <c r="E4142" s="1034" t="s">
        <v>3137</v>
      </c>
      <c r="F4142" s="577">
        <v>5240</v>
      </c>
      <c r="G4142" s="1035" t="s">
        <v>1327</v>
      </c>
      <c r="H4142" s="1036"/>
      <c r="I4142" s="1037">
        <v>295238</v>
      </c>
      <c r="J4142" s="1392" t="s">
        <v>1126</v>
      </c>
      <c r="K4142" s="585"/>
      <c r="L4142" s="1045"/>
      <c r="M4142" s="1045">
        <v>240428.40000000014</v>
      </c>
      <c r="N4142" s="296"/>
    </row>
    <row r="4143" spans="1:32">
      <c r="A4143" s="576"/>
      <c r="B4143" s="3034" t="s">
        <v>351</v>
      </c>
      <c r="C4143" s="576" t="s">
        <v>310</v>
      </c>
      <c r="D4143" s="1029" t="s">
        <v>1850</v>
      </c>
      <c r="E4143" s="1034" t="s">
        <v>3137</v>
      </c>
      <c r="F4143" s="577">
        <v>5240</v>
      </c>
      <c r="G4143" s="1035" t="s">
        <v>5077</v>
      </c>
      <c r="H4143" s="1036"/>
      <c r="I4143" s="1037"/>
      <c r="J4143" s="1392" t="s">
        <v>1126</v>
      </c>
      <c r="K4143" s="585"/>
      <c r="L4143" s="1045"/>
      <c r="M4143" s="1045">
        <v>283727.46999999997</v>
      </c>
      <c r="N4143" s="296"/>
    </row>
    <row r="4144" spans="1:32">
      <c r="A4144" s="576"/>
      <c r="B4144" s="3034" t="s">
        <v>351</v>
      </c>
      <c r="C4144" s="576" t="s">
        <v>310</v>
      </c>
      <c r="D4144" s="1029" t="s">
        <v>1850</v>
      </c>
      <c r="E4144" s="1034" t="s">
        <v>3137</v>
      </c>
      <c r="F4144" s="577">
        <v>5240</v>
      </c>
      <c r="G4144" s="1035" t="s">
        <v>332</v>
      </c>
      <c r="H4144" s="1036"/>
      <c r="I4144" s="1037"/>
      <c r="J4144" s="1392" t="s">
        <v>1126</v>
      </c>
      <c r="K4144" s="585"/>
      <c r="L4144" s="1045"/>
      <c r="M4144" s="1045">
        <v>80217.820000000065</v>
      </c>
      <c r="N4144" s="296"/>
    </row>
    <row r="4145" spans="1:14" ht="20.399999999999999">
      <c r="A4145" s="659"/>
      <c r="B4145" s="3032" t="s">
        <v>351</v>
      </c>
      <c r="C4145" s="659" t="s">
        <v>759</v>
      </c>
      <c r="D4145" s="1117" t="s">
        <v>1850</v>
      </c>
      <c r="E4145" s="1655" t="s">
        <v>3138</v>
      </c>
      <c r="F4145" s="763">
        <v>5240</v>
      </c>
      <c r="G4145" s="739" t="s">
        <v>1179</v>
      </c>
      <c r="H4145" s="645">
        <v>416333</v>
      </c>
      <c r="I4145" s="645"/>
      <c r="J4145" s="1392">
        <v>1815</v>
      </c>
      <c r="K4145" s="741"/>
      <c r="L4145" s="628">
        <v>404972</v>
      </c>
      <c r="M4145" s="628"/>
      <c r="N4145" s="296"/>
    </row>
    <row r="4146" spans="1:14">
      <c r="A4146" s="639"/>
      <c r="B4146" s="3033" t="s">
        <v>351</v>
      </c>
      <c r="C4146" s="639" t="s">
        <v>759</v>
      </c>
      <c r="D4146" s="733" t="s">
        <v>1850</v>
      </c>
      <c r="E4146" s="639" t="s">
        <v>3138</v>
      </c>
      <c r="F4146" s="734">
        <v>5240</v>
      </c>
      <c r="G4146" s="689" t="s">
        <v>1287</v>
      </c>
      <c r="H4146" s="640"/>
      <c r="I4146" s="640"/>
      <c r="J4146" s="1392" t="s">
        <v>1126</v>
      </c>
      <c r="K4146" s="731"/>
      <c r="L4146" s="599"/>
      <c r="M4146" s="599">
        <v>76125</v>
      </c>
      <c r="N4146" s="296"/>
    </row>
    <row r="4147" spans="1:14" ht="20.399999999999999">
      <c r="A4147" s="639"/>
      <c r="B4147" s="3033" t="s">
        <v>351</v>
      </c>
      <c r="C4147" s="639" t="s">
        <v>759</v>
      </c>
      <c r="D4147" s="733" t="s">
        <v>1850</v>
      </c>
      <c r="E4147" s="639" t="s">
        <v>3138</v>
      </c>
      <c r="F4147" s="734">
        <v>5240</v>
      </c>
      <c r="G4147" s="689" t="s">
        <v>2760</v>
      </c>
      <c r="H4147" s="640"/>
      <c r="I4147" s="640">
        <v>83000</v>
      </c>
      <c r="J4147" s="1392" t="s">
        <v>1126</v>
      </c>
      <c r="K4147" s="731"/>
      <c r="L4147" s="599"/>
      <c r="M4147" s="599">
        <v>328847</v>
      </c>
      <c r="N4147" s="296"/>
    </row>
    <row r="4148" spans="1:14" ht="30.6">
      <c r="A4148" s="639"/>
      <c r="B4148" s="3033" t="s">
        <v>351</v>
      </c>
      <c r="C4148" s="639" t="s">
        <v>759</v>
      </c>
      <c r="D4148" s="733" t="s">
        <v>1850</v>
      </c>
      <c r="E4148" s="639" t="s">
        <v>3138</v>
      </c>
      <c r="F4148" s="734">
        <v>5240</v>
      </c>
      <c r="G4148" s="689" t="s">
        <v>2137</v>
      </c>
      <c r="H4148" s="640"/>
      <c r="I4148" s="640">
        <v>333333</v>
      </c>
      <c r="J4148" s="1392" t="s">
        <v>1126</v>
      </c>
      <c r="K4148" s="731"/>
      <c r="L4148" s="599"/>
      <c r="M4148" s="599"/>
      <c r="N4148" s="296"/>
    </row>
    <row r="4149" spans="1:14" ht="20.399999999999999">
      <c r="A4149" s="659"/>
      <c r="B4149" s="3032" t="s">
        <v>351</v>
      </c>
      <c r="C4149" s="659" t="s">
        <v>759</v>
      </c>
      <c r="D4149" s="1117" t="s">
        <v>1850</v>
      </c>
      <c r="E4149" s="2955" t="s">
        <v>3139</v>
      </c>
      <c r="F4149" s="763">
        <v>5240</v>
      </c>
      <c r="G4149" s="739" t="s">
        <v>1179</v>
      </c>
      <c r="H4149" s="645">
        <v>15000</v>
      </c>
      <c r="I4149" s="645"/>
      <c r="J4149" s="1392">
        <v>0</v>
      </c>
      <c r="K4149" s="741"/>
      <c r="L4149" s="1541">
        <v>48400</v>
      </c>
      <c r="M4149" s="1541"/>
      <c r="N4149" s="296"/>
    </row>
    <row r="4150" spans="1:14">
      <c r="A4150" s="639"/>
      <c r="B4150" s="3033" t="s">
        <v>351</v>
      </c>
      <c r="C4150" s="639" t="s">
        <v>759</v>
      </c>
      <c r="D4150" s="733" t="s">
        <v>1850</v>
      </c>
      <c r="E4150" s="1306" t="s">
        <v>3139</v>
      </c>
      <c r="F4150" s="734">
        <v>5240</v>
      </c>
      <c r="G4150" s="689" t="s">
        <v>1286</v>
      </c>
      <c r="H4150" s="640"/>
      <c r="I4150" s="640">
        <v>5400</v>
      </c>
      <c r="J4150" s="1392" t="s">
        <v>1126</v>
      </c>
      <c r="K4150" s="731"/>
      <c r="L4150" s="1542"/>
      <c r="M4150" s="1542">
        <v>6422</v>
      </c>
      <c r="N4150" s="296"/>
    </row>
    <row r="4151" spans="1:14">
      <c r="A4151" s="639"/>
      <c r="B4151" s="3033" t="s">
        <v>351</v>
      </c>
      <c r="C4151" s="639" t="s">
        <v>759</v>
      </c>
      <c r="D4151" s="733" t="s">
        <v>1850</v>
      </c>
      <c r="E4151" s="1306" t="s">
        <v>3139</v>
      </c>
      <c r="F4151" s="734">
        <v>5240</v>
      </c>
      <c r="G4151" s="689" t="s">
        <v>5078</v>
      </c>
      <c r="H4151" s="640"/>
      <c r="I4151" s="640">
        <v>5400</v>
      </c>
      <c r="J4151" s="1392" t="s">
        <v>1126</v>
      </c>
      <c r="K4151" s="731"/>
      <c r="L4151" s="1542"/>
      <c r="M4151" s="1542">
        <v>19267</v>
      </c>
      <c r="N4151" s="296"/>
    </row>
    <row r="4152" spans="1:14" ht="30.6">
      <c r="A4152" s="639"/>
      <c r="B4152" s="3033" t="s">
        <v>351</v>
      </c>
      <c r="C4152" s="639" t="s">
        <v>759</v>
      </c>
      <c r="D4152" s="733" t="s">
        <v>1850</v>
      </c>
      <c r="E4152" s="1306" t="s">
        <v>3139</v>
      </c>
      <c r="F4152" s="734">
        <v>5240</v>
      </c>
      <c r="G4152" s="689" t="s">
        <v>3072</v>
      </c>
      <c r="H4152" s="640"/>
      <c r="I4152" s="640">
        <v>9600</v>
      </c>
      <c r="J4152" s="1392" t="s">
        <v>1126</v>
      </c>
      <c r="K4152" s="731"/>
      <c r="L4152" s="1542"/>
      <c r="M4152" s="1542">
        <v>22711</v>
      </c>
      <c r="N4152" s="296"/>
    </row>
    <row r="4153" spans="1:14" ht="20.399999999999999">
      <c r="A4153" s="659"/>
      <c r="B4153" s="3032" t="s">
        <v>351</v>
      </c>
      <c r="C4153" s="659" t="s">
        <v>759</v>
      </c>
      <c r="D4153" s="1117" t="s">
        <v>1850</v>
      </c>
      <c r="E4153" s="910" t="s">
        <v>3140</v>
      </c>
      <c r="F4153" s="763">
        <v>5240</v>
      </c>
      <c r="G4153" s="739" t="s">
        <v>1179</v>
      </c>
      <c r="H4153" s="645">
        <v>5000</v>
      </c>
      <c r="I4153" s="645"/>
      <c r="J4153" s="1392">
        <v>0</v>
      </c>
      <c r="K4153" s="741"/>
      <c r="L4153" s="626">
        <v>0</v>
      </c>
      <c r="M4153" s="626"/>
      <c r="N4153" s="296"/>
    </row>
    <row r="4154" spans="1:14" ht="11.4" customHeight="1">
      <c r="A4154" s="639"/>
      <c r="B4154" s="3033" t="s">
        <v>351</v>
      </c>
      <c r="C4154" s="639" t="s">
        <v>759</v>
      </c>
      <c r="D4154" s="733" t="s">
        <v>1850</v>
      </c>
      <c r="E4154" s="778" t="s">
        <v>3140</v>
      </c>
      <c r="F4154" s="734">
        <v>5240</v>
      </c>
      <c r="G4154" s="689" t="s">
        <v>3071</v>
      </c>
      <c r="H4154" s="640"/>
      <c r="I4154" s="640">
        <v>900</v>
      </c>
      <c r="J4154" s="1392" t="s">
        <v>1126</v>
      </c>
      <c r="K4154" s="731"/>
      <c r="L4154" s="598"/>
      <c r="M4154" s="598"/>
      <c r="N4154" s="296"/>
    </row>
    <row r="4155" spans="1:14" ht="30.6">
      <c r="A4155" s="639"/>
      <c r="B4155" s="3033" t="s">
        <v>351</v>
      </c>
      <c r="C4155" s="639" t="s">
        <v>759</v>
      </c>
      <c r="D4155" s="733" t="s">
        <v>1850</v>
      </c>
      <c r="E4155" s="778" t="s">
        <v>3140</v>
      </c>
      <c r="F4155" s="734">
        <v>5240</v>
      </c>
      <c r="G4155" s="689" t="s">
        <v>3073</v>
      </c>
      <c r="H4155" s="640"/>
      <c r="I4155" s="640">
        <v>4100</v>
      </c>
      <c r="J4155" s="1392" t="s">
        <v>1126</v>
      </c>
      <c r="K4155" s="731"/>
      <c r="L4155" s="598"/>
      <c r="M4155" s="598"/>
      <c r="N4155" s="296"/>
    </row>
    <row r="4156" spans="1:14" ht="11.4" customHeight="1">
      <c r="A4156" s="659"/>
      <c r="B4156" s="3032" t="s">
        <v>351</v>
      </c>
      <c r="C4156" s="659" t="s">
        <v>759</v>
      </c>
      <c r="D4156" s="1117" t="s">
        <v>1850</v>
      </c>
      <c r="E4156" s="910" t="s">
        <v>3141</v>
      </c>
      <c r="F4156" s="763">
        <v>5239</v>
      </c>
      <c r="G4156" s="739" t="s">
        <v>1179</v>
      </c>
      <c r="H4156" s="645">
        <v>10000</v>
      </c>
      <c r="I4156" s="645"/>
      <c r="J4156" s="1392">
        <v>0</v>
      </c>
      <c r="K4156" s="741"/>
      <c r="L4156" s="626">
        <v>0</v>
      </c>
      <c r="M4156" s="626"/>
      <c r="N4156" s="296"/>
    </row>
    <row r="4157" spans="1:14">
      <c r="A4157" s="639"/>
      <c r="B4157" s="3033" t="s">
        <v>351</v>
      </c>
      <c r="C4157" s="639" t="s">
        <v>759</v>
      </c>
      <c r="D4157" s="733" t="s">
        <v>1850</v>
      </c>
      <c r="E4157" s="778" t="s">
        <v>3141</v>
      </c>
      <c r="F4157" s="734">
        <v>5239</v>
      </c>
      <c r="G4157" s="689" t="s">
        <v>3071</v>
      </c>
      <c r="H4157" s="640"/>
      <c r="I4157" s="640">
        <v>1800</v>
      </c>
      <c r="J4157" s="1392" t="s">
        <v>1126</v>
      </c>
      <c r="K4157" s="731"/>
      <c r="L4157" s="598"/>
      <c r="M4157" s="598"/>
      <c r="N4157" s="296"/>
    </row>
    <row r="4158" spans="1:14" ht="30.6">
      <c r="A4158" s="639"/>
      <c r="B4158" s="3033" t="s">
        <v>351</v>
      </c>
      <c r="C4158" s="639" t="s">
        <v>759</v>
      </c>
      <c r="D4158" s="733" t="s">
        <v>1850</v>
      </c>
      <c r="E4158" s="778" t="s">
        <v>3141</v>
      </c>
      <c r="F4158" s="734">
        <v>5239</v>
      </c>
      <c r="G4158" s="689" t="s">
        <v>3076</v>
      </c>
      <c r="H4158" s="640"/>
      <c r="I4158" s="640">
        <v>8200</v>
      </c>
      <c r="J4158" s="1392" t="s">
        <v>1126</v>
      </c>
      <c r="K4158" s="731"/>
      <c r="L4158" s="598"/>
      <c r="M4158" s="598"/>
      <c r="N4158" s="296"/>
    </row>
    <row r="4159" spans="1:14" ht="30.6">
      <c r="A4159" s="622"/>
      <c r="B4159" s="3032" t="s">
        <v>351</v>
      </c>
      <c r="C4159" s="622" t="s">
        <v>759</v>
      </c>
      <c r="D4159" s="623" t="s">
        <v>1850</v>
      </c>
      <c r="E4159" s="1655" t="s">
        <v>1786</v>
      </c>
      <c r="F4159" s="624">
        <v>2239</v>
      </c>
      <c r="G4159" s="625" t="s">
        <v>114</v>
      </c>
      <c r="H4159" s="628">
        <v>26893</v>
      </c>
      <c r="I4159" s="628"/>
      <c r="J4159" s="1392">
        <v>544.5</v>
      </c>
      <c r="K4159" s="666"/>
      <c r="L4159" s="628">
        <v>30654</v>
      </c>
      <c r="M4159" s="628"/>
      <c r="N4159" s="116"/>
    </row>
    <row r="4160" spans="1:14" ht="20.399999999999999">
      <c r="A4160" s="602"/>
      <c r="B4160" s="3033" t="s">
        <v>351</v>
      </c>
      <c r="C4160" s="602" t="s">
        <v>759</v>
      </c>
      <c r="D4160" s="617" t="s">
        <v>1850</v>
      </c>
      <c r="E4160" s="639" t="s">
        <v>1786</v>
      </c>
      <c r="F4160" s="618">
        <v>2239</v>
      </c>
      <c r="G4160" s="604" t="s">
        <v>5070</v>
      </c>
      <c r="H4160" s="599"/>
      <c r="I4160" s="599">
        <v>49346</v>
      </c>
      <c r="J4160" s="1392" t="s">
        <v>1126</v>
      </c>
      <c r="K4160" s="606"/>
      <c r="L4160" s="599"/>
      <c r="M4160" s="599">
        <v>30654</v>
      </c>
      <c r="N4160" s="2209" t="s">
        <v>4280</v>
      </c>
    </row>
    <row r="4161" spans="1:32" ht="61.2">
      <c r="A4161" s="602"/>
      <c r="B4161" s="3033" t="s">
        <v>351</v>
      </c>
      <c r="C4161" s="602" t="s">
        <v>759</v>
      </c>
      <c r="D4161" s="617" t="s">
        <v>1850</v>
      </c>
      <c r="E4161" s="639" t="s">
        <v>1786</v>
      </c>
      <c r="F4161" s="618">
        <v>2239</v>
      </c>
      <c r="G4161" s="604" t="s">
        <v>3164</v>
      </c>
      <c r="H4161" s="599"/>
      <c r="I4161" s="599">
        <v>-10933</v>
      </c>
      <c r="J4161" s="1392" t="s">
        <v>1126</v>
      </c>
      <c r="K4161" s="606"/>
      <c r="L4161" s="599"/>
      <c r="M4161" s="599"/>
      <c r="N4161" s="2209" t="s">
        <v>4280</v>
      </c>
    </row>
    <row r="4162" spans="1:32" ht="40.799999999999997">
      <c r="A4162" s="1393"/>
      <c r="B4162" s="3042" t="s">
        <v>351</v>
      </c>
      <c r="C4162" s="1393" t="s">
        <v>759</v>
      </c>
      <c r="D4162" s="1452" t="s">
        <v>1850</v>
      </c>
      <c r="E4162" s="1477" t="s">
        <v>1786</v>
      </c>
      <c r="F4162" s="1465">
        <v>2239</v>
      </c>
      <c r="G4162" s="1439" t="s">
        <v>3188</v>
      </c>
      <c r="H4162" s="1440"/>
      <c r="I4162" s="1440">
        <v>-11520</v>
      </c>
      <c r="J4162" s="1440"/>
      <c r="K4162" s="1442"/>
      <c r="L4162" s="1440"/>
      <c r="M4162" s="1440"/>
      <c r="N4162" s="2210"/>
    </row>
    <row r="4163" spans="1:32" ht="20.399999999999999">
      <c r="A4163" s="659"/>
      <c r="B4163" s="3032" t="s">
        <v>351</v>
      </c>
      <c r="C4163" s="659" t="s">
        <v>759</v>
      </c>
      <c r="D4163" s="1117" t="s">
        <v>1850</v>
      </c>
      <c r="E4163" s="1655" t="s">
        <v>1786</v>
      </c>
      <c r="F4163" s="763">
        <v>5240</v>
      </c>
      <c r="G4163" s="739" t="s">
        <v>1179</v>
      </c>
      <c r="H4163" s="645">
        <v>11520</v>
      </c>
      <c r="I4163" s="645"/>
      <c r="J4163" s="1392">
        <v>11519.2</v>
      </c>
      <c r="K4163" s="741"/>
      <c r="L4163" s="628">
        <v>0</v>
      </c>
      <c r="M4163" s="628"/>
      <c r="N4163" s="296" t="s">
        <v>2565</v>
      </c>
    </row>
    <row r="4164" spans="1:32" ht="40.799999999999997">
      <c r="A4164" s="602"/>
      <c r="B4164" s="3033" t="s">
        <v>351</v>
      </c>
      <c r="C4164" s="602" t="s">
        <v>759</v>
      </c>
      <c r="D4164" s="617" t="s">
        <v>1850</v>
      </c>
      <c r="E4164" s="639" t="s">
        <v>1786</v>
      </c>
      <c r="F4164" s="618">
        <v>5240</v>
      </c>
      <c r="G4164" s="604" t="s">
        <v>3188</v>
      </c>
      <c r="H4164" s="599"/>
      <c r="I4164" s="599">
        <v>11520</v>
      </c>
      <c r="J4164" s="1392" t="s">
        <v>1126</v>
      </c>
      <c r="K4164" s="606"/>
      <c r="L4164" s="599"/>
      <c r="M4164" s="599"/>
      <c r="N4164" s="372"/>
      <c r="O4164" s="178"/>
      <c r="P4164" s="178"/>
      <c r="Q4164" s="178"/>
      <c r="R4164" s="178"/>
      <c r="S4164" s="178"/>
      <c r="T4164" s="178"/>
      <c r="U4164" s="178"/>
      <c r="V4164" s="178"/>
      <c r="W4164" s="178"/>
      <c r="X4164" s="178"/>
      <c r="Y4164" s="178"/>
      <c r="Z4164" s="178"/>
      <c r="AA4164" s="178"/>
      <c r="AB4164" s="178"/>
      <c r="AC4164" s="178"/>
      <c r="AD4164" s="178"/>
      <c r="AE4164" s="178"/>
      <c r="AF4164" s="178"/>
    </row>
    <row r="4165" spans="1:32">
      <c r="A4165" s="622"/>
      <c r="B4165" s="3032" t="s">
        <v>351</v>
      </c>
      <c r="C4165" s="622" t="s">
        <v>759</v>
      </c>
      <c r="D4165" s="623" t="s">
        <v>1850</v>
      </c>
      <c r="E4165" s="910" t="s">
        <v>1828</v>
      </c>
      <c r="F4165" s="624">
        <v>1119</v>
      </c>
      <c r="G4165" s="625" t="s">
        <v>134</v>
      </c>
      <c r="H4165" s="628">
        <v>20891.657901124687</v>
      </c>
      <c r="I4165" s="628"/>
      <c r="J4165" s="1392">
        <v>10647.33</v>
      </c>
      <c r="K4165" s="629"/>
      <c r="L4165" s="626">
        <v>0</v>
      </c>
      <c r="M4165" s="626"/>
      <c r="N4165" s="995" t="s">
        <v>4034</v>
      </c>
      <c r="O4165" s="178"/>
      <c r="P4165" s="178"/>
      <c r="Q4165" s="178"/>
      <c r="R4165" s="178"/>
      <c r="S4165" s="178"/>
      <c r="T4165" s="178"/>
      <c r="U4165" s="178"/>
      <c r="V4165" s="178"/>
      <c r="W4165" s="178"/>
      <c r="X4165" s="178"/>
      <c r="Y4165" s="178"/>
      <c r="Z4165" s="178"/>
      <c r="AA4165" s="178"/>
      <c r="AB4165" s="178"/>
      <c r="AC4165" s="178"/>
      <c r="AD4165" s="178"/>
      <c r="AE4165" s="178"/>
      <c r="AF4165" s="178"/>
    </row>
    <row r="4166" spans="1:32">
      <c r="A4166" s="602"/>
      <c r="B4166" s="3033" t="s">
        <v>351</v>
      </c>
      <c r="C4166" s="602" t="s">
        <v>759</v>
      </c>
      <c r="D4166" s="617" t="s">
        <v>1850</v>
      </c>
      <c r="E4166" s="778" t="s">
        <v>1828</v>
      </c>
      <c r="F4166" s="618">
        <v>1119</v>
      </c>
      <c r="G4166" s="604" t="s">
        <v>1632</v>
      </c>
      <c r="H4166" s="599"/>
      <c r="I4166" s="599">
        <v>20891.657901124687</v>
      </c>
      <c r="J4166" s="1392" t="s">
        <v>1126</v>
      </c>
      <c r="K4166" s="600"/>
      <c r="L4166" s="598"/>
      <c r="M4166" s="598"/>
      <c r="N4166" s="372" t="s">
        <v>4033</v>
      </c>
      <c r="O4166" s="6"/>
      <c r="P4166" s="6"/>
      <c r="Q4166" s="6"/>
      <c r="R4166" s="6"/>
      <c r="S4166" s="6"/>
      <c r="T4166" s="6"/>
      <c r="U4166" s="6"/>
      <c r="V4166" s="6"/>
      <c r="W4166" s="6"/>
      <c r="X4166" s="6"/>
      <c r="Y4166" s="6"/>
      <c r="Z4166" s="6"/>
      <c r="AA4166" s="6"/>
      <c r="AB4166" s="6"/>
      <c r="AC4166" s="6"/>
      <c r="AD4166" s="6"/>
      <c r="AE4166" s="6"/>
      <c r="AF4166" s="6"/>
    </row>
    <row r="4167" spans="1:32" ht="20.399999999999999">
      <c r="A4167" s="622"/>
      <c r="B4167" s="3032" t="s">
        <v>351</v>
      </c>
      <c r="C4167" s="622" t="s">
        <v>759</v>
      </c>
      <c r="D4167" s="623" t="s">
        <v>1850</v>
      </c>
      <c r="E4167" s="910" t="s">
        <v>1828</v>
      </c>
      <c r="F4167" s="624">
        <v>1210</v>
      </c>
      <c r="G4167" s="625" t="s">
        <v>388</v>
      </c>
      <c r="H4167" s="628">
        <v>4928.3420988753132</v>
      </c>
      <c r="I4167" s="628"/>
      <c r="J4167" s="1392">
        <v>2204.8000000000002</v>
      </c>
      <c r="K4167" s="629"/>
      <c r="L4167" s="626">
        <v>0</v>
      </c>
      <c r="M4167" s="626"/>
      <c r="N4167" s="372"/>
    </row>
    <row r="4168" spans="1:32">
      <c r="A4168" s="602"/>
      <c r="B4168" s="3033" t="s">
        <v>351</v>
      </c>
      <c r="C4168" s="602" t="s">
        <v>759</v>
      </c>
      <c r="D4168" s="617" t="s">
        <v>1850</v>
      </c>
      <c r="E4168" s="778" t="s">
        <v>1828</v>
      </c>
      <c r="F4168" s="618">
        <v>1210</v>
      </c>
      <c r="G4168" s="604" t="s">
        <v>1632</v>
      </c>
      <c r="H4168" s="599"/>
      <c r="I4168" s="599">
        <v>4928.3420988753132</v>
      </c>
      <c r="J4168" s="1392" t="s">
        <v>1126</v>
      </c>
      <c r="K4168" s="600"/>
      <c r="L4168" s="598"/>
      <c r="M4168" s="598"/>
      <c r="N4168" s="612" t="s">
        <v>4287</v>
      </c>
      <c r="O4168" s="6"/>
      <c r="P4168" s="6"/>
      <c r="Q4168" s="6"/>
      <c r="R4168" s="6"/>
      <c r="S4168" s="6"/>
      <c r="T4168" s="6"/>
      <c r="V4168" s="6"/>
      <c r="W4168" s="6"/>
      <c r="X4168" s="6"/>
      <c r="Y4168" s="6"/>
      <c r="Z4168" s="6"/>
      <c r="AA4168" s="6"/>
      <c r="AB4168" s="6"/>
      <c r="AC4168" s="6"/>
      <c r="AD4168" s="6"/>
      <c r="AE4168" s="6"/>
      <c r="AF4168" s="6"/>
    </row>
    <row r="4169" spans="1:32">
      <c r="A4169" s="622"/>
      <c r="B4169" s="3032" t="s">
        <v>351</v>
      </c>
      <c r="C4169" s="622" t="s">
        <v>759</v>
      </c>
      <c r="D4169" s="623" t="s">
        <v>1850</v>
      </c>
      <c r="E4169" s="910" t="s">
        <v>1828</v>
      </c>
      <c r="F4169" s="624">
        <v>2121</v>
      </c>
      <c r="G4169" s="625" t="s">
        <v>1008</v>
      </c>
      <c r="H4169" s="628">
        <v>1000</v>
      </c>
      <c r="I4169" s="628"/>
      <c r="J4169" s="1392">
        <v>280</v>
      </c>
      <c r="K4169" s="629"/>
      <c r="L4169" s="626">
        <v>0</v>
      </c>
      <c r="M4169" s="626"/>
      <c r="N4169" s="2214"/>
      <c r="O4169" s="6"/>
      <c r="P4169" s="6"/>
      <c r="Q4169" s="6"/>
      <c r="R4169" s="6"/>
      <c r="S4169" s="6"/>
      <c r="T4169" s="6"/>
      <c r="V4169" s="6"/>
      <c r="W4169" s="6"/>
      <c r="X4169" s="6"/>
      <c r="Y4169" s="6"/>
      <c r="Z4169" s="6"/>
      <c r="AA4169" s="6"/>
      <c r="AB4169" s="6"/>
      <c r="AC4169" s="6"/>
      <c r="AD4169" s="6"/>
      <c r="AE4169" s="6"/>
      <c r="AF4169" s="6"/>
    </row>
    <row r="4170" spans="1:32">
      <c r="A4170" s="602"/>
      <c r="B4170" s="3033" t="s">
        <v>351</v>
      </c>
      <c r="C4170" s="602" t="s">
        <v>759</v>
      </c>
      <c r="D4170" s="617" t="s">
        <v>1850</v>
      </c>
      <c r="E4170" s="778" t="s">
        <v>1828</v>
      </c>
      <c r="F4170" s="618">
        <v>2121</v>
      </c>
      <c r="G4170" s="604" t="s">
        <v>1631</v>
      </c>
      <c r="H4170" s="599"/>
      <c r="I4170" s="599">
        <v>1000</v>
      </c>
      <c r="J4170" s="1392" t="s">
        <v>1126</v>
      </c>
      <c r="K4170" s="600"/>
      <c r="L4170" s="598"/>
      <c r="M4170" s="598"/>
      <c r="N4170" s="592"/>
      <c r="O4170" s="6"/>
      <c r="P4170" s="6"/>
      <c r="Q4170" s="6"/>
      <c r="R4170" s="6"/>
      <c r="S4170" s="6"/>
      <c r="T4170" s="6"/>
      <c r="V4170" s="6"/>
      <c r="W4170" s="6"/>
      <c r="X4170" s="6"/>
      <c r="Y4170" s="6"/>
      <c r="Z4170" s="6"/>
      <c r="AA4170" s="6"/>
      <c r="AB4170" s="6"/>
      <c r="AC4170" s="6"/>
      <c r="AD4170" s="6"/>
      <c r="AE4170" s="6"/>
      <c r="AF4170" s="6"/>
    </row>
    <row r="4171" spans="1:32" ht="11.4" customHeight="1">
      <c r="A4171" s="622"/>
      <c r="B4171" s="3032" t="s">
        <v>351</v>
      </c>
      <c r="C4171" s="622" t="s">
        <v>759</v>
      </c>
      <c r="D4171" s="623" t="s">
        <v>1850</v>
      </c>
      <c r="E4171" s="910" t="s">
        <v>1828</v>
      </c>
      <c r="F4171" s="624">
        <v>2122</v>
      </c>
      <c r="G4171" s="625" t="s">
        <v>1009</v>
      </c>
      <c r="H4171" s="628">
        <v>2360</v>
      </c>
      <c r="I4171" s="628"/>
      <c r="J4171" s="1392">
        <v>1290.29</v>
      </c>
      <c r="K4171" s="629"/>
      <c r="L4171" s="626">
        <v>0</v>
      </c>
      <c r="M4171" s="626"/>
      <c r="N4171" s="6"/>
      <c r="O4171" s="6"/>
      <c r="P4171" s="6"/>
      <c r="Q4171" s="6"/>
      <c r="R4171" s="6"/>
      <c r="S4171" s="6"/>
      <c r="T4171" s="6"/>
      <c r="V4171" s="6"/>
      <c r="W4171" s="6"/>
      <c r="X4171" s="6"/>
      <c r="Y4171" s="6"/>
      <c r="Z4171" s="6"/>
      <c r="AA4171" s="6"/>
      <c r="AB4171" s="6"/>
      <c r="AC4171" s="6"/>
      <c r="AD4171" s="6"/>
      <c r="AE4171" s="6"/>
      <c r="AF4171" s="6"/>
    </row>
    <row r="4172" spans="1:32">
      <c r="A4172" s="602"/>
      <c r="B4172" s="3033" t="s">
        <v>351</v>
      </c>
      <c r="C4172" s="602" t="s">
        <v>759</v>
      </c>
      <c r="D4172" s="617" t="s">
        <v>1850</v>
      </c>
      <c r="E4172" s="778" t="s">
        <v>1828</v>
      </c>
      <c r="F4172" s="618">
        <v>2122</v>
      </c>
      <c r="G4172" s="604" t="s">
        <v>1631</v>
      </c>
      <c r="H4172" s="599"/>
      <c r="I4172" s="599">
        <v>2360</v>
      </c>
      <c r="J4172" s="1392" t="s">
        <v>1126</v>
      </c>
      <c r="K4172" s="600"/>
      <c r="L4172" s="598"/>
      <c r="M4172" s="598"/>
      <c r="N4172" s="6" t="s">
        <v>4282</v>
      </c>
      <c r="O4172" s="6"/>
      <c r="P4172" s="6"/>
      <c r="Q4172" s="6"/>
      <c r="R4172" s="6"/>
      <c r="S4172" s="6"/>
      <c r="T4172" s="6"/>
      <c r="V4172" s="6"/>
      <c r="W4172" s="6"/>
      <c r="X4172" s="6"/>
      <c r="Y4172" s="6"/>
      <c r="Z4172" s="6"/>
      <c r="AA4172" s="6"/>
      <c r="AB4172" s="6"/>
      <c r="AC4172" s="6"/>
      <c r="AD4172" s="6"/>
      <c r="AE4172" s="6"/>
      <c r="AF4172" s="6"/>
    </row>
    <row r="4173" spans="1:32">
      <c r="A4173" s="622"/>
      <c r="B4173" s="3032" t="s">
        <v>351</v>
      </c>
      <c r="C4173" s="622" t="s">
        <v>759</v>
      </c>
      <c r="D4173" s="623" t="s">
        <v>1850</v>
      </c>
      <c r="E4173" s="910" t="s">
        <v>1828</v>
      </c>
      <c r="F4173" s="624">
        <v>2239</v>
      </c>
      <c r="G4173" s="625" t="s">
        <v>993</v>
      </c>
      <c r="H4173" s="628">
        <v>36162</v>
      </c>
      <c r="I4173" s="628"/>
      <c r="J4173" s="1392">
        <v>15000</v>
      </c>
      <c r="K4173" s="629"/>
      <c r="L4173" s="626">
        <v>0</v>
      </c>
      <c r="M4173" s="626"/>
      <c r="N4173" s="6" t="s">
        <v>4284</v>
      </c>
      <c r="O4173" s="6"/>
      <c r="P4173" s="6"/>
      <c r="Q4173" s="6"/>
      <c r="R4173" s="6"/>
      <c r="S4173" s="6"/>
      <c r="T4173" s="6"/>
      <c r="V4173" s="6"/>
      <c r="W4173" s="6"/>
      <c r="X4173" s="6"/>
      <c r="Y4173" s="6"/>
      <c r="Z4173" s="6"/>
      <c r="AA4173" s="6"/>
      <c r="AB4173" s="6"/>
      <c r="AC4173" s="6"/>
      <c r="AD4173" s="6"/>
      <c r="AE4173" s="6"/>
      <c r="AF4173" s="6"/>
    </row>
    <row r="4174" spans="1:32" ht="30.6">
      <c r="A4174" s="602"/>
      <c r="B4174" s="3033" t="s">
        <v>351</v>
      </c>
      <c r="C4174" s="602" t="s">
        <v>759</v>
      </c>
      <c r="D4174" s="617" t="s">
        <v>1850</v>
      </c>
      <c r="E4174" s="778" t="s">
        <v>1828</v>
      </c>
      <c r="F4174" s="618">
        <v>2239</v>
      </c>
      <c r="G4174" s="604" t="s">
        <v>2743</v>
      </c>
      <c r="H4174" s="599"/>
      <c r="I4174" s="599">
        <v>9628</v>
      </c>
      <c r="J4174" s="1392" t="s">
        <v>1126</v>
      </c>
      <c r="K4174" s="600"/>
      <c r="L4174" s="598"/>
      <c r="M4174" s="598"/>
      <c r="N4174" s="6" t="s">
        <v>4285</v>
      </c>
      <c r="O4174" s="6"/>
      <c r="P4174" s="6"/>
      <c r="Q4174" s="6"/>
      <c r="R4174" s="6"/>
      <c r="S4174" s="6"/>
      <c r="T4174" s="6"/>
      <c r="V4174" s="6"/>
      <c r="W4174" s="6"/>
      <c r="X4174" s="6"/>
      <c r="Y4174" s="6"/>
      <c r="Z4174" s="6"/>
      <c r="AA4174" s="6"/>
      <c r="AB4174" s="6"/>
      <c r="AC4174" s="6"/>
      <c r="AD4174" s="6"/>
      <c r="AE4174" s="6"/>
      <c r="AF4174" s="6"/>
    </row>
    <row r="4175" spans="1:32" ht="30.6">
      <c r="A4175" s="1170"/>
      <c r="B4175" s="3033" t="s">
        <v>351</v>
      </c>
      <c r="C4175" s="602" t="s">
        <v>759</v>
      </c>
      <c r="D4175" s="617" t="s">
        <v>1850</v>
      </c>
      <c r="E4175" s="778" t="s">
        <v>1828</v>
      </c>
      <c r="F4175" s="618">
        <v>2239</v>
      </c>
      <c r="G4175" s="1171" t="s">
        <v>2747</v>
      </c>
      <c r="H4175" s="1167"/>
      <c r="I4175" s="1167">
        <v>26634</v>
      </c>
      <c r="J4175" s="1392" t="s">
        <v>1126</v>
      </c>
      <c r="K4175" s="1174"/>
      <c r="L4175" s="1213"/>
      <c r="M4175" s="1213"/>
      <c r="N4175" s="6" t="s">
        <v>4286</v>
      </c>
      <c r="O4175" s="6"/>
      <c r="P4175" s="6"/>
      <c r="Q4175" s="6"/>
      <c r="R4175" s="6"/>
      <c r="S4175" s="6"/>
      <c r="T4175" s="6"/>
      <c r="V4175" s="6"/>
      <c r="W4175" s="6"/>
      <c r="X4175" s="6"/>
      <c r="Y4175" s="6"/>
      <c r="Z4175" s="6"/>
      <c r="AA4175" s="6"/>
      <c r="AB4175" s="6"/>
      <c r="AC4175" s="6"/>
      <c r="AD4175" s="6"/>
      <c r="AE4175" s="6"/>
      <c r="AF4175" s="6"/>
    </row>
    <row r="4176" spans="1:32" ht="20.399999999999999">
      <c r="A4176" s="576"/>
      <c r="B4176" s="3033" t="s">
        <v>351</v>
      </c>
      <c r="C4176" s="602" t="s">
        <v>759</v>
      </c>
      <c r="D4176" s="617" t="s">
        <v>1850</v>
      </c>
      <c r="E4176" s="778" t="s">
        <v>1828</v>
      </c>
      <c r="F4176" s="618">
        <v>2239</v>
      </c>
      <c r="G4176" s="1044" t="s">
        <v>2989</v>
      </c>
      <c r="H4176" s="1045"/>
      <c r="I4176" s="1045">
        <v>-100</v>
      </c>
      <c r="J4176" s="1392" t="s">
        <v>1126</v>
      </c>
      <c r="K4176" s="585"/>
      <c r="L4176" s="1030"/>
      <c r="M4176" s="1030"/>
      <c r="N4176" s="6" t="s">
        <v>4286</v>
      </c>
      <c r="O4176" s="6"/>
      <c r="P4176" s="6"/>
      <c r="Q4176" s="6"/>
      <c r="R4176" s="6"/>
      <c r="S4176" s="6"/>
      <c r="T4176" s="6"/>
      <c r="V4176" s="6"/>
      <c r="W4176" s="6"/>
      <c r="X4176" s="6"/>
      <c r="Y4176" s="6"/>
      <c r="Z4176" s="6"/>
      <c r="AA4176" s="6"/>
      <c r="AB4176" s="6"/>
      <c r="AC4176" s="6"/>
      <c r="AD4176" s="6"/>
      <c r="AE4176" s="6"/>
      <c r="AF4176" s="6"/>
    </row>
    <row r="4177" spans="1:32">
      <c r="A4177" s="622"/>
      <c r="B4177" s="3032" t="s">
        <v>351</v>
      </c>
      <c r="C4177" s="622" t="s">
        <v>759</v>
      </c>
      <c r="D4177" s="623" t="s">
        <v>1850</v>
      </c>
      <c r="E4177" s="910" t="s">
        <v>1828</v>
      </c>
      <c r="F4177" s="624">
        <v>2312</v>
      </c>
      <c r="G4177" s="625" t="s">
        <v>199</v>
      </c>
      <c r="H4177" s="628">
        <v>338</v>
      </c>
      <c r="I4177" s="628"/>
      <c r="J4177" s="1392">
        <v>337.7</v>
      </c>
      <c r="K4177" s="629"/>
      <c r="L4177" s="626">
        <v>0</v>
      </c>
      <c r="M4177" s="626"/>
      <c r="N4177" s="296"/>
    </row>
    <row r="4178" spans="1:32">
      <c r="A4178" s="602"/>
      <c r="B4178" s="3033" t="s">
        <v>351</v>
      </c>
      <c r="C4178" s="602" t="s">
        <v>759</v>
      </c>
      <c r="D4178" s="617" t="s">
        <v>1850</v>
      </c>
      <c r="E4178" s="778" t="s">
        <v>1828</v>
      </c>
      <c r="F4178" s="618">
        <v>2312</v>
      </c>
      <c r="G4178" s="604" t="s">
        <v>2801</v>
      </c>
      <c r="H4178" s="599"/>
      <c r="I4178" s="599">
        <v>338</v>
      </c>
      <c r="J4178" s="1392" t="s">
        <v>1126</v>
      </c>
      <c r="K4178" s="600"/>
      <c r="L4178" s="598"/>
      <c r="M4178" s="598"/>
      <c r="N4178" s="372"/>
      <c r="O4178" s="6"/>
      <c r="P4178" s="6"/>
      <c r="Q4178" s="6"/>
      <c r="R4178" s="6"/>
      <c r="S4178" s="6"/>
      <c r="T4178" s="6"/>
      <c r="V4178" s="6"/>
      <c r="W4178" s="6"/>
      <c r="X4178" s="6"/>
      <c r="Y4178" s="6"/>
      <c r="Z4178" s="6"/>
      <c r="AA4178" s="6"/>
      <c r="AB4178" s="6"/>
      <c r="AC4178" s="6"/>
      <c r="AD4178" s="6"/>
      <c r="AE4178" s="6"/>
      <c r="AF4178" s="6"/>
    </row>
    <row r="4179" spans="1:32" ht="20.399999999999999">
      <c r="A4179" s="622"/>
      <c r="B4179" s="3032" t="s">
        <v>351</v>
      </c>
      <c r="C4179" s="622" t="s">
        <v>759</v>
      </c>
      <c r="D4179" s="623" t="s">
        <v>1850</v>
      </c>
      <c r="E4179" s="910" t="s">
        <v>1828</v>
      </c>
      <c r="F4179" s="624">
        <v>2314</v>
      </c>
      <c r="G4179" s="625" t="s">
        <v>1427</v>
      </c>
      <c r="H4179" s="628">
        <v>100</v>
      </c>
      <c r="I4179" s="628"/>
      <c r="J4179" s="1392">
        <v>50.05</v>
      </c>
      <c r="K4179" s="629"/>
      <c r="L4179" s="626">
        <v>0</v>
      </c>
      <c r="M4179" s="626"/>
      <c r="N4179" s="372"/>
      <c r="O4179" s="6"/>
      <c r="P4179" s="6"/>
      <c r="Q4179" s="6"/>
      <c r="R4179" s="6"/>
      <c r="S4179" s="6"/>
      <c r="T4179" s="6"/>
      <c r="V4179" s="6"/>
      <c r="W4179" s="6"/>
      <c r="X4179" s="6"/>
      <c r="Y4179" s="6"/>
      <c r="Z4179" s="6"/>
      <c r="AA4179" s="6"/>
      <c r="AB4179" s="6"/>
      <c r="AC4179" s="6"/>
      <c r="AD4179" s="6"/>
      <c r="AE4179" s="6"/>
      <c r="AF4179" s="6"/>
    </row>
    <row r="4180" spans="1:32" ht="20.399999999999999">
      <c r="A4180" s="602"/>
      <c r="B4180" s="3033" t="s">
        <v>351</v>
      </c>
      <c r="C4180" s="602" t="s">
        <v>759</v>
      </c>
      <c r="D4180" s="617" t="s">
        <v>1850</v>
      </c>
      <c r="E4180" s="778" t="s">
        <v>1828</v>
      </c>
      <c r="F4180" s="618">
        <v>2314</v>
      </c>
      <c r="G4180" s="1044" t="s">
        <v>2989</v>
      </c>
      <c r="H4180" s="599"/>
      <c r="I4180" s="599">
        <v>100</v>
      </c>
      <c r="J4180" s="1392" t="s">
        <v>1126</v>
      </c>
      <c r="K4180" s="600"/>
      <c r="L4180" s="598"/>
      <c r="M4180" s="598"/>
      <c r="N4180" s="372"/>
      <c r="O4180" s="6"/>
      <c r="P4180" s="6"/>
      <c r="Q4180" s="6"/>
      <c r="R4180" s="6"/>
      <c r="S4180" s="6"/>
      <c r="T4180" s="6"/>
      <c r="V4180" s="6"/>
      <c r="W4180" s="6"/>
      <c r="X4180" s="6"/>
      <c r="Y4180" s="6"/>
      <c r="Z4180" s="6"/>
      <c r="AA4180" s="6"/>
      <c r="AB4180" s="6"/>
      <c r="AC4180" s="6"/>
      <c r="AD4180" s="6"/>
      <c r="AE4180" s="6"/>
      <c r="AF4180" s="6"/>
    </row>
    <row r="4181" spans="1:32">
      <c r="A4181" s="622"/>
      <c r="B4181" s="3032" t="s">
        <v>351</v>
      </c>
      <c r="C4181" s="622" t="s">
        <v>759</v>
      </c>
      <c r="D4181" s="623" t="s">
        <v>1850</v>
      </c>
      <c r="E4181" s="910" t="s">
        <v>1828</v>
      </c>
      <c r="F4181" s="624">
        <v>2390</v>
      </c>
      <c r="G4181" s="625" t="s">
        <v>127</v>
      </c>
      <c r="H4181" s="628">
        <v>10886</v>
      </c>
      <c r="I4181" s="628"/>
      <c r="J4181" s="1392">
        <v>0</v>
      </c>
      <c r="K4181" s="629"/>
      <c r="L4181" s="626">
        <v>0</v>
      </c>
      <c r="M4181" s="626"/>
      <c r="N4181" s="296" t="s">
        <v>4289</v>
      </c>
      <c r="O4181" s="6"/>
      <c r="P4181" s="6"/>
      <c r="Q4181" s="6"/>
      <c r="R4181" s="6"/>
      <c r="S4181" s="6"/>
      <c r="T4181" s="6"/>
      <c r="V4181" s="6"/>
      <c r="W4181" s="6"/>
      <c r="X4181" s="6"/>
      <c r="Y4181" s="6"/>
      <c r="Z4181" s="6"/>
      <c r="AA4181" s="6"/>
      <c r="AB4181" s="6"/>
      <c r="AC4181" s="6"/>
      <c r="AD4181" s="6"/>
      <c r="AE4181" s="6"/>
      <c r="AF4181" s="6"/>
    </row>
    <row r="4182" spans="1:32" ht="30.6">
      <c r="A4182" s="602"/>
      <c r="B4182" s="3033" t="s">
        <v>351</v>
      </c>
      <c r="C4182" s="602" t="s">
        <v>759</v>
      </c>
      <c r="D4182" s="617" t="s">
        <v>1850</v>
      </c>
      <c r="E4182" s="778" t="s">
        <v>1828</v>
      </c>
      <c r="F4182" s="618">
        <v>2390</v>
      </c>
      <c r="G4182" s="604" t="s">
        <v>2743</v>
      </c>
      <c r="H4182" s="599"/>
      <c r="I4182" s="599">
        <v>10886</v>
      </c>
      <c r="J4182" s="1392" t="s">
        <v>1126</v>
      </c>
      <c r="K4182" s="600"/>
      <c r="L4182" s="598"/>
      <c r="M4182" s="598"/>
      <c r="N4182" s="1932" t="s">
        <v>4290</v>
      </c>
      <c r="O4182" s="6"/>
      <c r="P4182" s="6"/>
      <c r="Q4182" s="6"/>
      <c r="R4182" s="6"/>
      <c r="S4182" s="6"/>
      <c r="T4182" s="6"/>
      <c r="V4182" s="6"/>
      <c r="W4182" s="6"/>
      <c r="X4182" s="6"/>
      <c r="Y4182" s="6"/>
      <c r="Z4182" s="6"/>
      <c r="AA4182" s="6"/>
      <c r="AB4182" s="6"/>
      <c r="AC4182" s="6"/>
      <c r="AD4182" s="6"/>
      <c r="AE4182" s="6"/>
      <c r="AF4182" s="6"/>
    </row>
    <row r="4183" spans="1:32" ht="20.399999999999999">
      <c r="A4183" s="659"/>
      <c r="B4183" s="3032" t="s">
        <v>351</v>
      </c>
      <c r="C4183" s="659" t="s">
        <v>759</v>
      </c>
      <c r="D4183" s="1117" t="s">
        <v>1850</v>
      </c>
      <c r="E4183" s="910" t="s">
        <v>1828</v>
      </c>
      <c r="F4183" s="763">
        <v>5240</v>
      </c>
      <c r="G4183" s="739" t="s">
        <v>1179</v>
      </c>
      <c r="H4183" s="645">
        <v>368489</v>
      </c>
      <c r="I4183" s="645"/>
      <c r="J4183" s="1392">
        <v>0</v>
      </c>
      <c r="K4183" s="741"/>
      <c r="L4183" s="628">
        <v>850912</v>
      </c>
      <c r="M4183" s="626"/>
      <c r="N4183" s="372"/>
    </row>
    <row r="4184" spans="1:32">
      <c r="A4184" s="639"/>
      <c r="B4184" s="3033" t="s">
        <v>351</v>
      </c>
      <c r="C4184" s="639" t="s">
        <v>759</v>
      </c>
      <c r="D4184" s="733" t="s">
        <v>1850</v>
      </c>
      <c r="E4184" s="639" t="s">
        <v>1828</v>
      </c>
      <c r="F4184" s="734">
        <v>5240</v>
      </c>
      <c r="G4184" s="689" t="s">
        <v>5097</v>
      </c>
      <c r="H4184" s="640"/>
      <c r="I4184" s="640"/>
      <c r="J4184" s="1392" t="s">
        <v>1126</v>
      </c>
      <c r="K4184" s="731"/>
      <c r="L4184" s="598"/>
      <c r="M4184" s="599">
        <v>109293</v>
      </c>
      <c r="N4184" s="372"/>
      <c r="O4184" s="6"/>
      <c r="P4184" s="6"/>
      <c r="Q4184" s="6"/>
      <c r="R4184" s="6"/>
      <c r="S4184" s="6"/>
      <c r="T4184" s="6"/>
      <c r="V4184" s="6"/>
      <c r="W4184" s="6"/>
      <c r="X4184" s="6"/>
      <c r="Y4184" s="6"/>
      <c r="Z4184" s="6"/>
      <c r="AA4184" s="6"/>
      <c r="AB4184" s="6"/>
      <c r="AC4184" s="6"/>
      <c r="AD4184" s="6"/>
      <c r="AE4184" s="6"/>
      <c r="AF4184" s="6"/>
    </row>
    <row r="4185" spans="1:32">
      <c r="A4185" s="639"/>
      <c r="B4185" s="3033" t="s">
        <v>351</v>
      </c>
      <c r="C4185" s="639" t="s">
        <v>759</v>
      </c>
      <c r="D4185" s="733" t="s">
        <v>1850</v>
      </c>
      <c r="E4185" s="639" t="s">
        <v>1828</v>
      </c>
      <c r="F4185" s="734">
        <v>5240</v>
      </c>
      <c r="G4185" s="689" t="s">
        <v>5096</v>
      </c>
      <c r="H4185" s="640"/>
      <c r="I4185" s="640"/>
      <c r="J4185" s="1392" t="s">
        <v>1126</v>
      </c>
      <c r="K4185" s="731"/>
      <c r="L4185" s="598"/>
      <c r="M4185" s="599">
        <v>62900</v>
      </c>
      <c r="N4185" s="372"/>
      <c r="O4185" s="6"/>
      <c r="P4185" s="6"/>
      <c r="Q4185" s="6"/>
      <c r="R4185" s="6"/>
      <c r="S4185" s="6"/>
      <c r="T4185" s="6"/>
      <c r="V4185" s="6"/>
      <c r="W4185" s="6"/>
      <c r="X4185" s="6"/>
      <c r="Y4185" s="6"/>
      <c r="Z4185" s="6"/>
      <c r="AA4185" s="6"/>
      <c r="AB4185" s="6"/>
      <c r="AC4185" s="6"/>
      <c r="AD4185" s="6"/>
      <c r="AE4185" s="6"/>
      <c r="AF4185" s="6"/>
    </row>
    <row r="4186" spans="1:32">
      <c r="A4186" s="639"/>
      <c r="B4186" s="3033" t="s">
        <v>351</v>
      </c>
      <c r="C4186" s="639" t="s">
        <v>759</v>
      </c>
      <c r="D4186" s="733" t="s">
        <v>1850</v>
      </c>
      <c r="E4186" s="639" t="s">
        <v>1828</v>
      </c>
      <c r="F4186" s="734">
        <v>5240</v>
      </c>
      <c r="G4186" s="689" t="s">
        <v>5099</v>
      </c>
      <c r="H4186" s="640"/>
      <c r="I4186" s="640"/>
      <c r="J4186" s="1392" t="s">
        <v>1126</v>
      </c>
      <c r="K4186" s="731"/>
      <c r="L4186" s="598"/>
      <c r="M4186" s="599">
        <v>678719</v>
      </c>
      <c r="N4186" s="372"/>
      <c r="O4186" s="6"/>
      <c r="P4186" s="6"/>
      <c r="Q4186" s="6"/>
      <c r="R4186" s="6"/>
      <c r="S4186" s="6"/>
      <c r="T4186" s="6"/>
      <c r="V4186" s="6"/>
      <c r="W4186" s="6"/>
      <c r="X4186" s="6"/>
      <c r="Y4186" s="6"/>
      <c r="Z4186" s="6"/>
      <c r="AA4186" s="6"/>
      <c r="AB4186" s="6"/>
      <c r="AC4186" s="6"/>
      <c r="AD4186" s="6"/>
      <c r="AE4186" s="6"/>
      <c r="AF4186" s="6"/>
    </row>
    <row r="4187" spans="1:32" ht="20.399999999999999">
      <c r="A4187" s="639"/>
      <c r="B4187" s="3033" t="s">
        <v>351</v>
      </c>
      <c r="C4187" s="639" t="s">
        <v>759</v>
      </c>
      <c r="D4187" s="733" t="s">
        <v>1850</v>
      </c>
      <c r="E4187" s="639" t="s">
        <v>1828</v>
      </c>
      <c r="F4187" s="734">
        <v>5240</v>
      </c>
      <c r="G4187" s="689" t="s">
        <v>5098</v>
      </c>
      <c r="H4187" s="640"/>
      <c r="I4187" s="640"/>
      <c r="J4187" s="1392" t="s">
        <v>1126</v>
      </c>
      <c r="K4187" s="731"/>
      <c r="L4187" s="598"/>
      <c r="M4187" s="599">
        <v>0</v>
      </c>
      <c r="N4187" s="372"/>
      <c r="O4187" s="6"/>
      <c r="P4187" s="6"/>
      <c r="Q4187" s="6"/>
      <c r="R4187" s="6"/>
      <c r="S4187" s="6"/>
      <c r="T4187" s="6"/>
      <c r="V4187" s="6"/>
      <c r="W4187" s="6"/>
      <c r="X4187" s="6"/>
      <c r="Y4187" s="6"/>
      <c r="Z4187" s="6"/>
      <c r="AA4187" s="6"/>
      <c r="AB4187" s="6"/>
      <c r="AC4187" s="6"/>
      <c r="AD4187" s="6"/>
      <c r="AE4187" s="6"/>
      <c r="AF4187" s="6"/>
    </row>
    <row r="4188" spans="1:32" ht="20.399999999999999">
      <c r="A4188" s="639"/>
      <c r="B4188" s="3033" t="s">
        <v>351</v>
      </c>
      <c r="C4188" s="639" t="s">
        <v>759</v>
      </c>
      <c r="D4188" s="733" t="s">
        <v>1850</v>
      </c>
      <c r="E4188" s="778" t="s">
        <v>1828</v>
      </c>
      <c r="F4188" s="734">
        <v>5240</v>
      </c>
      <c r="G4188" s="689" t="s">
        <v>2748</v>
      </c>
      <c r="H4188" s="640"/>
      <c r="I4188" s="640">
        <v>231367</v>
      </c>
      <c r="J4188" s="1392" t="s">
        <v>1126</v>
      </c>
      <c r="K4188" s="731"/>
      <c r="L4188" s="598"/>
      <c r="M4188" s="598"/>
      <c r="N4188" s="296"/>
      <c r="O4188" s="6"/>
      <c r="P4188" s="6"/>
      <c r="Q4188" s="6"/>
      <c r="R4188" s="6"/>
      <c r="S4188" s="6"/>
      <c r="T4188" s="6"/>
      <c r="V4188" s="6"/>
      <c r="W4188" s="6"/>
      <c r="X4188" s="6"/>
      <c r="Y4188" s="6"/>
      <c r="Z4188" s="6"/>
      <c r="AA4188" s="6"/>
      <c r="AB4188" s="6"/>
      <c r="AC4188" s="6"/>
      <c r="AD4188" s="6"/>
      <c r="AE4188" s="6"/>
      <c r="AF4188" s="6"/>
    </row>
    <row r="4189" spans="1:32">
      <c r="A4189" s="639"/>
      <c r="B4189" s="3033" t="s">
        <v>351</v>
      </c>
      <c r="C4189" s="639" t="s">
        <v>759</v>
      </c>
      <c r="D4189" s="733" t="s">
        <v>1850</v>
      </c>
      <c r="E4189" s="778" t="s">
        <v>1828</v>
      </c>
      <c r="F4189" s="734">
        <v>5240</v>
      </c>
      <c r="G4189" s="689" t="s">
        <v>2744</v>
      </c>
      <c r="H4189" s="640"/>
      <c r="I4189" s="640">
        <v>15000</v>
      </c>
      <c r="J4189" s="1392" t="s">
        <v>1126</v>
      </c>
      <c r="K4189" s="731"/>
      <c r="L4189" s="598"/>
      <c r="M4189" s="598"/>
      <c r="N4189" s="296"/>
      <c r="O4189" s="6"/>
      <c r="P4189" s="6"/>
      <c r="Q4189" s="6"/>
      <c r="R4189" s="6"/>
      <c r="S4189" s="6"/>
      <c r="T4189" s="6"/>
      <c r="V4189" s="6"/>
      <c r="W4189" s="6"/>
      <c r="X4189" s="6"/>
      <c r="Y4189" s="6"/>
      <c r="Z4189" s="6"/>
      <c r="AA4189" s="6"/>
      <c r="AB4189" s="6"/>
      <c r="AC4189" s="6"/>
      <c r="AD4189" s="6"/>
      <c r="AE4189" s="6"/>
      <c r="AF4189" s="6"/>
    </row>
    <row r="4190" spans="1:32" ht="61.2">
      <c r="A4190" s="639"/>
      <c r="B4190" s="3033" t="s">
        <v>351</v>
      </c>
      <c r="C4190" s="639" t="s">
        <v>759</v>
      </c>
      <c r="D4190" s="733" t="s">
        <v>1850</v>
      </c>
      <c r="E4190" s="778" t="s">
        <v>1828</v>
      </c>
      <c r="F4190" s="734">
        <v>5240</v>
      </c>
      <c r="G4190" s="689" t="s">
        <v>3164</v>
      </c>
      <c r="H4190" s="640"/>
      <c r="I4190" s="640">
        <v>10933</v>
      </c>
      <c r="J4190" s="1392" t="s">
        <v>1126</v>
      </c>
      <c r="K4190" s="731"/>
      <c r="L4190" s="598"/>
      <c r="M4190" s="598"/>
      <c r="N4190" s="296"/>
    </row>
    <row r="4191" spans="1:32">
      <c r="A4191" s="1233"/>
      <c r="B4191" s="3033" t="s">
        <v>351</v>
      </c>
      <c r="C4191" s="639" t="s">
        <v>759</v>
      </c>
      <c r="D4191" s="733" t="s">
        <v>1850</v>
      </c>
      <c r="E4191" s="778" t="s">
        <v>1828</v>
      </c>
      <c r="F4191" s="734">
        <v>5240</v>
      </c>
      <c r="G4191" s="1236" t="s">
        <v>2745</v>
      </c>
      <c r="H4191" s="1172"/>
      <c r="I4191" s="1172">
        <v>50000</v>
      </c>
      <c r="J4191" s="1392" t="s">
        <v>1126</v>
      </c>
      <c r="K4191" s="1235"/>
      <c r="L4191" s="1213"/>
      <c r="M4191" s="1213"/>
      <c r="N4191" s="296"/>
    </row>
    <row r="4192" spans="1:32" ht="20.399999999999999">
      <c r="A4192" s="639"/>
      <c r="B4192" s="3033" t="s">
        <v>351</v>
      </c>
      <c r="C4192" s="639" t="s">
        <v>759</v>
      </c>
      <c r="D4192" s="733" t="s">
        <v>1850</v>
      </c>
      <c r="E4192" s="778" t="s">
        <v>1828</v>
      </c>
      <c r="F4192" s="734">
        <v>5240</v>
      </c>
      <c r="G4192" s="689" t="s">
        <v>2746</v>
      </c>
      <c r="H4192" s="640"/>
      <c r="I4192" s="640">
        <v>59189</v>
      </c>
      <c r="J4192" s="1392" t="s">
        <v>1126</v>
      </c>
      <c r="K4192" s="731"/>
      <c r="L4192" s="598"/>
      <c r="M4192" s="598"/>
      <c r="N4192" s="372"/>
    </row>
    <row r="4193" spans="1:32">
      <c r="A4193" s="639"/>
      <c r="B4193" s="3033" t="s">
        <v>351</v>
      </c>
      <c r="C4193" s="639" t="s">
        <v>759</v>
      </c>
      <c r="D4193" s="733" t="s">
        <v>1850</v>
      </c>
      <c r="E4193" s="778" t="s">
        <v>1828</v>
      </c>
      <c r="F4193" s="734">
        <v>5240</v>
      </c>
      <c r="G4193" s="689" t="s">
        <v>1633</v>
      </c>
      <c r="H4193" s="640"/>
      <c r="I4193" s="640">
        <v>2000</v>
      </c>
      <c r="J4193" s="1392" t="s">
        <v>1126</v>
      </c>
      <c r="K4193" s="731"/>
      <c r="L4193" s="598"/>
      <c r="M4193" s="598"/>
      <c r="N4193" s="372"/>
    </row>
    <row r="4194" spans="1:32" ht="20.399999999999999">
      <c r="A4194" s="622"/>
      <c r="B4194" s="3032" t="s">
        <v>351</v>
      </c>
      <c r="C4194" s="622" t="s">
        <v>759</v>
      </c>
      <c r="D4194" s="623" t="s">
        <v>1850</v>
      </c>
      <c r="E4194" s="1655" t="s">
        <v>2522</v>
      </c>
      <c r="F4194" s="624">
        <v>5240</v>
      </c>
      <c r="G4194" s="625" t="s">
        <v>1179</v>
      </c>
      <c r="H4194" s="628">
        <v>34550</v>
      </c>
      <c r="I4194" s="628"/>
      <c r="J4194" s="1392">
        <v>0</v>
      </c>
      <c r="K4194" s="629"/>
      <c r="L4194" s="628">
        <v>42495</v>
      </c>
      <c r="M4194" s="628"/>
      <c r="N4194" s="296"/>
    </row>
    <row r="4195" spans="1:32">
      <c r="A4195" s="602"/>
      <c r="B4195" s="3033" t="s">
        <v>351</v>
      </c>
      <c r="C4195" s="602" t="s">
        <v>759</v>
      </c>
      <c r="D4195" s="617" t="s">
        <v>1850</v>
      </c>
      <c r="E4195" s="639" t="s">
        <v>2522</v>
      </c>
      <c r="F4195" s="618">
        <v>5240</v>
      </c>
      <c r="G4195" s="604" t="s">
        <v>5079</v>
      </c>
      <c r="H4195" s="599"/>
      <c r="I4195" s="599">
        <v>34550</v>
      </c>
      <c r="J4195" s="1392" t="s">
        <v>1126</v>
      </c>
      <c r="K4195" s="600"/>
      <c r="L4195" s="599"/>
      <c r="M4195" s="599">
        <v>36495</v>
      </c>
      <c r="N4195" s="296"/>
    </row>
    <row r="4196" spans="1:32">
      <c r="A4196" s="602"/>
      <c r="B4196" s="3033" t="s">
        <v>351</v>
      </c>
      <c r="C4196" s="602" t="s">
        <v>759</v>
      </c>
      <c r="D4196" s="617" t="s">
        <v>1850</v>
      </c>
      <c r="E4196" s="639" t="s">
        <v>2522</v>
      </c>
      <c r="F4196" s="618">
        <v>5240</v>
      </c>
      <c r="G4196" s="604" t="s">
        <v>315</v>
      </c>
      <c r="H4196" s="599"/>
      <c r="I4196" s="599"/>
      <c r="J4196" s="1392" t="s">
        <v>1126</v>
      </c>
      <c r="K4196" s="600"/>
      <c r="L4196" s="599"/>
      <c r="M4196" s="599">
        <v>6000</v>
      </c>
      <c r="N4196" s="296"/>
    </row>
    <row r="4197" spans="1:32">
      <c r="A4197" s="659"/>
      <c r="B4197" s="3032" t="s">
        <v>351</v>
      </c>
      <c r="C4197" s="659" t="s">
        <v>759</v>
      </c>
      <c r="D4197" s="1117" t="s">
        <v>1850</v>
      </c>
      <c r="E4197" s="779" t="s">
        <v>1864</v>
      </c>
      <c r="F4197" s="763">
        <v>5213</v>
      </c>
      <c r="G4197" s="739" t="s">
        <v>294</v>
      </c>
      <c r="H4197" s="645">
        <v>0</v>
      </c>
      <c r="I4197" s="645"/>
      <c r="J4197" s="1392" t="s">
        <v>1126</v>
      </c>
      <c r="K4197" s="741"/>
      <c r="L4197" s="626">
        <v>0</v>
      </c>
      <c r="M4197" s="626"/>
      <c r="N4197" s="296"/>
    </row>
    <row r="4198" spans="1:32" ht="20.399999999999999">
      <c r="A4198" s="639"/>
      <c r="B4198" s="3033" t="s">
        <v>351</v>
      </c>
      <c r="C4198" s="639" t="s">
        <v>310</v>
      </c>
      <c r="D4198" s="733" t="s">
        <v>1850</v>
      </c>
      <c r="E4198" s="778" t="s">
        <v>1864</v>
      </c>
      <c r="F4198" s="734">
        <v>5213</v>
      </c>
      <c r="G4198" s="906" t="s">
        <v>1888</v>
      </c>
      <c r="H4198" s="640"/>
      <c r="I4198" s="640"/>
      <c r="J4198" s="1392" t="s">
        <v>1126</v>
      </c>
      <c r="K4198" s="731"/>
      <c r="L4198" s="598"/>
      <c r="M4198" s="912"/>
      <c r="N4198" s="296"/>
    </row>
    <row r="4199" spans="1:32">
      <c r="A4199" s="659"/>
      <c r="B4199" s="3032" t="s">
        <v>351</v>
      </c>
      <c r="C4199" s="659" t="s">
        <v>759</v>
      </c>
      <c r="D4199" s="1117" t="s">
        <v>1850</v>
      </c>
      <c r="E4199" s="779" t="s">
        <v>1864</v>
      </c>
      <c r="F4199" s="763">
        <v>5218</v>
      </c>
      <c r="G4199" s="739" t="s">
        <v>1033</v>
      </c>
      <c r="H4199" s="645">
        <v>0</v>
      </c>
      <c r="I4199" s="645"/>
      <c r="J4199" s="1392" t="s">
        <v>1126</v>
      </c>
      <c r="K4199" s="741"/>
      <c r="L4199" s="626">
        <v>0</v>
      </c>
      <c r="M4199" s="626"/>
      <c r="N4199" s="296"/>
      <c r="O4199" s="6"/>
      <c r="P4199" s="6"/>
      <c r="Q4199" s="6"/>
      <c r="R4199" s="6"/>
      <c r="S4199" s="6"/>
      <c r="T4199" s="6"/>
      <c r="V4199" s="6"/>
      <c r="W4199" s="6"/>
      <c r="X4199" s="6"/>
      <c r="Y4199" s="6"/>
      <c r="Z4199" s="6"/>
      <c r="AA4199" s="6"/>
      <c r="AB4199" s="6"/>
      <c r="AC4199" s="6"/>
      <c r="AD4199" s="6"/>
      <c r="AE4199" s="6"/>
      <c r="AF4199" s="6"/>
    </row>
    <row r="4200" spans="1:32" ht="20.399999999999999">
      <c r="A4200" s="639"/>
      <c r="B4200" s="3033" t="s">
        <v>351</v>
      </c>
      <c r="C4200" s="639" t="s">
        <v>310</v>
      </c>
      <c r="D4200" s="733" t="s">
        <v>1850</v>
      </c>
      <c r="E4200" s="778" t="s">
        <v>1864</v>
      </c>
      <c r="F4200" s="734">
        <v>5218</v>
      </c>
      <c r="G4200" s="906" t="s">
        <v>1891</v>
      </c>
      <c r="H4200" s="640"/>
      <c r="I4200" s="640"/>
      <c r="J4200" s="1392" t="s">
        <v>1126</v>
      </c>
      <c r="K4200" s="731"/>
      <c r="L4200" s="598"/>
      <c r="M4200" s="912"/>
      <c r="N4200" s="296"/>
      <c r="O4200" s="6"/>
      <c r="P4200" s="6"/>
      <c r="Q4200" s="6"/>
      <c r="R4200" s="6"/>
      <c r="S4200" s="6"/>
      <c r="T4200" s="6"/>
      <c r="V4200" s="6"/>
      <c r="W4200" s="6"/>
      <c r="X4200" s="6"/>
      <c r="Y4200" s="6"/>
      <c r="Z4200" s="6"/>
      <c r="AA4200" s="6"/>
      <c r="AB4200" s="6"/>
      <c r="AC4200" s="6"/>
      <c r="AD4200" s="6"/>
      <c r="AE4200" s="6"/>
      <c r="AF4200" s="6"/>
    </row>
    <row r="4201" spans="1:32" ht="20.399999999999999">
      <c r="A4201" s="659"/>
      <c r="B4201" s="3032" t="s">
        <v>351</v>
      </c>
      <c r="C4201" s="659" t="s">
        <v>759</v>
      </c>
      <c r="D4201" s="1117" t="s">
        <v>1850</v>
      </c>
      <c r="E4201" s="779" t="s">
        <v>1864</v>
      </c>
      <c r="F4201" s="763">
        <v>5239</v>
      </c>
      <c r="G4201" s="739" t="s">
        <v>1170</v>
      </c>
      <c r="H4201" s="645">
        <v>0</v>
      </c>
      <c r="I4201" s="645"/>
      <c r="J4201" s="1392" t="s">
        <v>1126</v>
      </c>
      <c r="K4201" s="741"/>
      <c r="L4201" s="626">
        <v>0</v>
      </c>
      <c r="M4201" s="626"/>
      <c r="N4201" s="296" t="s">
        <v>4292</v>
      </c>
      <c r="O4201" s="6"/>
      <c r="P4201" s="6"/>
      <c r="Q4201" s="6"/>
      <c r="R4201" s="6"/>
      <c r="S4201" s="6"/>
      <c r="T4201" s="6"/>
      <c r="V4201" s="6"/>
      <c r="W4201" s="6"/>
      <c r="X4201" s="6"/>
      <c r="Y4201" s="6"/>
      <c r="Z4201" s="6"/>
      <c r="AA4201" s="6"/>
      <c r="AB4201" s="6"/>
      <c r="AC4201" s="6"/>
      <c r="AD4201" s="6"/>
      <c r="AE4201" s="6"/>
      <c r="AF4201" s="6"/>
    </row>
    <row r="4202" spans="1:32" ht="20.399999999999999">
      <c r="A4202" s="639"/>
      <c r="B4202" s="3033" t="s">
        <v>351</v>
      </c>
      <c r="C4202" s="639" t="s">
        <v>310</v>
      </c>
      <c r="D4202" s="733" t="s">
        <v>1850</v>
      </c>
      <c r="E4202" s="778" t="s">
        <v>1864</v>
      </c>
      <c r="F4202" s="734">
        <v>5239</v>
      </c>
      <c r="G4202" s="906" t="s">
        <v>1889</v>
      </c>
      <c r="H4202" s="640"/>
      <c r="I4202" s="640"/>
      <c r="J4202" s="1392" t="s">
        <v>1126</v>
      </c>
      <c r="K4202" s="731"/>
      <c r="L4202" s="598"/>
      <c r="M4202" s="912"/>
      <c r="N4202" s="296"/>
      <c r="O4202" s="6"/>
      <c r="P4202" s="6"/>
      <c r="Q4202" s="6"/>
      <c r="R4202" s="6"/>
      <c r="S4202" s="6"/>
      <c r="T4202" s="6"/>
      <c r="V4202" s="6"/>
      <c r="W4202" s="6"/>
      <c r="X4202" s="6"/>
      <c r="Y4202" s="6"/>
      <c r="Z4202" s="6"/>
      <c r="AA4202" s="6"/>
      <c r="AB4202" s="6"/>
      <c r="AC4202" s="6"/>
      <c r="AD4202" s="6"/>
      <c r="AE4202" s="6"/>
      <c r="AF4202" s="6"/>
    </row>
    <row r="4203" spans="1:32" ht="20.399999999999999">
      <c r="A4203" s="659"/>
      <c r="B4203" s="3032" t="s">
        <v>351</v>
      </c>
      <c r="C4203" s="659" t="s">
        <v>759</v>
      </c>
      <c r="D4203" s="1117" t="s">
        <v>1850</v>
      </c>
      <c r="E4203" s="779" t="s">
        <v>1864</v>
      </c>
      <c r="F4203" s="763">
        <v>5240</v>
      </c>
      <c r="G4203" s="739" t="s">
        <v>1179</v>
      </c>
      <c r="H4203" s="645">
        <v>0</v>
      </c>
      <c r="I4203" s="645"/>
      <c r="J4203" s="1392" t="s">
        <v>1126</v>
      </c>
      <c r="K4203" s="741"/>
      <c r="L4203" s="626">
        <v>0</v>
      </c>
      <c r="M4203" s="626"/>
      <c r="N4203" s="296"/>
    </row>
    <row r="4204" spans="1:32" ht="30.6">
      <c r="A4204" s="639"/>
      <c r="B4204" s="3033" t="s">
        <v>351</v>
      </c>
      <c r="C4204" s="639" t="s">
        <v>310</v>
      </c>
      <c r="D4204" s="733" t="s">
        <v>1850</v>
      </c>
      <c r="E4204" s="778" t="s">
        <v>1864</v>
      </c>
      <c r="F4204" s="734">
        <v>5240</v>
      </c>
      <c r="G4204" s="906" t="s">
        <v>1702</v>
      </c>
      <c r="H4204" s="640"/>
      <c r="I4204" s="640"/>
      <c r="J4204" s="1392" t="s">
        <v>1126</v>
      </c>
      <c r="K4204" s="731"/>
      <c r="L4204" s="598"/>
      <c r="M4204" s="912"/>
      <c r="N4204" s="296"/>
      <c r="O4204" s="6"/>
      <c r="P4204" s="6"/>
      <c r="Q4204" s="6"/>
      <c r="R4204" s="6"/>
      <c r="S4204" s="6"/>
      <c r="T4204" s="6"/>
      <c r="V4204" s="6"/>
      <c r="W4204" s="6"/>
      <c r="X4204" s="6"/>
      <c r="Y4204" s="6"/>
      <c r="Z4204" s="6"/>
      <c r="AA4204" s="6"/>
      <c r="AB4204" s="6"/>
      <c r="AC4204" s="6"/>
      <c r="AD4204" s="6"/>
      <c r="AE4204" s="6"/>
      <c r="AF4204" s="6"/>
    </row>
    <row r="4205" spans="1:32" ht="30.6">
      <c r="A4205" s="639"/>
      <c r="B4205" s="3033" t="s">
        <v>351</v>
      </c>
      <c r="C4205" s="639" t="s">
        <v>310</v>
      </c>
      <c r="D4205" s="733" t="s">
        <v>1850</v>
      </c>
      <c r="E4205" s="778" t="s">
        <v>1864</v>
      </c>
      <c r="F4205" s="734">
        <v>5240</v>
      </c>
      <c r="G4205" s="906" t="s">
        <v>1703</v>
      </c>
      <c r="H4205" s="640"/>
      <c r="I4205" s="640"/>
      <c r="J4205" s="1392" t="s">
        <v>1126</v>
      </c>
      <c r="K4205" s="731"/>
      <c r="L4205" s="598"/>
      <c r="M4205" s="912"/>
      <c r="N4205" s="296"/>
      <c r="O4205" s="6"/>
      <c r="P4205" s="6"/>
      <c r="Q4205" s="6"/>
      <c r="R4205" s="6"/>
      <c r="S4205" s="6"/>
      <c r="T4205" s="6"/>
      <c r="V4205" s="6"/>
      <c r="W4205" s="6"/>
      <c r="X4205" s="6"/>
      <c r="Y4205" s="6"/>
      <c r="Z4205" s="6"/>
      <c r="AA4205" s="6"/>
      <c r="AB4205" s="6"/>
      <c r="AC4205" s="6"/>
      <c r="AD4205" s="6"/>
      <c r="AE4205" s="6"/>
      <c r="AF4205" s="6"/>
    </row>
    <row r="4206" spans="1:32" ht="30.6">
      <c r="A4206" s="639"/>
      <c r="B4206" s="3033" t="s">
        <v>351</v>
      </c>
      <c r="C4206" s="639" t="s">
        <v>310</v>
      </c>
      <c r="D4206" s="733" t="s">
        <v>1850</v>
      </c>
      <c r="E4206" s="778" t="s">
        <v>1864</v>
      </c>
      <c r="F4206" s="734">
        <v>5240</v>
      </c>
      <c r="G4206" s="751" t="s">
        <v>1763</v>
      </c>
      <c r="H4206" s="640"/>
      <c r="I4206" s="640"/>
      <c r="J4206" s="1392" t="s">
        <v>1126</v>
      </c>
      <c r="K4206" s="748"/>
      <c r="L4206" s="737"/>
      <c r="M4206" s="737"/>
      <c r="N4206" s="296"/>
      <c r="O4206" s="6"/>
      <c r="P4206" s="6"/>
      <c r="Q4206" s="6"/>
      <c r="R4206" s="6"/>
      <c r="S4206" s="6"/>
      <c r="T4206" s="6"/>
      <c r="V4206" s="6"/>
      <c r="W4206" s="6"/>
      <c r="X4206" s="6"/>
      <c r="Y4206" s="6"/>
      <c r="Z4206" s="6"/>
      <c r="AA4206" s="6"/>
      <c r="AB4206" s="6"/>
      <c r="AC4206" s="6"/>
      <c r="AD4206" s="6"/>
      <c r="AE4206" s="6"/>
      <c r="AF4206" s="6"/>
    </row>
    <row r="4207" spans="1:32" ht="20.399999999999999">
      <c r="A4207" s="639"/>
      <c r="B4207" s="3033" t="s">
        <v>351</v>
      </c>
      <c r="C4207" s="639" t="s">
        <v>310</v>
      </c>
      <c r="D4207" s="733" t="s">
        <v>1850</v>
      </c>
      <c r="E4207" s="778" t="s">
        <v>1864</v>
      </c>
      <c r="F4207" s="734">
        <v>5240</v>
      </c>
      <c r="G4207" s="906" t="s">
        <v>1888</v>
      </c>
      <c r="H4207" s="640"/>
      <c r="I4207" s="640"/>
      <c r="J4207" s="1392" t="s">
        <v>1126</v>
      </c>
      <c r="K4207" s="731"/>
      <c r="L4207" s="598"/>
      <c r="M4207" s="912"/>
      <c r="N4207" s="1935"/>
    </row>
    <row r="4208" spans="1:32" ht="20.399999999999999">
      <c r="A4208" s="639"/>
      <c r="B4208" s="3033" t="s">
        <v>351</v>
      </c>
      <c r="C4208" s="639" t="s">
        <v>310</v>
      </c>
      <c r="D4208" s="733" t="s">
        <v>1850</v>
      </c>
      <c r="E4208" s="778" t="s">
        <v>1864</v>
      </c>
      <c r="F4208" s="734">
        <v>5240</v>
      </c>
      <c r="G4208" s="906" t="s">
        <v>1891</v>
      </c>
      <c r="H4208" s="640"/>
      <c r="I4208" s="640"/>
      <c r="J4208" s="1392" t="s">
        <v>1126</v>
      </c>
      <c r="K4208" s="731"/>
      <c r="L4208" s="598"/>
      <c r="M4208" s="912"/>
      <c r="N4208" s="296" t="s">
        <v>4294</v>
      </c>
      <c r="O4208" s="6"/>
      <c r="P4208" s="6"/>
      <c r="Q4208" s="6"/>
      <c r="R4208" s="6"/>
      <c r="S4208" s="6"/>
      <c r="T4208" s="6"/>
      <c r="V4208" s="6"/>
      <c r="W4208" s="6"/>
      <c r="X4208" s="6"/>
      <c r="Y4208" s="6"/>
      <c r="Z4208" s="6"/>
      <c r="AA4208" s="6"/>
      <c r="AB4208" s="6"/>
      <c r="AC4208" s="6"/>
      <c r="AD4208" s="6"/>
      <c r="AE4208" s="6"/>
      <c r="AF4208" s="6"/>
    </row>
    <row r="4209" spans="1:32" ht="20.399999999999999">
      <c r="A4209" s="639"/>
      <c r="B4209" s="3033" t="s">
        <v>351</v>
      </c>
      <c r="C4209" s="639" t="s">
        <v>310</v>
      </c>
      <c r="D4209" s="733" t="s">
        <v>1850</v>
      </c>
      <c r="E4209" s="778" t="s">
        <v>1864</v>
      </c>
      <c r="F4209" s="734">
        <v>5240</v>
      </c>
      <c r="G4209" s="906" t="s">
        <v>1889</v>
      </c>
      <c r="H4209" s="640"/>
      <c r="I4209" s="640"/>
      <c r="J4209" s="1392" t="s">
        <v>1126</v>
      </c>
      <c r="K4209" s="731"/>
      <c r="L4209" s="598"/>
      <c r="M4209" s="912"/>
      <c r="N4209" s="1960"/>
    </row>
    <row r="4210" spans="1:32" ht="20.399999999999999">
      <c r="A4210" s="639"/>
      <c r="B4210" s="3033" t="s">
        <v>351</v>
      </c>
      <c r="C4210" s="639" t="s">
        <v>310</v>
      </c>
      <c r="D4210" s="733" t="s">
        <v>1850</v>
      </c>
      <c r="E4210" s="778" t="s">
        <v>1864</v>
      </c>
      <c r="F4210" s="734">
        <v>5240</v>
      </c>
      <c r="G4210" s="906" t="s">
        <v>1890</v>
      </c>
      <c r="H4210" s="640"/>
      <c r="I4210" s="640"/>
      <c r="J4210" s="1392" t="s">
        <v>1126</v>
      </c>
      <c r="K4210" s="731"/>
      <c r="L4210" s="598"/>
      <c r="M4210" s="912"/>
      <c r="N4210" s="296"/>
      <c r="O4210" s="6"/>
      <c r="P4210" s="6"/>
      <c r="Q4210" s="6"/>
      <c r="R4210" s="6"/>
      <c r="S4210" s="6"/>
      <c r="T4210" s="6"/>
      <c r="V4210" s="6"/>
      <c r="W4210" s="6"/>
      <c r="X4210" s="6"/>
      <c r="Y4210" s="6"/>
      <c r="Z4210" s="6"/>
      <c r="AA4210" s="6"/>
      <c r="AB4210" s="6"/>
      <c r="AC4210" s="6"/>
      <c r="AD4210" s="6"/>
      <c r="AE4210" s="6"/>
      <c r="AF4210" s="6"/>
    </row>
    <row r="4211" spans="1:32" ht="20.399999999999999" customHeight="1">
      <c r="A4211" s="659"/>
      <c r="B4211" s="3032" t="s">
        <v>351</v>
      </c>
      <c r="C4211" s="659" t="s">
        <v>310</v>
      </c>
      <c r="D4211" s="1117" t="s">
        <v>1850</v>
      </c>
      <c r="E4211" s="779" t="s">
        <v>1864</v>
      </c>
      <c r="F4211" s="763">
        <v>5269</v>
      </c>
      <c r="G4211" s="739" t="s">
        <v>1769</v>
      </c>
      <c r="H4211" s="645">
        <v>0</v>
      </c>
      <c r="I4211" s="645"/>
      <c r="J4211" s="1392" t="s">
        <v>1126</v>
      </c>
      <c r="K4211" s="741"/>
      <c r="L4211" s="626">
        <v>0</v>
      </c>
      <c r="M4211" s="626"/>
      <c r="N4211" s="296"/>
      <c r="O4211" s="6"/>
      <c r="P4211" s="6"/>
      <c r="Q4211" s="6"/>
      <c r="R4211" s="6"/>
      <c r="S4211" s="6"/>
      <c r="T4211" s="6"/>
      <c r="V4211" s="6"/>
      <c r="W4211" s="6"/>
      <c r="X4211" s="6"/>
      <c r="Y4211" s="6"/>
      <c r="Z4211" s="6"/>
      <c r="AA4211" s="6"/>
      <c r="AB4211" s="6"/>
      <c r="AC4211" s="6"/>
      <c r="AD4211" s="6"/>
      <c r="AE4211" s="6"/>
      <c r="AF4211" s="6"/>
    </row>
    <row r="4212" spans="1:32" ht="20.399999999999999">
      <c r="A4212" s="639"/>
      <c r="B4212" s="3033" t="s">
        <v>351</v>
      </c>
      <c r="C4212" s="639" t="s">
        <v>310</v>
      </c>
      <c r="D4212" s="733" t="s">
        <v>1850</v>
      </c>
      <c r="E4212" s="778" t="s">
        <v>1864</v>
      </c>
      <c r="F4212" s="734">
        <v>5269</v>
      </c>
      <c r="G4212" s="906" t="s">
        <v>1890</v>
      </c>
      <c r="H4212" s="640"/>
      <c r="I4212" s="640"/>
      <c r="J4212" s="1392" t="s">
        <v>1126</v>
      </c>
      <c r="K4212" s="748"/>
      <c r="L4212" s="737"/>
      <c r="M4212" s="737"/>
      <c r="N4212" s="296"/>
      <c r="O4212" s="6"/>
      <c r="P4212" s="6"/>
      <c r="Q4212" s="6"/>
      <c r="R4212" s="6"/>
      <c r="S4212" s="6"/>
      <c r="T4212" s="6"/>
      <c r="V4212" s="6"/>
      <c r="W4212" s="6"/>
      <c r="X4212" s="6"/>
      <c r="Y4212" s="6"/>
      <c r="Z4212" s="6"/>
      <c r="AA4212" s="6"/>
      <c r="AB4212" s="6"/>
      <c r="AC4212" s="6"/>
      <c r="AD4212" s="6"/>
      <c r="AE4212" s="6"/>
      <c r="AF4212" s="6"/>
    </row>
    <row r="4213" spans="1:32" ht="20.399999999999999">
      <c r="A4213" s="659"/>
      <c r="B4213" s="3032" t="s">
        <v>351</v>
      </c>
      <c r="C4213" s="659" t="s">
        <v>759</v>
      </c>
      <c r="D4213" s="1117" t="s">
        <v>1853</v>
      </c>
      <c r="E4213" s="659" t="s">
        <v>1804</v>
      </c>
      <c r="F4213" s="763">
        <v>5240</v>
      </c>
      <c r="G4213" s="739" t="s">
        <v>1179</v>
      </c>
      <c r="H4213" s="645">
        <v>5600179</v>
      </c>
      <c r="I4213" s="645"/>
      <c r="J4213" s="1392">
        <v>3643.46</v>
      </c>
      <c r="K4213" s="741"/>
      <c r="L4213" s="628">
        <v>8910182.8990000002</v>
      </c>
      <c r="M4213" s="628"/>
      <c r="N4213" s="296"/>
    </row>
    <row r="4214" spans="1:32" ht="40.799999999999997">
      <c r="A4214" s="639"/>
      <c r="B4214" s="3033" t="s">
        <v>351</v>
      </c>
      <c r="C4214" s="639" t="s">
        <v>310</v>
      </c>
      <c r="D4214" s="733" t="s">
        <v>1853</v>
      </c>
      <c r="E4214" s="639" t="s">
        <v>1804</v>
      </c>
      <c r="F4214" s="734">
        <v>5240</v>
      </c>
      <c r="G4214" s="906" t="s">
        <v>2752</v>
      </c>
      <c r="H4214" s="640"/>
      <c r="I4214" s="640">
        <v>2500000</v>
      </c>
      <c r="J4214" s="1392" t="s">
        <v>1126</v>
      </c>
      <c r="K4214" s="731"/>
      <c r="L4214" s="599"/>
      <c r="M4214" s="599">
        <v>1403714</v>
      </c>
      <c r="N4214" s="2219" t="s">
        <v>4299</v>
      </c>
      <c r="O4214" s="6"/>
      <c r="P4214" s="6"/>
      <c r="Q4214" s="6"/>
      <c r="R4214" s="6"/>
      <c r="S4214" s="6"/>
      <c r="T4214" s="6"/>
      <c r="V4214" s="6"/>
      <c r="W4214" s="6"/>
      <c r="X4214" s="6"/>
      <c r="Y4214" s="6"/>
      <c r="Z4214" s="6"/>
      <c r="AA4214" s="6"/>
      <c r="AB4214" s="6"/>
      <c r="AC4214" s="6"/>
      <c r="AD4214" s="6"/>
      <c r="AE4214" s="6"/>
      <c r="AF4214" s="6"/>
    </row>
    <row r="4215" spans="1:32">
      <c r="A4215" s="639"/>
      <c r="B4215" s="3033" t="s">
        <v>351</v>
      </c>
      <c r="C4215" s="639" t="s">
        <v>310</v>
      </c>
      <c r="D4215" s="733" t="s">
        <v>1853</v>
      </c>
      <c r="E4215" s="639" t="s">
        <v>1804</v>
      </c>
      <c r="F4215" s="734">
        <v>5240</v>
      </c>
      <c r="G4215" s="906" t="s">
        <v>5091</v>
      </c>
      <c r="H4215" s="640"/>
      <c r="I4215" s="640">
        <v>3100179</v>
      </c>
      <c r="J4215" s="1392" t="s">
        <v>1126</v>
      </c>
      <c r="K4215" s="731"/>
      <c r="L4215" s="599"/>
      <c r="M4215" s="599">
        <v>7506468.8990000011</v>
      </c>
      <c r="N4215" s="2219" t="s">
        <v>4300</v>
      </c>
      <c r="O4215" s="6"/>
      <c r="P4215" s="6"/>
      <c r="Q4215" s="6"/>
      <c r="R4215" s="6"/>
      <c r="S4215" s="6"/>
      <c r="T4215" s="6"/>
      <c r="V4215" s="6"/>
      <c r="W4215" s="6"/>
      <c r="X4215" s="6"/>
      <c r="Y4215" s="6"/>
      <c r="Z4215" s="6"/>
      <c r="AA4215" s="6"/>
      <c r="AB4215" s="6"/>
      <c r="AC4215" s="6"/>
      <c r="AD4215" s="6"/>
      <c r="AE4215" s="6"/>
      <c r="AF4215" s="6"/>
    </row>
    <row r="4216" spans="1:32" ht="20.399999999999999" customHeight="1">
      <c r="A4216" s="639"/>
      <c r="B4216" s="3033" t="s">
        <v>351</v>
      </c>
      <c r="C4216" s="639" t="s">
        <v>310</v>
      </c>
      <c r="D4216" s="733" t="s">
        <v>1853</v>
      </c>
      <c r="E4216" s="639" t="s">
        <v>1804</v>
      </c>
      <c r="F4216" s="734">
        <v>5240</v>
      </c>
      <c r="G4216" s="906" t="s">
        <v>1863</v>
      </c>
      <c r="H4216" s="640"/>
      <c r="I4216" s="640"/>
      <c r="J4216" s="1392" t="s">
        <v>1126</v>
      </c>
      <c r="K4216" s="731"/>
      <c r="L4216" s="599"/>
      <c r="M4216" s="599"/>
      <c r="N4216" s="2219"/>
    </row>
    <row r="4217" spans="1:32" ht="20.399999999999999">
      <c r="A4217" s="659"/>
      <c r="B4217" s="3032" t="s">
        <v>351</v>
      </c>
      <c r="C4217" s="659" t="s">
        <v>759</v>
      </c>
      <c r="D4217" s="1117" t="s">
        <v>1853</v>
      </c>
      <c r="E4217" s="659" t="s">
        <v>2803</v>
      </c>
      <c r="F4217" s="763">
        <v>5240</v>
      </c>
      <c r="G4217" s="739" t="s">
        <v>1179</v>
      </c>
      <c r="H4217" s="645">
        <v>220567</v>
      </c>
      <c r="I4217" s="645"/>
      <c r="J4217" s="1392">
        <v>0</v>
      </c>
      <c r="K4217" s="741"/>
      <c r="L4217" s="628">
        <v>78746.5</v>
      </c>
      <c r="M4217" s="628"/>
      <c r="N4217" s="2219"/>
      <c r="O4217" s="6"/>
      <c r="P4217" s="6"/>
      <c r="Q4217" s="6"/>
      <c r="R4217" s="6"/>
      <c r="S4217" s="6"/>
      <c r="T4217" s="6"/>
      <c r="V4217" s="6"/>
      <c r="W4217" s="6"/>
      <c r="X4217" s="6"/>
      <c r="Y4217" s="6"/>
      <c r="Z4217" s="6"/>
      <c r="AA4217" s="6"/>
      <c r="AB4217" s="6"/>
      <c r="AC4217" s="6"/>
      <c r="AD4217" s="6"/>
      <c r="AE4217" s="6"/>
      <c r="AF4217" s="6"/>
    </row>
    <row r="4218" spans="1:32" ht="51">
      <c r="A4218" s="639"/>
      <c r="B4218" s="3033" t="s">
        <v>351</v>
      </c>
      <c r="C4218" s="639" t="s">
        <v>310</v>
      </c>
      <c r="D4218" s="733" t="s">
        <v>1853</v>
      </c>
      <c r="E4218" s="639" t="s">
        <v>2803</v>
      </c>
      <c r="F4218" s="734">
        <v>5240</v>
      </c>
      <c r="G4218" s="906" t="s">
        <v>2592</v>
      </c>
      <c r="H4218" s="640"/>
      <c r="I4218" s="640">
        <v>267067</v>
      </c>
      <c r="J4218" s="1392" t="s">
        <v>1126</v>
      </c>
      <c r="K4218" s="731"/>
      <c r="L4218" s="599"/>
      <c r="M4218" s="599">
        <v>78746.5</v>
      </c>
      <c r="N4218" s="2219"/>
      <c r="O4218" s="6"/>
      <c r="P4218" s="6"/>
      <c r="Q4218" s="6"/>
      <c r="R4218" s="6"/>
      <c r="S4218" s="6"/>
      <c r="T4218" s="6"/>
      <c r="V4218" s="6"/>
      <c r="W4218" s="6"/>
      <c r="X4218" s="6"/>
      <c r="Y4218" s="6"/>
      <c r="Z4218" s="6"/>
      <c r="AA4218" s="6"/>
      <c r="AB4218" s="6"/>
      <c r="AC4218" s="6"/>
      <c r="AD4218" s="6"/>
      <c r="AE4218" s="6"/>
      <c r="AF4218" s="6"/>
    </row>
    <row r="4219" spans="1:32" ht="30.6">
      <c r="A4219" s="639"/>
      <c r="B4219" s="3033" t="s">
        <v>351</v>
      </c>
      <c r="C4219" s="639" t="s">
        <v>310</v>
      </c>
      <c r="D4219" s="733" t="s">
        <v>1853</v>
      </c>
      <c r="E4219" s="639" t="s">
        <v>2803</v>
      </c>
      <c r="F4219" s="734">
        <v>5240</v>
      </c>
      <c r="G4219" s="689" t="s">
        <v>3072</v>
      </c>
      <c r="H4219" s="640"/>
      <c r="I4219" s="640">
        <v>-9600</v>
      </c>
      <c r="J4219" s="1392" t="s">
        <v>1126</v>
      </c>
      <c r="K4219" s="731"/>
      <c r="L4219" s="599"/>
      <c r="M4219" s="599"/>
      <c r="N4219" s="296"/>
    </row>
    <row r="4220" spans="1:32" ht="30.6">
      <c r="A4220" s="639"/>
      <c r="B4220" s="3033" t="s">
        <v>351</v>
      </c>
      <c r="C4220" s="639" t="s">
        <v>310</v>
      </c>
      <c r="D4220" s="733" t="s">
        <v>1853</v>
      </c>
      <c r="E4220" s="639" t="s">
        <v>2803</v>
      </c>
      <c r="F4220" s="734">
        <v>5240</v>
      </c>
      <c r="G4220" s="689" t="s">
        <v>3073</v>
      </c>
      <c r="H4220" s="640"/>
      <c r="I4220" s="640">
        <v>-4100</v>
      </c>
      <c r="J4220" s="1392" t="s">
        <v>1126</v>
      </c>
      <c r="K4220" s="731"/>
      <c r="L4220" s="599"/>
      <c r="M4220" s="599"/>
      <c r="N4220" s="296"/>
      <c r="O4220" s="6"/>
      <c r="P4220" s="6"/>
      <c r="Q4220" s="6"/>
      <c r="R4220" s="6"/>
      <c r="S4220" s="6"/>
      <c r="T4220" s="6"/>
      <c r="V4220" s="6"/>
      <c r="W4220" s="6"/>
      <c r="X4220" s="6"/>
      <c r="Y4220" s="6"/>
      <c r="Z4220" s="6"/>
      <c r="AA4220" s="6"/>
      <c r="AB4220" s="6"/>
      <c r="AC4220" s="6"/>
      <c r="AD4220" s="6"/>
      <c r="AE4220" s="6"/>
      <c r="AF4220" s="6"/>
    </row>
    <row r="4221" spans="1:32" ht="30.6">
      <c r="A4221" s="639"/>
      <c r="B4221" s="3033" t="s">
        <v>351</v>
      </c>
      <c r="C4221" s="639" t="s">
        <v>310</v>
      </c>
      <c r="D4221" s="733" t="s">
        <v>1853</v>
      </c>
      <c r="E4221" s="639" t="s">
        <v>2803</v>
      </c>
      <c r="F4221" s="734">
        <v>5240</v>
      </c>
      <c r="G4221" s="689" t="s">
        <v>3076</v>
      </c>
      <c r="H4221" s="640"/>
      <c r="I4221" s="640">
        <v>-8200</v>
      </c>
      <c r="J4221" s="1392" t="s">
        <v>1126</v>
      </c>
      <c r="K4221" s="731"/>
      <c r="L4221" s="599"/>
      <c r="M4221" s="599"/>
      <c r="N4221" s="296"/>
    </row>
    <row r="4222" spans="1:32" ht="30.6">
      <c r="A4222" s="639"/>
      <c r="B4222" s="3033" t="s">
        <v>351</v>
      </c>
      <c r="C4222" s="639" t="s">
        <v>310</v>
      </c>
      <c r="D4222" s="733" t="s">
        <v>1853</v>
      </c>
      <c r="E4222" s="639" t="s">
        <v>2803</v>
      </c>
      <c r="F4222" s="734">
        <v>5240</v>
      </c>
      <c r="G4222" s="689" t="s">
        <v>3079</v>
      </c>
      <c r="H4222" s="640"/>
      <c r="I4222" s="640">
        <v>-24600</v>
      </c>
      <c r="J4222" s="1392" t="s">
        <v>1126</v>
      </c>
      <c r="K4222" s="731"/>
      <c r="L4222" s="599"/>
      <c r="M4222" s="599"/>
      <c r="N4222" s="372"/>
    </row>
    <row r="4223" spans="1:32" ht="20.399999999999999">
      <c r="A4223" s="659"/>
      <c r="B4223" s="3032" t="s">
        <v>351</v>
      </c>
      <c r="C4223" s="659" t="s">
        <v>759</v>
      </c>
      <c r="D4223" s="1117" t="s">
        <v>1853</v>
      </c>
      <c r="E4223" s="659" t="s">
        <v>5093</v>
      </c>
      <c r="F4223" s="763">
        <v>5240</v>
      </c>
      <c r="G4223" s="739" t="s">
        <v>1179</v>
      </c>
      <c r="H4223" s="645"/>
      <c r="I4223" s="645"/>
      <c r="J4223" s="1392"/>
      <c r="K4223" s="741"/>
      <c r="L4223" s="628">
        <v>622519.04999999981</v>
      </c>
      <c r="M4223" s="628"/>
      <c r="N4223" s="296"/>
    </row>
    <row r="4224" spans="1:32" ht="30.6">
      <c r="A4224" s="639"/>
      <c r="B4224" s="3033" t="s">
        <v>351</v>
      </c>
      <c r="C4224" s="639" t="s">
        <v>310</v>
      </c>
      <c r="D4224" s="733" t="s">
        <v>1853</v>
      </c>
      <c r="E4224" s="639" t="s">
        <v>5093</v>
      </c>
      <c r="F4224" s="734">
        <v>5240</v>
      </c>
      <c r="G4224" s="906" t="s">
        <v>5094</v>
      </c>
      <c r="H4224" s="640"/>
      <c r="I4224" s="640"/>
      <c r="J4224" s="1392"/>
      <c r="K4224" s="731"/>
      <c r="L4224" s="599"/>
      <c r="M4224" s="599">
        <v>529141.19249999989</v>
      </c>
      <c r="N4224" s="372" t="s">
        <v>2293</v>
      </c>
    </row>
    <row r="4225" spans="1:14" ht="30.6">
      <c r="A4225" s="639"/>
      <c r="B4225" s="3033" t="s">
        <v>351</v>
      </c>
      <c r="C4225" s="639" t="s">
        <v>310</v>
      </c>
      <c r="D4225" s="733" t="s">
        <v>1853</v>
      </c>
      <c r="E4225" s="639" t="s">
        <v>5093</v>
      </c>
      <c r="F4225" s="734">
        <v>5240</v>
      </c>
      <c r="G4225" s="906" t="s">
        <v>5095</v>
      </c>
      <c r="H4225" s="640"/>
      <c r="I4225" s="640"/>
      <c r="J4225" s="1392"/>
      <c r="K4225" s="731"/>
      <c r="L4225" s="599"/>
      <c r="M4225" s="599">
        <v>93377.857499999984</v>
      </c>
      <c r="N4225" s="372"/>
    </row>
    <row r="4226" spans="1:14">
      <c r="A4226" s="639"/>
      <c r="B4226" s="3033" t="s">
        <v>351</v>
      </c>
      <c r="C4226" s="639" t="s">
        <v>310</v>
      </c>
      <c r="D4226" s="733" t="s">
        <v>1853</v>
      </c>
      <c r="E4226" s="639" t="s">
        <v>5093</v>
      </c>
      <c r="F4226" s="734">
        <v>5240</v>
      </c>
      <c r="G4226" s="906"/>
      <c r="H4226" s="640"/>
      <c r="I4226" s="640"/>
      <c r="J4226" s="1392"/>
      <c r="K4226" s="731"/>
      <c r="L4226" s="599"/>
      <c r="M4226" s="599"/>
      <c r="N4226" s="296"/>
    </row>
    <row r="4227" spans="1:14" ht="20.399999999999999">
      <c r="A4227" s="659" t="s">
        <v>504</v>
      </c>
      <c r="B4227" s="3032" t="s">
        <v>351</v>
      </c>
      <c r="C4227" s="659" t="s">
        <v>308</v>
      </c>
      <c r="D4227" s="762" t="s">
        <v>1852</v>
      </c>
      <c r="E4227" s="2969" t="s">
        <v>3142</v>
      </c>
      <c r="F4227" s="765">
        <v>1150</v>
      </c>
      <c r="G4227" s="739" t="s">
        <v>391</v>
      </c>
      <c r="H4227" s="652">
        <v>9219</v>
      </c>
      <c r="I4227" s="652"/>
      <c r="J4227" s="1392">
        <v>0</v>
      </c>
      <c r="K4227" s="781"/>
      <c r="L4227" s="776">
        <v>0</v>
      </c>
      <c r="M4227" s="776"/>
      <c r="N4227" s="296"/>
    </row>
    <row r="4228" spans="1:14" ht="30.6">
      <c r="A4228" s="639" t="s">
        <v>504</v>
      </c>
      <c r="B4228" s="3033" t="s">
        <v>351</v>
      </c>
      <c r="C4228" s="639" t="s">
        <v>308</v>
      </c>
      <c r="D4228" s="733" t="s">
        <v>1852</v>
      </c>
      <c r="E4228" s="639" t="s">
        <v>3142</v>
      </c>
      <c r="F4228" s="734">
        <v>1150</v>
      </c>
      <c r="G4228" s="751" t="s">
        <v>2753</v>
      </c>
      <c r="H4228" s="653"/>
      <c r="I4228" s="653">
        <v>10000</v>
      </c>
      <c r="J4228" s="1392" t="s">
        <v>1126</v>
      </c>
      <c r="K4228" s="748"/>
      <c r="L4228" s="615"/>
      <c r="M4228" s="615"/>
      <c r="N4228" s="296"/>
    </row>
    <row r="4229" spans="1:14" ht="20.399999999999999">
      <c r="A4229" s="639" t="s">
        <v>504</v>
      </c>
      <c r="B4229" s="3033" t="s">
        <v>351</v>
      </c>
      <c r="C4229" s="639" t="s">
        <v>308</v>
      </c>
      <c r="D4229" s="733" t="s">
        <v>1852</v>
      </c>
      <c r="E4229" s="639" t="s">
        <v>3142</v>
      </c>
      <c r="F4229" s="734">
        <v>1150</v>
      </c>
      <c r="G4229" s="751" t="s">
        <v>3097</v>
      </c>
      <c r="H4229" s="1354"/>
      <c r="I4229" s="1354">
        <v>-781</v>
      </c>
      <c r="J4229" s="1392" t="s">
        <v>1126</v>
      </c>
      <c r="K4229" s="1360"/>
      <c r="L4229" s="580"/>
      <c r="M4229" s="580"/>
      <c r="N4229" s="72"/>
    </row>
    <row r="4230" spans="1:14" ht="20.399999999999999">
      <c r="A4230" s="659" t="s">
        <v>504</v>
      </c>
      <c r="B4230" s="3032" t="s">
        <v>351</v>
      </c>
      <c r="C4230" s="659" t="s">
        <v>308</v>
      </c>
      <c r="D4230" s="762" t="s">
        <v>1852</v>
      </c>
      <c r="E4230" s="765" t="s">
        <v>3142</v>
      </c>
      <c r="F4230" s="765">
        <v>2239</v>
      </c>
      <c r="G4230" s="739" t="s">
        <v>391</v>
      </c>
      <c r="H4230" s="652">
        <v>34830</v>
      </c>
      <c r="I4230" s="652"/>
      <c r="J4230" s="1392">
        <v>15765.92</v>
      </c>
      <c r="K4230" s="781"/>
      <c r="L4230" s="776">
        <v>47219</v>
      </c>
      <c r="M4230" s="776"/>
      <c r="N4230" s="72"/>
    </row>
    <row r="4231" spans="1:14">
      <c r="A4231" s="639" t="s">
        <v>504</v>
      </c>
      <c r="B4231" s="3033" t="s">
        <v>351</v>
      </c>
      <c r="C4231" s="639" t="s">
        <v>308</v>
      </c>
      <c r="D4231" s="733" t="s">
        <v>1852</v>
      </c>
      <c r="E4231" s="639" t="s">
        <v>3142</v>
      </c>
      <c r="F4231" s="734">
        <v>2239</v>
      </c>
      <c r="G4231" s="751" t="s">
        <v>967</v>
      </c>
      <c r="H4231" s="653"/>
      <c r="I4231" s="653">
        <v>34830</v>
      </c>
      <c r="J4231" s="1392" t="s">
        <v>1126</v>
      </c>
      <c r="K4231" s="748"/>
      <c r="L4231" s="615"/>
      <c r="M4231" s="615">
        <v>37420</v>
      </c>
      <c r="N4231" s="72"/>
    </row>
    <row r="4232" spans="1:14">
      <c r="A4232" s="639" t="s">
        <v>504</v>
      </c>
      <c r="B4232" s="3033" t="s">
        <v>351</v>
      </c>
      <c r="C4232" s="639" t="s">
        <v>308</v>
      </c>
      <c r="D4232" s="733" t="s">
        <v>1852</v>
      </c>
      <c r="E4232" s="639" t="s">
        <v>3142</v>
      </c>
      <c r="F4232" s="734">
        <v>2239</v>
      </c>
      <c r="G4232" s="751" t="s">
        <v>620</v>
      </c>
      <c r="H4232" s="653"/>
      <c r="I4232" s="653"/>
      <c r="J4232" s="1392" t="s">
        <v>1126</v>
      </c>
      <c r="K4232" s="748"/>
      <c r="L4232" s="615"/>
      <c r="M4232" s="615">
        <v>9799</v>
      </c>
      <c r="N4232" s="116"/>
    </row>
    <row r="4233" spans="1:14" ht="20.399999999999999">
      <c r="A4233" s="639" t="s">
        <v>504</v>
      </c>
      <c r="B4233" s="3033" t="s">
        <v>351</v>
      </c>
      <c r="C4233" s="639" t="s">
        <v>308</v>
      </c>
      <c r="D4233" s="733" t="s">
        <v>1852</v>
      </c>
      <c r="E4233" s="639" t="s">
        <v>3142</v>
      </c>
      <c r="F4233" s="734">
        <v>2239</v>
      </c>
      <c r="G4233" s="751" t="s">
        <v>670</v>
      </c>
      <c r="H4233" s="653"/>
      <c r="I4233" s="653"/>
      <c r="J4233" s="1392" t="s">
        <v>1126</v>
      </c>
      <c r="K4233" s="748"/>
      <c r="L4233" s="615"/>
      <c r="M4233" s="615"/>
      <c r="N4233" s="116"/>
    </row>
    <row r="4234" spans="1:14" ht="30.6">
      <c r="A4234" s="659" t="s">
        <v>504</v>
      </c>
      <c r="B4234" s="3032" t="s">
        <v>351</v>
      </c>
      <c r="C4234" s="659" t="s">
        <v>308</v>
      </c>
      <c r="D4234" s="762" t="s">
        <v>1852</v>
      </c>
      <c r="E4234" s="765" t="s">
        <v>3142</v>
      </c>
      <c r="F4234" s="763">
        <v>2312</v>
      </c>
      <c r="G4234" s="739" t="s">
        <v>436</v>
      </c>
      <c r="H4234" s="652">
        <v>781</v>
      </c>
      <c r="I4234" s="652"/>
      <c r="J4234" s="1392">
        <v>780.11</v>
      </c>
      <c r="K4234" s="781"/>
      <c r="L4234" s="776">
        <v>0</v>
      </c>
      <c r="M4234" s="776"/>
      <c r="N4234" s="296"/>
    </row>
    <row r="4235" spans="1:14" ht="20.399999999999999">
      <c r="A4235" s="639" t="s">
        <v>504</v>
      </c>
      <c r="B4235" s="3033" t="s">
        <v>351</v>
      </c>
      <c r="C4235" s="639" t="s">
        <v>308</v>
      </c>
      <c r="D4235" s="733" t="s">
        <v>1852</v>
      </c>
      <c r="E4235" s="639" t="s">
        <v>3142</v>
      </c>
      <c r="F4235" s="734">
        <v>2312</v>
      </c>
      <c r="G4235" s="751" t="s">
        <v>3097</v>
      </c>
      <c r="H4235" s="653"/>
      <c r="I4235" s="653">
        <v>781</v>
      </c>
      <c r="J4235" s="1392" t="s">
        <v>1126</v>
      </c>
      <c r="K4235" s="748"/>
      <c r="L4235" s="615"/>
      <c r="M4235" s="615"/>
      <c r="N4235" s="296"/>
    </row>
    <row r="4236" spans="1:14" ht="30.6">
      <c r="A4236" s="659" t="s">
        <v>504</v>
      </c>
      <c r="B4236" s="3032" t="s">
        <v>351</v>
      </c>
      <c r="C4236" s="659" t="s">
        <v>308</v>
      </c>
      <c r="D4236" s="762" t="s">
        <v>1852</v>
      </c>
      <c r="E4236" s="765" t="s">
        <v>3142</v>
      </c>
      <c r="F4236" s="763">
        <v>2390</v>
      </c>
      <c r="G4236" s="739" t="s">
        <v>440</v>
      </c>
      <c r="H4236" s="652">
        <v>0</v>
      </c>
      <c r="I4236" s="652"/>
      <c r="J4236" s="1392" t="s">
        <v>1126</v>
      </c>
      <c r="K4236" s="781"/>
      <c r="L4236" s="776">
        <v>0</v>
      </c>
      <c r="M4236" s="776"/>
      <c r="N4236" s="296"/>
    </row>
    <row r="4237" spans="1:14" ht="20.399999999999999">
      <c r="A4237" s="639" t="s">
        <v>504</v>
      </c>
      <c r="B4237" s="3033" t="s">
        <v>351</v>
      </c>
      <c r="C4237" s="639" t="s">
        <v>308</v>
      </c>
      <c r="D4237" s="733" t="s">
        <v>1852</v>
      </c>
      <c r="E4237" s="639" t="s">
        <v>3142</v>
      </c>
      <c r="F4237" s="734">
        <v>2390</v>
      </c>
      <c r="G4237" s="751" t="s">
        <v>515</v>
      </c>
      <c r="H4237" s="653"/>
      <c r="I4237" s="653"/>
      <c r="J4237" s="1392" t="s">
        <v>1126</v>
      </c>
      <c r="K4237" s="748"/>
      <c r="L4237" s="615"/>
      <c r="M4237" s="615"/>
      <c r="N4237" s="1954" t="s">
        <v>4277</v>
      </c>
    </row>
    <row r="4238" spans="1:14" ht="20.399999999999999">
      <c r="A4238" s="659"/>
      <c r="B4238" s="3032" t="s">
        <v>351</v>
      </c>
      <c r="C4238" s="659" t="s">
        <v>308</v>
      </c>
      <c r="D4238" s="762" t="s">
        <v>1852</v>
      </c>
      <c r="E4238" s="913" t="s">
        <v>1842</v>
      </c>
      <c r="F4238" s="765">
        <v>2239</v>
      </c>
      <c r="G4238" s="739" t="s">
        <v>391</v>
      </c>
      <c r="H4238" s="652"/>
      <c r="I4238" s="652"/>
      <c r="J4238" s="1392" t="s">
        <v>1126</v>
      </c>
      <c r="K4238" s="781"/>
      <c r="L4238" s="777"/>
      <c r="M4238" s="777"/>
      <c r="N4238" s="1954" t="s">
        <v>4277</v>
      </c>
    </row>
    <row r="4239" spans="1:14">
      <c r="A4239" s="639"/>
      <c r="B4239" s="3033" t="s">
        <v>351</v>
      </c>
      <c r="C4239" s="639" t="s">
        <v>308</v>
      </c>
      <c r="D4239" s="733" t="s">
        <v>1852</v>
      </c>
      <c r="E4239" s="778" t="s">
        <v>1842</v>
      </c>
      <c r="F4239" s="734">
        <v>2239</v>
      </c>
      <c r="G4239" s="751" t="s">
        <v>1231</v>
      </c>
      <c r="H4239" s="653"/>
      <c r="I4239" s="653"/>
      <c r="J4239" s="1392" t="s">
        <v>1126</v>
      </c>
      <c r="K4239" s="748"/>
      <c r="L4239" s="737"/>
      <c r="M4239" s="737"/>
      <c r="N4239" s="1954" t="s">
        <v>4277</v>
      </c>
    </row>
    <row r="4240" spans="1:14" ht="20.399999999999999">
      <c r="A4240" s="639"/>
      <c r="B4240" s="3033" t="s">
        <v>351</v>
      </c>
      <c r="C4240" s="639" t="s">
        <v>308</v>
      </c>
      <c r="D4240" s="733" t="s">
        <v>1852</v>
      </c>
      <c r="E4240" s="778" t="s">
        <v>1842</v>
      </c>
      <c r="F4240" s="734">
        <v>2239</v>
      </c>
      <c r="G4240" s="751" t="s">
        <v>789</v>
      </c>
      <c r="H4240" s="653"/>
      <c r="I4240" s="653"/>
      <c r="J4240" s="1392" t="s">
        <v>1126</v>
      </c>
      <c r="K4240" s="748"/>
      <c r="L4240" s="737"/>
      <c r="M4240" s="737"/>
      <c r="N4240" s="1954" t="s">
        <v>4277</v>
      </c>
    </row>
    <row r="4241" spans="1:14">
      <c r="A4241" s="622"/>
      <c r="B4241" s="3032" t="s">
        <v>422</v>
      </c>
      <c r="C4241" s="622" t="s">
        <v>418</v>
      </c>
      <c r="D4241" s="658" t="s">
        <v>1853</v>
      </c>
      <c r="E4241" s="681" t="s">
        <v>1838</v>
      </c>
      <c r="F4241" s="763">
        <v>1119</v>
      </c>
      <c r="G4241" s="739" t="s">
        <v>101</v>
      </c>
      <c r="H4241" s="645">
        <v>197367</v>
      </c>
      <c r="I4241" s="645"/>
      <c r="J4241" s="1537">
        <v>106095</v>
      </c>
      <c r="K4241" s="741"/>
      <c r="L4241" s="645">
        <v>195881.28</v>
      </c>
      <c r="M4241" s="645"/>
      <c r="N4241" s="1954" t="s">
        <v>4277</v>
      </c>
    </row>
    <row r="4242" spans="1:14">
      <c r="A4242" s="602"/>
      <c r="B4242" s="3033" t="s">
        <v>422</v>
      </c>
      <c r="C4242" s="602" t="s">
        <v>418</v>
      </c>
      <c r="D4242" s="617" t="s">
        <v>1853</v>
      </c>
      <c r="E4242" s="639" t="s">
        <v>1838</v>
      </c>
      <c r="F4242" s="734">
        <v>1119</v>
      </c>
      <c r="G4242" s="751" t="s">
        <v>422</v>
      </c>
      <c r="H4242" s="640"/>
      <c r="I4242" s="729">
        <v>180602.2</v>
      </c>
      <c r="J4242" s="1537" t="s">
        <v>1126</v>
      </c>
      <c r="K4242" s="731"/>
      <c r="L4242" s="640"/>
      <c r="M4242" s="729">
        <v>195881.28</v>
      </c>
      <c r="N4242" s="1954" t="s">
        <v>4277</v>
      </c>
    </row>
    <row r="4243" spans="1:14" ht="40.799999999999997">
      <c r="A4243" s="1170"/>
      <c r="B4243" s="3033" t="s">
        <v>422</v>
      </c>
      <c r="C4243" s="639" t="s">
        <v>418</v>
      </c>
      <c r="D4243" s="733" t="s">
        <v>1853</v>
      </c>
      <c r="E4243" s="639" t="s">
        <v>1838</v>
      </c>
      <c r="F4243" s="734">
        <v>1119</v>
      </c>
      <c r="G4243" s="2157" t="s">
        <v>2823</v>
      </c>
      <c r="H4243" s="1172"/>
      <c r="I4243" s="2231">
        <v>16765</v>
      </c>
      <c r="J4243" s="1537" t="s">
        <v>1126</v>
      </c>
      <c r="K4243" s="1235"/>
      <c r="L4243" s="1172"/>
      <c r="M4243" s="2231"/>
      <c r="N4243" s="1954" t="s">
        <v>4277</v>
      </c>
    </row>
    <row r="4244" spans="1:14">
      <c r="A4244" s="602"/>
      <c r="B4244" s="3033" t="s">
        <v>422</v>
      </c>
      <c r="C4244" s="639" t="s">
        <v>418</v>
      </c>
      <c r="D4244" s="733" t="s">
        <v>1853</v>
      </c>
      <c r="E4244" s="639" t="s">
        <v>1838</v>
      </c>
      <c r="F4244" s="734">
        <v>1119</v>
      </c>
      <c r="G4244" s="751" t="s">
        <v>422</v>
      </c>
      <c r="H4244" s="640"/>
      <c r="I4244" s="729"/>
      <c r="J4244" s="1537" t="s">
        <v>1126</v>
      </c>
      <c r="K4244" s="731"/>
      <c r="L4244" s="640"/>
      <c r="M4244" s="729"/>
      <c r="N4244" s="1954" t="s">
        <v>4277</v>
      </c>
    </row>
    <row r="4245" spans="1:14">
      <c r="A4245" s="622"/>
      <c r="B4245" s="3032" t="s">
        <v>422</v>
      </c>
      <c r="C4245" s="659" t="s">
        <v>418</v>
      </c>
      <c r="D4245" s="762" t="s">
        <v>1853</v>
      </c>
      <c r="E4245" s="659" t="s">
        <v>1838</v>
      </c>
      <c r="F4245" s="763">
        <v>1141</v>
      </c>
      <c r="G4245" s="739" t="s">
        <v>141</v>
      </c>
      <c r="H4245" s="645">
        <v>3200</v>
      </c>
      <c r="I4245" s="645"/>
      <c r="J4245" s="1537">
        <v>0</v>
      </c>
      <c r="K4245" s="741"/>
      <c r="L4245" s="645">
        <v>4000</v>
      </c>
      <c r="M4245" s="645"/>
      <c r="N4245" s="296"/>
    </row>
    <row r="4246" spans="1:14">
      <c r="A4246" s="602"/>
      <c r="B4246" s="3033" t="s">
        <v>422</v>
      </c>
      <c r="C4246" s="639" t="s">
        <v>418</v>
      </c>
      <c r="D4246" s="733" t="s">
        <v>1853</v>
      </c>
      <c r="E4246" s="639" t="s">
        <v>1838</v>
      </c>
      <c r="F4246" s="734">
        <v>1141</v>
      </c>
      <c r="G4246" s="751" t="s">
        <v>422</v>
      </c>
      <c r="H4246" s="640"/>
      <c r="I4246" s="729">
        <v>4000</v>
      </c>
      <c r="J4246" s="1537" t="s">
        <v>1126</v>
      </c>
      <c r="K4246" s="731"/>
      <c r="L4246" s="640"/>
      <c r="M4246" s="729">
        <v>4000</v>
      </c>
      <c r="N4246" s="372" t="s">
        <v>2294</v>
      </c>
    </row>
    <row r="4247" spans="1:14" ht="20.399999999999999">
      <c r="A4247" s="602"/>
      <c r="B4247" s="3033" t="s">
        <v>422</v>
      </c>
      <c r="C4247" s="639" t="s">
        <v>418</v>
      </c>
      <c r="D4247" s="733" t="s">
        <v>1853</v>
      </c>
      <c r="E4247" s="639" t="s">
        <v>1838</v>
      </c>
      <c r="F4247" s="734">
        <v>1141</v>
      </c>
      <c r="G4247" s="751" t="s">
        <v>2904</v>
      </c>
      <c r="H4247" s="640"/>
      <c r="I4247" s="729">
        <v>-800</v>
      </c>
      <c r="J4247" s="1537" t="s">
        <v>1126</v>
      </c>
      <c r="K4247" s="731"/>
      <c r="L4247" s="640"/>
      <c r="M4247" s="729"/>
      <c r="N4247" s="372"/>
    </row>
    <row r="4248" spans="1:14" ht="20.399999999999999">
      <c r="A4248" s="622"/>
      <c r="B4248" s="3032" t="s">
        <v>422</v>
      </c>
      <c r="C4248" s="659" t="s">
        <v>418</v>
      </c>
      <c r="D4248" s="762" t="s">
        <v>1853</v>
      </c>
      <c r="E4248" s="659" t="s">
        <v>1838</v>
      </c>
      <c r="F4248" s="763">
        <v>1142</v>
      </c>
      <c r="G4248" s="739" t="s">
        <v>102</v>
      </c>
      <c r="H4248" s="645">
        <v>1800</v>
      </c>
      <c r="I4248" s="645"/>
      <c r="J4248" s="1537">
        <v>801.84</v>
      </c>
      <c r="K4248" s="741"/>
      <c r="L4248" s="645">
        <v>1800</v>
      </c>
      <c r="M4248" s="645"/>
      <c r="N4248" s="296"/>
    </row>
    <row r="4249" spans="1:14">
      <c r="A4249" s="602"/>
      <c r="B4249" s="3033" t="s">
        <v>422</v>
      </c>
      <c r="C4249" s="639" t="s">
        <v>418</v>
      </c>
      <c r="D4249" s="733" t="s">
        <v>1853</v>
      </c>
      <c r="E4249" s="639" t="s">
        <v>1838</v>
      </c>
      <c r="F4249" s="734">
        <v>1142</v>
      </c>
      <c r="G4249" s="751"/>
      <c r="H4249" s="640"/>
      <c r="I4249" s="729">
        <v>1800</v>
      </c>
      <c r="J4249" s="1537" t="s">
        <v>1126</v>
      </c>
      <c r="K4249" s="731"/>
      <c r="L4249" s="640"/>
      <c r="M4249" s="729">
        <v>1800</v>
      </c>
      <c r="N4249" s="708"/>
    </row>
    <row r="4250" spans="1:14" ht="20.399999999999999">
      <c r="A4250" s="622"/>
      <c r="B4250" s="3032" t="s">
        <v>422</v>
      </c>
      <c r="C4250" s="659" t="s">
        <v>418</v>
      </c>
      <c r="D4250" s="762" t="s">
        <v>1853</v>
      </c>
      <c r="E4250" s="659" t="s">
        <v>1838</v>
      </c>
      <c r="F4250" s="763">
        <v>1145</v>
      </c>
      <c r="G4250" s="739" t="s">
        <v>992</v>
      </c>
      <c r="H4250" s="645">
        <v>1000</v>
      </c>
      <c r="I4250" s="645"/>
      <c r="J4250" s="1537">
        <v>474</v>
      </c>
      <c r="K4250" s="741"/>
      <c r="L4250" s="645">
        <v>0</v>
      </c>
      <c r="M4250" s="645"/>
      <c r="N4250" s="2223" t="s">
        <v>4323</v>
      </c>
    </row>
    <row r="4251" spans="1:14" ht="20.399999999999999">
      <c r="A4251" s="602"/>
      <c r="B4251" s="3033" t="s">
        <v>422</v>
      </c>
      <c r="C4251" s="639" t="s">
        <v>418</v>
      </c>
      <c r="D4251" s="733" t="s">
        <v>1853</v>
      </c>
      <c r="E4251" s="639" t="s">
        <v>1838</v>
      </c>
      <c r="F4251" s="734">
        <v>1145</v>
      </c>
      <c r="G4251" s="751" t="s">
        <v>2904</v>
      </c>
      <c r="H4251" s="640"/>
      <c r="I4251" s="729">
        <v>1000</v>
      </c>
      <c r="J4251" s="1537" t="s">
        <v>1126</v>
      </c>
      <c r="K4251" s="731"/>
      <c r="L4251" s="640"/>
      <c r="M4251" s="729"/>
      <c r="N4251" s="6"/>
    </row>
    <row r="4252" spans="1:14">
      <c r="A4252" s="622"/>
      <c r="B4252" s="3032" t="s">
        <v>422</v>
      </c>
      <c r="C4252" s="659" t="s">
        <v>418</v>
      </c>
      <c r="D4252" s="762" t="s">
        <v>1853</v>
      </c>
      <c r="E4252" s="659" t="s">
        <v>1838</v>
      </c>
      <c r="F4252" s="763">
        <v>1147</v>
      </c>
      <c r="G4252" s="739" t="s">
        <v>414</v>
      </c>
      <c r="H4252" s="645">
        <v>11845</v>
      </c>
      <c r="I4252" s="645"/>
      <c r="J4252" s="1537">
        <v>11827</v>
      </c>
      <c r="K4252" s="741"/>
      <c r="L4252" s="645">
        <v>11139.124</v>
      </c>
      <c r="M4252" s="645"/>
      <c r="N4252" s="6"/>
    </row>
    <row r="4253" spans="1:14">
      <c r="A4253" s="602"/>
      <c r="B4253" s="3033" t="s">
        <v>422</v>
      </c>
      <c r="C4253" s="639" t="s">
        <v>418</v>
      </c>
      <c r="D4253" s="733" t="s">
        <v>1853</v>
      </c>
      <c r="E4253" s="639" t="s">
        <v>1838</v>
      </c>
      <c r="F4253" s="734">
        <v>1147</v>
      </c>
      <c r="G4253" s="751" t="s">
        <v>3942</v>
      </c>
      <c r="H4253" s="640"/>
      <c r="I4253" s="729">
        <v>11845</v>
      </c>
      <c r="J4253" s="1537" t="s">
        <v>1126</v>
      </c>
      <c r="K4253" s="731"/>
      <c r="L4253" s="640"/>
      <c r="M4253" s="729">
        <v>11139.124</v>
      </c>
      <c r="N4253" s="6"/>
    </row>
    <row r="4254" spans="1:14">
      <c r="A4254" s="602"/>
      <c r="B4254" s="3033" t="s">
        <v>422</v>
      </c>
      <c r="C4254" s="639" t="s">
        <v>418</v>
      </c>
      <c r="D4254" s="733" t="s">
        <v>1853</v>
      </c>
      <c r="E4254" s="639" t="s">
        <v>1838</v>
      </c>
      <c r="F4254" s="734">
        <v>1147</v>
      </c>
      <c r="G4254" s="751" t="s">
        <v>3942</v>
      </c>
      <c r="H4254" s="640"/>
      <c r="I4254" s="729"/>
      <c r="J4254" s="1537" t="s">
        <v>1126</v>
      </c>
      <c r="K4254" s="731"/>
      <c r="L4254" s="640"/>
      <c r="M4254" s="729"/>
      <c r="N4254" s="6"/>
    </row>
    <row r="4255" spans="1:14">
      <c r="A4255" s="622"/>
      <c r="B4255" s="3032" t="s">
        <v>422</v>
      </c>
      <c r="C4255" s="622" t="s">
        <v>418</v>
      </c>
      <c r="D4255" s="658" t="s">
        <v>1853</v>
      </c>
      <c r="E4255" s="659" t="s">
        <v>1838</v>
      </c>
      <c r="F4255" s="763">
        <v>1148</v>
      </c>
      <c r="G4255" s="739" t="s">
        <v>577</v>
      </c>
      <c r="H4255" s="645">
        <v>0</v>
      </c>
      <c r="I4255" s="645"/>
      <c r="J4255" s="1537" t="s">
        <v>1126</v>
      </c>
      <c r="K4255" s="741"/>
      <c r="L4255" s="645">
        <v>0</v>
      </c>
      <c r="M4255" s="645"/>
      <c r="N4255" s="6"/>
    </row>
    <row r="4256" spans="1:14">
      <c r="A4256" s="602"/>
      <c r="B4256" s="3033" t="s">
        <v>422</v>
      </c>
      <c r="C4256" s="602" t="s">
        <v>418</v>
      </c>
      <c r="D4256" s="617" t="s">
        <v>1853</v>
      </c>
      <c r="E4256" s="639" t="s">
        <v>1838</v>
      </c>
      <c r="F4256" s="734">
        <v>1148</v>
      </c>
      <c r="G4256" s="751" t="s">
        <v>422</v>
      </c>
      <c r="H4256" s="640"/>
      <c r="I4256" s="729"/>
      <c r="J4256" s="1537" t="s">
        <v>1126</v>
      </c>
      <c r="K4256" s="731"/>
      <c r="L4256" s="640"/>
      <c r="M4256" s="729"/>
      <c r="N4256" s="6"/>
    </row>
    <row r="4257" spans="1:14" ht="20.399999999999999">
      <c r="A4257" s="602"/>
      <c r="B4257" s="3033" t="s">
        <v>422</v>
      </c>
      <c r="C4257" s="602" t="s">
        <v>418</v>
      </c>
      <c r="D4257" s="617" t="s">
        <v>1853</v>
      </c>
      <c r="E4257" s="639" t="s">
        <v>1838</v>
      </c>
      <c r="F4257" s="734">
        <v>1148</v>
      </c>
      <c r="G4257" s="751" t="s">
        <v>1038</v>
      </c>
      <c r="H4257" s="640"/>
      <c r="I4257" s="729"/>
      <c r="J4257" s="1537" t="s">
        <v>1126</v>
      </c>
      <c r="K4257" s="731"/>
      <c r="L4257" s="640"/>
      <c r="M4257" s="729"/>
      <c r="N4257" s="6"/>
    </row>
    <row r="4258" spans="1:14">
      <c r="A4258" s="622">
        <v>28120</v>
      </c>
      <c r="B4258" s="3032" t="s">
        <v>422</v>
      </c>
      <c r="C4258" s="622" t="s">
        <v>418</v>
      </c>
      <c r="D4258" s="658" t="s">
        <v>1853</v>
      </c>
      <c r="E4258" s="659" t="s">
        <v>1838</v>
      </c>
      <c r="F4258" s="763">
        <v>1210</v>
      </c>
      <c r="G4258" s="739" t="s">
        <v>105</v>
      </c>
      <c r="H4258" s="645">
        <v>50152.058485199996</v>
      </c>
      <c r="I4258" s="645"/>
      <c r="J4258" s="1537">
        <v>28121</v>
      </c>
      <c r="K4258" s="741"/>
      <c r="L4258" s="645">
        <v>49523.198899019997</v>
      </c>
      <c r="M4258" s="645"/>
      <c r="N4258" s="6"/>
    </row>
    <row r="4259" spans="1:14">
      <c r="A4259" s="602"/>
      <c r="B4259" s="3033" t="s">
        <v>422</v>
      </c>
      <c r="C4259" s="602" t="s">
        <v>418</v>
      </c>
      <c r="D4259" s="617" t="s">
        <v>1853</v>
      </c>
      <c r="E4259" s="639" t="s">
        <v>1838</v>
      </c>
      <c r="F4259" s="734">
        <v>1210</v>
      </c>
      <c r="G4259" s="751" t="s">
        <v>422</v>
      </c>
      <c r="H4259" s="640"/>
      <c r="I4259" s="729">
        <v>46197.058485199996</v>
      </c>
      <c r="J4259" s="1537" t="s">
        <v>1126</v>
      </c>
      <c r="K4259" s="731"/>
      <c r="L4259" s="640"/>
      <c r="M4259" s="729">
        <v>49523.198899019997</v>
      </c>
      <c r="N4259" s="6"/>
    </row>
    <row r="4260" spans="1:14" ht="40.799999999999997">
      <c r="A4260" s="1170"/>
      <c r="B4260" s="3033" t="s">
        <v>422</v>
      </c>
      <c r="C4260" s="602" t="s">
        <v>418</v>
      </c>
      <c r="D4260" s="617" t="s">
        <v>1853</v>
      </c>
      <c r="E4260" s="639" t="s">
        <v>1838</v>
      </c>
      <c r="F4260" s="734">
        <v>1210</v>
      </c>
      <c r="G4260" s="2157" t="s">
        <v>2823</v>
      </c>
      <c r="H4260" s="1172"/>
      <c r="I4260" s="2231">
        <v>3955</v>
      </c>
      <c r="J4260" s="1537" t="s">
        <v>1126</v>
      </c>
      <c r="K4260" s="1235"/>
      <c r="L4260" s="1172"/>
      <c r="M4260" s="2231"/>
      <c r="N4260" s="6"/>
    </row>
    <row r="4261" spans="1:14">
      <c r="A4261" s="622"/>
      <c r="B4261" s="3032" t="s">
        <v>422</v>
      </c>
      <c r="C4261" s="622" t="s">
        <v>418</v>
      </c>
      <c r="D4261" s="658" t="s">
        <v>1853</v>
      </c>
      <c r="E4261" s="659" t="s">
        <v>1838</v>
      </c>
      <c r="F4261" s="763">
        <v>1221</v>
      </c>
      <c r="G4261" s="739" t="s">
        <v>325</v>
      </c>
      <c r="H4261" s="645">
        <v>9123.2241307999993</v>
      </c>
      <c r="I4261" s="645"/>
      <c r="J4261" s="1537">
        <v>3902</v>
      </c>
      <c r="K4261" s="741"/>
      <c r="L4261" s="645">
        <v>10268.204152580001</v>
      </c>
      <c r="M4261" s="645"/>
      <c r="N4261" s="6"/>
    </row>
    <row r="4262" spans="1:14" ht="56.25" customHeight="1">
      <c r="A4262" s="602"/>
      <c r="B4262" s="3033" t="s">
        <v>422</v>
      </c>
      <c r="C4262" s="602" t="s">
        <v>418</v>
      </c>
      <c r="D4262" s="617" t="s">
        <v>1853</v>
      </c>
      <c r="E4262" s="639" t="s">
        <v>1838</v>
      </c>
      <c r="F4262" s="734">
        <v>1221</v>
      </c>
      <c r="G4262" s="751" t="s">
        <v>325</v>
      </c>
      <c r="H4262" s="640"/>
      <c r="I4262" s="729">
        <v>10123.224130799999</v>
      </c>
      <c r="J4262" s="1537"/>
      <c r="K4262" s="731"/>
      <c r="L4262" s="640"/>
      <c r="M4262" s="729">
        <v>10268.204152580001</v>
      </c>
      <c r="N4262" s="6"/>
    </row>
    <row r="4263" spans="1:14" ht="20.399999999999999">
      <c r="A4263" s="602"/>
      <c r="B4263" s="3033" t="s">
        <v>422</v>
      </c>
      <c r="C4263" s="602" t="s">
        <v>418</v>
      </c>
      <c r="D4263" s="617" t="s">
        <v>1853</v>
      </c>
      <c r="E4263" s="639" t="s">
        <v>1838</v>
      </c>
      <c r="F4263" s="734">
        <v>1221</v>
      </c>
      <c r="G4263" s="751" t="s">
        <v>4030</v>
      </c>
      <c r="H4263" s="640"/>
      <c r="I4263" s="729">
        <v>-1000</v>
      </c>
      <c r="J4263" s="1537" t="s">
        <v>1126</v>
      </c>
      <c r="K4263" s="731"/>
      <c r="L4263" s="640"/>
      <c r="M4263" s="729"/>
      <c r="N4263" s="6"/>
    </row>
    <row r="4264" spans="1:14" ht="30.6">
      <c r="A4264" s="622"/>
      <c r="B4264" s="3032" t="s">
        <v>422</v>
      </c>
      <c r="C4264" s="622" t="s">
        <v>418</v>
      </c>
      <c r="D4264" s="658" t="s">
        <v>1853</v>
      </c>
      <c r="E4264" s="659" t="s">
        <v>1838</v>
      </c>
      <c r="F4264" s="763">
        <v>1228</v>
      </c>
      <c r="G4264" s="739" t="s">
        <v>143</v>
      </c>
      <c r="H4264" s="645">
        <v>1000</v>
      </c>
      <c r="I4264" s="645"/>
      <c r="J4264" s="1537">
        <v>700</v>
      </c>
      <c r="K4264" s="741"/>
      <c r="L4264" s="645">
        <v>500</v>
      </c>
      <c r="M4264" s="645"/>
      <c r="N4264" s="6"/>
    </row>
    <row r="4265" spans="1:14" ht="22.5" customHeight="1">
      <c r="A4265" s="602"/>
      <c r="B4265" s="3033" t="s">
        <v>422</v>
      </c>
      <c r="C4265" s="602" t="s">
        <v>418</v>
      </c>
      <c r="D4265" s="617" t="s">
        <v>1853</v>
      </c>
      <c r="E4265" s="639" t="s">
        <v>1838</v>
      </c>
      <c r="F4265" s="734">
        <v>1228</v>
      </c>
      <c r="G4265" s="751" t="s">
        <v>4030</v>
      </c>
      <c r="H4265" s="640"/>
      <c r="I4265" s="729">
        <v>1000</v>
      </c>
      <c r="J4265" s="1537" t="s">
        <v>1126</v>
      </c>
      <c r="K4265" s="731"/>
      <c r="L4265" s="640"/>
      <c r="M4265" s="729">
        <v>500</v>
      </c>
      <c r="N4265" s="6"/>
    </row>
    <row r="4266" spans="1:14" ht="20.399999999999999">
      <c r="A4266" s="622"/>
      <c r="B4266" s="3032" t="s">
        <v>756</v>
      </c>
      <c r="C4266" s="622" t="s">
        <v>307</v>
      </c>
      <c r="D4266" s="658" t="s">
        <v>1853</v>
      </c>
      <c r="E4266" s="659" t="s">
        <v>1838</v>
      </c>
      <c r="F4266" s="763">
        <v>2112</v>
      </c>
      <c r="G4266" s="739" t="s">
        <v>578</v>
      </c>
      <c r="H4266" s="645">
        <v>0</v>
      </c>
      <c r="I4266" s="645"/>
      <c r="J4266" s="1537" t="s">
        <v>1126</v>
      </c>
      <c r="K4266" s="741"/>
      <c r="L4266" s="645">
        <v>0</v>
      </c>
      <c r="M4266" s="645"/>
      <c r="N4266" s="6"/>
    </row>
    <row r="4267" spans="1:14">
      <c r="A4267" s="602"/>
      <c r="B4267" s="3033" t="s">
        <v>756</v>
      </c>
      <c r="C4267" s="602" t="s">
        <v>307</v>
      </c>
      <c r="D4267" s="617" t="s">
        <v>1853</v>
      </c>
      <c r="E4267" s="639" t="s">
        <v>1838</v>
      </c>
      <c r="F4267" s="734">
        <v>2112</v>
      </c>
      <c r="G4267" s="689"/>
      <c r="H4267" s="640"/>
      <c r="I4267" s="729"/>
      <c r="J4267" s="1537" t="s">
        <v>1126</v>
      </c>
      <c r="K4267" s="731"/>
      <c r="L4267" s="640"/>
      <c r="M4267" s="729"/>
      <c r="N4267" s="6"/>
    </row>
    <row r="4268" spans="1:14">
      <c r="A4268" s="622"/>
      <c r="B4268" s="3032" t="s">
        <v>756</v>
      </c>
      <c r="C4268" s="622" t="s">
        <v>305</v>
      </c>
      <c r="D4268" s="658" t="s">
        <v>1853</v>
      </c>
      <c r="E4268" s="659" t="s">
        <v>1838</v>
      </c>
      <c r="F4268" s="624">
        <v>2210</v>
      </c>
      <c r="G4268" s="625" t="s">
        <v>557</v>
      </c>
      <c r="H4268" s="628">
        <v>2799</v>
      </c>
      <c r="I4268" s="628"/>
      <c r="J4268" s="1392">
        <v>1987</v>
      </c>
      <c r="K4268" s="666"/>
      <c r="L4268" s="628">
        <v>3372</v>
      </c>
      <c r="M4268" s="626"/>
      <c r="N4268" s="6"/>
    </row>
    <row r="4269" spans="1:14">
      <c r="A4269" s="602"/>
      <c r="B4269" s="3033" t="s">
        <v>756</v>
      </c>
      <c r="C4269" s="602" t="s">
        <v>305</v>
      </c>
      <c r="D4269" s="617" t="s">
        <v>1853</v>
      </c>
      <c r="E4269" s="639" t="s">
        <v>1838</v>
      </c>
      <c r="F4269" s="618">
        <v>2210</v>
      </c>
      <c r="G4269" s="2089" t="s">
        <v>4278</v>
      </c>
      <c r="H4269" s="599"/>
      <c r="I4269" s="700">
        <v>580</v>
      </c>
      <c r="J4269" s="1392" t="s">
        <v>1126</v>
      </c>
      <c r="K4269" s="606"/>
      <c r="L4269" s="598"/>
      <c r="M4269" s="2208">
        <v>360</v>
      </c>
      <c r="N4269" s="6"/>
    </row>
    <row r="4270" spans="1:14">
      <c r="A4270" s="602"/>
      <c r="B4270" s="3033" t="s">
        <v>756</v>
      </c>
      <c r="C4270" s="602" t="s">
        <v>305</v>
      </c>
      <c r="D4270" s="617" t="s">
        <v>1853</v>
      </c>
      <c r="E4270" s="639" t="s">
        <v>1838</v>
      </c>
      <c r="F4270" s="618">
        <v>2210</v>
      </c>
      <c r="G4270" s="2089" t="s">
        <v>4279</v>
      </c>
      <c r="H4270" s="599"/>
      <c r="I4270" s="700">
        <v>407</v>
      </c>
      <c r="J4270" s="1392" t="s">
        <v>1126</v>
      </c>
      <c r="K4270" s="606"/>
      <c r="L4270" s="598"/>
      <c r="M4270" s="2208">
        <v>1200</v>
      </c>
      <c r="N4270" s="6"/>
    </row>
    <row r="4271" spans="1:14">
      <c r="A4271" s="602"/>
      <c r="B4271" s="3033" t="s">
        <v>756</v>
      </c>
      <c r="C4271" s="602" t="s">
        <v>305</v>
      </c>
      <c r="D4271" s="617" t="s">
        <v>1853</v>
      </c>
      <c r="E4271" s="639" t="s">
        <v>1838</v>
      </c>
      <c r="F4271" s="618">
        <v>2210</v>
      </c>
      <c r="G4271" s="2089" t="s">
        <v>1563</v>
      </c>
      <c r="H4271" s="599"/>
      <c r="I4271" s="700">
        <v>1812</v>
      </c>
      <c r="J4271" s="1392" t="s">
        <v>1126</v>
      </c>
      <c r="K4271" s="606"/>
      <c r="L4271" s="598"/>
      <c r="M4271" s="2208">
        <v>1812</v>
      </c>
      <c r="N4271" s="296"/>
    </row>
    <row r="4272" spans="1:14">
      <c r="A4272" s="622"/>
      <c r="B4272" s="3032" t="s">
        <v>756</v>
      </c>
      <c r="C4272" s="622" t="s">
        <v>305</v>
      </c>
      <c r="D4272" s="658" t="s">
        <v>1853</v>
      </c>
      <c r="E4272" s="659" t="s">
        <v>1838</v>
      </c>
      <c r="F4272" s="763">
        <v>2221</v>
      </c>
      <c r="G4272" s="739" t="s">
        <v>606</v>
      </c>
      <c r="H4272" s="645">
        <v>10584</v>
      </c>
      <c r="I4272" s="645"/>
      <c r="J4272" s="1537">
        <v>10583.42</v>
      </c>
      <c r="K4272" s="741"/>
      <c r="L4272" s="645">
        <v>0</v>
      </c>
      <c r="M4272" s="645"/>
      <c r="N4272" s="296"/>
    </row>
    <row r="4273" spans="1:14">
      <c r="A4273" s="602"/>
      <c r="B4273" s="3033" t="s">
        <v>756</v>
      </c>
      <c r="C4273" s="602" t="s">
        <v>305</v>
      </c>
      <c r="D4273" s="617" t="s">
        <v>1853</v>
      </c>
      <c r="E4273" s="639" t="s">
        <v>1838</v>
      </c>
      <c r="F4273" s="734">
        <v>2221</v>
      </c>
      <c r="G4273" s="689" t="s">
        <v>2719</v>
      </c>
      <c r="H4273" s="640"/>
      <c r="I4273" s="729">
        <v>10584</v>
      </c>
      <c r="J4273" s="1537" t="s">
        <v>1126</v>
      </c>
      <c r="K4273" s="731"/>
      <c r="L4273" s="640"/>
      <c r="M4273" s="640"/>
      <c r="N4273" s="296"/>
    </row>
    <row r="4274" spans="1:14">
      <c r="A4274" s="622"/>
      <c r="B4274" s="3032" t="s">
        <v>756</v>
      </c>
      <c r="C4274" s="622" t="s">
        <v>305</v>
      </c>
      <c r="D4274" s="658" t="s">
        <v>1853</v>
      </c>
      <c r="E4274" s="659" t="s">
        <v>1838</v>
      </c>
      <c r="F4274" s="763">
        <v>2223</v>
      </c>
      <c r="G4274" s="739" t="s">
        <v>146</v>
      </c>
      <c r="H4274" s="645">
        <v>61000</v>
      </c>
      <c r="I4274" s="645"/>
      <c r="J4274" s="1537">
        <v>45878</v>
      </c>
      <c r="K4274" s="741"/>
      <c r="L4274" s="645">
        <v>56379</v>
      </c>
      <c r="M4274" s="645"/>
      <c r="N4274" s="296"/>
    </row>
    <row r="4275" spans="1:14">
      <c r="A4275" s="602"/>
      <c r="B4275" s="3033" t="s">
        <v>756</v>
      </c>
      <c r="C4275" s="602" t="s">
        <v>305</v>
      </c>
      <c r="D4275" s="617" t="s">
        <v>1853</v>
      </c>
      <c r="E4275" s="639" t="s">
        <v>1838</v>
      </c>
      <c r="F4275" s="734">
        <v>2223</v>
      </c>
      <c r="G4275" s="689" t="s">
        <v>1564</v>
      </c>
      <c r="H4275" s="640"/>
      <c r="I4275" s="729">
        <v>63000</v>
      </c>
      <c r="J4275" s="1537" t="s">
        <v>1126</v>
      </c>
      <c r="K4275" s="731"/>
      <c r="L4275" s="640"/>
      <c r="M4275" s="1943">
        <v>56379</v>
      </c>
      <c r="N4275" s="296"/>
    </row>
    <row r="4276" spans="1:14" ht="20.399999999999999">
      <c r="A4276" s="1393"/>
      <c r="B4276" s="3042" t="s">
        <v>756</v>
      </c>
      <c r="C4276" s="1393" t="s">
        <v>305</v>
      </c>
      <c r="D4276" s="1452" t="s">
        <v>1853</v>
      </c>
      <c r="E4276" s="1477" t="s">
        <v>1838</v>
      </c>
      <c r="F4276" s="1453">
        <v>2223</v>
      </c>
      <c r="G4276" s="1460" t="s">
        <v>3229</v>
      </c>
      <c r="H4276" s="1448"/>
      <c r="I4276" s="2072">
        <v>-2000</v>
      </c>
      <c r="J4276" s="1448"/>
      <c r="K4276" s="1454"/>
      <c r="L4276" s="1448"/>
      <c r="M4276" s="1448"/>
      <c r="N4276" s="296"/>
    </row>
    <row r="4277" spans="1:14">
      <c r="A4277" s="622"/>
      <c r="B4277" s="3032" t="s">
        <v>756</v>
      </c>
      <c r="C4277" s="622" t="s">
        <v>307</v>
      </c>
      <c r="D4277" s="658" t="s">
        <v>1853</v>
      </c>
      <c r="E4277" s="659" t="s">
        <v>1838</v>
      </c>
      <c r="F4277" s="624">
        <v>2233</v>
      </c>
      <c r="G4277" s="625" t="s">
        <v>208</v>
      </c>
      <c r="H4277" s="628">
        <v>64500</v>
      </c>
      <c r="I4277" s="628"/>
      <c r="J4277" s="1392">
        <v>28408</v>
      </c>
      <c r="K4277" s="666"/>
      <c r="L4277" s="628">
        <v>62250</v>
      </c>
      <c r="M4277" s="628"/>
      <c r="N4277" s="296"/>
    </row>
    <row r="4278" spans="1:14">
      <c r="A4278" s="602"/>
      <c r="B4278" s="3033" t="s">
        <v>756</v>
      </c>
      <c r="C4278" s="602" t="s">
        <v>307</v>
      </c>
      <c r="D4278" s="617" t="s">
        <v>1853</v>
      </c>
      <c r="E4278" s="639" t="s">
        <v>1838</v>
      </c>
      <c r="F4278" s="618">
        <v>2233</v>
      </c>
      <c r="G4278" s="2089" t="s">
        <v>1565</v>
      </c>
      <c r="H4278" s="2081"/>
      <c r="I4278" s="2211">
        <v>20000</v>
      </c>
      <c r="J4278" s="2082" t="s">
        <v>1126</v>
      </c>
      <c r="K4278" s="2212"/>
      <c r="L4278" s="2083"/>
      <c r="M4278" s="2634">
        <v>20000</v>
      </c>
      <c r="N4278" s="296"/>
    </row>
    <row r="4279" spans="1:14">
      <c r="A4279" s="602"/>
      <c r="B4279" s="3033" t="s">
        <v>756</v>
      </c>
      <c r="C4279" s="602" t="s">
        <v>307</v>
      </c>
      <c r="D4279" s="617" t="s">
        <v>1853</v>
      </c>
      <c r="E4279" s="639" t="s">
        <v>1838</v>
      </c>
      <c r="F4279" s="618">
        <v>2233</v>
      </c>
      <c r="G4279" s="2089" t="s">
        <v>559</v>
      </c>
      <c r="H4279" s="2081"/>
      <c r="I4279" s="2211">
        <v>25000</v>
      </c>
      <c r="J4279" s="2082"/>
      <c r="K4279" s="2212"/>
      <c r="L4279" s="2083"/>
      <c r="M4279" s="2635">
        <v>27250</v>
      </c>
      <c r="N4279" s="296"/>
    </row>
    <row r="4280" spans="1:14" ht="20.399999999999999">
      <c r="A4280" s="2080"/>
      <c r="B4280" s="3033" t="s">
        <v>756</v>
      </c>
      <c r="C4280" s="602" t="s">
        <v>307</v>
      </c>
      <c r="D4280" s="617" t="s">
        <v>1853</v>
      </c>
      <c r="E4280" s="639" t="s">
        <v>1838</v>
      </c>
      <c r="F4280" s="618">
        <v>2233</v>
      </c>
      <c r="G4280" s="2215" t="s">
        <v>2283</v>
      </c>
      <c r="H4280" s="2081"/>
      <c r="I4280" s="2211">
        <v>18500</v>
      </c>
      <c r="J4280" s="2082" t="s">
        <v>1126</v>
      </c>
      <c r="K4280" s="2212"/>
      <c r="L4280" s="2083"/>
      <c r="M4280" s="2100">
        <v>15000</v>
      </c>
      <c r="N4280" s="296"/>
    </row>
    <row r="4281" spans="1:14" ht="20.399999999999999">
      <c r="A4281" s="2080"/>
      <c r="B4281" s="3033" t="s">
        <v>756</v>
      </c>
      <c r="C4281" s="602" t="s">
        <v>307</v>
      </c>
      <c r="D4281" s="617" t="s">
        <v>1853</v>
      </c>
      <c r="E4281" s="639" t="s">
        <v>1838</v>
      </c>
      <c r="F4281" s="618">
        <v>2233</v>
      </c>
      <c r="G4281" s="2215" t="s">
        <v>4281</v>
      </c>
      <c r="H4281" s="2081"/>
      <c r="I4281" s="2211">
        <v>500</v>
      </c>
      <c r="J4281" s="2082"/>
      <c r="K4281" s="2212"/>
      <c r="L4281" s="2083"/>
      <c r="M4281" s="2100"/>
      <c r="N4281" s="296"/>
    </row>
    <row r="4282" spans="1:14">
      <c r="A4282" s="2080"/>
      <c r="B4282" s="3033" t="s">
        <v>756</v>
      </c>
      <c r="C4282" s="602" t="s">
        <v>307</v>
      </c>
      <c r="D4282" s="617" t="s">
        <v>1853</v>
      </c>
      <c r="E4282" s="639" t="s">
        <v>1838</v>
      </c>
      <c r="F4282" s="618">
        <v>2233</v>
      </c>
      <c r="G4282" s="2215" t="s">
        <v>4283</v>
      </c>
      <c r="H4282" s="2081"/>
      <c r="I4282" s="2211">
        <v>500</v>
      </c>
      <c r="J4282" s="2082"/>
      <c r="K4282" s="2212"/>
      <c r="L4282" s="2083"/>
      <c r="M4282" s="2100"/>
      <c r="N4282" s="296"/>
    </row>
    <row r="4283" spans="1:14" ht="30.6">
      <c r="A4283" s="622"/>
      <c r="B4283" s="3032" t="s">
        <v>756</v>
      </c>
      <c r="C4283" s="622" t="s">
        <v>307</v>
      </c>
      <c r="D4283" s="658" t="s">
        <v>1853</v>
      </c>
      <c r="E4283" s="659" t="s">
        <v>1838</v>
      </c>
      <c r="F4283" s="763">
        <v>2239</v>
      </c>
      <c r="G4283" s="739" t="s">
        <v>114</v>
      </c>
      <c r="H4283" s="645">
        <v>4015</v>
      </c>
      <c r="I4283" s="645"/>
      <c r="J4283" s="1537">
        <v>372</v>
      </c>
      <c r="K4283" s="741"/>
      <c r="L4283" s="645">
        <v>3870</v>
      </c>
      <c r="M4283" s="645"/>
      <c r="N4283" s="296"/>
    </row>
    <row r="4284" spans="1:14" ht="20.399999999999999">
      <c r="A4284" s="602"/>
      <c r="B4284" s="3033" t="s">
        <v>756</v>
      </c>
      <c r="C4284" s="602" t="s">
        <v>307</v>
      </c>
      <c r="D4284" s="617" t="s">
        <v>1853</v>
      </c>
      <c r="E4284" s="639" t="s">
        <v>1838</v>
      </c>
      <c r="F4284" s="734">
        <v>2239</v>
      </c>
      <c r="G4284" s="2107" t="s">
        <v>607</v>
      </c>
      <c r="H4284" s="640"/>
      <c r="I4284" s="729">
        <v>120</v>
      </c>
      <c r="J4284" s="1537" t="s">
        <v>1126</v>
      </c>
      <c r="K4284" s="731"/>
      <c r="L4284" s="640"/>
      <c r="M4284" s="729">
        <v>120</v>
      </c>
      <c r="N4284" s="372"/>
    </row>
    <row r="4285" spans="1:14">
      <c r="A4285" s="602"/>
      <c r="B4285" s="3033" t="s">
        <v>756</v>
      </c>
      <c r="C4285" s="602" t="s">
        <v>307</v>
      </c>
      <c r="D4285" s="617" t="s">
        <v>1853</v>
      </c>
      <c r="E4285" s="639" t="s">
        <v>1838</v>
      </c>
      <c r="F4285" s="734">
        <v>2239</v>
      </c>
      <c r="G4285" s="2107" t="s">
        <v>4288</v>
      </c>
      <c r="H4285" s="640"/>
      <c r="I4285" s="729">
        <v>2500</v>
      </c>
      <c r="J4285" s="1537" t="s">
        <v>1126</v>
      </c>
      <c r="K4285" s="731"/>
      <c r="L4285" s="640"/>
      <c r="M4285" s="729">
        <v>2500</v>
      </c>
      <c r="N4285" s="372"/>
    </row>
    <row r="4286" spans="1:14">
      <c r="A4286" s="602"/>
      <c r="B4286" s="3033" t="s">
        <v>756</v>
      </c>
      <c r="C4286" s="602" t="s">
        <v>307</v>
      </c>
      <c r="D4286" s="617" t="s">
        <v>1853</v>
      </c>
      <c r="E4286" s="639" t="s">
        <v>1838</v>
      </c>
      <c r="F4286" s="734">
        <v>2239</v>
      </c>
      <c r="G4286" s="2107" t="s">
        <v>608</v>
      </c>
      <c r="H4286" s="640"/>
      <c r="I4286" s="729">
        <v>100</v>
      </c>
      <c r="J4286" s="1537" t="s">
        <v>1126</v>
      </c>
      <c r="K4286" s="731"/>
      <c r="L4286" s="640"/>
      <c r="M4286" s="729">
        <v>100</v>
      </c>
      <c r="N4286" s="372"/>
    </row>
    <row r="4287" spans="1:14" ht="20.399999999999999">
      <c r="A4287" s="602"/>
      <c r="B4287" s="3033" t="s">
        <v>756</v>
      </c>
      <c r="C4287" s="602" t="s">
        <v>307</v>
      </c>
      <c r="D4287" s="617" t="s">
        <v>1853</v>
      </c>
      <c r="E4287" s="639" t="s">
        <v>1838</v>
      </c>
      <c r="F4287" s="734">
        <v>2239</v>
      </c>
      <c r="G4287" s="896" t="s">
        <v>1112</v>
      </c>
      <c r="H4287" s="640"/>
      <c r="I4287" s="729">
        <v>250</v>
      </c>
      <c r="J4287" s="1537" t="s">
        <v>1126</v>
      </c>
      <c r="K4287" s="731"/>
      <c r="L4287" s="640"/>
      <c r="M4287" s="729"/>
      <c r="N4287" s="296"/>
    </row>
    <row r="4288" spans="1:14" ht="20.399999999999999">
      <c r="A4288" s="602"/>
      <c r="B4288" s="3033" t="s">
        <v>756</v>
      </c>
      <c r="C4288" s="602" t="s">
        <v>307</v>
      </c>
      <c r="D4288" s="617" t="s">
        <v>1853</v>
      </c>
      <c r="E4288" s="639" t="s">
        <v>1838</v>
      </c>
      <c r="F4288" s="734">
        <v>2239</v>
      </c>
      <c r="G4288" s="896" t="s">
        <v>1677</v>
      </c>
      <c r="H4288" s="640"/>
      <c r="I4288" s="729">
        <v>600</v>
      </c>
      <c r="J4288" s="1537" t="s">
        <v>1126</v>
      </c>
      <c r="K4288" s="731"/>
      <c r="L4288" s="640"/>
      <c r="M4288" s="729"/>
      <c r="N4288" s="296"/>
    </row>
    <row r="4289" spans="1:14" ht="12" customHeight="1">
      <c r="A4289" s="602"/>
      <c r="B4289" s="3033" t="s">
        <v>756</v>
      </c>
      <c r="C4289" s="602" t="s">
        <v>307</v>
      </c>
      <c r="D4289" s="617" t="s">
        <v>1853</v>
      </c>
      <c r="E4289" s="639" t="s">
        <v>1838</v>
      </c>
      <c r="F4289" s="734">
        <v>2239</v>
      </c>
      <c r="G4289" s="2216" t="s">
        <v>2284</v>
      </c>
      <c r="H4289" s="640"/>
      <c r="I4289" s="729">
        <v>50</v>
      </c>
      <c r="J4289" s="1537" t="s">
        <v>1126</v>
      </c>
      <c r="K4289" s="731"/>
      <c r="L4289" s="640"/>
      <c r="M4289" s="729">
        <v>50</v>
      </c>
      <c r="N4289" s="296"/>
    </row>
    <row r="4290" spans="1:14">
      <c r="A4290" s="602"/>
      <c r="B4290" s="3033" t="s">
        <v>756</v>
      </c>
      <c r="C4290" s="602" t="s">
        <v>307</v>
      </c>
      <c r="D4290" s="617" t="s">
        <v>1853</v>
      </c>
      <c r="E4290" s="639" t="s">
        <v>1838</v>
      </c>
      <c r="F4290" s="734">
        <v>2239</v>
      </c>
      <c r="G4290" s="2216" t="s">
        <v>2285</v>
      </c>
      <c r="H4290" s="640"/>
      <c r="I4290" s="729">
        <v>100</v>
      </c>
      <c r="J4290" s="1537" t="s">
        <v>1126</v>
      </c>
      <c r="K4290" s="731"/>
      <c r="L4290" s="640"/>
      <c r="M4290" s="729">
        <v>100</v>
      </c>
      <c r="N4290" s="296"/>
    </row>
    <row r="4291" spans="1:14">
      <c r="A4291" s="602"/>
      <c r="B4291" s="3033" t="s">
        <v>756</v>
      </c>
      <c r="C4291" s="602" t="s">
        <v>307</v>
      </c>
      <c r="D4291" s="617" t="s">
        <v>1853</v>
      </c>
      <c r="E4291" s="639" t="s">
        <v>1838</v>
      </c>
      <c r="F4291" s="734">
        <v>2239</v>
      </c>
      <c r="G4291" s="2216" t="s">
        <v>2286</v>
      </c>
      <c r="H4291" s="640"/>
      <c r="I4291" s="729">
        <v>500</v>
      </c>
      <c r="J4291" s="1537" t="s">
        <v>1126</v>
      </c>
      <c r="K4291" s="731"/>
      <c r="L4291" s="640"/>
      <c r="M4291" s="729">
        <v>500</v>
      </c>
      <c r="N4291" s="296"/>
    </row>
    <row r="4292" spans="1:14">
      <c r="A4292" s="2080"/>
      <c r="B4292" s="3033" t="s">
        <v>756</v>
      </c>
      <c r="C4292" s="602" t="s">
        <v>307</v>
      </c>
      <c r="D4292" s="617" t="s">
        <v>1853</v>
      </c>
      <c r="E4292" s="639" t="s">
        <v>1838</v>
      </c>
      <c r="F4292" s="734">
        <v>2239</v>
      </c>
      <c r="G4292" s="2216" t="s">
        <v>4291</v>
      </c>
      <c r="H4292" s="2100"/>
      <c r="I4292" s="2217"/>
      <c r="J4292" s="2103"/>
      <c r="K4292" s="2117"/>
      <c r="L4292" s="2100"/>
      <c r="M4292" s="2217">
        <v>500</v>
      </c>
      <c r="N4292" s="296"/>
    </row>
    <row r="4293" spans="1:14" ht="20.399999999999999">
      <c r="A4293" s="602"/>
      <c r="B4293" s="3033" t="s">
        <v>756</v>
      </c>
      <c r="C4293" s="602" t="s">
        <v>307</v>
      </c>
      <c r="D4293" s="617" t="s">
        <v>1853</v>
      </c>
      <c r="E4293" s="639" t="s">
        <v>1838</v>
      </c>
      <c r="F4293" s="734">
        <v>2239</v>
      </c>
      <c r="G4293" s="896" t="s">
        <v>3228</v>
      </c>
      <c r="H4293" s="640"/>
      <c r="I4293" s="729">
        <v>-205</v>
      </c>
      <c r="J4293" s="1537" t="s">
        <v>1126</v>
      </c>
      <c r="K4293" s="731"/>
      <c r="L4293" s="640"/>
      <c r="M4293" s="729"/>
      <c r="N4293" s="372"/>
    </row>
    <row r="4294" spans="1:14">
      <c r="A4294" s="622"/>
      <c r="B4294" s="3032" t="s">
        <v>756</v>
      </c>
      <c r="C4294" s="622" t="s">
        <v>313</v>
      </c>
      <c r="D4294" s="658" t="s">
        <v>1853</v>
      </c>
      <c r="E4294" s="659" t="s">
        <v>1838</v>
      </c>
      <c r="F4294" s="763">
        <v>2243</v>
      </c>
      <c r="G4294" s="739" t="s">
        <v>262</v>
      </c>
      <c r="H4294" s="645">
        <v>950</v>
      </c>
      <c r="I4294" s="645"/>
      <c r="J4294" s="1537">
        <v>660</v>
      </c>
      <c r="K4294" s="741"/>
      <c r="L4294" s="645">
        <v>950</v>
      </c>
      <c r="M4294" s="645"/>
      <c r="N4294" s="296"/>
    </row>
    <row r="4295" spans="1:14" ht="20.399999999999999">
      <c r="A4295" s="602"/>
      <c r="B4295" s="3033" t="s">
        <v>756</v>
      </c>
      <c r="C4295" s="602" t="s">
        <v>313</v>
      </c>
      <c r="D4295" s="617" t="s">
        <v>1853</v>
      </c>
      <c r="E4295" s="639" t="s">
        <v>1838</v>
      </c>
      <c r="F4295" s="734">
        <v>2243</v>
      </c>
      <c r="G4295" s="2107" t="s">
        <v>1029</v>
      </c>
      <c r="H4295" s="640"/>
      <c r="I4295" s="729">
        <v>750</v>
      </c>
      <c r="J4295" s="1537" t="s">
        <v>1126</v>
      </c>
      <c r="K4295" s="731"/>
      <c r="L4295" s="640"/>
      <c r="M4295" s="729">
        <v>750</v>
      </c>
      <c r="N4295" s="296"/>
    </row>
    <row r="4296" spans="1:14" ht="20.399999999999999">
      <c r="A4296" s="602"/>
      <c r="B4296" s="3033" t="s">
        <v>756</v>
      </c>
      <c r="C4296" s="602" t="s">
        <v>313</v>
      </c>
      <c r="D4296" s="617" t="s">
        <v>1853</v>
      </c>
      <c r="E4296" s="639" t="s">
        <v>1838</v>
      </c>
      <c r="F4296" s="734">
        <v>2243</v>
      </c>
      <c r="G4296" s="2107" t="s">
        <v>609</v>
      </c>
      <c r="H4296" s="640"/>
      <c r="I4296" s="729">
        <v>200</v>
      </c>
      <c r="J4296" s="1537" t="s">
        <v>1126</v>
      </c>
      <c r="K4296" s="731"/>
      <c r="L4296" s="640"/>
      <c r="M4296" s="729">
        <v>200</v>
      </c>
      <c r="N4296" s="1954" t="s">
        <v>4277</v>
      </c>
    </row>
    <row r="4297" spans="1:14" ht="20.399999999999999">
      <c r="A4297" s="622" t="s">
        <v>691</v>
      </c>
      <c r="B4297" s="3032" t="s">
        <v>756</v>
      </c>
      <c r="C4297" s="622" t="s">
        <v>313</v>
      </c>
      <c r="D4297" s="658" t="s">
        <v>1853</v>
      </c>
      <c r="E4297" s="659" t="s">
        <v>1838</v>
      </c>
      <c r="F4297" s="763">
        <v>2249</v>
      </c>
      <c r="G4297" s="739" t="s">
        <v>274</v>
      </c>
      <c r="H4297" s="645">
        <v>1500</v>
      </c>
      <c r="I4297" s="645"/>
      <c r="J4297" s="1537">
        <v>0</v>
      </c>
      <c r="K4297" s="741"/>
      <c r="L4297" s="645">
        <v>1500</v>
      </c>
      <c r="M4297" s="645"/>
      <c r="N4297" s="1954" t="s">
        <v>4277</v>
      </c>
    </row>
    <row r="4298" spans="1:14" ht="22.5" customHeight="1">
      <c r="A4298" s="602"/>
      <c r="B4298" s="3033" t="s">
        <v>756</v>
      </c>
      <c r="C4298" s="602" t="s">
        <v>313</v>
      </c>
      <c r="D4298" s="617" t="s">
        <v>1853</v>
      </c>
      <c r="E4298" s="639" t="s">
        <v>1838</v>
      </c>
      <c r="F4298" s="734">
        <v>2249</v>
      </c>
      <c r="G4298" s="2107" t="s">
        <v>2287</v>
      </c>
      <c r="H4298" s="640"/>
      <c r="I4298" s="729">
        <v>500</v>
      </c>
      <c r="J4298" s="1537" t="s">
        <v>1126</v>
      </c>
      <c r="K4298" s="731"/>
      <c r="L4298" s="640"/>
      <c r="M4298" s="640">
        <v>500</v>
      </c>
      <c r="N4298" s="6"/>
    </row>
    <row r="4299" spans="1:14" ht="12" customHeight="1">
      <c r="A4299" s="602"/>
      <c r="B4299" s="3033" t="s">
        <v>756</v>
      </c>
      <c r="C4299" s="602" t="s">
        <v>313</v>
      </c>
      <c r="D4299" s="617" t="s">
        <v>1853</v>
      </c>
      <c r="E4299" s="639" t="s">
        <v>1838</v>
      </c>
      <c r="F4299" s="734">
        <v>2249</v>
      </c>
      <c r="G4299" s="2107" t="s">
        <v>2288</v>
      </c>
      <c r="H4299" s="640"/>
      <c r="I4299" s="729">
        <v>1000</v>
      </c>
      <c r="J4299" s="1537" t="s">
        <v>1126</v>
      </c>
      <c r="K4299" s="731"/>
      <c r="L4299" s="640"/>
      <c r="M4299" s="640">
        <v>1000</v>
      </c>
      <c r="N4299" s="296"/>
    </row>
    <row r="4300" spans="1:14" ht="30.6">
      <c r="A4300" s="622"/>
      <c r="B4300" s="3032" t="s">
        <v>756</v>
      </c>
      <c r="C4300" s="622" t="s">
        <v>307</v>
      </c>
      <c r="D4300" s="658" t="s">
        <v>1853</v>
      </c>
      <c r="E4300" s="659" t="s">
        <v>1838</v>
      </c>
      <c r="F4300" s="765">
        <v>2250</v>
      </c>
      <c r="G4300" s="739" t="s">
        <v>114</v>
      </c>
      <c r="H4300" s="645">
        <v>1545</v>
      </c>
      <c r="I4300" s="645"/>
      <c r="J4300" s="1537">
        <v>139.15</v>
      </c>
      <c r="K4300" s="741"/>
      <c r="L4300" s="645">
        <v>1180</v>
      </c>
      <c r="M4300" s="645"/>
      <c r="N4300" s="1904"/>
    </row>
    <row r="4301" spans="1:14">
      <c r="A4301" s="602"/>
      <c r="B4301" s="3033" t="s">
        <v>756</v>
      </c>
      <c r="C4301" s="602" t="s">
        <v>307</v>
      </c>
      <c r="D4301" s="617" t="s">
        <v>1853</v>
      </c>
      <c r="E4301" s="639" t="s">
        <v>1838</v>
      </c>
      <c r="F4301" s="734">
        <v>2250</v>
      </c>
      <c r="G4301" s="2107" t="s">
        <v>601</v>
      </c>
      <c r="H4301" s="2100"/>
      <c r="I4301" s="2217">
        <v>300</v>
      </c>
      <c r="J4301" s="2103" t="s">
        <v>1126</v>
      </c>
      <c r="K4301" s="2117"/>
      <c r="L4301" s="2100"/>
      <c r="M4301" s="2166">
        <v>300</v>
      </c>
      <c r="N4301" s="296"/>
    </row>
    <row r="4302" spans="1:14">
      <c r="A4302" s="602"/>
      <c r="B4302" s="3033" t="s">
        <v>756</v>
      </c>
      <c r="C4302" s="602" t="s">
        <v>307</v>
      </c>
      <c r="D4302" s="617" t="s">
        <v>1853</v>
      </c>
      <c r="E4302" s="639" t="s">
        <v>1838</v>
      </c>
      <c r="F4302" s="734">
        <v>2250</v>
      </c>
      <c r="G4302" s="2107" t="s">
        <v>523</v>
      </c>
      <c r="H4302" s="2100"/>
      <c r="I4302" s="2217">
        <v>280</v>
      </c>
      <c r="J4302" s="2103" t="s">
        <v>1126</v>
      </c>
      <c r="K4302" s="2117"/>
      <c r="L4302" s="2100"/>
      <c r="M4302" s="2166">
        <v>280</v>
      </c>
      <c r="N4302" s="296"/>
    </row>
    <row r="4303" spans="1:14">
      <c r="A4303" s="602"/>
      <c r="B4303" s="3033" t="s">
        <v>756</v>
      </c>
      <c r="C4303" s="602" t="s">
        <v>307</v>
      </c>
      <c r="D4303" s="617" t="s">
        <v>1853</v>
      </c>
      <c r="E4303" s="639" t="s">
        <v>1838</v>
      </c>
      <c r="F4303" s="734">
        <v>2250</v>
      </c>
      <c r="G4303" s="2107" t="s">
        <v>2289</v>
      </c>
      <c r="H4303" s="2100"/>
      <c r="I4303" s="2217">
        <v>365</v>
      </c>
      <c r="J4303" s="2103" t="s">
        <v>1126</v>
      </c>
      <c r="K4303" s="2117"/>
      <c r="L4303" s="2100"/>
      <c r="M4303" s="2200"/>
      <c r="N4303" s="296" t="s">
        <v>3986</v>
      </c>
    </row>
    <row r="4304" spans="1:14" ht="45" customHeight="1">
      <c r="A4304" s="602"/>
      <c r="B4304" s="3033" t="s">
        <v>756</v>
      </c>
      <c r="C4304" s="602" t="s">
        <v>307</v>
      </c>
      <c r="D4304" s="617" t="s">
        <v>1853</v>
      </c>
      <c r="E4304" s="639" t="s">
        <v>1838</v>
      </c>
      <c r="F4304" s="734">
        <v>2250</v>
      </c>
      <c r="G4304" s="2107" t="s">
        <v>1566</v>
      </c>
      <c r="H4304" s="2100"/>
      <c r="I4304" s="2217">
        <v>600</v>
      </c>
      <c r="J4304" s="2103" t="s">
        <v>1126</v>
      </c>
      <c r="K4304" s="2117"/>
      <c r="L4304" s="2100"/>
      <c r="M4304" s="2166">
        <v>600</v>
      </c>
      <c r="N4304" s="296" t="s">
        <v>4293</v>
      </c>
    </row>
    <row r="4305" spans="1:14">
      <c r="A4305" s="622"/>
      <c r="B4305" s="3032" t="s">
        <v>756</v>
      </c>
      <c r="C4305" s="622" t="s">
        <v>307</v>
      </c>
      <c r="D4305" s="658" t="s">
        <v>1853</v>
      </c>
      <c r="E4305" s="659" t="s">
        <v>1838</v>
      </c>
      <c r="F4305" s="763">
        <v>2264</v>
      </c>
      <c r="G4305" s="739" t="s">
        <v>117</v>
      </c>
      <c r="H4305" s="645">
        <v>482</v>
      </c>
      <c r="I4305" s="645"/>
      <c r="J4305" s="1537">
        <v>313</v>
      </c>
      <c r="K4305" s="741"/>
      <c r="L4305" s="645">
        <v>527</v>
      </c>
      <c r="M4305" s="645"/>
      <c r="N4305" s="296" t="s">
        <v>4293</v>
      </c>
    </row>
    <row r="4306" spans="1:14" ht="20.399999999999999">
      <c r="A4306" s="602"/>
      <c r="B4306" s="3033" t="s">
        <v>756</v>
      </c>
      <c r="C4306" s="602" t="s">
        <v>307</v>
      </c>
      <c r="D4306" s="617" t="s">
        <v>1853</v>
      </c>
      <c r="E4306" s="639" t="s">
        <v>1838</v>
      </c>
      <c r="F4306" s="734">
        <v>2264</v>
      </c>
      <c r="G4306" s="689" t="s">
        <v>1567</v>
      </c>
      <c r="H4306" s="640"/>
      <c r="I4306" s="729">
        <v>277</v>
      </c>
      <c r="J4306" s="1537" t="s">
        <v>1126</v>
      </c>
      <c r="K4306" s="731"/>
      <c r="L4306" s="640"/>
      <c r="M4306" s="2217">
        <v>277</v>
      </c>
      <c r="N4306" s="296"/>
    </row>
    <row r="4307" spans="1:14" ht="20.399999999999999">
      <c r="A4307" s="602"/>
      <c r="B4307" s="3033" t="s">
        <v>756</v>
      </c>
      <c r="C4307" s="602" t="s">
        <v>307</v>
      </c>
      <c r="D4307" s="617" t="s">
        <v>1853</v>
      </c>
      <c r="E4307" s="639" t="s">
        <v>1838</v>
      </c>
      <c r="F4307" s="734">
        <v>2264</v>
      </c>
      <c r="G4307" s="896" t="s">
        <v>3228</v>
      </c>
      <c r="H4307" s="640"/>
      <c r="I4307" s="729">
        <v>205</v>
      </c>
      <c r="J4307" s="1537" t="s">
        <v>1126</v>
      </c>
      <c r="K4307" s="731"/>
      <c r="L4307" s="640"/>
      <c r="M4307" s="2217">
        <v>250</v>
      </c>
      <c r="N4307" s="372"/>
    </row>
    <row r="4308" spans="1:14">
      <c r="A4308" s="622"/>
      <c r="B4308" s="3032" t="s">
        <v>756</v>
      </c>
      <c r="C4308" s="622" t="s">
        <v>307</v>
      </c>
      <c r="D4308" s="658" t="s">
        <v>1853</v>
      </c>
      <c r="E4308" s="659" t="s">
        <v>1838</v>
      </c>
      <c r="F4308" s="763">
        <v>2311</v>
      </c>
      <c r="G4308" s="739" t="s">
        <v>198</v>
      </c>
      <c r="H4308" s="645">
        <v>5350</v>
      </c>
      <c r="I4308" s="645"/>
      <c r="J4308" s="1537">
        <v>2653</v>
      </c>
      <c r="K4308" s="741"/>
      <c r="L4308" s="645">
        <v>5350</v>
      </c>
      <c r="M4308" s="645"/>
      <c r="N4308" s="372"/>
    </row>
    <row r="4309" spans="1:14">
      <c r="A4309" s="602"/>
      <c r="B4309" s="3033" t="s">
        <v>756</v>
      </c>
      <c r="C4309" s="602" t="s">
        <v>307</v>
      </c>
      <c r="D4309" s="617" t="s">
        <v>1853</v>
      </c>
      <c r="E4309" s="639" t="s">
        <v>1838</v>
      </c>
      <c r="F4309" s="734">
        <v>2311</v>
      </c>
      <c r="G4309" s="689" t="s">
        <v>265</v>
      </c>
      <c r="H4309" s="640"/>
      <c r="I4309" s="729">
        <v>4000</v>
      </c>
      <c r="J4309" s="1537" t="s">
        <v>1126</v>
      </c>
      <c r="K4309" s="731"/>
      <c r="L4309" s="640"/>
      <c r="M4309" s="729">
        <v>4000</v>
      </c>
      <c r="N4309" s="296"/>
    </row>
    <row r="4310" spans="1:14">
      <c r="A4310" s="602"/>
      <c r="B4310" s="3033" t="s">
        <v>756</v>
      </c>
      <c r="C4310" s="602" t="s">
        <v>307</v>
      </c>
      <c r="D4310" s="617" t="s">
        <v>1853</v>
      </c>
      <c r="E4310" s="639" t="s">
        <v>1838</v>
      </c>
      <c r="F4310" s="734">
        <v>2311</v>
      </c>
      <c r="G4310" s="689" t="s">
        <v>2290</v>
      </c>
      <c r="H4310" s="640"/>
      <c r="I4310" s="729">
        <v>100</v>
      </c>
      <c r="J4310" s="1537" t="s">
        <v>1126</v>
      </c>
      <c r="K4310" s="731"/>
      <c r="L4310" s="640"/>
      <c r="M4310" s="729">
        <v>100</v>
      </c>
      <c r="N4310" s="1954" t="s">
        <v>4277</v>
      </c>
    </row>
    <row r="4311" spans="1:14">
      <c r="A4311" s="602"/>
      <c r="B4311" s="3033" t="s">
        <v>756</v>
      </c>
      <c r="C4311" s="602" t="s">
        <v>307</v>
      </c>
      <c r="D4311" s="617" t="s">
        <v>1853</v>
      </c>
      <c r="E4311" s="639" t="s">
        <v>1838</v>
      </c>
      <c r="F4311" s="734">
        <v>2311</v>
      </c>
      <c r="G4311" s="906" t="s">
        <v>266</v>
      </c>
      <c r="H4311" s="640"/>
      <c r="I4311" s="729">
        <v>1250</v>
      </c>
      <c r="J4311" s="1537" t="s">
        <v>1126</v>
      </c>
      <c r="K4311" s="731"/>
      <c r="L4311" s="640"/>
      <c r="M4311" s="729">
        <v>1250</v>
      </c>
      <c r="N4311" s="1954" t="s">
        <v>4277</v>
      </c>
    </row>
    <row r="4312" spans="1:14">
      <c r="A4312" s="622"/>
      <c r="B4312" s="3032" t="s">
        <v>756</v>
      </c>
      <c r="C4312" s="622" t="s">
        <v>305</v>
      </c>
      <c r="D4312" s="658" t="s">
        <v>1853</v>
      </c>
      <c r="E4312" s="659" t="s">
        <v>1838</v>
      </c>
      <c r="F4312" s="763">
        <v>2312</v>
      </c>
      <c r="G4312" s="739" t="s">
        <v>123</v>
      </c>
      <c r="H4312" s="645">
        <v>7725</v>
      </c>
      <c r="I4312" s="645"/>
      <c r="J4312" s="1537">
        <v>10300</v>
      </c>
      <c r="K4312" s="741"/>
      <c r="L4312" s="645">
        <v>14985</v>
      </c>
      <c r="M4312" s="645"/>
      <c r="N4312" s="1954" t="s">
        <v>4277</v>
      </c>
    </row>
    <row r="4313" spans="1:14">
      <c r="A4313" s="602"/>
      <c r="B4313" s="3033" t="s">
        <v>756</v>
      </c>
      <c r="C4313" s="602" t="s">
        <v>305</v>
      </c>
      <c r="D4313" s="617" t="s">
        <v>1853</v>
      </c>
      <c r="E4313" s="639" t="s">
        <v>1838</v>
      </c>
      <c r="F4313" s="734">
        <v>2312</v>
      </c>
      <c r="G4313" s="689" t="s">
        <v>2291</v>
      </c>
      <c r="H4313" s="640"/>
      <c r="I4313" s="729">
        <v>1000</v>
      </c>
      <c r="J4313" s="1537" t="s">
        <v>1126</v>
      </c>
      <c r="K4313" s="731"/>
      <c r="L4313" s="640"/>
      <c r="M4313" s="640">
        <v>5000</v>
      </c>
      <c r="N4313" s="1130"/>
    </row>
    <row r="4314" spans="1:14">
      <c r="A4314" s="602"/>
      <c r="B4314" s="3033" t="s">
        <v>756</v>
      </c>
      <c r="C4314" s="602" t="s">
        <v>305</v>
      </c>
      <c r="D4314" s="617" t="s">
        <v>1853</v>
      </c>
      <c r="E4314" s="639" t="s">
        <v>1838</v>
      </c>
      <c r="F4314" s="734">
        <v>2312</v>
      </c>
      <c r="G4314" s="689" t="s">
        <v>123</v>
      </c>
      <c r="H4314" s="640"/>
      <c r="I4314" s="729">
        <v>6725</v>
      </c>
      <c r="J4314" s="1537"/>
      <c r="K4314" s="731"/>
      <c r="L4314" s="640"/>
      <c r="M4314" s="2729">
        <v>9985</v>
      </c>
      <c r="N4314" s="1130"/>
    </row>
    <row r="4315" spans="1:14">
      <c r="A4315" s="622"/>
      <c r="B4315" s="3032" t="s">
        <v>757</v>
      </c>
      <c r="C4315" s="622" t="s">
        <v>305</v>
      </c>
      <c r="D4315" s="658" t="s">
        <v>1853</v>
      </c>
      <c r="E4315" s="659" t="s">
        <v>1838</v>
      </c>
      <c r="F4315" s="763">
        <v>2312</v>
      </c>
      <c r="G4315" s="739" t="s">
        <v>123</v>
      </c>
      <c r="H4315" s="645">
        <v>10000</v>
      </c>
      <c r="I4315" s="645"/>
      <c r="J4315" s="1537"/>
      <c r="K4315" s="741"/>
      <c r="L4315" s="645">
        <v>500</v>
      </c>
      <c r="M4315" s="645"/>
      <c r="N4315" s="1130"/>
    </row>
    <row r="4316" spans="1:14">
      <c r="A4316" s="607"/>
      <c r="B4316" s="3049" t="s">
        <v>757</v>
      </c>
      <c r="C4316" s="607" t="s">
        <v>305</v>
      </c>
      <c r="D4316" s="608" t="s">
        <v>1853</v>
      </c>
      <c r="E4316" s="609" t="s">
        <v>1838</v>
      </c>
      <c r="F4316" s="642">
        <v>2312</v>
      </c>
      <c r="G4316" s="643" t="s">
        <v>1568</v>
      </c>
      <c r="H4316" s="644"/>
      <c r="I4316" s="2218">
        <v>10000</v>
      </c>
      <c r="J4316" s="1537" t="s">
        <v>1126</v>
      </c>
      <c r="K4316" s="741"/>
      <c r="L4316" s="644"/>
      <c r="M4316" s="2218"/>
      <c r="N4316" s="1130"/>
    </row>
    <row r="4317" spans="1:14">
      <c r="A4317" s="2719"/>
      <c r="B4317" s="3049" t="s">
        <v>757</v>
      </c>
      <c r="C4317" s="607" t="s">
        <v>305</v>
      </c>
      <c r="D4317" s="608" t="s">
        <v>1853</v>
      </c>
      <c r="E4317" s="609" t="s">
        <v>1838</v>
      </c>
      <c r="F4317" s="642">
        <v>2312</v>
      </c>
      <c r="G4317" s="2730" t="s">
        <v>4333</v>
      </c>
      <c r="H4317" s="2731"/>
      <c r="I4317" s="2732"/>
      <c r="J4317" s="2530"/>
      <c r="K4317" s="2695"/>
      <c r="L4317" s="2731"/>
      <c r="M4317" s="2732">
        <v>500</v>
      </c>
      <c r="N4317" s="116"/>
    </row>
    <row r="4318" spans="1:14" ht="20.399999999999999">
      <c r="A4318" s="622"/>
      <c r="B4318" s="3032" t="s">
        <v>756</v>
      </c>
      <c r="C4318" s="622" t="s">
        <v>305</v>
      </c>
      <c r="D4318" s="658" t="s">
        <v>1853</v>
      </c>
      <c r="E4318" s="659" t="s">
        <v>1838</v>
      </c>
      <c r="F4318" s="763">
        <v>2314</v>
      </c>
      <c r="G4318" s="739" t="s">
        <v>1427</v>
      </c>
      <c r="H4318" s="645">
        <v>400</v>
      </c>
      <c r="I4318" s="645"/>
      <c r="J4318" s="1537">
        <v>103.98</v>
      </c>
      <c r="K4318" s="741"/>
      <c r="L4318" s="645">
        <v>3430</v>
      </c>
      <c r="M4318" s="645"/>
      <c r="N4318" s="168"/>
    </row>
    <row r="4319" spans="1:14">
      <c r="A4319" s="602"/>
      <c r="B4319" s="3033" t="s">
        <v>756</v>
      </c>
      <c r="C4319" s="602" t="s">
        <v>305</v>
      </c>
      <c r="D4319" s="617" t="s">
        <v>1853</v>
      </c>
      <c r="E4319" s="639" t="s">
        <v>1838</v>
      </c>
      <c r="F4319" s="734">
        <v>2314</v>
      </c>
      <c r="G4319" s="689" t="s">
        <v>188</v>
      </c>
      <c r="H4319" s="640"/>
      <c r="I4319" s="729">
        <v>200</v>
      </c>
      <c r="J4319" s="1537" t="s">
        <v>1126</v>
      </c>
      <c r="K4319" s="731"/>
      <c r="L4319" s="640"/>
      <c r="M4319" s="729">
        <v>200</v>
      </c>
      <c r="N4319" s="168"/>
    </row>
    <row r="4320" spans="1:14">
      <c r="A4320" s="602"/>
      <c r="B4320" s="3033" t="s">
        <v>756</v>
      </c>
      <c r="C4320" s="602" t="s">
        <v>305</v>
      </c>
      <c r="D4320" s="617" t="s">
        <v>1853</v>
      </c>
      <c r="E4320" s="639" t="s">
        <v>1838</v>
      </c>
      <c r="F4320" s="734">
        <v>2314</v>
      </c>
      <c r="G4320" s="689" t="s">
        <v>1573</v>
      </c>
      <c r="H4320" s="640"/>
      <c r="I4320" s="729">
        <v>200</v>
      </c>
      <c r="J4320" s="1537" t="s">
        <v>1126</v>
      </c>
      <c r="K4320" s="731"/>
      <c r="L4320" s="640"/>
      <c r="M4320" s="729">
        <v>200</v>
      </c>
      <c r="N4320" s="168"/>
    </row>
    <row r="4321" spans="1:14">
      <c r="A4321" s="602"/>
      <c r="B4321" s="3033" t="s">
        <v>756</v>
      </c>
      <c r="C4321" s="602" t="s">
        <v>305</v>
      </c>
      <c r="D4321" s="617" t="s">
        <v>1853</v>
      </c>
      <c r="E4321" s="639" t="s">
        <v>1838</v>
      </c>
      <c r="F4321" s="734">
        <v>2314</v>
      </c>
      <c r="G4321" s="2107" t="s">
        <v>4295</v>
      </c>
      <c r="H4321" s="2100"/>
      <c r="I4321" s="2217"/>
      <c r="J4321" s="2103"/>
      <c r="K4321" s="2117"/>
      <c r="L4321" s="2100"/>
      <c r="M4321" s="2217">
        <v>630</v>
      </c>
      <c r="N4321" s="1497"/>
    </row>
    <row r="4322" spans="1:14" ht="20.399999999999999">
      <c r="A4322" s="602"/>
      <c r="B4322" s="3033" t="s">
        <v>756</v>
      </c>
      <c r="C4322" s="602" t="s">
        <v>305</v>
      </c>
      <c r="D4322" s="617" t="s">
        <v>1853</v>
      </c>
      <c r="E4322" s="639" t="s">
        <v>1838</v>
      </c>
      <c r="F4322" s="734">
        <v>2314</v>
      </c>
      <c r="G4322" s="2107" t="s">
        <v>4296</v>
      </c>
      <c r="H4322" s="2100"/>
      <c r="I4322" s="2217"/>
      <c r="J4322" s="2103"/>
      <c r="K4322" s="2117"/>
      <c r="L4322" s="2100"/>
      <c r="M4322" s="2217">
        <v>1000</v>
      </c>
      <c r="N4322" s="1497"/>
    </row>
    <row r="4323" spans="1:14">
      <c r="A4323" s="2080"/>
      <c r="B4323" s="3033" t="s">
        <v>756</v>
      </c>
      <c r="C4323" s="602" t="s">
        <v>305</v>
      </c>
      <c r="D4323" s="617" t="s">
        <v>1853</v>
      </c>
      <c r="E4323" s="639" t="s">
        <v>1838</v>
      </c>
      <c r="F4323" s="734">
        <v>2314</v>
      </c>
      <c r="G4323" s="2107" t="s">
        <v>4297</v>
      </c>
      <c r="H4323" s="2100"/>
      <c r="I4323" s="2217"/>
      <c r="J4323" s="2103"/>
      <c r="K4323" s="2117"/>
      <c r="L4323" s="2100"/>
      <c r="M4323" s="2217">
        <v>300</v>
      </c>
      <c r="N4323" s="1497"/>
    </row>
    <row r="4324" spans="1:14">
      <c r="A4324" s="602"/>
      <c r="B4324" s="3033" t="s">
        <v>756</v>
      </c>
      <c r="C4324" s="602" t="s">
        <v>305</v>
      </c>
      <c r="D4324" s="617" t="s">
        <v>1853</v>
      </c>
      <c r="E4324" s="639" t="s">
        <v>1838</v>
      </c>
      <c r="F4324" s="734">
        <v>2314</v>
      </c>
      <c r="G4324" s="2107" t="s">
        <v>4810</v>
      </c>
      <c r="H4324" s="2100"/>
      <c r="I4324" s="2217"/>
      <c r="J4324" s="2103"/>
      <c r="K4324" s="2117"/>
      <c r="L4324" s="2100"/>
      <c r="M4324" s="2217">
        <v>1000</v>
      </c>
      <c r="N4324" s="1497"/>
    </row>
    <row r="4325" spans="1:14">
      <c r="A4325" s="602"/>
      <c r="B4325" s="3033" t="s">
        <v>756</v>
      </c>
      <c r="C4325" s="602" t="s">
        <v>305</v>
      </c>
      <c r="D4325" s="617" t="s">
        <v>1853</v>
      </c>
      <c r="E4325" s="639" t="s">
        <v>1838</v>
      </c>
      <c r="F4325" s="734">
        <v>2314</v>
      </c>
      <c r="G4325" s="2107" t="s">
        <v>4298</v>
      </c>
      <c r="H4325" s="2100"/>
      <c r="I4325" s="2217"/>
      <c r="J4325" s="2103"/>
      <c r="K4325" s="2117"/>
      <c r="L4325" s="2100"/>
      <c r="M4325" s="2217">
        <v>100</v>
      </c>
      <c r="N4325" s="1497"/>
    </row>
    <row r="4326" spans="1:14">
      <c r="A4326" s="622"/>
      <c r="B4326" s="3032" t="s">
        <v>756</v>
      </c>
      <c r="C4326" s="622" t="s">
        <v>307</v>
      </c>
      <c r="D4326" s="658" t="s">
        <v>1853</v>
      </c>
      <c r="E4326" s="659" t="s">
        <v>1838</v>
      </c>
      <c r="F4326" s="763">
        <v>2341</v>
      </c>
      <c r="G4326" s="739" t="s">
        <v>184</v>
      </c>
      <c r="H4326" s="645">
        <v>1800</v>
      </c>
      <c r="I4326" s="645"/>
      <c r="J4326" s="1537">
        <v>637</v>
      </c>
      <c r="K4326" s="741"/>
      <c r="L4326" s="645">
        <v>1800</v>
      </c>
      <c r="M4326" s="645"/>
      <c r="N4326" s="1497"/>
    </row>
    <row r="4327" spans="1:14">
      <c r="A4327" s="602"/>
      <c r="B4327" s="3033" t="s">
        <v>756</v>
      </c>
      <c r="C4327" s="602" t="s">
        <v>307</v>
      </c>
      <c r="D4327" s="617" t="s">
        <v>1853</v>
      </c>
      <c r="E4327" s="639" t="s">
        <v>1838</v>
      </c>
      <c r="F4327" s="734">
        <v>2341</v>
      </c>
      <c r="G4327" s="689" t="s">
        <v>560</v>
      </c>
      <c r="H4327" s="640"/>
      <c r="I4327" s="729">
        <v>1700</v>
      </c>
      <c r="J4327" s="1537" t="s">
        <v>1126</v>
      </c>
      <c r="K4327" s="731"/>
      <c r="L4327" s="640"/>
      <c r="M4327" s="729">
        <v>1700</v>
      </c>
      <c r="N4327" s="1497"/>
    </row>
    <row r="4328" spans="1:14">
      <c r="A4328" s="602"/>
      <c r="B4328" s="3033" t="s">
        <v>756</v>
      </c>
      <c r="C4328" s="602" t="s">
        <v>307</v>
      </c>
      <c r="D4328" s="617" t="s">
        <v>1853</v>
      </c>
      <c r="E4328" s="639" t="s">
        <v>1838</v>
      </c>
      <c r="F4328" s="734">
        <v>2341</v>
      </c>
      <c r="G4328" s="689" t="s">
        <v>1569</v>
      </c>
      <c r="H4328" s="640"/>
      <c r="I4328" s="729">
        <v>100</v>
      </c>
      <c r="J4328" s="1537" t="s">
        <v>1126</v>
      </c>
      <c r="K4328" s="731"/>
      <c r="L4328" s="640"/>
      <c r="M4328" s="729">
        <v>100</v>
      </c>
      <c r="N4328" s="1497"/>
    </row>
    <row r="4329" spans="1:14">
      <c r="A4329" s="622"/>
      <c r="B4329" s="3032" t="s">
        <v>756</v>
      </c>
      <c r="C4329" s="622" t="s">
        <v>305</v>
      </c>
      <c r="D4329" s="658" t="s">
        <v>1853</v>
      </c>
      <c r="E4329" s="659" t="s">
        <v>1838</v>
      </c>
      <c r="F4329" s="763">
        <v>2350</v>
      </c>
      <c r="G4329" s="739" t="s">
        <v>162</v>
      </c>
      <c r="H4329" s="645">
        <v>1700</v>
      </c>
      <c r="I4329" s="645"/>
      <c r="J4329" s="1537">
        <v>697</v>
      </c>
      <c r="K4329" s="741"/>
      <c r="L4329" s="645">
        <v>6050</v>
      </c>
      <c r="M4329" s="645"/>
      <c r="N4329" s="1497"/>
    </row>
    <row r="4330" spans="1:14">
      <c r="A4330" s="602" t="s">
        <v>691</v>
      </c>
      <c r="B4330" s="3033" t="s">
        <v>756</v>
      </c>
      <c r="C4330" s="602" t="s">
        <v>305</v>
      </c>
      <c r="D4330" s="617" t="s">
        <v>1853</v>
      </c>
      <c r="E4330" s="639" t="s">
        <v>1838</v>
      </c>
      <c r="F4330" s="734">
        <v>2350</v>
      </c>
      <c r="G4330" s="689" t="s">
        <v>2292</v>
      </c>
      <c r="H4330" s="640"/>
      <c r="I4330" s="729">
        <v>2500</v>
      </c>
      <c r="J4330" s="1537" t="s">
        <v>1126</v>
      </c>
      <c r="K4330" s="731"/>
      <c r="L4330" s="640"/>
      <c r="M4330" s="729">
        <v>2500</v>
      </c>
      <c r="N4330" s="1497"/>
    </row>
    <row r="4331" spans="1:14">
      <c r="A4331" s="602" t="s">
        <v>691</v>
      </c>
      <c r="B4331" s="3033" t="s">
        <v>756</v>
      </c>
      <c r="C4331" s="602" t="s">
        <v>305</v>
      </c>
      <c r="D4331" s="617" t="s">
        <v>1853</v>
      </c>
      <c r="E4331" s="639" t="s">
        <v>1838</v>
      </c>
      <c r="F4331" s="734">
        <v>2350</v>
      </c>
      <c r="G4331" s="689" t="s">
        <v>4301</v>
      </c>
      <c r="H4331" s="640"/>
      <c r="I4331" s="729">
        <v>1000</v>
      </c>
      <c r="J4331" s="1537" t="s">
        <v>1126</v>
      </c>
      <c r="K4331" s="731"/>
      <c r="L4331" s="640"/>
      <c r="M4331" s="729">
        <v>1000</v>
      </c>
      <c r="N4331" s="1497"/>
    </row>
    <row r="4332" spans="1:14">
      <c r="A4332" s="2080"/>
      <c r="B4332" s="3033" t="s">
        <v>756</v>
      </c>
      <c r="C4332" s="602" t="s">
        <v>305</v>
      </c>
      <c r="D4332" s="617" t="s">
        <v>1853</v>
      </c>
      <c r="E4332" s="639" t="s">
        <v>1838</v>
      </c>
      <c r="F4332" s="734">
        <v>2350</v>
      </c>
      <c r="G4332" s="2107" t="s">
        <v>4302</v>
      </c>
      <c r="H4332" s="2100"/>
      <c r="I4332" s="2217"/>
      <c r="J4332" s="2103"/>
      <c r="K4332" s="2117"/>
      <c r="L4332" s="2100"/>
      <c r="M4332" s="2217">
        <v>1750</v>
      </c>
      <c r="N4332" s="1497"/>
    </row>
    <row r="4333" spans="1:14" ht="33.75" customHeight="1">
      <c r="A4333" s="602"/>
      <c r="B4333" s="3033" t="s">
        <v>756</v>
      </c>
      <c r="C4333" s="602" t="s">
        <v>305</v>
      </c>
      <c r="D4333" s="617" t="s">
        <v>1853</v>
      </c>
      <c r="E4333" s="639" t="s">
        <v>1838</v>
      </c>
      <c r="F4333" s="734">
        <v>2350</v>
      </c>
      <c r="G4333" s="2107" t="s">
        <v>727</v>
      </c>
      <c r="H4333" s="640"/>
      <c r="I4333" s="729">
        <v>500</v>
      </c>
      <c r="J4333" s="1537" t="s">
        <v>1126</v>
      </c>
      <c r="K4333" s="731"/>
      <c r="L4333" s="640"/>
      <c r="M4333" s="2220">
        <v>500</v>
      </c>
      <c r="N4333" s="1497"/>
    </row>
    <row r="4334" spans="1:14">
      <c r="A4334" s="602"/>
      <c r="B4334" s="3033" t="s">
        <v>756</v>
      </c>
      <c r="C4334" s="602" t="s">
        <v>305</v>
      </c>
      <c r="D4334" s="617" t="s">
        <v>1853</v>
      </c>
      <c r="E4334" s="639" t="s">
        <v>1838</v>
      </c>
      <c r="F4334" s="734">
        <v>2350</v>
      </c>
      <c r="G4334" s="2107" t="s">
        <v>661</v>
      </c>
      <c r="H4334" s="640"/>
      <c r="I4334" s="729">
        <v>300</v>
      </c>
      <c r="J4334" s="1537" t="s">
        <v>1126</v>
      </c>
      <c r="K4334" s="731"/>
      <c r="L4334" s="640"/>
      <c r="M4334" s="2217">
        <v>300</v>
      </c>
      <c r="N4334" s="372"/>
    </row>
    <row r="4335" spans="1:14" ht="33.75" customHeight="1">
      <c r="A4335" s="602"/>
      <c r="B4335" s="3033" t="s">
        <v>756</v>
      </c>
      <c r="C4335" s="602" t="s">
        <v>305</v>
      </c>
      <c r="D4335" s="617" t="s">
        <v>1853</v>
      </c>
      <c r="E4335" s="639" t="s">
        <v>1838</v>
      </c>
      <c r="F4335" s="734">
        <v>2350</v>
      </c>
      <c r="G4335" s="689" t="s">
        <v>3262</v>
      </c>
      <c r="H4335" s="640"/>
      <c r="I4335" s="729">
        <v>-2600</v>
      </c>
      <c r="J4335" s="1537" t="s">
        <v>1126</v>
      </c>
      <c r="K4335" s="731"/>
      <c r="L4335" s="640"/>
      <c r="M4335" s="729"/>
      <c r="N4335" s="54"/>
    </row>
    <row r="4336" spans="1:14">
      <c r="A4336" s="622"/>
      <c r="B4336" s="3032" t="s">
        <v>312</v>
      </c>
      <c r="C4336" s="659" t="s">
        <v>306</v>
      </c>
      <c r="D4336" s="762" t="s">
        <v>1853</v>
      </c>
      <c r="E4336" s="659" t="s">
        <v>1818</v>
      </c>
      <c r="F4336" s="763">
        <v>2363</v>
      </c>
      <c r="G4336" s="739" t="s">
        <v>573</v>
      </c>
      <c r="H4336" s="645">
        <v>263797</v>
      </c>
      <c r="I4336" s="645"/>
      <c r="J4336" s="1392">
        <v>94027.19</v>
      </c>
      <c r="K4336" s="741"/>
      <c r="L4336" s="776">
        <v>250743</v>
      </c>
      <c r="M4336" s="776"/>
      <c r="N4336" s="296"/>
    </row>
    <row r="4337" spans="1:14">
      <c r="A4337" s="602"/>
      <c r="B4337" s="3033" t="s">
        <v>312</v>
      </c>
      <c r="C4337" s="639" t="s">
        <v>306</v>
      </c>
      <c r="D4337" s="733" t="s">
        <v>1853</v>
      </c>
      <c r="E4337" s="639" t="s">
        <v>1818</v>
      </c>
      <c r="F4337" s="734">
        <v>2363</v>
      </c>
      <c r="G4337" s="689" t="s">
        <v>1287</v>
      </c>
      <c r="H4337" s="640"/>
      <c r="I4337" s="729">
        <v>69283</v>
      </c>
      <c r="J4337" s="1392" t="s">
        <v>1126</v>
      </c>
      <c r="K4337" s="731"/>
      <c r="L4337" s="615"/>
      <c r="M4337" s="3024">
        <v>13794</v>
      </c>
      <c r="N4337" s="54"/>
    </row>
    <row r="4338" spans="1:14" ht="30.6">
      <c r="A4338" s="602"/>
      <c r="B4338" s="3033" t="s">
        <v>312</v>
      </c>
      <c r="C4338" s="639" t="s">
        <v>306</v>
      </c>
      <c r="D4338" s="733" t="s">
        <v>1853</v>
      </c>
      <c r="E4338" s="639" t="s">
        <v>1818</v>
      </c>
      <c r="F4338" s="734">
        <v>2363</v>
      </c>
      <c r="G4338" s="689" t="s">
        <v>5117</v>
      </c>
      <c r="H4338" s="640"/>
      <c r="I4338" s="729">
        <v>194514</v>
      </c>
      <c r="J4338" s="1392" t="s">
        <v>1126</v>
      </c>
      <c r="K4338" s="731"/>
      <c r="L4338" s="615"/>
      <c r="M4338" s="3024">
        <v>134427</v>
      </c>
      <c r="N4338" s="54"/>
    </row>
    <row r="4339" spans="1:14" ht="30.6">
      <c r="A4339" s="602"/>
      <c r="B4339" s="3033" t="s">
        <v>312</v>
      </c>
      <c r="C4339" s="639" t="s">
        <v>306</v>
      </c>
      <c r="D4339" s="733" t="s">
        <v>1853</v>
      </c>
      <c r="E4339" s="639" t="s">
        <v>1818</v>
      </c>
      <c r="F4339" s="734">
        <v>2363</v>
      </c>
      <c r="G4339" s="689" t="s">
        <v>5118</v>
      </c>
      <c r="H4339" s="640"/>
      <c r="I4339" s="729"/>
      <c r="J4339" s="1392" t="s">
        <v>1126</v>
      </c>
      <c r="K4339" s="731"/>
      <c r="L4339" s="615"/>
      <c r="M4339" s="3024">
        <v>102522</v>
      </c>
      <c r="N4339" s="296"/>
    </row>
    <row r="4340" spans="1:14" ht="30.6">
      <c r="A4340" s="622"/>
      <c r="B4340" s="3032" t="s">
        <v>312</v>
      </c>
      <c r="C4340" s="659" t="s">
        <v>306</v>
      </c>
      <c r="D4340" s="762" t="s">
        <v>1853</v>
      </c>
      <c r="E4340" s="779" t="s">
        <v>1818</v>
      </c>
      <c r="F4340" s="763">
        <v>7245</v>
      </c>
      <c r="G4340" s="739" t="s">
        <v>506</v>
      </c>
      <c r="H4340" s="645">
        <v>0</v>
      </c>
      <c r="I4340" s="645"/>
      <c r="J4340" s="1392" t="s">
        <v>1126</v>
      </c>
      <c r="K4340" s="741"/>
      <c r="L4340" s="626">
        <v>0</v>
      </c>
      <c r="M4340" s="626"/>
      <c r="N4340" s="54"/>
    </row>
    <row r="4341" spans="1:14" ht="20.399999999999999">
      <c r="A4341" s="602"/>
      <c r="B4341" s="3033" t="s">
        <v>312</v>
      </c>
      <c r="C4341" s="639" t="s">
        <v>306</v>
      </c>
      <c r="D4341" s="733" t="s">
        <v>1853</v>
      </c>
      <c r="E4341" s="778" t="s">
        <v>1818</v>
      </c>
      <c r="F4341" s="734">
        <v>7245</v>
      </c>
      <c r="G4341" s="689" t="s">
        <v>1308</v>
      </c>
      <c r="H4341" s="640"/>
      <c r="I4341" s="729"/>
      <c r="J4341" s="1392" t="s">
        <v>1126</v>
      </c>
      <c r="K4341" s="731"/>
      <c r="L4341" s="598"/>
      <c r="M4341" s="598"/>
      <c r="N4341" s="296"/>
    </row>
    <row r="4342" spans="1:14">
      <c r="A4342" s="622"/>
      <c r="B4342" s="3032" t="s">
        <v>756</v>
      </c>
      <c r="C4342" s="622" t="s">
        <v>307</v>
      </c>
      <c r="D4342" s="658" t="s">
        <v>1853</v>
      </c>
      <c r="E4342" s="659" t="s">
        <v>1838</v>
      </c>
      <c r="F4342" s="763">
        <v>2361</v>
      </c>
      <c r="G4342" s="739" t="s">
        <v>1426</v>
      </c>
      <c r="H4342" s="645">
        <v>400</v>
      </c>
      <c r="I4342" s="645"/>
      <c r="J4342" s="1537">
        <v>113.9</v>
      </c>
      <c r="K4342" s="741"/>
      <c r="L4342" s="645">
        <v>400</v>
      </c>
      <c r="M4342" s="645"/>
      <c r="N4342" s="54"/>
    </row>
    <row r="4343" spans="1:14" ht="30.6">
      <c r="A4343" s="602" t="s">
        <v>691</v>
      </c>
      <c r="B4343" s="3033" t="s">
        <v>756</v>
      </c>
      <c r="C4343" s="602" t="s">
        <v>305</v>
      </c>
      <c r="D4343" s="617" t="s">
        <v>1853</v>
      </c>
      <c r="E4343" s="639" t="s">
        <v>1838</v>
      </c>
      <c r="F4343" s="734">
        <v>2361</v>
      </c>
      <c r="G4343" s="689" t="s">
        <v>1755</v>
      </c>
      <c r="H4343" s="640"/>
      <c r="I4343" s="729">
        <v>400</v>
      </c>
      <c r="J4343" s="1537" t="s">
        <v>1126</v>
      </c>
      <c r="K4343" s="731"/>
      <c r="L4343" s="640"/>
      <c r="M4343" s="729">
        <v>400</v>
      </c>
      <c r="N4343" s="2386" t="s">
        <v>4570</v>
      </c>
    </row>
    <row r="4344" spans="1:14">
      <c r="A4344" s="622"/>
      <c r="B4344" s="3032" t="s">
        <v>757</v>
      </c>
      <c r="C4344" s="622" t="s">
        <v>307</v>
      </c>
      <c r="D4344" s="658" t="s">
        <v>1853</v>
      </c>
      <c r="E4344" s="659" t="s">
        <v>1838</v>
      </c>
      <c r="F4344" s="763">
        <v>2361</v>
      </c>
      <c r="G4344" s="739" t="s">
        <v>1426</v>
      </c>
      <c r="H4344" s="645"/>
      <c r="I4344" s="645"/>
      <c r="J4344" s="1537"/>
      <c r="K4344" s="741"/>
      <c r="L4344" s="645">
        <v>0</v>
      </c>
      <c r="M4344" s="645"/>
      <c r="N4344" s="296"/>
    </row>
    <row r="4345" spans="1:14">
      <c r="A4345" s="602"/>
      <c r="B4345" s="3033" t="s">
        <v>757</v>
      </c>
      <c r="C4345" s="602" t="s">
        <v>305</v>
      </c>
      <c r="D4345" s="617" t="s">
        <v>1853</v>
      </c>
      <c r="E4345" s="639" t="s">
        <v>1838</v>
      </c>
      <c r="F4345" s="734">
        <v>2361</v>
      </c>
      <c r="G4345" s="2193" t="s">
        <v>4303</v>
      </c>
      <c r="H4345" s="2194"/>
      <c r="I4345" s="2195"/>
      <c r="J4345" s="2082"/>
      <c r="K4345" s="2195"/>
      <c r="L4345" s="2221"/>
      <c r="M4345" s="2206">
        <v>0</v>
      </c>
      <c r="N4345" s="296"/>
    </row>
    <row r="4346" spans="1:14">
      <c r="A4346" s="2080"/>
      <c r="B4346" s="3033" t="s">
        <v>757</v>
      </c>
      <c r="C4346" s="602" t="s">
        <v>305</v>
      </c>
      <c r="D4346" s="617" t="s">
        <v>1853</v>
      </c>
      <c r="E4346" s="639" t="s">
        <v>1838</v>
      </c>
      <c r="F4346" s="734">
        <v>2361</v>
      </c>
      <c r="G4346" s="2193" t="s">
        <v>4304</v>
      </c>
      <c r="H4346" s="2194"/>
      <c r="I4346" s="2195"/>
      <c r="J4346" s="2082"/>
      <c r="K4346" s="2195"/>
      <c r="L4346" s="2221"/>
      <c r="M4346" s="2206">
        <v>0</v>
      </c>
      <c r="N4346" s="296"/>
    </row>
    <row r="4347" spans="1:14">
      <c r="A4347" s="2080"/>
      <c r="B4347" s="3033" t="s">
        <v>757</v>
      </c>
      <c r="C4347" s="602" t="s">
        <v>305</v>
      </c>
      <c r="D4347" s="617" t="s">
        <v>1853</v>
      </c>
      <c r="E4347" s="639" t="s">
        <v>1838</v>
      </c>
      <c r="F4347" s="734">
        <v>2361</v>
      </c>
      <c r="G4347" s="2193" t="s">
        <v>4305</v>
      </c>
      <c r="H4347" s="2194"/>
      <c r="I4347" s="2195"/>
      <c r="J4347" s="2082"/>
      <c r="K4347" s="2195"/>
      <c r="L4347" s="2221"/>
      <c r="M4347" s="2206">
        <v>0</v>
      </c>
      <c r="N4347" s="296"/>
    </row>
    <row r="4348" spans="1:14">
      <c r="A4348" s="2080"/>
      <c r="B4348" s="3033" t="s">
        <v>757</v>
      </c>
      <c r="C4348" s="602" t="s">
        <v>305</v>
      </c>
      <c r="D4348" s="617" t="s">
        <v>1853</v>
      </c>
      <c r="E4348" s="639" t="s">
        <v>1838</v>
      </c>
      <c r="F4348" s="734">
        <v>2361</v>
      </c>
      <c r="G4348" s="2193" t="s">
        <v>4306</v>
      </c>
      <c r="H4348" s="2194"/>
      <c r="I4348" s="2195"/>
      <c r="J4348" s="2082"/>
      <c r="K4348" s="2195"/>
      <c r="L4348" s="2221"/>
      <c r="M4348" s="2206">
        <v>0</v>
      </c>
      <c r="N4348" s="296"/>
    </row>
    <row r="4349" spans="1:14">
      <c r="A4349" s="2080"/>
      <c r="B4349" s="3033" t="s">
        <v>757</v>
      </c>
      <c r="C4349" s="602" t="s">
        <v>305</v>
      </c>
      <c r="D4349" s="617" t="s">
        <v>1853</v>
      </c>
      <c r="E4349" s="639" t="s">
        <v>1838</v>
      </c>
      <c r="F4349" s="734">
        <v>2361</v>
      </c>
      <c r="G4349" s="2193" t="s">
        <v>4307</v>
      </c>
      <c r="H4349" s="2194"/>
      <c r="I4349" s="2195"/>
      <c r="J4349" s="2082"/>
      <c r="K4349" s="2195"/>
      <c r="L4349" s="2221"/>
      <c r="M4349" s="2206">
        <v>0</v>
      </c>
      <c r="N4349" s="296"/>
    </row>
    <row r="4350" spans="1:14" ht="11.4" customHeight="1">
      <c r="A4350" s="2080"/>
      <c r="B4350" s="3033" t="s">
        <v>757</v>
      </c>
      <c r="C4350" s="602" t="s">
        <v>305</v>
      </c>
      <c r="D4350" s="617" t="s">
        <v>1853</v>
      </c>
      <c r="E4350" s="639" t="s">
        <v>1838</v>
      </c>
      <c r="F4350" s="734">
        <v>2361</v>
      </c>
      <c r="G4350" s="2193" t="s">
        <v>4308</v>
      </c>
      <c r="H4350" s="2194"/>
      <c r="I4350" s="2195"/>
      <c r="J4350" s="2082"/>
      <c r="K4350" s="2195"/>
      <c r="L4350" s="2221"/>
      <c r="M4350" s="2206">
        <v>0</v>
      </c>
      <c r="N4350" s="296"/>
    </row>
    <row r="4351" spans="1:14">
      <c r="A4351" s="2080"/>
      <c r="B4351" s="3033" t="s">
        <v>757</v>
      </c>
      <c r="C4351" s="602" t="s">
        <v>305</v>
      </c>
      <c r="D4351" s="617" t="s">
        <v>1853</v>
      </c>
      <c r="E4351" s="639" t="s">
        <v>1838</v>
      </c>
      <c r="F4351" s="734">
        <v>2361</v>
      </c>
      <c r="G4351" s="2193" t="s">
        <v>4309</v>
      </c>
      <c r="H4351" s="2194"/>
      <c r="I4351" s="2195"/>
      <c r="J4351" s="2082"/>
      <c r="K4351" s="2195"/>
      <c r="L4351" s="2221"/>
      <c r="M4351" s="2206">
        <v>0</v>
      </c>
      <c r="N4351" s="296"/>
    </row>
    <row r="4352" spans="1:14">
      <c r="A4352" s="2080"/>
      <c r="B4352" s="3033" t="s">
        <v>757</v>
      </c>
      <c r="C4352" s="602" t="s">
        <v>305</v>
      </c>
      <c r="D4352" s="617" t="s">
        <v>1853</v>
      </c>
      <c r="E4352" s="639" t="s">
        <v>1838</v>
      </c>
      <c r="F4352" s="734">
        <v>2361</v>
      </c>
      <c r="G4352" s="2193" t="s">
        <v>4310</v>
      </c>
      <c r="H4352" s="2194"/>
      <c r="I4352" s="2195"/>
      <c r="J4352" s="2082"/>
      <c r="K4352" s="2195"/>
      <c r="L4352" s="2221"/>
      <c r="M4352" s="2206">
        <v>0</v>
      </c>
      <c r="N4352" s="296"/>
    </row>
    <row r="4353" spans="1:14">
      <c r="A4353" s="622"/>
      <c r="B4353" s="3032" t="s">
        <v>756</v>
      </c>
      <c r="C4353" s="622" t="s">
        <v>307</v>
      </c>
      <c r="D4353" s="658" t="s">
        <v>1853</v>
      </c>
      <c r="E4353" s="659" t="s">
        <v>1838</v>
      </c>
      <c r="F4353" s="763">
        <v>2363</v>
      </c>
      <c r="G4353" s="739" t="s">
        <v>573</v>
      </c>
      <c r="H4353" s="645">
        <v>189515</v>
      </c>
      <c r="I4353" s="645"/>
      <c r="J4353" s="1537">
        <v>133858</v>
      </c>
      <c r="K4353" s="741"/>
      <c r="L4353" s="645">
        <v>185572</v>
      </c>
      <c r="M4353" s="645"/>
      <c r="N4353" s="296"/>
    </row>
    <row r="4354" spans="1:14" ht="11.4" customHeight="1">
      <c r="A4354" s="602"/>
      <c r="B4354" s="3033" t="s">
        <v>756</v>
      </c>
      <c r="C4354" s="602" t="s">
        <v>307</v>
      </c>
      <c r="D4354" s="617" t="s">
        <v>1853</v>
      </c>
      <c r="E4354" s="639" t="s">
        <v>1838</v>
      </c>
      <c r="F4354" s="734">
        <v>2363</v>
      </c>
      <c r="G4354" s="2107" t="s">
        <v>5115</v>
      </c>
      <c r="H4354" s="640"/>
      <c r="I4354" s="729">
        <v>194515.19999999998</v>
      </c>
      <c r="J4354" s="1537" t="s">
        <v>1126</v>
      </c>
      <c r="K4354" s="731"/>
      <c r="L4354" s="640"/>
      <c r="M4354" s="729">
        <v>105280</v>
      </c>
      <c r="N4354" s="296"/>
    </row>
    <row r="4355" spans="1:14" ht="20.399999999999999">
      <c r="A4355" s="576"/>
      <c r="B4355" s="3033" t="s">
        <v>756</v>
      </c>
      <c r="C4355" s="602" t="s">
        <v>307</v>
      </c>
      <c r="D4355" s="617" t="s">
        <v>1853</v>
      </c>
      <c r="E4355" s="639" t="s">
        <v>1838</v>
      </c>
      <c r="F4355" s="734">
        <v>2363</v>
      </c>
      <c r="G4355" s="2107" t="s">
        <v>5116</v>
      </c>
      <c r="H4355" s="1080"/>
      <c r="I4355" s="2222">
        <v>-5000</v>
      </c>
      <c r="J4355" s="1537" t="s">
        <v>1126</v>
      </c>
      <c r="K4355" s="1338"/>
      <c r="L4355" s="1080"/>
      <c r="M4355" s="2222">
        <v>80292</v>
      </c>
      <c r="N4355" s="296"/>
    </row>
    <row r="4356" spans="1:14">
      <c r="A4356" s="622"/>
      <c r="B4356" s="3032" t="s">
        <v>757</v>
      </c>
      <c r="C4356" s="622" t="s">
        <v>307</v>
      </c>
      <c r="D4356" s="658" t="s">
        <v>1853</v>
      </c>
      <c r="E4356" s="659" t="s">
        <v>1838</v>
      </c>
      <c r="F4356" s="763">
        <v>2363</v>
      </c>
      <c r="G4356" s="739" t="s">
        <v>573</v>
      </c>
      <c r="H4356" s="645">
        <v>69530</v>
      </c>
      <c r="I4356" s="645"/>
      <c r="J4356" s="1537"/>
      <c r="K4356" s="741"/>
      <c r="L4356" s="645">
        <v>0</v>
      </c>
      <c r="M4356" s="645"/>
      <c r="N4356" s="296"/>
    </row>
    <row r="4357" spans="1:14" ht="51">
      <c r="A4357" s="602"/>
      <c r="B4357" s="3033" t="s">
        <v>757</v>
      </c>
      <c r="C4357" s="602" t="s">
        <v>307</v>
      </c>
      <c r="D4357" s="617" t="s">
        <v>1853</v>
      </c>
      <c r="E4357" s="639" t="s">
        <v>1838</v>
      </c>
      <c r="F4357" s="734">
        <v>2363</v>
      </c>
      <c r="G4357" s="689" t="s">
        <v>4032</v>
      </c>
      <c r="H4357" s="717"/>
      <c r="I4357" s="712">
        <v>69530</v>
      </c>
      <c r="J4357" s="1537" t="s">
        <v>1126</v>
      </c>
      <c r="K4357" s="723"/>
      <c r="L4357" s="717"/>
      <c r="M4357" s="729"/>
      <c r="N4357" s="296"/>
    </row>
    <row r="4358" spans="1:14">
      <c r="A4358" s="622"/>
      <c r="B4358" s="3032" t="s">
        <v>756</v>
      </c>
      <c r="C4358" s="622" t="s">
        <v>307</v>
      </c>
      <c r="D4358" s="658" t="s">
        <v>1853</v>
      </c>
      <c r="E4358" s="659" t="s">
        <v>1838</v>
      </c>
      <c r="F4358" s="763">
        <v>2370</v>
      </c>
      <c r="G4358" s="739" t="s">
        <v>610</v>
      </c>
      <c r="H4358" s="645">
        <v>58706</v>
      </c>
      <c r="I4358" s="645"/>
      <c r="J4358" s="1537">
        <v>36831</v>
      </c>
      <c r="K4358" s="741"/>
      <c r="L4358" s="645">
        <v>55651.75</v>
      </c>
      <c r="M4358" s="645"/>
      <c r="N4358" s="296"/>
    </row>
    <row r="4359" spans="1:14">
      <c r="A4359" s="602"/>
      <c r="B4359" s="3033" t="s">
        <v>756</v>
      </c>
      <c r="C4359" s="602" t="s">
        <v>307</v>
      </c>
      <c r="D4359" s="617" t="s">
        <v>1853</v>
      </c>
      <c r="E4359" s="639" t="s">
        <v>1838</v>
      </c>
      <c r="F4359" s="618">
        <v>2370</v>
      </c>
      <c r="G4359" s="604" t="s">
        <v>1570</v>
      </c>
      <c r="H4359" s="599"/>
      <c r="I4359" s="700">
        <v>380</v>
      </c>
      <c r="J4359" s="1392"/>
      <c r="K4359" s="606"/>
      <c r="L4359" s="598"/>
      <c r="M4359" s="700">
        <v>450</v>
      </c>
      <c r="N4359" s="296"/>
    </row>
    <row r="4360" spans="1:14" ht="12" customHeight="1">
      <c r="A4360" s="602"/>
      <c r="B4360" s="3033" t="s">
        <v>756</v>
      </c>
      <c r="C4360" s="602" t="s">
        <v>307</v>
      </c>
      <c r="D4360" s="617" t="s">
        <v>1853</v>
      </c>
      <c r="E4360" s="639" t="s">
        <v>1838</v>
      </c>
      <c r="F4360" s="618">
        <v>2370</v>
      </c>
      <c r="G4360" s="604" t="s">
        <v>1571</v>
      </c>
      <c r="H4360" s="599"/>
      <c r="I4360" s="700">
        <v>220</v>
      </c>
      <c r="J4360" s="1392" t="s">
        <v>1126</v>
      </c>
      <c r="K4360" s="606"/>
      <c r="L4360" s="598"/>
      <c r="M4360" s="700">
        <v>220</v>
      </c>
      <c r="N4360" s="296"/>
    </row>
    <row r="4361" spans="1:14" ht="20.399999999999999">
      <c r="A4361" s="602"/>
      <c r="B4361" s="3033" t="s">
        <v>756</v>
      </c>
      <c r="C4361" s="602" t="s">
        <v>307</v>
      </c>
      <c r="D4361" s="617" t="s">
        <v>1853</v>
      </c>
      <c r="E4361" s="639" t="s">
        <v>1838</v>
      </c>
      <c r="F4361" s="618">
        <v>2370</v>
      </c>
      <c r="G4361" s="604" t="s">
        <v>1572</v>
      </c>
      <c r="H4361" s="599"/>
      <c r="I4361" s="700">
        <v>6100</v>
      </c>
      <c r="J4361" s="1392" t="s">
        <v>1126</v>
      </c>
      <c r="K4361" s="606"/>
      <c r="L4361" s="598"/>
      <c r="M4361" s="700">
        <v>6100</v>
      </c>
      <c r="N4361" s="296"/>
    </row>
    <row r="4362" spans="1:14">
      <c r="A4362" s="602"/>
      <c r="B4362" s="3033" t="s">
        <v>756</v>
      </c>
      <c r="C4362" s="602" t="s">
        <v>307</v>
      </c>
      <c r="D4362" s="617" t="s">
        <v>1853</v>
      </c>
      <c r="E4362" s="639" t="s">
        <v>1838</v>
      </c>
      <c r="F4362" s="618">
        <v>2370</v>
      </c>
      <c r="G4362" s="604" t="s">
        <v>269</v>
      </c>
      <c r="H4362" s="599"/>
      <c r="I4362" s="700">
        <v>16500</v>
      </c>
      <c r="J4362" s="1392" t="s">
        <v>1126</v>
      </c>
      <c r="K4362" s="606"/>
      <c r="L4362" s="598"/>
      <c r="M4362" s="2733">
        <v>25000</v>
      </c>
      <c r="N4362" s="296"/>
    </row>
    <row r="4363" spans="1:14">
      <c r="A4363" s="602"/>
      <c r="B4363" s="3033" t="s">
        <v>756</v>
      </c>
      <c r="C4363" s="602" t="s">
        <v>307</v>
      </c>
      <c r="D4363" s="617" t="s">
        <v>1853</v>
      </c>
      <c r="E4363" s="639" t="s">
        <v>1838</v>
      </c>
      <c r="F4363" s="618">
        <v>2370</v>
      </c>
      <c r="G4363" s="604" t="s">
        <v>2295</v>
      </c>
      <c r="H4363" s="599"/>
      <c r="I4363" s="700">
        <v>12115</v>
      </c>
      <c r="J4363" s="1392" t="s">
        <v>1126</v>
      </c>
      <c r="K4363" s="606"/>
      <c r="L4363" s="598"/>
      <c r="M4363" s="700">
        <v>4935</v>
      </c>
      <c r="N4363" s="6"/>
    </row>
    <row r="4364" spans="1:14">
      <c r="A4364" s="602"/>
      <c r="B4364" s="3033" t="s">
        <v>756</v>
      </c>
      <c r="C4364" s="602" t="s">
        <v>307</v>
      </c>
      <c r="D4364" s="617" t="s">
        <v>1853</v>
      </c>
      <c r="E4364" s="639" t="s">
        <v>1838</v>
      </c>
      <c r="F4364" s="618">
        <v>2370</v>
      </c>
      <c r="G4364" s="604" t="s">
        <v>2296</v>
      </c>
      <c r="H4364" s="599"/>
      <c r="I4364" s="700">
        <v>5340</v>
      </c>
      <c r="J4364" s="1392" t="s">
        <v>1126</v>
      </c>
      <c r="K4364" s="606"/>
      <c r="L4364" s="598"/>
      <c r="M4364" s="700">
        <v>4855</v>
      </c>
      <c r="N4364" s="6"/>
    </row>
    <row r="4365" spans="1:14">
      <c r="A4365" s="602"/>
      <c r="B4365" s="3033" t="s">
        <v>756</v>
      </c>
      <c r="C4365" s="602" t="s">
        <v>307</v>
      </c>
      <c r="D4365" s="617" t="s">
        <v>1853</v>
      </c>
      <c r="E4365" s="639" t="s">
        <v>1838</v>
      </c>
      <c r="F4365" s="618">
        <v>2370</v>
      </c>
      <c r="G4365" s="604" t="s">
        <v>2297</v>
      </c>
      <c r="H4365" s="599"/>
      <c r="I4365" s="700">
        <v>3700</v>
      </c>
      <c r="J4365" s="1392" t="s">
        <v>1126</v>
      </c>
      <c r="K4365" s="606"/>
      <c r="L4365" s="598"/>
      <c r="M4365" s="700">
        <v>5330</v>
      </c>
      <c r="N4365" s="296"/>
    </row>
    <row r="4366" spans="1:14">
      <c r="A4366" s="602"/>
      <c r="B4366" s="3033" t="s">
        <v>756</v>
      </c>
      <c r="C4366" s="602" t="s">
        <v>307</v>
      </c>
      <c r="D4366" s="617" t="s">
        <v>1853</v>
      </c>
      <c r="E4366" s="639" t="s">
        <v>1838</v>
      </c>
      <c r="F4366" s="618">
        <v>2370</v>
      </c>
      <c r="G4366" s="604" t="s">
        <v>2298</v>
      </c>
      <c r="H4366" s="599"/>
      <c r="I4366" s="700">
        <v>10610</v>
      </c>
      <c r="J4366" s="1392" t="s">
        <v>1126</v>
      </c>
      <c r="K4366" s="606"/>
      <c r="L4366" s="598"/>
      <c r="M4366" s="700">
        <v>4870</v>
      </c>
      <c r="N4366" s="372"/>
    </row>
    <row r="4367" spans="1:14" ht="20.399999999999999">
      <c r="A4367" s="2080"/>
      <c r="B4367" s="3033" t="s">
        <v>756</v>
      </c>
      <c r="C4367" s="602" t="s">
        <v>307</v>
      </c>
      <c r="D4367" s="617" t="s">
        <v>1853</v>
      </c>
      <c r="E4367" s="639" t="s">
        <v>1838</v>
      </c>
      <c r="F4367" s="618">
        <v>2370</v>
      </c>
      <c r="G4367" s="2089" t="s">
        <v>4311</v>
      </c>
      <c r="H4367" s="2081"/>
      <c r="I4367" s="2211"/>
      <c r="J4367" s="2082"/>
      <c r="K4367" s="2212"/>
      <c r="L4367" s="2083"/>
      <c r="M4367" s="2213">
        <v>216.75</v>
      </c>
      <c r="N4367" s="297"/>
    </row>
    <row r="4368" spans="1:14" ht="20.399999999999999">
      <c r="A4368" s="2080"/>
      <c r="B4368" s="3033" t="s">
        <v>756</v>
      </c>
      <c r="C4368" s="602" t="s">
        <v>307</v>
      </c>
      <c r="D4368" s="617" t="s">
        <v>1853</v>
      </c>
      <c r="E4368" s="639" t="s">
        <v>1838</v>
      </c>
      <c r="F4368" s="618">
        <v>2370</v>
      </c>
      <c r="G4368" s="2089" t="s">
        <v>4312</v>
      </c>
      <c r="H4368" s="2081"/>
      <c r="I4368" s="2211"/>
      <c r="J4368" s="2082"/>
      <c r="K4368" s="2212"/>
      <c r="L4368" s="2083"/>
      <c r="M4368" s="2213">
        <v>330</v>
      </c>
      <c r="N4368" s="297"/>
    </row>
    <row r="4369" spans="1:14" ht="20.399999999999999">
      <c r="A4369" s="2080"/>
      <c r="B4369" s="3033" t="s">
        <v>756</v>
      </c>
      <c r="C4369" s="602" t="s">
        <v>307</v>
      </c>
      <c r="D4369" s="617" t="s">
        <v>1853</v>
      </c>
      <c r="E4369" s="639" t="s">
        <v>1838</v>
      </c>
      <c r="F4369" s="618">
        <v>2370</v>
      </c>
      <c r="G4369" s="2089" t="s">
        <v>4313</v>
      </c>
      <c r="H4369" s="2081"/>
      <c r="I4369" s="2211"/>
      <c r="J4369" s="2082"/>
      <c r="K4369" s="2212"/>
      <c r="L4369" s="2083"/>
      <c r="M4369" s="2213">
        <v>85</v>
      </c>
      <c r="N4369" s="297"/>
    </row>
    <row r="4370" spans="1:14" ht="20.399999999999999">
      <c r="A4370" s="2080"/>
      <c r="B4370" s="3033" t="s">
        <v>756</v>
      </c>
      <c r="C4370" s="602" t="s">
        <v>307</v>
      </c>
      <c r="D4370" s="617" t="s">
        <v>1853</v>
      </c>
      <c r="E4370" s="639" t="s">
        <v>1838</v>
      </c>
      <c r="F4370" s="618">
        <v>2370</v>
      </c>
      <c r="G4370" s="2089" t="s">
        <v>4314</v>
      </c>
      <c r="H4370" s="2081"/>
      <c r="I4370" s="2211"/>
      <c r="J4370" s="2082"/>
      <c r="K4370" s="2212"/>
      <c r="L4370" s="2083"/>
      <c r="M4370" s="2213">
        <v>290</v>
      </c>
      <c r="N4370" s="296"/>
    </row>
    <row r="4371" spans="1:14">
      <c r="A4371" s="2080"/>
      <c r="B4371" s="3033" t="s">
        <v>756</v>
      </c>
      <c r="C4371" s="602" t="s">
        <v>307</v>
      </c>
      <c r="D4371" s="617" t="s">
        <v>1853</v>
      </c>
      <c r="E4371" s="639" t="s">
        <v>1838</v>
      </c>
      <c r="F4371" s="618">
        <v>2370</v>
      </c>
      <c r="G4371" s="2089" t="s">
        <v>4315</v>
      </c>
      <c r="H4371" s="2081"/>
      <c r="I4371" s="2211"/>
      <c r="J4371" s="2082"/>
      <c r="K4371" s="2212"/>
      <c r="L4371" s="2083"/>
      <c r="M4371" s="2213">
        <v>400</v>
      </c>
      <c r="N4371" s="296"/>
    </row>
    <row r="4372" spans="1:14" ht="20.399999999999999">
      <c r="A4372" s="2080"/>
      <c r="B4372" s="3033" t="s">
        <v>756</v>
      </c>
      <c r="C4372" s="602" t="s">
        <v>307</v>
      </c>
      <c r="D4372" s="617" t="s">
        <v>1853</v>
      </c>
      <c r="E4372" s="639" t="s">
        <v>1838</v>
      </c>
      <c r="F4372" s="618">
        <v>2370</v>
      </c>
      <c r="G4372" s="2089" t="s">
        <v>4316</v>
      </c>
      <c r="H4372" s="2081"/>
      <c r="I4372" s="2211"/>
      <c r="J4372" s="2082"/>
      <c r="K4372" s="2212"/>
      <c r="L4372" s="2083"/>
      <c r="M4372" s="2213">
        <v>25</v>
      </c>
      <c r="N4372" s="296"/>
    </row>
    <row r="4373" spans="1:14">
      <c r="A4373" s="2080"/>
      <c r="B4373" s="3033" t="s">
        <v>756</v>
      </c>
      <c r="C4373" s="602" t="s">
        <v>307</v>
      </c>
      <c r="D4373" s="617" t="s">
        <v>1853</v>
      </c>
      <c r="E4373" s="639" t="s">
        <v>1838</v>
      </c>
      <c r="F4373" s="618">
        <v>2370</v>
      </c>
      <c r="G4373" s="2089" t="s">
        <v>4317</v>
      </c>
      <c r="H4373" s="2081"/>
      <c r="I4373" s="2211"/>
      <c r="J4373" s="2082"/>
      <c r="K4373" s="2212"/>
      <c r="L4373" s="2083"/>
      <c r="M4373" s="2213">
        <v>340</v>
      </c>
      <c r="N4373" s="296"/>
    </row>
    <row r="4374" spans="1:14">
      <c r="A4374" s="2080"/>
      <c r="B4374" s="3033" t="s">
        <v>756</v>
      </c>
      <c r="C4374" s="602" t="s">
        <v>307</v>
      </c>
      <c r="D4374" s="617" t="s">
        <v>1853</v>
      </c>
      <c r="E4374" s="639" t="s">
        <v>1838</v>
      </c>
      <c r="F4374" s="618">
        <v>2370</v>
      </c>
      <c r="G4374" s="2089" t="s">
        <v>4318</v>
      </c>
      <c r="H4374" s="2081"/>
      <c r="I4374" s="2211"/>
      <c r="J4374" s="2082"/>
      <c r="K4374" s="2212"/>
      <c r="L4374" s="2083"/>
      <c r="M4374" s="2213">
        <v>325</v>
      </c>
      <c r="N4374" s="296"/>
    </row>
    <row r="4375" spans="1:14">
      <c r="A4375" s="2080"/>
      <c r="B4375" s="3033" t="s">
        <v>756</v>
      </c>
      <c r="C4375" s="602" t="s">
        <v>307</v>
      </c>
      <c r="D4375" s="617" t="s">
        <v>1853</v>
      </c>
      <c r="E4375" s="639" t="s">
        <v>1838</v>
      </c>
      <c r="F4375" s="618">
        <v>2370</v>
      </c>
      <c r="G4375" s="2089" t="s">
        <v>4319</v>
      </c>
      <c r="H4375" s="2081"/>
      <c r="I4375" s="2211"/>
      <c r="J4375" s="2082"/>
      <c r="K4375" s="2212"/>
      <c r="L4375" s="2083"/>
      <c r="M4375" s="2213">
        <v>90</v>
      </c>
      <c r="N4375" s="296"/>
    </row>
    <row r="4376" spans="1:14">
      <c r="A4376" s="2080"/>
      <c r="B4376" s="3033" t="s">
        <v>756</v>
      </c>
      <c r="C4376" s="602" t="s">
        <v>307</v>
      </c>
      <c r="D4376" s="617" t="s">
        <v>1853</v>
      </c>
      <c r="E4376" s="639" t="s">
        <v>1838</v>
      </c>
      <c r="F4376" s="618">
        <v>2370</v>
      </c>
      <c r="G4376" s="2089" t="s">
        <v>4320</v>
      </c>
      <c r="H4376" s="2081"/>
      <c r="I4376" s="2211"/>
      <c r="J4376" s="2082"/>
      <c r="K4376" s="2212"/>
      <c r="L4376" s="2083"/>
      <c r="M4376" s="2213">
        <v>95</v>
      </c>
      <c r="N4376" s="296"/>
    </row>
    <row r="4377" spans="1:14">
      <c r="A4377" s="2080"/>
      <c r="B4377" s="3033" t="s">
        <v>756</v>
      </c>
      <c r="C4377" s="602" t="s">
        <v>307</v>
      </c>
      <c r="D4377" s="617" t="s">
        <v>1853</v>
      </c>
      <c r="E4377" s="639" t="s">
        <v>1838</v>
      </c>
      <c r="F4377" s="618">
        <v>2370</v>
      </c>
      <c r="G4377" s="2089" t="s">
        <v>4321</v>
      </c>
      <c r="H4377" s="2081"/>
      <c r="I4377" s="2211"/>
      <c r="J4377" s="2082"/>
      <c r="K4377" s="2212"/>
      <c r="L4377" s="2083"/>
      <c r="M4377" s="2213">
        <v>95</v>
      </c>
      <c r="N4377" s="296"/>
    </row>
    <row r="4378" spans="1:14">
      <c r="A4378" s="2080"/>
      <c r="B4378" s="3033" t="s">
        <v>756</v>
      </c>
      <c r="C4378" s="602" t="s">
        <v>307</v>
      </c>
      <c r="D4378" s="617" t="s">
        <v>1853</v>
      </c>
      <c r="E4378" s="639" t="s">
        <v>1838</v>
      </c>
      <c r="F4378" s="618">
        <v>2370</v>
      </c>
      <c r="G4378" s="2089" t="s">
        <v>4322</v>
      </c>
      <c r="H4378" s="2081"/>
      <c r="I4378" s="2211"/>
      <c r="J4378" s="2082"/>
      <c r="K4378" s="2212"/>
      <c r="L4378" s="2083"/>
      <c r="M4378" s="2213">
        <v>1600</v>
      </c>
      <c r="N4378" s="296"/>
    </row>
    <row r="4379" spans="1:14">
      <c r="A4379" s="602"/>
      <c r="B4379" s="3033" t="s">
        <v>756</v>
      </c>
      <c r="C4379" s="602" t="s">
        <v>307</v>
      </c>
      <c r="D4379" s="617" t="s">
        <v>1853</v>
      </c>
      <c r="E4379" s="639" t="s">
        <v>1838</v>
      </c>
      <c r="F4379" s="734">
        <v>2370</v>
      </c>
      <c r="G4379" s="689" t="s">
        <v>2299</v>
      </c>
      <c r="H4379" s="640"/>
      <c r="I4379" s="729">
        <v>575</v>
      </c>
      <c r="J4379" s="1537" t="s">
        <v>1126</v>
      </c>
      <c r="K4379" s="731"/>
      <c r="L4379" s="640"/>
      <c r="M4379" s="729"/>
      <c r="N4379" s="296" t="s">
        <v>4557</v>
      </c>
    </row>
    <row r="4380" spans="1:14">
      <c r="A4380" s="602"/>
      <c r="B4380" s="3033" t="s">
        <v>756</v>
      </c>
      <c r="C4380" s="602" t="s">
        <v>307</v>
      </c>
      <c r="D4380" s="617" t="s">
        <v>1853</v>
      </c>
      <c r="E4380" s="639" t="s">
        <v>1838</v>
      </c>
      <c r="F4380" s="734">
        <v>2370</v>
      </c>
      <c r="G4380" s="689" t="s">
        <v>2300</v>
      </c>
      <c r="H4380" s="640"/>
      <c r="I4380" s="729">
        <v>1100</v>
      </c>
      <c r="J4380" s="1537" t="s">
        <v>1126</v>
      </c>
      <c r="K4380" s="731"/>
      <c r="L4380" s="640"/>
      <c r="M4380" s="729"/>
      <c r="N4380" s="296" t="s">
        <v>4558</v>
      </c>
    </row>
    <row r="4381" spans="1:14" ht="20.399999999999999">
      <c r="A4381" s="602"/>
      <c r="B4381" s="3033" t="s">
        <v>756</v>
      </c>
      <c r="C4381" s="602" t="s">
        <v>307</v>
      </c>
      <c r="D4381" s="617" t="s">
        <v>1853</v>
      </c>
      <c r="E4381" s="639" t="s">
        <v>1838</v>
      </c>
      <c r="F4381" s="734">
        <v>2370</v>
      </c>
      <c r="G4381" s="689" t="s">
        <v>2301</v>
      </c>
      <c r="H4381" s="640"/>
      <c r="I4381" s="729">
        <v>136</v>
      </c>
      <c r="J4381" s="1537" t="s">
        <v>1126</v>
      </c>
      <c r="K4381" s="731"/>
      <c r="L4381" s="640"/>
      <c r="M4381" s="729"/>
      <c r="N4381" s="296"/>
    </row>
    <row r="4382" spans="1:14" ht="20.399999999999999">
      <c r="A4382" s="602"/>
      <c r="B4382" s="3033" t="s">
        <v>756</v>
      </c>
      <c r="C4382" s="602" t="s">
        <v>307</v>
      </c>
      <c r="D4382" s="617" t="s">
        <v>1853</v>
      </c>
      <c r="E4382" s="639" t="s">
        <v>1838</v>
      </c>
      <c r="F4382" s="734">
        <v>2370</v>
      </c>
      <c r="G4382" s="689" t="s">
        <v>2302</v>
      </c>
      <c r="H4382" s="640"/>
      <c r="I4382" s="729">
        <v>20</v>
      </c>
      <c r="J4382" s="1537" t="s">
        <v>1126</v>
      </c>
      <c r="K4382" s="731"/>
      <c r="L4382" s="640"/>
      <c r="M4382" s="729"/>
      <c r="N4382" s="296"/>
    </row>
    <row r="4383" spans="1:14" ht="20.399999999999999">
      <c r="A4383" s="602"/>
      <c r="B4383" s="3033" t="s">
        <v>756</v>
      </c>
      <c r="C4383" s="602" t="s">
        <v>307</v>
      </c>
      <c r="D4383" s="617" t="s">
        <v>1853</v>
      </c>
      <c r="E4383" s="639" t="s">
        <v>1838</v>
      </c>
      <c r="F4383" s="734">
        <v>2370</v>
      </c>
      <c r="G4383" s="689" t="s">
        <v>2303</v>
      </c>
      <c r="H4383" s="640"/>
      <c r="I4383" s="729">
        <v>420</v>
      </c>
      <c r="J4383" s="1537" t="s">
        <v>1126</v>
      </c>
      <c r="K4383" s="731"/>
      <c r="L4383" s="640"/>
      <c r="M4383" s="729"/>
      <c r="N4383" s="296" t="s">
        <v>1966</v>
      </c>
    </row>
    <row r="4384" spans="1:14">
      <c r="A4384" s="602"/>
      <c r="B4384" s="3033" t="s">
        <v>756</v>
      </c>
      <c r="C4384" s="602" t="s">
        <v>307</v>
      </c>
      <c r="D4384" s="617" t="s">
        <v>1853</v>
      </c>
      <c r="E4384" s="639" t="s">
        <v>1838</v>
      </c>
      <c r="F4384" s="734">
        <v>2370</v>
      </c>
      <c r="G4384" s="689" t="s">
        <v>2304</v>
      </c>
      <c r="H4384" s="640"/>
      <c r="I4384" s="729">
        <v>405</v>
      </c>
      <c r="J4384" s="1537" t="s">
        <v>1126</v>
      </c>
      <c r="K4384" s="731"/>
      <c r="L4384" s="640"/>
      <c r="M4384" s="729"/>
      <c r="N4384" s="116"/>
    </row>
    <row r="4385" spans="1:14" ht="20.399999999999999">
      <c r="A4385" s="602"/>
      <c r="B4385" s="3033" t="s">
        <v>756</v>
      </c>
      <c r="C4385" s="602" t="s">
        <v>307</v>
      </c>
      <c r="D4385" s="617" t="s">
        <v>1853</v>
      </c>
      <c r="E4385" s="639" t="s">
        <v>1838</v>
      </c>
      <c r="F4385" s="734">
        <v>2370</v>
      </c>
      <c r="G4385" s="689" t="s">
        <v>2305</v>
      </c>
      <c r="H4385" s="640"/>
      <c r="I4385" s="729">
        <v>70</v>
      </c>
      <c r="J4385" s="1537" t="s">
        <v>1126</v>
      </c>
      <c r="K4385" s="731"/>
      <c r="L4385" s="640"/>
      <c r="M4385" s="729"/>
      <c r="N4385" s="15"/>
    </row>
    <row r="4386" spans="1:14" ht="20.399999999999999">
      <c r="A4386" s="602"/>
      <c r="B4386" s="3033" t="s">
        <v>756</v>
      </c>
      <c r="C4386" s="602" t="s">
        <v>307</v>
      </c>
      <c r="D4386" s="617" t="s">
        <v>1853</v>
      </c>
      <c r="E4386" s="639" t="s">
        <v>1838</v>
      </c>
      <c r="F4386" s="734">
        <v>2370</v>
      </c>
      <c r="G4386" s="689" t="s">
        <v>2306</v>
      </c>
      <c r="H4386" s="640"/>
      <c r="I4386" s="729">
        <v>800</v>
      </c>
      <c r="J4386" s="1537" t="s">
        <v>1126</v>
      </c>
      <c r="K4386" s="731"/>
      <c r="L4386" s="640"/>
      <c r="M4386" s="729"/>
      <c r="N4386" s="15" t="s">
        <v>4559</v>
      </c>
    </row>
    <row r="4387" spans="1:14">
      <c r="A4387" s="602"/>
      <c r="B4387" s="3033" t="s">
        <v>756</v>
      </c>
      <c r="C4387" s="602" t="s">
        <v>307</v>
      </c>
      <c r="D4387" s="617" t="s">
        <v>1853</v>
      </c>
      <c r="E4387" s="639" t="s">
        <v>1838</v>
      </c>
      <c r="F4387" s="734">
        <v>2370</v>
      </c>
      <c r="G4387" s="689" t="s">
        <v>2307</v>
      </c>
      <c r="H4387" s="640"/>
      <c r="I4387" s="729">
        <v>215</v>
      </c>
      <c r="J4387" s="1537" t="s">
        <v>1126</v>
      </c>
      <c r="K4387" s="731"/>
      <c r="L4387" s="640"/>
      <c r="M4387" s="729"/>
      <c r="N4387" s="254" t="s">
        <v>4560</v>
      </c>
    </row>
    <row r="4388" spans="1:14">
      <c r="A4388" s="622"/>
      <c r="B4388" s="3032" t="s">
        <v>756</v>
      </c>
      <c r="C4388" s="622" t="s">
        <v>405</v>
      </c>
      <c r="D4388" s="658" t="s">
        <v>1853</v>
      </c>
      <c r="E4388" s="659" t="s">
        <v>1838</v>
      </c>
      <c r="F4388" s="763">
        <v>2390</v>
      </c>
      <c r="G4388" s="739" t="s">
        <v>127</v>
      </c>
      <c r="H4388" s="645">
        <v>1500</v>
      </c>
      <c r="I4388" s="645"/>
      <c r="J4388" s="1537">
        <v>939.04</v>
      </c>
      <c r="K4388" s="741"/>
      <c r="L4388" s="645">
        <v>1500</v>
      </c>
      <c r="M4388" s="645"/>
      <c r="N4388" s="15"/>
    </row>
    <row r="4389" spans="1:14">
      <c r="A4389" s="602"/>
      <c r="B4389" s="3033" t="s">
        <v>756</v>
      </c>
      <c r="C4389" s="602" t="s">
        <v>405</v>
      </c>
      <c r="D4389" s="617" t="s">
        <v>1853</v>
      </c>
      <c r="E4389" s="639" t="s">
        <v>1838</v>
      </c>
      <c r="F4389" s="734">
        <v>2390</v>
      </c>
      <c r="G4389" s="689" t="s">
        <v>270</v>
      </c>
      <c r="H4389" s="640"/>
      <c r="I4389" s="729">
        <v>1500</v>
      </c>
      <c r="J4389" s="1537" t="s">
        <v>1126</v>
      </c>
      <c r="K4389" s="731"/>
      <c r="L4389" s="640"/>
      <c r="M4389" s="729">
        <v>1500</v>
      </c>
      <c r="N4389" s="254"/>
    </row>
    <row r="4390" spans="1:14" ht="34.200000000000003">
      <c r="A4390" s="622"/>
      <c r="B4390" s="3032" t="s">
        <v>756</v>
      </c>
      <c r="C4390" s="622" t="s">
        <v>405</v>
      </c>
      <c r="D4390" s="658" t="s">
        <v>1853</v>
      </c>
      <c r="E4390" s="659" t="s">
        <v>1838</v>
      </c>
      <c r="F4390" s="763">
        <v>2512</v>
      </c>
      <c r="G4390" s="739" t="s">
        <v>763</v>
      </c>
      <c r="H4390" s="645">
        <v>7000</v>
      </c>
      <c r="I4390" s="645"/>
      <c r="J4390" s="1537">
        <v>6505</v>
      </c>
      <c r="K4390" s="741"/>
      <c r="L4390" s="645">
        <v>7810</v>
      </c>
      <c r="M4390" s="645"/>
      <c r="N4390" s="254" t="s">
        <v>4561</v>
      </c>
    </row>
    <row r="4391" spans="1:14">
      <c r="A4391" s="602"/>
      <c r="B4391" s="3033" t="s">
        <v>756</v>
      </c>
      <c r="C4391" s="602" t="s">
        <v>405</v>
      </c>
      <c r="D4391" s="617" t="s">
        <v>1853</v>
      </c>
      <c r="E4391" s="639" t="s">
        <v>1838</v>
      </c>
      <c r="F4391" s="734">
        <v>2512</v>
      </c>
      <c r="G4391" s="689" t="s">
        <v>4324</v>
      </c>
      <c r="H4391" s="640"/>
      <c r="I4391" s="729">
        <v>2000</v>
      </c>
      <c r="J4391" s="1537" t="s">
        <v>1126</v>
      </c>
      <c r="K4391" s="731"/>
      <c r="L4391" s="640"/>
      <c r="M4391" s="729">
        <v>7810</v>
      </c>
      <c r="N4391" s="66"/>
    </row>
    <row r="4392" spans="1:14" ht="20.399999999999999">
      <c r="A4392" s="1393"/>
      <c r="B4392" s="3033" t="s">
        <v>756</v>
      </c>
      <c r="C4392" s="602" t="s">
        <v>405</v>
      </c>
      <c r="D4392" s="617" t="s">
        <v>1853</v>
      </c>
      <c r="E4392" s="639" t="s">
        <v>1838</v>
      </c>
      <c r="F4392" s="734">
        <v>2512</v>
      </c>
      <c r="G4392" s="1460" t="s">
        <v>3229</v>
      </c>
      <c r="H4392" s="1448"/>
      <c r="I4392" s="2072">
        <v>2000</v>
      </c>
      <c r="J4392" s="1448"/>
      <c r="K4392" s="1454"/>
      <c r="L4392" s="1448"/>
      <c r="M4392" s="1448"/>
      <c r="N4392" s="168" t="s">
        <v>4795</v>
      </c>
    </row>
    <row r="4393" spans="1:14" ht="20.399999999999999">
      <c r="A4393" s="1393"/>
      <c r="B4393" s="3033" t="s">
        <v>756</v>
      </c>
      <c r="C4393" s="602" t="s">
        <v>405</v>
      </c>
      <c r="D4393" s="617" t="s">
        <v>1853</v>
      </c>
      <c r="E4393" s="639" t="s">
        <v>1838</v>
      </c>
      <c r="F4393" s="734">
        <v>2512</v>
      </c>
      <c r="G4393" s="1460" t="s">
        <v>4396</v>
      </c>
      <c r="H4393" s="1448"/>
      <c r="I4393" s="2072">
        <v>2000</v>
      </c>
      <c r="J4393" s="1448"/>
      <c r="K4393" s="1454"/>
      <c r="L4393" s="1448"/>
      <c r="M4393" s="1448"/>
      <c r="N4393" s="168" t="s">
        <v>4795</v>
      </c>
    </row>
    <row r="4394" spans="1:14" ht="20.399999999999999">
      <c r="A4394" s="1549"/>
      <c r="B4394" s="3033" t="s">
        <v>756</v>
      </c>
      <c r="C4394" s="602" t="s">
        <v>405</v>
      </c>
      <c r="D4394" s="617" t="s">
        <v>1853</v>
      </c>
      <c r="E4394" s="639" t="s">
        <v>1838</v>
      </c>
      <c r="F4394" s="734">
        <v>2512</v>
      </c>
      <c r="G4394" s="1583" t="s">
        <v>4031</v>
      </c>
      <c r="H4394" s="1552"/>
      <c r="I4394" s="2224">
        <v>1000</v>
      </c>
      <c r="J4394" s="1552"/>
      <c r="K4394" s="1568"/>
      <c r="L4394" s="1552"/>
      <c r="M4394" s="1552"/>
      <c r="N4394" s="6"/>
    </row>
    <row r="4395" spans="1:14">
      <c r="A4395" s="622"/>
      <c r="B4395" s="3032" t="s">
        <v>756</v>
      </c>
      <c r="C4395" s="622" t="s">
        <v>405</v>
      </c>
      <c r="D4395" s="658" t="s">
        <v>1853</v>
      </c>
      <c r="E4395" s="659" t="s">
        <v>1838</v>
      </c>
      <c r="F4395" s="763">
        <v>5233</v>
      </c>
      <c r="G4395" s="739" t="s">
        <v>685</v>
      </c>
      <c r="H4395" s="645">
        <v>1500</v>
      </c>
      <c r="I4395" s="645"/>
      <c r="J4395" s="1537">
        <v>1380</v>
      </c>
      <c r="K4395" s="741"/>
      <c r="L4395" s="645">
        <v>1500</v>
      </c>
      <c r="M4395" s="645"/>
      <c r="N4395" s="1130"/>
    </row>
    <row r="4396" spans="1:14">
      <c r="A4396" s="602"/>
      <c r="B4396" s="3033" t="s">
        <v>756</v>
      </c>
      <c r="C4396" s="602" t="s">
        <v>405</v>
      </c>
      <c r="D4396" s="617" t="s">
        <v>1853</v>
      </c>
      <c r="E4396" s="639" t="s">
        <v>1838</v>
      </c>
      <c r="F4396" s="734">
        <v>5233</v>
      </c>
      <c r="G4396" s="689" t="s">
        <v>986</v>
      </c>
      <c r="H4396" s="640"/>
      <c r="I4396" s="729">
        <v>500</v>
      </c>
      <c r="J4396" s="1537"/>
      <c r="K4396" s="731"/>
      <c r="L4396" s="640"/>
      <c r="M4396" s="729">
        <v>500</v>
      </c>
      <c r="N4396" s="1130"/>
    </row>
    <row r="4397" spans="1:14">
      <c r="A4397" s="602"/>
      <c r="B4397" s="3033" t="s">
        <v>756</v>
      </c>
      <c r="C4397" s="602" t="s">
        <v>405</v>
      </c>
      <c r="D4397" s="617" t="s">
        <v>1853</v>
      </c>
      <c r="E4397" s="639" t="s">
        <v>1838</v>
      </c>
      <c r="F4397" s="734">
        <v>5233</v>
      </c>
      <c r="G4397" s="689" t="s">
        <v>1574</v>
      </c>
      <c r="H4397" s="640"/>
      <c r="I4397" s="729">
        <v>1000</v>
      </c>
      <c r="J4397" s="1537" t="s">
        <v>1126</v>
      </c>
      <c r="K4397" s="731"/>
      <c r="L4397" s="640"/>
      <c r="M4397" s="729">
        <v>1000</v>
      </c>
      <c r="N4397" s="1130"/>
    </row>
    <row r="4398" spans="1:14">
      <c r="A4398" s="622"/>
      <c r="B4398" s="3032" t="s">
        <v>758</v>
      </c>
      <c r="C4398" s="622" t="s">
        <v>405</v>
      </c>
      <c r="D4398" s="658" t="s">
        <v>1853</v>
      </c>
      <c r="E4398" s="659" t="s">
        <v>1838</v>
      </c>
      <c r="F4398" s="763">
        <v>5238</v>
      </c>
      <c r="G4398" s="739" t="s">
        <v>131</v>
      </c>
      <c r="H4398" s="645">
        <v>12803</v>
      </c>
      <c r="I4398" s="645"/>
      <c r="J4398" s="1537">
        <v>10115.6</v>
      </c>
      <c r="K4398" s="741"/>
      <c r="L4398" s="645">
        <v>3800</v>
      </c>
      <c r="M4398" s="645"/>
      <c r="N4398" s="1130"/>
    </row>
    <row r="4399" spans="1:14" ht="20.399999999999999">
      <c r="A4399" s="602"/>
      <c r="B4399" s="3033" t="s">
        <v>758</v>
      </c>
      <c r="C4399" s="602" t="s">
        <v>405</v>
      </c>
      <c r="D4399" s="617" t="s">
        <v>1853</v>
      </c>
      <c r="E4399" s="639" t="s">
        <v>1838</v>
      </c>
      <c r="F4399" s="734">
        <v>5238</v>
      </c>
      <c r="G4399" s="689" t="s">
        <v>4325</v>
      </c>
      <c r="H4399" s="640"/>
      <c r="I4399" s="729">
        <v>5000</v>
      </c>
      <c r="J4399" s="1537" t="s">
        <v>1126</v>
      </c>
      <c r="K4399" s="731"/>
      <c r="L4399" s="640"/>
      <c r="M4399" s="640"/>
      <c r="N4399" s="1130"/>
    </row>
    <row r="4400" spans="1:14" ht="20.399999999999999">
      <c r="A4400" s="602"/>
      <c r="B4400" s="3033" t="s">
        <v>758</v>
      </c>
      <c r="C4400" s="602" t="s">
        <v>405</v>
      </c>
      <c r="D4400" s="617" t="s">
        <v>1853</v>
      </c>
      <c r="E4400" s="639" t="s">
        <v>1838</v>
      </c>
      <c r="F4400" s="734">
        <v>5238</v>
      </c>
      <c r="G4400" s="2514" t="s">
        <v>4812</v>
      </c>
      <c r="H4400" s="640"/>
      <c r="I4400" s="729"/>
      <c r="J4400" s="1537" t="s">
        <v>1126</v>
      </c>
      <c r="K4400" s="731"/>
      <c r="L4400" s="640"/>
      <c r="M4400" s="640">
        <v>3800</v>
      </c>
      <c r="N4400" s="1130"/>
    </row>
    <row r="4401" spans="1:14" ht="20.399999999999999">
      <c r="A4401" s="602"/>
      <c r="B4401" s="3033" t="s">
        <v>758</v>
      </c>
      <c r="C4401" s="602" t="s">
        <v>405</v>
      </c>
      <c r="D4401" s="617" t="s">
        <v>1853</v>
      </c>
      <c r="E4401" s="639" t="s">
        <v>1838</v>
      </c>
      <c r="F4401" s="734">
        <v>5238</v>
      </c>
      <c r="G4401" s="689" t="s">
        <v>2308</v>
      </c>
      <c r="H4401" s="640"/>
      <c r="I4401" s="729">
        <v>4356</v>
      </c>
      <c r="J4401" s="1537" t="s">
        <v>1126</v>
      </c>
      <c r="K4401" s="731"/>
      <c r="L4401" s="640"/>
      <c r="M4401" s="640"/>
      <c r="N4401" s="995" t="s">
        <v>2466</v>
      </c>
    </row>
    <row r="4402" spans="1:14" ht="40.799999999999997">
      <c r="A4402" s="602"/>
      <c r="B4402" s="3033" t="s">
        <v>758</v>
      </c>
      <c r="C4402" s="602" t="s">
        <v>405</v>
      </c>
      <c r="D4402" s="617" t="s">
        <v>1853</v>
      </c>
      <c r="E4402" s="639" t="s">
        <v>1838</v>
      </c>
      <c r="F4402" s="734">
        <v>5238</v>
      </c>
      <c r="G4402" s="1236" t="s">
        <v>2797</v>
      </c>
      <c r="H4402" s="1300"/>
      <c r="I4402" s="1301">
        <v>847</v>
      </c>
      <c r="J4402" s="1537" t="s">
        <v>1126</v>
      </c>
      <c r="K4402" s="1302"/>
      <c r="L4402" s="1300"/>
      <c r="M4402" s="2225"/>
      <c r="N4402" s="1131" t="s">
        <v>4562</v>
      </c>
    </row>
    <row r="4403" spans="1:14" ht="30.6">
      <c r="A4403" s="602"/>
      <c r="B4403" s="3033" t="s">
        <v>758</v>
      </c>
      <c r="C4403" s="602" t="s">
        <v>405</v>
      </c>
      <c r="D4403" s="617" t="s">
        <v>1853</v>
      </c>
      <c r="E4403" s="639" t="s">
        <v>1838</v>
      </c>
      <c r="F4403" s="734">
        <v>5238</v>
      </c>
      <c r="G4403" s="689" t="s">
        <v>3262</v>
      </c>
      <c r="H4403" s="640"/>
      <c r="I4403" s="729">
        <v>2600</v>
      </c>
      <c r="J4403" s="1537" t="s">
        <v>1126</v>
      </c>
      <c r="K4403" s="731"/>
      <c r="L4403" s="640"/>
      <c r="M4403" s="729"/>
      <c r="N4403" s="1131" t="s">
        <v>4563</v>
      </c>
    </row>
    <row r="4404" spans="1:14" ht="20.399999999999999">
      <c r="A4404" s="622"/>
      <c r="B4404" s="3032" t="s">
        <v>757</v>
      </c>
      <c r="C4404" s="622" t="s">
        <v>405</v>
      </c>
      <c r="D4404" s="658" t="s">
        <v>1853</v>
      </c>
      <c r="E4404" s="659" t="s">
        <v>1838</v>
      </c>
      <c r="F4404" s="763">
        <v>5238</v>
      </c>
      <c r="G4404" s="739" t="s">
        <v>131</v>
      </c>
      <c r="H4404" s="645"/>
      <c r="I4404" s="645"/>
      <c r="J4404" s="1537"/>
      <c r="K4404" s="741"/>
      <c r="L4404" s="645">
        <v>5700</v>
      </c>
      <c r="M4404" s="645"/>
      <c r="N4404" s="1131" t="s">
        <v>4564</v>
      </c>
    </row>
    <row r="4405" spans="1:14" ht="20.399999999999999">
      <c r="A4405" s="602"/>
      <c r="B4405" s="3033" t="s">
        <v>757</v>
      </c>
      <c r="C4405" s="602" t="s">
        <v>405</v>
      </c>
      <c r="D4405" s="617" t="s">
        <v>1853</v>
      </c>
      <c r="E4405" s="639" t="s">
        <v>1838</v>
      </c>
      <c r="F4405" s="2226">
        <v>5238</v>
      </c>
      <c r="G4405" s="2720" t="s">
        <v>4811</v>
      </c>
      <c r="H4405" s="2227"/>
      <c r="I4405" s="2228"/>
      <c r="J4405" s="2082"/>
      <c r="K4405" s="2227"/>
      <c r="L4405" s="2229"/>
      <c r="M4405" s="2735">
        <v>5700</v>
      </c>
      <c r="N4405" s="296"/>
    </row>
    <row r="4406" spans="1:14" ht="20.399999999999999">
      <c r="A4406" s="622"/>
      <c r="B4406" s="3032" t="s">
        <v>758</v>
      </c>
      <c r="C4406" s="622" t="s">
        <v>405</v>
      </c>
      <c r="D4406" s="658" t="s">
        <v>1853</v>
      </c>
      <c r="E4406" s="659" t="s">
        <v>1838</v>
      </c>
      <c r="F4406" s="763">
        <v>5239</v>
      </c>
      <c r="G4406" s="739" t="s">
        <v>1137</v>
      </c>
      <c r="H4406" s="645">
        <v>6663</v>
      </c>
      <c r="I4406" s="645"/>
      <c r="J4406" s="1537">
        <v>6661.05</v>
      </c>
      <c r="K4406" s="741"/>
      <c r="L4406" s="645">
        <v>2412.58</v>
      </c>
      <c r="M4406" s="645"/>
      <c r="N4406" s="296"/>
    </row>
    <row r="4407" spans="1:14" ht="20.399999999999999">
      <c r="A4407" s="602"/>
      <c r="B4407" s="3033" t="s">
        <v>758</v>
      </c>
      <c r="C4407" s="602" t="s">
        <v>405</v>
      </c>
      <c r="D4407" s="617" t="s">
        <v>1853</v>
      </c>
      <c r="E4407" s="639" t="s">
        <v>1838</v>
      </c>
      <c r="F4407" s="734">
        <v>5239</v>
      </c>
      <c r="G4407" s="2107" t="s">
        <v>4326</v>
      </c>
      <c r="H4407" s="2100"/>
      <c r="I4407" s="2217"/>
      <c r="J4407" s="2103" t="s">
        <v>1126</v>
      </c>
      <c r="K4407" s="2117"/>
      <c r="L4407" s="2100"/>
      <c r="M4407" s="2100">
        <v>660</v>
      </c>
      <c r="N4407" s="995" t="s">
        <v>2466</v>
      </c>
    </row>
    <row r="4408" spans="1:14">
      <c r="A4408" s="1170"/>
      <c r="B4408" s="3033" t="s">
        <v>758</v>
      </c>
      <c r="C4408" s="602" t="s">
        <v>405</v>
      </c>
      <c r="D4408" s="617" t="s">
        <v>1853</v>
      </c>
      <c r="E4408" s="639" t="s">
        <v>1838</v>
      </c>
      <c r="F4408" s="734">
        <v>5239</v>
      </c>
      <c r="G4408" s="2230" t="s">
        <v>4327</v>
      </c>
      <c r="H4408" s="2166"/>
      <c r="I4408" s="2220"/>
      <c r="J4408" s="2103" t="s">
        <v>1126</v>
      </c>
      <c r="K4408" s="2117"/>
      <c r="L4408" s="2166"/>
      <c r="M4408" s="2220">
        <v>550</v>
      </c>
      <c r="N4408" s="296"/>
    </row>
    <row r="4409" spans="1:14" ht="30.6">
      <c r="A4409" s="576"/>
      <c r="B4409" s="3033" t="s">
        <v>758</v>
      </c>
      <c r="C4409" s="602" t="s">
        <v>405</v>
      </c>
      <c r="D4409" s="617" t="s">
        <v>1853</v>
      </c>
      <c r="E4409" s="639" t="s">
        <v>1838</v>
      </c>
      <c r="F4409" s="734">
        <v>5239</v>
      </c>
      <c r="G4409" s="2230" t="s">
        <v>4328</v>
      </c>
      <c r="H4409" s="2166"/>
      <c r="I4409" s="2220"/>
      <c r="J4409" s="2103" t="s">
        <v>1126</v>
      </c>
      <c r="K4409" s="2117"/>
      <c r="L4409" s="2166"/>
      <c r="M4409" s="2734">
        <v>0</v>
      </c>
      <c r="N4409" s="296"/>
    </row>
    <row r="4410" spans="1:14">
      <c r="A4410" s="602"/>
      <c r="B4410" s="3033" t="s">
        <v>758</v>
      </c>
      <c r="C4410" s="602" t="s">
        <v>405</v>
      </c>
      <c r="D4410" s="617" t="s">
        <v>1853</v>
      </c>
      <c r="E4410" s="639" t="s">
        <v>1838</v>
      </c>
      <c r="F4410" s="734">
        <v>5239</v>
      </c>
      <c r="G4410" s="2230" t="s">
        <v>4329</v>
      </c>
      <c r="H4410" s="2166"/>
      <c r="I4410" s="2220"/>
      <c r="J4410" s="2103"/>
      <c r="K4410" s="2117"/>
      <c r="L4410" s="2166"/>
      <c r="M4410" s="2220">
        <v>600</v>
      </c>
      <c r="N4410" s="296"/>
    </row>
    <row r="4411" spans="1:14">
      <c r="A4411" s="1170"/>
      <c r="B4411" s="3033" t="s">
        <v>758</v>
      </c>
      <c r="C4411" s="602" t="s">
        <v>405</v>
      </c>
      <c r="D4411" s="617" t="s">
        <v>1853</v>
      </c>
      <c r="E4411" s="639" t="s">
        <v>1838</v>
      </c>
      <c r="F4411" s="734">
        <v>5239</v>
      </c>
      <c r="G4411" s="2230" t="s">
        <v>4330</v>
      </c>
      <c r="H4411" s="2166"/>
      <c r="I4411" s="2220"/>
      <c r="J4411" s="2103"/>
      <c r="K4411" s="2117"/>
      <c r="L4411" s="2166"/>
      <c r="M4411" s="2220">
        <v>602.58000000000004</v>
      </c>
      <c r="N4411" s="296"/>
    </row>
    <row r="4412" spans="1:14" ht="20.399999999999999">
      <c r="A4412" s="576"/>
      <c r="B4412" s="3033" t="s">
        <v>758</v>
      </c>
      <c r="C4412" s="602" t="s">
        <v>405</v>
      </c>
      <c r="D4412" s="617" t="s">
        <v>1853</v>
      </c>
      <c r="E4412" s="639" t="s">
        <v>1838</v>
      </c>
      <c r="F4412" s="734">
        <v>5239</v>
      </c>
      <c r="G4412" s="2230" t="s">
        <v>4331</v>
      </c>
      <c r="H4412" s="2166"/>
      <c r="I4412" s="2220"/>
      <c r="J4412" s="2103"/>
      <c r="K4412" s="2117"/>
      <c r="L4412" s="2166"/>
      <c r="M4412" s="2734">
        <v>0</v>
      </c>
      <c r="N4412" s="296"/>
    </row>
    <row r="4413" spans="1:14" ht="20.399999999999999">
      <c r="A4413" s="602"/>
      <c r="B4413" s="3033" t="s">
        <v>758</v>
      </c>
      <c r="C4413" s="602" t="s">
        <v>405</v>
      </c>
      <c r="D4413" s="617" t="s">
        <v>1853</v>
      </c>
      <c r="E4413" s="639" t="s">
        <v>1838</v>
      </c>
      <c r="F4413" s="734">
        <v>5239</v>
      </c>
      <c r="G4413" s="689" t="s">
        <v>2309</v>
      </c>
      <c r="H4413" s="640"/>
      <c r="I4413" s="729">
        <v>3195</v>
      </c>
      <c r="J4413" s="1537" t="s">
        <v>1126</v>
      </c>
      <c r="K4413" s="731"/>
      <c r="L4413" s="640"/>
      <c r="M4413" s="640"/>
      <c r="N4413" s="296"/>
    </row>
    <row r="4414" spans="1:14" ht="20.399999999999999">
      <c r="A4414" s="1170"/>
      <c r="B4414" s="3033" t="s">
        <v>758</v>
      </c>
      <c r="C4414" s="602" t="s">
        <v>405</v>
      </c>
      <c r="D4414" s="617" t="s">
        <v>1853</v>
      </c>
      <c r="E4414" s="639" t="s">
        <v>1838</v>
      </c>
      <c r="F4414" s="734">
        <v>5239</v>
      </c>
      <c r="G4414" s="1236" t="s">
        <v>2858</v>
      </c>
      <c r="H4414" s="1172"/>
      <c r="I4414" s="2231">
        <v>3189</v>
      </c>
      <c r="J4414" s="1537" t="s">
        <v>1126</v>
      </c>
      <c r="K4414" s="1235"/>
      <c r="L4414" s="1172"/>
      <c r="M4414" s="2231"/>
      <c r="N4414" s="296"/>
    </row>
    <row r="4415" spans="1:14" ht="20.399999999999999">
      <c r="A4415" s="576"/>
      <c r="B4415" s="3033" t="s">
        <v>758</v>
      </c>
      <c r="C4415" s="602" t="s">
        <v>405</v>
      </c>
      <c r="D4415" s="617" t="s">
        <v>1853</v>
      </c>
      <c r="E4415" s="639" t="s">
        <v>1838</v>
      </c>
      <c r="F4415" s="734">
        <v>5239</v>
      </c>
      <c r="G4415" s="1068" t="s">
        <v>3052</v>
      </c>
      <c r="H4415" s="1080"/>
      <c r="I4415" s="2222">
        <v>279</v>
      </c>
      <c r="J4415" s="1537" t="s">
        <v>1126</v>
      </c>
      <c r="K4415" s="1338"/>
      <c r="L4415" s="1080"/>
      <c r="M4415" s="2222"/>
      <c r="N4415" s="372" t="s">
        <v>4566</v>
      </c>
    </row>
    <row r="4416" spans="1:14" ht="20.399999999999999">
      <c r="A4416" s="622"/>
      <c r="B4416" s="3032" t="s">
        <v>757</v>
      </c>
      <c r="C4416" s="622" t="s">
        <v>405</v>
      </c>
      <c r="D4416" s="658" t="s">
        <v>1853</v>
      </c>
      <c r="E4416" s="659" t="s">
        <v>1838</v>
      </c>
      <c r="F4416" s="763">
        <v>5239</v>
      </c>
      <c r="G4416" s="739" t="s">
        <v>1137</v>
      </c>
      <c r="H4416" s="645"/>
      <c r="I4416" s="645"/>
      <c r="J4416" s="1537"/>
      <c r="K4416" s="741"/>
      <c r="L4416" s="645">
        <v>2700</v>
      </c>
      <c r="M4416" s="645"/>
      <c r="N4416" s="372" t="s">
        <v>1977</v>
      </c>
    </row>
    <row r="4417" spans="1:14">
      <c r="A4417" s="602"/>
      <c r="B4417" s="3033" t="s">
        <v>757</v>
      </c>
      <c r="C4417" s="602" t="s">
        <v>405</v>
      </c>
      <c r="D4417" s="617" t="s">
        <v>1853</v>
      </c>
      <c r="E4417" s="639" t="s">
        <v>1838</v>
      </c>
      <c r="F4417" s="734">
        <v>5239</v>
      </c>
      <c r="G4417" s="2193" t="s">
        <v>4332</v>
      </c>
      <c r="H4417" s="2227"/>
      <c r="I4417" s="2228"/>
      <c r="J4417" s="2082" t="s">
        <v>1126</v>
      </c>
      <c r="K4417" s="2227"/>
      <c r="L4417" s="2229"/>
      <c r="M4417" s="2227">
        <v>1200</v>
      </c>
      <c r="N4417" s="372"/>
    </row>
    <row r="4418" spans="1:14">
      <c r="A4418" s="1170"/>
      <c r="B4418" s="3033" t="s">
        <v>757</v>
      </c>
      <c r="C4418" s="602" t="s">
        <v>405</v>
      </c>
      <c r="D4418" s="617" t="s">
        <v>1853</v>
      </c>
      <c r="E4418" s="639" t="s">
        <v>1838</v>
      </c>
      <c r="F4418" s="734">
        <v>5239</v>
      </c>
      <c r="G4418" s="2193" t="s">
        <v>4333</v>
      </c>
      <c r="H4418" s="2227"/>
      <c r="I4418" s="2228"/>
      <c r="J4418" s="2082"/>
      <c r="K4418" s="2227"/>
      <c r="L4418" s="2229"/>
      <c r="M4418" s="2227">
        <v>0</v>
      </c>
      <c r="N4418" s="372"/>
    </row>
    <row r="4419" spans="1:14">
      <c r="A4419" s="576"/>
      <c r="B4419" s="3033" t="s">
        <v>757</v>
      </c>
      <c r="C4419" s="602" t="s">
        <v>405</v>
      </c>
      <c r="D4419" s="617" t="s">
        <v>1853</v>
      </c>
      <c r="E4419" s="639" t="s">
        <v>1838</v>
      </c>
      <c r="F4419" s="734">
        <v>5239</v>
      </c>
      <c r="G4419" s="2193" t="s">
        <v>4334</v>
      </c>
      <c r="H4419" s="2227"/>
      <c r="I4419" s="2228"/>
      <c r="J4419" s="2082"/>
      <c r="K4419" s="2227"/>
      <c r="L4419" s="2229"/>
      <c r="M4419" s="2227">
        <v>1500</v>
      </c>
      <c r="N4419" s="116"/>
    </row>
    <row r="4420" spans="1:14">
      <c r="A4420" s="622"/>
      <c r="B4420" s="3032" t="s">
        <v>1203</v>
      </c>
      <c r="C4420" s="622" t="s">
        <v>405</v>
      </c>
      <c r="D4420" s="658" t="s">
        <v>1853</v>
      </c>
      <c r="E4420" s="1305" t="s">
        <v>1838</v>
      </c>
      <c r="F4420" s="1578">
        <v>7230</v>
      </c>
      <c r="G4420" s="1571" t="s">
        <v>1000</v>
      </c>
      <c r="H4420" s="1572">
        <v>401813</v>
      </c>
      <c r="I4420" s="1572"/>
      <c r="J4420" s="1564">
        <v>354110</v>
      </c>
      <c r="K4420" s="1574"/>
      <c r="L4420" s="1572">
        <f>380016+5085</f>
        <v>385101</v>
      </c>
      <c r="M4420" s="1572"/>
      <c r="N4420" s="350"/>
    </row>
    <row r="4421" spans="1:14">
      <c r="A4421" s="602"/>
      <c r="B4421" s="3033" t="s">
        <v>2427</v>
      </c>
      <c r="C4421" s="602" t="s">
        <v>405</v>
      </c>
      <c r="D4421" s="617" t="s">
        <v>1853</v>
      </c>
      <c r="E4421" s="1306" t="s">
        <v>1838</v>
      </c>
      <c r="F4421" s="1312">
        <v>7230</v>
      </c>
      <c r="G4421" s="1683" t="s">
        <v>422</v>
      </c>
      <c r="H4421" s="1563"/>
      <c r="I4421" s="2265">
        <v>235648</v>
      </c>
      <c r="J4421" s="1564" t="s">
        <v>1126</v>
      </c>
      <c r="K4421" s="1565"/>
      <c r="L4421" s="1563"/>
      <c r="M4421" s="1563">
        <v>234268</v>
      </c>
      <c r="N4421" s="2381" t="s">
        <v>4569</v>
      </c>
    </row>
    <row r="4422" spans="1:14">
      <c r="A4422" s="602"/>
      <c r="B4422" s="3033" t="s">
        <v>1203</v>
      </c>
      <c r="C4422" s="602" t="s">
        <v>405</v>
      </c>
      <c r="D4422" s="617" t="s">
        <v>1853</v>
      </c>
      <c r="E4422" s="1306" t="s">
        <v>1838</v>
      </c>
      <c r="F4422" s="1312">
        <v>7230</v>
      </c>
      <c r="G4422" s="1683" t="s">
        <v>756</v>
      </c>
      <c r="H4422" s="1563"/>
      <c r="I4422" s="2265">
        <v>155649.29579999999</v>
      </c>
      <c r="J4422" s="1564" t="s">
        <v>1126</v>
      </c>
      <c r="K4422" s="1565"/>
      <c r="L4422" s="1563"/>
      <c r="M4422" s="1563">
        <f>137448+5085</f>
        <v>142533</v>
      </c>
      <c r="N4422" s="116"/>
    </row>
    <row r="4423" spans="1:14">
      <c r="A4423" s="602"/>
      <c r="B4423" s="3033" t="s">
        <v>1203</v>
      </c>
      <c r="C4423" s="602" t="s">
        <v>405</v>
      </c>
      <c r="D4423" s="617" t="s">
        <v>1853</v>
      </c>
      <c r="E4423" s="1306" t="s">
        <v>1838</v>
      </c>
      <c r="F4423" s="1312">
        <v>7230</v>
      </c>
      <c r="G4423" s="1683" t="s">
        <v>758</v>
      </c>
      <c r="H4423" s="1563"/>
      <c r="I4423" s="2265">
        <v>10516</v>
      </c>
      <c r="J4423" s="1564" t="s">
        <v>1126</v>
      </c>
      <c r="K4423" s="1565"/>
      <c r="L4423" s="1563"/>
      <c r="M4423" s="1563">
        <v>8300</v>
      </c>
      <c r="N4423" s="116"/>
    </row>
    <row r="4424" spans="1:14">
      <c r="A4424" s="622"/>
      <c r="B4424" s="3032" t="s">
        <v>1730</v>
      </c>
      <c r="C4424" s="622" t="s">
        <v>405</v>
      </c>
      <c r="D4424" s="658" t="s">
        <v>1853</v>
      </c>
      <c r="E4424" s="779" t="s">
        <v>1838</v>
      </c>
      <c r="F4424" s="624">
        <v>7230</v>
      </c>
      <c r="G4424" s="625" t="s">
        <v>1730</v>
      </c>
      <c r="H4424" s="628">
        <v>26620</v>
      </c>
      <c r="I4424" s="628"/>
      <c r="J4424" s="1392"/>
      <c r="K4424" s="666"/>
      <c r="L4424" s="626">
        <v>28100</v>
      </c>
      <c r="M4424" s="626"/>
      <c r="N4424" s="1679"/>
    </row>
    <row r="4425" spans="1:14">
      <c r="A4425" s="607"/>
      <c r="B4425" s="3049" t="s">
        <v>1730</v>
      </c>
      <c r="C4425" s="607" t="s">
        <v>405</v>
      </c>
      <c r="D4425" s="608" t="s">
        <v>1853</v>
      </c>
      <c r="E4425" s="875" t="s">
        <v>1838</v>
      </c>
      <c r="F4425" s="610">
        <v>7230</v>
      </c>
      <c r="G4425" s="656" t="s">
        <v>4457</v>
      </c>
      <c r="H4425" s="672"/>
      <c r="I4425" s="672"/>
      <c r="J4425" s="1392"/>
      <c r="K4425" s="672"/>
      <c r="L4425" s="2263"/>
      <c r="M4425" s="2263">
        <v>8100</v>
      </c>
      <c r="N4425" s="1679"/>
    </row>
    <row r="4426" spans="1:14">
      <c r="A4426" s="607"/>
      <c r="B4426" s="3049" t="s">
        <v>1730</v>
      </c>
      <c r="C4426" s="607" t="s">
        <v>405</v>
      </c>
      <c r="D4426" s="608" t="s">
        <v>1853</v>
      </c>
      <c r="E4426" s="875" t="s">
        <v>1838</v>
      </c>
      <c r="F4426" s="610">
        <v>7230</v>
      </c>
      <c r="G4426" s="656" t="s">
        <v>4458</v>
      </c>
      <c r="H4426" s="672"/>
      <c r="I4426" s="672"/>
      <c r="J4426" s="1392"/>
      <c r="K4426" s="672"/>
      <c r="L4426" s="2263"/>
      <c r="M4426" s="2263">
        <v>20000</v>
      </c>
      <c r="N4426" s="1679"/>
    </row>
    <row r="4427" spans="1:14" ht="20.399999999999999">
      <c r="A4427" s="607"/>
      <c r="B4427" s="3049" t="s">
        <v>1730</v>
      </c>
      <c r="C4427" s="607" t="s">
        <v>405</v>
      </c>
      <c r="D4427" s="608" t="s">
        <v>1853</v>
      </c>
      <c r="E4427" s="875" t="s">
        <v>1838</v>
      </c>
      <c r="F4427" s="610">
        <v>7230</v>
      </c>
      <c r="G4427" s="656" t="s">
        <v>2438</v>
      </c>
      <c r="H4427" s="672"/>
      <c r="I4427" s="672">
        <v>26620</v>
      </c>
      <c r="J4427" s="1392">
        <v>23219</v>
      </c>
      <c r="K4427" s="672"/>
      <c r="L4427" s="2263"/>
      <c r="M4427" s="2263"/>
      <c r="N4427" s="72" t="s">
        <v>1706</v>
      </c>
    </row>
    <row r="4428" spans="1:14">
      <c r="A4428" s="788"/>
      <c r="B4428" s="3032" t="s">
        <v>312</v>
      </c>
      <c r="C4428" s="622" t="s">
        <v>306</v>
      </c>
      <c r="D4428" s="658" t="s">
        <v>1852</v>
      </c>
      <c r="E4428" s="622" t="s">
        <v>1840</v>
      </c>
      <c r="F4428" s="624">
        <v>1119</v>
      </c>
      <c r="G4428" s="625" t="s">
        <v>101</v>
      </c>
      <c r="H4428" s="776">
        <v>4029</v>
      </c>
      <c r="I4428" s="776"/>
      <c r="J4428" s="1392">
        <v>0</v>
      </c>
      <c r="K4428" s="953"/>
      <c r="L4428" s="776">
        <v>2869</v>
      </c>
      <c r="M4428" s="776"/>
      <c r="N4428" s="72"/>
    </row>
    <row r="4429" spans="1:14">
      <c r="A4429" s="699"/>
      <c r="B4429" s="3033" t="s">
        <v>312</v>
      </c>
      <c r="C4429" s="602" t="s">
        <v>306</v>
      </c>
      <c r="D4429" s="617" t="s">
        <v>1852</v>
      </c>
      <c r="E4429" s="602" t="s">
        <v>1840</v>
      </c>
      <c r="F4429" s="618">
        <v>1119</v>
      </c>
      <c r="G4429" s="604" t="s">
        <v>1286</v>
      </c>
      <c r="H4429" s="615"/>
      <c r="I4429" s="615">
        <v>869</v>
      </c>
      <c r="J4429" s="1392" t="s">
        <v>1126</v>
      </c>
      <c r="K4429" s="954"/>
      <c r="L4429" s="615"/>
      <c r="M4429" s="615">
        <v>869</v>
      </c>
      <c r="N4429" s="72"/>
    </row>
    <row r="4430" spans="1:14">
      <c r="A4430" s="699"/>
      <c r="B4430" s="3033" t="s">
        <v>312</v>
      </c>
      <c r="C4430" s="602" t="s">
        <v>306</v>
      </c>
      <c r="D4430" s="617" t="s">
        <v>1852</v>
      </c>
      <c r="E4430" s="602" t="s">
        <v>1840</v>
      </c>
      <c r="F4430" s="618">
        <v>1119</v>
      </c>
      <c r="G4430" s="604" t="s">
        <v>375</v>
      </c>
      <c r="H4430" s="615"/>
      <c r="I4430" s="615">
        <v>1660</v>
      </c>
      <c r="J4430" s="1392" t="s">
        <v>1126</v>
      </c>
      <c r="K4430" s="954"/>
      <c r="L4430" s="615"/>
      <c r="M4430" s="737">
        <v>2000</v>
      </c>
      <c r="N4430" s="72"/>
    </row>
    <row r="4431" spans="1:14" ht="40.799999999999997">
      <c r="A4431" s="699"/>
      <c r="B4431" s="3033" t="s">
        <v>312</v>
      </c>
      <c r="C4431" s="602" t="s">
        <v>306</v>
      </c>
      <c r="D4431" s="617" t="s">
        <v>1852</v>
      </c>
      <c r="E4431" s="602" t="s">
        <v>1840</v>
      </c>
      <c r="F4431" s="618">
        <v>1119</v>
      </c>
      <c r="G4431" s="604" t="s">
        <v>630</v>
      </c>
      <c r="H4431" s="615"/>
      <c r="I4431" s="615"/>
      <c r="J4431" s="1392" t="s">
        <v>1126</v>
      </c>
      <c r="K4431" s="954"/>
      <c r="L4431" s="615"/>
      <c r="M4431" s="737"/>
      <c r="N4431" s="72"/>
    </row>
    <row r="4432" spans="1:14" ht="20.399999999999999">
      <c r="A4432" s="699"/>
      <c r="B4432" s="3033" t="s">
        <v>312</v>
      </c>
      <c r="C4432" s="602" t="s">
        <v>306</v>
      </c>
      <c r="D4432" s="617" t="s">
        <v>1852</v>
      </c>
      <c r="E4432" s="602" t="s">
        <v>1840</v>
      </c>
      <c r="F4432" s="618">
        <v>1119</v>
      </c>
      <c r="G4432" s="604" t="s">
        <v>754</v>
      </c>
      <c r="H4432" s="615"/>
      <c r="I4432" s="615">
        <v>1500</v>
      </c>
      <c r="J4432" s="1392" t="s">
        <v>1126</v>
      </c>
      <c r="K4432" s="954"/>
      <c r="L4432" s="615"/>
      <c r="M4432" s="737"/>
      <c r="N4432" s="72"/>
    </row>
    <row r="4433" spans="1:14" ht="20.399999999999999">
      <c r="A4433" s="788"/>
      <c r="B4433" s="3032" t="s">
        <v>756</v>
      </c>
      <c r="C4433" s="622" t="s">
        <v>413</v>
      </c>
      <c r="D4433" s="658" t="s">
        <v>1852</v>
      </c>
      <c r="E4433" s="622" t="s">
        <v>1840</v>
      </c>
      <c r="F4433" s="624">
        <v>1210</v>
      </c>
      <c r="G4433" s="625" t="s">
        <v>4252</v>
      </c>
      <c r="H4433" s="776">
        <v>1407</v>
      </c>
      <c r="I4433" s="776"/>
      <c r="J4433" s="1392">
        <v>0</v>
      </c>
      <c r="K4433" s="953"/>
      <c r="L4433" s="776">
        <v>1000</v>
      </c>
      <c r="M4433" s="777"/>
      <c r="N4433" s="72"/>
    </row>
    <row r="4434" spans="1:14">
      <c r="A4434" s="699"/>
      <c r="B4434" s="3033" t="s">
        <v>756</v>
      </c>
      <c r="C4434" s="602" t="s">
        <v>413</v>
      </c>
      <c r="D4434" s="617" t="s">
        <v>1852</v>
      </c>
      <c r="E4434" s="602" t="s">
        <v>1840</v>
      </c>
      <c r="F4434" s="618">
        <v>1210</v>
      </c>
      <c r="G4434" s="620" t="s">
        <v>753</v>
      </c>
      <c r="H4434" s="615"/>
      <c r="I4434" s="615">
        <v>407</v>
      </c>
      <c r="J4434" s="1392" t="s">
        <v>1126</v>
      </c>
      <c r="K4434" s="954"/>
      <c r="L4434" s="615"/>
      <c r="M4434" s="737"/>
      <c r="N4434" s="72"/>
    </row>
    <row r="4435" spans="1:14" ht="20.399999999999999">
      <c r="A4435" s="699"/>
      <c r="B4435" s="3033" t="s">
        <v>756</v>
      </c>
      <c r="C4435" s="602" t="s">
        <v>413</v>
      </c>
      <c r="D4435" s="617" t="s">
        <v>1852</v>
      </c>
      <c r="E4435" s="602" t="s">
        <v>1840</v>
      </c>
      <c r="F4435" s="618">
        <v>1210</v>
      </c>
      <c r="G4435" s="604" t="s">
        <v>754</v>
      </c>
      <c r="H4435" s="615"/>
      <c r="I4435" s="615">
        <v>1000</v>
      </c>
      <c r="J4435" s="1392" t="s">
        <v>1126</v>
      </c>
      <c r="K4435" s="954"/>
      <c r="L4435" s="615"/>
      <c r="M4435" s="737">
        <v>1000</v>
      </c>
      <c r="N4435" s="72"/>
    </row>
    <row r="4436" spans="1:14">
      <c r="A4436" s="788"/>
      <c r="B4436" s="3032" t="s">
        <v>312</v>
      </c>
      <c r="C4436" s="622" t="s">
        <v>306</v>
      </c>
      <c r="D4436" s="658" t="s">
        <v>1852</v>
      </c>
      <c r="E4436" s="622" t="s">
        <v>1840</v>
      </c>
      <c r="F4436" s="624">
        <v>6242</v>
      </c>
      <c r="G4436" s="625" t="s">
        <v>296</v>
      </c>
      <c r="H4436" s="776">
        <v>9447</v>
      </c>
      <c r="I4436" s="776"/>
      <c r="J4436" s="1392">
        <v>0</v>
      </c>
      <c r="K4436" s="953"/>
      <c r="L4436" s="776">
        <v>3000</v>
      </c>
      <c r="M4436" s="777"/>
      <c r="N4436" s="72"/>
    </row>
    <row r="4437" spans="1:14" ht="30.6">
      <c r="A4437" s="699"/>
      <c r="B4437" s="3033" t="s">
        <v>312</v>
      </c>
      <c r="C4437" s="602" t="s">
        <v>306</v>
      </c>
      <c r="D4437" s="617" t="s">
        <v>1852</v>
      </c>
      <c r="E4437" s="602" t="s">
        <v>1840</v>
      </c>
      <c r="F4437" s="618">
        <v>6242</v>
      </c>
      <c r="G4437" s="604" t="s">
        <v>2796</v>
      </c>
      <c r="H4437" s="615"/>
      <c r="I4437" s="615">
        <v>2971</v>
      </c>
      <c r="J4437" s="1392" t="s">
        <v>1126</v>
      </c>
      <c r="K4437" s="954"/>
      <c r="L4437" s="615"/>
      <c r="M4437" s="737">
        <v>3000</v>
      </c>
      <c r="N4437" s="72" t="s">
        <v>1706</v>
      </c>
    </row>
    <row r="4438" spans="1:14" ht="20.399999999999999">
      <c r="A4438" s="699"/>
      <c r="B4438" s="3033" t="s">
        <v>312</v>
      </c>
      <c r="C4438" s="602" t="s">
        <v>306</v>
      </c>
      <c r="D4438" s="617" t="s">
        <v>1852</v>
      </c>
      <c r="E4438" s="602" t="s">
        <v>1840</v>
      </c>
      <c r="F4438" s="618">
        <v>6242</v>
      </c>
      <c r="G4438" s="604" t="s">
        <v>754</v>
      </c>
      <c r="H4438" s="615"/>
      <c r="I4438" s="615">
        <v>6476</v>
      </c>
      <c r="J4438" s="1392" t="s">
        <v>1126</v>
      </c>
      <c r="K4438" s="954"/>
      <c r="L4438" s="615"/>
      <c r="M4438" s="737"/>
      <c r="N4438" s="72"/>
    </row>
    <row r="4439" spans="1:14" ht="30.6">
      <c r="A4439" s="788"/>
      <c r="B4439" s="3032" t="s">
        <v>312</v>
      </c>
      <c r="C4439" s="622" t="s">
        <v>306</v>
      </c>
      <c r="D4439" s="658" t="s">
        <v>1852</v>
      </c>
      <c r="E4439" s="622" t="s">
        <v>1840</v>
      </c>
      <c r="F4439" s="624">
        <v>7245</v>
      </c>
      <c r="G4439" s="625" t="s">
        <v>506</v>
      </c>
      <c r="H4439" s="776">
        <v>0</v>
      </c>
      <c r="I4439" s="776"/>
      <c r="J4439" s="1392" t="s">
        <v>1126</v>
      </c>
      <c r="K4439" s="953"/>
      <c r="L4439" s="776">
        <v>0</v>
      </c>
      <c r="M4439" s="777"/>
      <c r="N4439" s="72"/>
    </row>
    <row r="4440" spans="1:14">
      <c r="A4440" s="699"/>
      <c r="B4440" s="3033" t="s">
        <v>312</v>
      </c>
      <c r="C4440" s="602" t="s">
        <v>306</v>
      </c>
      <c r="D4440" s="617" t="s">
        <v>1852</v>
      </c>
      <c r="E4440" s="602" t="s">
        <v>1840</v>
      </c>
      <c r="F4440" s="618">
        <v>7245</v>
      </c>
      <c r="G4440" s="604" t="s">
        <v>507</v>
      </c>
      <c r="H4440" s="615"/>
      <c r="I4440" s="615"/>
      <c r="J4440" s="1392" t="s">
        <v>1126</v>
      </c>
      <c r="K4440" s="954"/>
      <c r="L4440" s="615"/>
      <c r="M4440" s="737"/>
      <c r="N4440" s="72"/>
    </row>
    <row r="4441" spans="1:14">
      <c r="A4441" s="622"/>
      <c r="B4441" s="3032" t="s">
        <v>351</v>
      </c>
      <c r="C4441" s="622" t="s">
        <v>308</v>
      </c>
      <c r="D4441" s="658" t="s">
        <v>1853</v>
      </c>
      <c r="E4441" s="681" t="s">
        <v>1815</v>
      </c>
      <c r="F4441" s="624">
        <v>2233</v>
      </c>
      <c r="G4441" s="625" t="s">
        <v>137</v>
      </c>
      <c r="H4441" s="715">
        <v>3465</v>
      </c>
      <c r="I4441" s="716"/>
      <c r="J4441" s="1392">
        <v>1600.59</v>
      </c>
      <c r="K4441" s="888"/>
      <c r="L4441" s="715">
        <v>3102</v>
      </c>
      <c r="M4441" s="716"/>
      <c r="N4441" s="72"/>
    </row>
    <row r="4442" spans="1:14">
      <c r="A4442" s="699"/>
      <c r="B4442" s="3033" t="s">
        <v>351</v>
      </c>
      <c r="C4442" s="602" t="s">
        <v>308</v>
      </c>
      <c r="D4442" s="617" t="s">
        <v>1853</v>
      </c>
      <c r="E4442" s="639" t="s">
        <v>1815</v>
      </c>
      <c r="F4442" s="618">
        <v>2233</v>
      </c>
      <c r="G4442" s="614" t="s">
        <v>2756</v>
      </c>
      <c r="H4442" s="599"/>
      <c r="I4442" s="599"/>
      <c r="J4442" s="1392" t="s">
        <v>1126</v>
      </c>
      <c r="K4442" s="600"/>
      <c r="L4442" s="640"/>
      <c r="M4442" s="640">
        <v>102</v>
      </c>
      <c r="N4442" s="72"/>
    </row>
    <row r="4443" spans="1:14">
      <c r="A4443" s="699"/>
      <c r="B4443" s="3033" t="s">
        <v>351</v>
      </c>
      <c r="C4443" s="602" t="s">
        <v>308</v>
      </c>
      <c r="D4443" s="617" t="s">
        <v>1853</v>
      </c>
      <c r="E4443" s="639" t="s">
        <v>1815</v>
      </c>
      <c r="F4443" s="618">
        <v>2233</v>
      </c>
      <c r="G4443" s="614" t="s">
        <v>2757</v>
      </c>
      <c r="H4443" s="599"/>
      <c r="I4443" s="599">
        <v>3465</v>
      </c>
      <c r="J4443" s="1392" t="s">
        <v>1126</v>
      </c>
      <c r="K4443" s="600"/>
      <c r="L4443" s="640"/>
      <c r="M4443" s="640">
        <v>3000</v>
      </c>
      <c r="N4443" s="72"/>
    </row>
    <row r="4444" spans="1:14">
      <c r="A4444" s="622"/>
      <c r="B4444" s="3032" t="s">
        <v>351</v>
      </c>
      <c r="C4444" s="622" t="s">
        <v>308</v>
      </c>
      <c r="D4444" s="658" t="s">
        <v>1853</v>
      </c>
      <c r="E4444" s="659" t="s">
        <v>1815</v>
      </c>
      <c r="F4444" s="624">
        <v>2239</v>
      </c>
      <c r="G4444" s="625" t="s">
        <v>139</v>
      </c>
      <c r="H4444" s="715">
        <v>37535</v>
      </c>
      <c r="I4444" s="716"/>
      <c r="J4444" s="1392">
        <v>17559.62</v>
      </c>
      <c r="K4444" s="888"/>
      <c r="L4444" s="715">
        <v>39000</v>
      </c>
      <c r="M4444" s="716"/>
      <c r="N4444" s="72"/>
    </row>
    <row r="4445" spans="1:14">
      <c r="A4445" s="699"/>
      <c r="B4445" s="3033" t="s">
        <v>351</v>
      </c>
      <c r="C4445" s="602" t="s">
        <v>308</v>
      </c>
      <c r="D4445" s="617" t="s">
        <v>1853</v>
      </c>
      <c r="E4445" s="639" t="s">
        <v>1815</v>
      </c>
      <c r="F4445" s="618">
        <v>2239</v>
      </c>
      <c r="G4445" s="614" t="s">
        <v>2757</v>
      </c>
      <c r="H4445" s="599"/>
      <c r="I4445" s="599">
        <v>37535</v>
      </c>
      <c r="J4445" s="1392" t="s">
        <v>1126</v>
      </c>
      <c r="K4445" s="600"/>
      <c r="L4445" s="640"/>
      <c r="M4445" s="640">
        <v>39000</v>
      </c>
      <c r="N4445" s="1388"/>
    </row>
    <row r="4446" spans="1:14">
      <c r="A4446" s="699"/>
      <c r="B4446" s="3033" t="s">
        <v>351</v>
      </c>
      <c r="C4446" s="602" t="s">
        <v>308</v>
      </c>
      <c r="D4446" s="617" t="s">
        <v>1853</v>
      </c>
      <c r="E4446" s="639" t="s">
        <v>1815</v>
      </c>
      <c r="F4446" s="618">
        <v>2239</v>
      </c>
      <c r="G4446" s="614" t="s">
        <v>1300</v>
      </c>
      <c r="H4446" s="599"/>
      <c r="I4446" s="599"/>
      <c r="J4446" s="1392" t="s">
        <v>1126</v>
      </c>
      <c r="K4446" s="600"/>
      <c r="L4446" s="640"/>
      <c r="M4446" s="640"/>
      <c r="N4446" s="1388"/>
    </row>
    <row r="4447" spans="1:14">
      <c r="A4447" s="622"/>
      <c r="B4447" s="3032" t="s">
        <v>351</v>
      </c>
      <c r="C4447" s="622" t="s">
        <v>308</v>
      </c>
      <c r="D4447" s="658" t="s">
        <v>1853</v>
      </c>
      <c r="E4447" s="659" t="s">
        <v>1815</v>
      </c>
      <c r="F4447" s="624">
        <v>2370</v>
      </c>
      <c r="G4447" s="625" t="s">
        <v>509</v>
      </c>
      <c r="H4447" s="715">
        <v>0</v>
      </c>
      <c r="I4447" s="716"/>
      <c r="J4447" s="1392" t="s">
        <v>1126</v>
      </c>
      <c r="K4447" s="888"/>
      <c r="L4447" s="715">
        <v>0</v>
      </c>
      <c r="M4447" s="716"/>
      <c r="N4447" s="1388"/>
    </row>
    <row r="4448" spans="1:14">
      <c r="A4448" s="699"/>
      <c r="B4448" s="3033" t="s">
        <v>351</v>
      </c>
      <c r="C4448" s="602" t="s">
        <v>308</v>
      </c>
      <c r="D4448" s="617" t="s">
        <v>1853</v>
      </c>
      <c r="E4448" s="639" t="s">
        <v>1815</v>
      </c>
      <c r="F4448" s="618">
        <v>2370</v>
      </c>
      <c r="G4448" s="614"/>
      <c r="H4448" s="599"/>
      <c r="I4448" s="599"/>
      <c r="J4448" s="1392" t="s">
        <v>1126</v>
      </c>
      <c r="K4448" s="600"/>
      <c r="L4448" s="640"/>
      <c r="M4448" s="640"/>
      <c r="N4448" s="72"/>
    </row>
    <row r="4449" spans="1:14" ht="30.6">
      <c r="A4449" s="622"/>
      <c r="B4449" s="3032" t="s">
        <v>351</v>
      </c>
      <c r="C4449" s="622" t="s">
        <v>308</v>
      </c>
      <c r="D4449" s="658" t="s">
        <v>1853</v>
      </c>
      <c r="E4449" s="659" t="s">
        <v>1815</v>
      </c>
      <c r="F4449" s="624">
        <v>7245</v>
      </c>
      <c r="G4449" s="625" t="s">
        <v>506</v>
      </c>
      <c r="H4449" s="715"/>
      <c r="I4449" s="716"/>
      <c r="J4449" s="1392" t="s">
        <v>1126</v>
      </c>
      <c r="K4449" s="888"/>
      <c r="L4449" s="715"/>
      <c r="M4449" s="716"/>
      <c r="N4449" s="72"/>
    </row>
    <row r="4450" spans="1:14">
      <c r="A4450" s="699"/>
      <c r="B4450" s="3033" t="s">
        <v>351</v>
      </c>
      <c r="C4450" s="602" t="s">
        <v>308</v>
      </c>
      <c r="D4450" s="617" t="s">
        <v>1853</v>
      </c>
      <c r="E4450" s="639" t="s">
        <v>1815</v>
      </c>
      <c r="F4450" s="618">
        <v>7245</v>
      </c>
      <c r="G4450" s="614"/>
      <c r="H4450" s="599"/>
      <c r="I4450" s="599"/>
      <c r="J4450" s="1392" t="s">
        <v>1126</v>
      </c>
      <c r="K4450" s="600"/>
      <c r="L4450" s="640"/>
      <c r="M4450" s="640"/>
      <c r="N4450" s="72"/>
    </row>
    <row r="4451" spans="1:14">
      <c r="A4451" s="914"/>
      <c r="B4451" s="3032" t="s">
        <v>422</v>
      </c>
      <c r="C4451" s="622" t="s">
        <v>413</v>
      </c>
      <c r="D4451" s="623" t="s">
        <v>1310</v>
      </c>
      <c r="E4451" s="681" t="s">
        <v>948</v>
      </c>
      <c r="F4451" s="763">
        <v>1119</v>
      </c>
      <c r="G4451" s="739" t="s">
        <v>392</v>
      </c>
      <c r="H4451" s="955">
        <v>133845</v>
      </c>
      <c r="I4451" s="955"/>
      <c r="J4451" s="1537">
        <v>110482</v>
      </c>
      <c r="K4451" s="731"/>
      <c r="L4451" s="955">
        <v>142404</v>
      </c>
      <c r="M4451" s="955"/>
      <c r="N4451" s="72" t="s">
        <v>1533</v>
      </c>
    </row>
    <row r="4452" spans="1:14">
      <c r="A4452" s="800"/>
      <c r="B4452" s="3033" t="s">
        <v>422</v>
      </c>
      <c r="C4452" s="602" t="s">
        <v>413</v>
      </c>
      <c r="D4452" s="617" t="s">
        <v>1310</v>
      </c>
      <c r="E4452" s="639" t="s">
        <v>948</v>
      </c>
      <c r="F4452" s="734">
        <v>1119</v>
      </c>
      <c r="G4452" s="689"/>
      <c r="H4452" s="745"/>
      <c r="I4452" s="745">
        <v>135145.07999999999</v>
      </c>
      <c r="J4452" s="1537" t="s">
        <v>1126</v>
      </c>
      <c r="K4452" s="731"/>
      <c r="L4452" s="745"/>
      <c r="M4452" s="745">
        <v>142404</v>
      </c>
      <c r="N4452" s="72"/>
    </row>
    <row r="4453" spans="1:14" ht="40.799999999999997">
      <c r="A4453" s="749"/>
      <c r="B4453" s="3033" t="s">
        <v>422</v>
      </c>
      <c r="C4453" s="602" t="s">
        <v>413</v>
      </c>
      <c r="D4453" s="617" t="s">
        <v>1310</v>
      </c>
      <c r="E4453" s="639" t="s">
        <v>948</v>
      </c>
      <c r="F4453" s="734">
        <v>1119</v>
      </c>
      <c r="G4453" s="2385" t="s">
        <v>4903</v>
      </c>
      <c r="H4453" s="648"/>
      <c r="I4453" s="648">
        <v>-600</v>
      </c>
      <c r="J4453" s="1537" t="s">
        <v>1126</v>
      </c>
      <c r="K4453" s="764"/>
      <c r="L4453" s="648"/>
      <c r="M4453" s="648"/>
      <c r="N4453" s="1679"/>
    </row>
    <row r="4454" spans="1:14" ht="20.399999999999999">
      <c r="A4454" s="2709"/>
      <c r="B4454" s="3033" t="s">
        <v>422</v>
      </c>
      <c r="C4454" s="602" t="s">
        <v>413</v>
      </c>
      <c r="D4454" s="617" t="s">
        <v>1310</v>
      </c>
      <c r="E4454" s="639" t="s">
        <v>948</v>
      </c>
      <c r="F4454" s="734">
        <v>1119</v>
      </c>
      <c r="G4454" s="2710" t="s">
        <v>4905</v>
      </c>
      <c r="H4454" s="2693"/>
      <c r="I4454" s="2693">
        <v>-700</v>
      </c>
      <c r="J4454" s="2530"/>
      <c r="K4454" s="2694"/>
      <c r="L4454" s="2693"/>
      <c r="M4454" s="2693"/>
      <c r="N4454" s="72"/>
    </row>
    <row r="4455" spans="1:14">
      <c r="A4455" s="622"/>
      <c r="B4455" s="3032" t="s">
        <v>422</v>
      </c>
      <c r="C4455" s="622" t="s">
        <v>413</v>
      </c>
      <c r="D4455" s="623" t="s">
        <v>1310</v>
      </c>
      <c r="E4455" s="659" t="s">
        <v>948</v>
      </c>
      <c r="F4455" s="763">
        <v>1141</v>
      </c>
      <c r="G4455" s="739" t="s">
        <v>141</v>
      </c>
      <c r="H4455" s="645">
        <v>50</v>
      </c>
      <c r="I4455" s="645"/>
      <c r="J4455" s="1537">
        <v>19.82</v>
      </c>
      <c r="K4455" s="741"/>
      <c r="L4455" s="645">
        <v>50</v>
      </c>
      <c r="M4455" s="645"/>
      <c r="N4455" s="2624">
        <v>0</v>
      </c>
    </row>
    <row r="4456" spans="1:14" ht="20.399999999999999">
      <c r="A4456" s="602"/>
      <c r="B4456" s="3033" t="s">
        <v>422</v>
      </c>
      <c r="C4456" s="602" t="s">
        <v>413</v>
      </c>
      <c r="D4456" s="617" t="s">
        <v>1310</v>
      </c>
      <c r="E4456" s="639" t="s">
        <v>948</v>
      </c>
      <c r="F4456" s="734">
        <v>1141</v>
      </c>
      <c r="G4456" s="689" t="s">
        <v>1882</v>
      </c>
      <c r="H4456" s="640"/>
      <c r="I4456" s="745">
        <v>50</v>
      </c>
      <c r="J4456" s="1537" t="s">
        <v>1126</v>
      </c>
      <c r="K4456" s="731"/>
      <c r="L4456" s="640"/>
      <c r="M4456" s="640">
        <v>50</v>
      </c>
      <c r="N4456" s="116"/>
    </row>
    <row r="4457" spans="1:14">
      <c r="A4457" s="622"/>
      <c r="B4457" s="3032" t="s">
        <v>422</v>
      </c>
      <c r="C4457" s="622" t="s">
        <v>413</v>
      </c>
      <c r="D4457" s="623" t="s">
        <v>1310</v>
      </c>
      <c r="E4457" s="659" t="s">
        <v>948</v>
      </c>
      <c r="F4457" s="763">
        <v>1142</v>
      </c>
      <c r="G4457" s="739" t="s">
        <v>722</v>
      </c>
      <c r="H4457" s="645">
        <v>1300</v>
      </c>
      <c r="I4457" s="645"/>
      <c r="J4457" s="1537">
        <v>1130</v>
      </c>
      <c r="K4457" s="741"/>
      <c r="L4457" s="645">
        <v>1200</v>
      </c>
      <c r="M4457" s="645"/>
      <c r="N4457" s="116"/>
    </row>
    <row r="4458" spans="1:14">
      <c r="A4458" s="602"/>
      <c r="B4458" s="3033" t="s">
        <v>422</v>
      </c>
      <c r="C4458" s="602" t="s">
        <v>413</v>
      </c>
      <c r="D4458" s="617" t="s">
        <v>1310</v>
      </c>
      <c r="E4458" s="639" t="s">
        <v>948</v>
      </c>
      <c r="F4458" s="734">
        <v>1142</v>
      </c>
      <c r="G4458" s="689" t="s">
        <v>722</v>
      </c>
      <c r="H4458" s="640"/>
      <c r="I4458" s="745">
        <v>200</v>
      </c>
      <c r="J4458" s="1537" t="s">
        <v>1126</v>
      </c>
      <c r="K4458" s="731"/>
      <c r="L4458" s="640"/>
      <c r="M4458" s="640">
        <v>1200</v>
      </c>
      <c r="N4458" s="72"/>
    </row>
    <row r="4459" spans="1:14" ht="20.399999999999999">
      <c r="A4459" s="602"/>
      <c r="B4459" s="3033" t="s">
        <v>422</v>
      </c>
      <c r="C4459" s="602" t="s">
        <v>413</v>
      </c>
      <c r="D4459" s="617" t="s">
        <v>1310</v>
      </c>
      <c r="E4459" s="639" t="s">
        <v>948</v>
      </c>
      <c r="F4459" s="734">
        <v>1142</v>
      </c>
      <c r="G4459" s="689" t="s">
        <v>1867</v>
      </c>
      <c r="H4459" s="640"/>
      <c r="I4459" s="745">
        <v>1000</v>
      </c>
      <c r="J4459" s="1537" t="s">
        <v>1126</v>
      </c>
      <c r="K4459" s="731"/>
      <c r="L4459" s="640"/>
      <c r="M4459" s="640"/>
      <c r="N4459" s="72"/>
    </row>
    <row r="4460" spans="1:14" ht="20.399999999999999">
      <c r="A4460" s="2588"/>
      <c r="B4460" s="3033" t="s">
        <v>422</v>
      </c>
      <c r="C4460" s="602" t="s">
        <v>413</v>
      </c>
      <c r="D4460" s="617" t="s">
        <v>1310</v>
      </c>
      <c r="E4460" s="639" t="s">
        <v>948</v>
      </c>
      <c r="F4460" s="734">
        <v>1142</v>
      </c>
      <c r="G4460" s="2698" t="s">
        <v>4885</v>
      </c>
      <c r="H4460" s="2524"/>
      <c r="I4460" s="2696">
        <v>100</v>
      </c>
      <c r="J4460" s="2530"/>
      <c r="K4460" s="2531"/>
      <c r="L4460" s="2524"/>
      <c r="M4460" s="2524"/>
      <c r="N4460" s="72"/>
    </row>
    <row r="4461" spans="1:14">
      <c r="A4461" s="914"/>
      <c r="B4461" s="3032" t="s">
        <v>422</v>
      </c>
      <c r="C4461" s="622" t="s">
        <v>413</v>
      </c>
      <c r="D4461" s="623" t="s">
        <v>1310</v>
      </c>
      <c r="E4461" s="659" t="s">
        <v>948</v>
      </c>
      <c r="F4461" s="763">
        <v>1147</v>
      </c>
      <c r="G4461" s="739" t="s">
        <v>492</v>
      </c>
      <c r="H4461" s="955">
        <v>2586</v>
      </c>
      <c r="I4461" s="955"/>
      <c r="J4461" s="1537">
        <v>2471</v>
      </c>
      <c r="K4461" s="731"/>
      <c r="L4461" s="955">
        <v>2836.9500000000007</v>
      </c>
      <c r="M4461" s="955"/>
      <c r="N4461" s="72"/>
    </row>
    <row r="4462" spans="1:14">
      <c r="A4462" s="800"/>
      <c r="B4462" s="3033" t="s">
        <v>422</v>
      </c>
      <c r="C4462" s="602" t="s">
        <v>413</v>
      </c>
      <c r="D4462" s="617" t="s">
        <v>1310</v>
      </c>
      <c r="E4462" s="639" t="s">
        <v>948</v>
      </c>
      <c r="F4462" s="734">
        <v>1147</v>
      </c>
      <c r="G4462" s="2385" t="s">
        <v>1011</v>
      </c>
      <c r="H4462" s="745"/>
      <c r="I4462" s="745">
        <v>6135.8809999999994</v>
      </c>
      <c r="J4462" s="1537" t="s">
        <v>1126</v>
      </c>
      <c r="K4462" s="731"/>
      <c r="L4462" s="745"/>
      <c r="M4462" s="745">
        <v>2836.9500000000007</v>
      </c>
      <c r="N4462" s="72"/>
    </row>
    <row r="4463" spans="1:14" ht="11.4" customHeight="1">
      <c r="A4463" s="582"/>
      <c r="B4463" s="3033" t="s">
        <v>422</v>
      </c>
      <c r="C4463" s="602" t="s">
        <v>413</v>
      </c>
      <c r="D4463" s="617" t="s">
        <v>1310</v>
      </c>
      <c r="E4463" s="639" t="s">
        <v>948</v>
      </c>
      <c r="F4463" s="734">
        <v>1147</v>
      </c>
      <c r="G4463" s="2387" t="s">
        <v>1882</v>
      </c>
      <c r="H4463" s="2388"/>
      <c r="I4463" s="2388">
        <v>-50</v>
      </c>
      <c r="J4463" s="1537" t="s">
        <v>1126</v>
      </c>
      <c r="K4463" s="1338"/>
      <c r="L4463" s="2388"/>
      <c r="M4463" s="2388"/>
      <c r="N4463" s="72"/>
    </row>
    <row r="4464" spans="1:14" ht="20.399999999999999">
      <c r="A4464" s="602"/>
      <c r="B4464" s="3033" t="s">
        <v>422</v>
      </c>
      <c r="C4464" s="602" t="s">
        <v>413</v>
      </c>
      <c r="D4464" s="617" t="s">
        <v>1310</v>
      </c>
      <c r="E4464" s="639" t="s">
        <v>948</v>
      </c>
      <c r="F4464" s="734">
        <v>1147</v>
      </c>
      <c r="G4464" s="689" t="s">
        <v>1867</v>
      </c>
      <c r="H4464" s="640"/>
      <c r="I4464" s="745">
        <v>-1000</v>
      </c>
      <c r="J4464" s="1537" t="s">
        <v>1126</v>
      </c>
      <c r="K4464" s="731"/>
      <c r="L4464" s="640"/>
      <c r="M4464" s="640"/>
      <c r="N4464" s="72"/>
    </row>
    <row r="4465" spans="1:14" ht="20.399999999999999">
      <c r="A4465" s="2588"/>
      <c r="B4465" s="3033" t="s">
        <v>422</v>
      </c>
      <c r="C4465" s="602" t="s">
        <v>413</v>
      </c>
      <c r="D4465" s="617" t="s">
        <v>1310</v>
      </c>
      <c r="E4465" s="639" t="s">
        <v>948</v>
      </c>
      <c r="F4465" s="734">
        <v>1147</v>
      </c>
      <c r="G4465" s="2514" t="s">
        <v>4886</v>
      </c>
      <c r="H4465" s="2524"/>
      <c r="I4465" s="2696">
        <v>-2500</v>
      </c>
      <c r="J4465" s="2530"/>
      <c r="K4465" s="2531"/>
      <c r="L4465" s="2524"/>
      <c r="M4465" s="2524"/>
      <c r="N4465" s="72"/>
    </row>
    <row r="4466" spans="1:14">
      <c r="A4466" s="914"/>
      <c r="B4466" s="3032" t="s">
        <v>422</v>
      </c>
      <c r="C4466" s="622" t="s">
        <v>413</v>
      </c>
      <c r="D4466" s="623" t="s">
        <v>1310</v>
      </c>
      <c r="E4466" s="659" t="s">
        <v>948</v>
      </c>
      <c r="F4466" s="763">
        <v>1148</v>
      </c>
      <c r="G4466" s="739" t="s">
        <v>577</v>
      </c>
      <c r="H4466" s="955">
        <v>7000</v>
      </c>
      <c r="I4466" s="955"/>
      <c r="J4466" s="1537">
        <v>0</v>
      </c>
      <c r="K4466" s="731"/>
      <c r="L4466" s="955">
        <v>6000</v>
      </c>
      <c r="M4466" s="955"/>
      <c r="N4466" s="591"/>
    </row>
    <row r="4467" spans="1:14">
      <c r="A4467" s="800"/>
      <c r="B4467" s="3033" t="s">
        <v>422</v>
      </c>
      <c r="C4467" s="602" t="s">
        <v>413</v>
      </c>
      <c r="D4467" s="617" t="s">
        <v>1310</v>
      </c>
      <c r="E4467" s="639" t="s">
        <v>948</v>
      </c>
      <c r="F4467" s="734">
        <v>1148</v>
      </c>
      <c r="G4467" s="689"/>
      <c r="H4467" s="745"/>
      <c r="I4467" s="745">
        <v>4000</v>
      </c>
      <c r="J4467" s="1537" t="s">
        <v>1126</v>
      </c>
      <c r="K4467" s="731"/>
      <c r="L4467" s="745"/>
      <c r="M4467" s="745">
        <v>6000</v>
      </c>
      <c r="N4467" s="116"/>
    </row>
    <row r="4468" spans="1:14" ht="20.399999999999999">
      <c r="A4468" s="2697"/>
      <c r="B4468" s="3033" t="s">
        <v>422</v>
      </c>
      <c r="C4468" s="602" t="s">
        <v>413</v>
      </c>
      <c r="D4468" s="617" t="s">
        <v>1310</v>
      </c>
      <c r="E4468" s="639" t="s">
        <v>948</v>
      </c>
      <c r="F4468" s="734">
        <v>1148</v>
      </c>
      <c r="G4468" s="2514" t="s">
        <v>4904</v>
      </c>
      <c r="H4468" s="2696"/>
      <c r="I4468" s="2696">
        <v>500</v>
      </c>
      <c r="J4468" s="2530"/>
      <c r="K4468" s="2531"/>
      <c r="L4468" s="2696"/>
      <c r="M4468" s="2696"/>
      <c r="N4468" s="591"/>
    </row>
    <row r="4469" spans="1:14" ht="20.399999999999999">
      <c r="A4469" s="2697"/>
      <c r="B4469" s="3033" t="s">
        <v>422</v>
      </c>
      <c r="C4469" s="602" t="s">
        <v>413</v>
      </c>
      <c r="D4469" s="617" t="s">
        <v>1310</v>
      </c>
      <c r="E4469" s="639" t="s">
        <v>948</v>
      </c>
      <c r="F4469" s="734">
        <v>1148</v>
      </c>
      <c r="G4469" s="2514" t="s">
        <v>4886</v>
      </c>
      <c r="H4469" s="2696"/>
      <c r="I4469" s="2696">
        <v>2500</v>
      </c>
      <c r="J4469" s="2530"/>
      <c r="K4469" s="2531"/>
      <c r="L4469" s="2696"/>
      <c r="M4469" s="2696"/>
      <c r="N4469" s="116"/>
    </row>
    <row r="4470" spans="1:14">
      <c r="A4470" s="914"/>
      <c r="B4470" s="3032" t="s">
        <v>422</v>
      </c>
      <c r="C4470" s="622" t="s">
        <v>413</v>
      </c>
      <c r="D4470" s="623" t="s">
        <v>1310</v>
      </c>
      <c r="E4470" s="659" t="s">
        <v>948</v>
      </c>
      <c r="F4470" s="763">
        <v>1170</v>
      </c>
      <c r="G4470" s="739" t="s">
        <v>460</v>
      </c>
      <c r="H4470" s="955">
        <v>75</v>
      </c>
      <c r="I4470" s="955"/>
      <c r="J4470" s="1537">
        <v>75</v>
      </c>
      <c r="K4470" s="731"/>
      <c r="L4470" s="955">
        <v>75</v>
      </c>
      <c r="M4470" s="955"/>
      <c r="N4470" s="116"/>
    </row>
    <row r="4471" spans="1:14">
      <c r="A4471" s="800"/>
      <c r="B4471" s="3033" t="s">
        <v>422</v>
      </c>
      <c r="C4471" s="602" t="s">
        <v>413</v>
      </c>
      <c r="D4471" s="617" t="s">
        <v>1310</v>
      </c>
      <c r="E4471" s="639" t="s">
        <v>948</v>
      </c>
      <c r="F4471" s="734">
        <v>1170</v>
      </c>
      <c r="G4471" s="689" t="s">
        <v>845</v>
      </c>
      <c r="H4471" s="745"/>
      <c r="I4471" s="745">
        <v>75</v>
      </c>
      <c r="J4471" s="1537" t="s">
        <v>1126</v>
      </c>
      <c r="K4471" s="731"/>
      <c r="L4471" s="745"/>
      <c r="M4471" s="745">
        <v>75</v>
      </c>
      <c r="N4471" s="116"/>
    </row>
    <row r="4472" spans="1:14" ht="11.4" customHeight="1">
      <c r="A4472" s="914"/>
      <c r="B4472" s="3032" t="s">
        <v>422</v>
      </c>
      <c r="C4472" s="622" t="s">
        <v>413</v>
      </c>
      <c r="D4472" s="623" t="s">
        <v>1310</v>
      </c>
      <c r="E4472" s="659" t="s">
        <v>948</v>
      </c>
      <c r="F4472" s="763">
        <v>1210</v>
      </c>
      <c r="G4472" s="739" t="s">
        <v>105</v>
      </c>
      <c r="H4472" s="955">
        <v>35920</v>
      </c>
      <c r="I4472" s="955"/>
      <c r="J4472" s="1537">
        <v>26197</v>
      </c>
      <c r="K4472" s="731"/>
      <c r="L4472" s="955">
        <v>35503.711367249998</v>
      </c>
      <c r="M4472" s="955"/>
      <c r="N4472" s="116"/>
    </row>
    <row r="4473" spans="1:14">
      <c r="A4473" s="800"/>
      <c r="B4473" s="3033" t="s">
        <v>422</v>
      </c>
      <c r="C4473" s="602" t="s">
        <v>413</v>
      </c>
      <c r="D4473" s="617" t="s">
        <v>1310</v>
      </c>
      <c r="E4473" s="639" t="s">
        <v>948</v>
      </c>
      <c r="F4473" s="734">
        <v>1210</v>
      </c>
      <c r="G4473" s="689"/>
      <c r="H4473" s="745"/>
      <c r="I4473" s="745">
        <v>33820.135104630004</v>
      </c>
      <c r="J4473" s="1537" t="s">
        <v>1126</v>
      </c>
      <c r="K4473" s="731"/>
      <c r="L4473" s="745"/>
      <c r="M4473" s="745">
        <v>35503.711367249998</v>
      </c>
      <c r="N4473" s="591"/>
    </row>
    <row r="4474" spans="1:14" ht="20.399999999999999">
      <c r="A4474" s="2697"/>
      <c r="B4474" s="3033" t="s">
        <v>422</v>
      </c>
      <c r="C4474" s="602" t="s">
        <v>413</v>
      </c>
      <c r="D4474" s="617" t="s">
        <v>1310</v>
      </c>
      <c r="E4474" s="639" t="s">
        <v>948</v>
      </c>
      <c r="F4474" s="734">
        <v>1210</v>
      </c>
      <c r="G4474" s="2514" t="s">
        <v>4887</v>
      </c>
      <c r="H4474" s="2696"/>
      <c r="I4474" s="2696">
        <v>1400</v>
      </c>
      <c r="J4474" s="2530"/>
      <c r="K4474" s="2531"/>
      <c r="L4474" s="2696"/>
      <c r="M4474" s="2696"/>
      <c r="N4474" s="116"/>
    </row>
    <row r="4475" spans="1:14" ht="20.399999999999999">
      <c r="A4475" s="2709"/>
      <c r="B4475" s="3033" t="s">
        <v>422</v>
      </c>
      <c r="C4475" s="602" t="s">
        <v>413</v>
      </c>
      <c r="D4475" s="617" t="s">
        <v>1310</v>
      </c>
      <c r="E4475" s="639" t="s">
        <v>948</v>
      </c>
      <c r="F4475" s="734">
        <v>1210</v>
      </c>
      <c r="G4475" s="2710" t="s">
        <v>4905</v>
      </c>
      <c r="H4475" s="2693"/>
      <c r="I4475" s="2693">
        <v>700</v>
      </c>
      <c r="J4475" s="2530"/>
      <c r="K4475" s="2694"/>
      <c r="L4475" s="2693"/>
      <c r="M4475" s="2693"/>
      <c r="N4475" s="116"/>
    </row>
    <row r="4476" spans="1:14" ht="20.399999999999999">
      <c r="A4476" s="914"/>
      <c r="B4476" s="3032" t="s">
        <v>422</v>
      </c>
      <c r="C4476" s="622" t="s">
        <v>413</v>
      </c>
      <c r="D4476" s="623" t="s">
        <v>1310</v>
      </c>
      <c r="E4476" s="659" t="s">
        <v>948</v>
      </c>
      <c r="F4476" s="763">
        <v>1221</v>
      </c>
      <c r="G4476" s="739" t="s">
        <v>167</v>
      </c>
      <c r="H4476" s="955">
        <v>5411</v>
      </c>
      <c r="I4476" s="955"/>
      <c r="J4476" s="1537">
        <v>5237</v>
      </c>
      <c r="K4476" s="731"/>
      <c r="L4476" s="955">
        <v>7802.1163877500003</v>
      </c>
      <c r="M4476" s="955"/>
      <c r="N4476" s="116"/>
    </row>
    <row r="4477" spans="1:14" ht="11.4" customHeight="1">
      <c r="A4477" s="800"/>
      <c r="B4477" s="3033" t="s">
        <v>422</v>
      </c>
      <c r="C4477" s="602" t="s">
        <v>413</v>
      </c>
      <c r="D4477" s="617" t="s">
        <v>1310</v>
      </c>
      <c r="E4477" s="639" t="s">
        <v>948</v>
      </c>
      <c r="F4477" s="734">
        <v>1221</v>
      </c>
      <c r="G4477" s="689" t="s">
        <v>1017</v>
      </c>
      <c r="H4477" s="745"/>
      <c r="I4477" s="745">
        <v>6811</v>
      </c>
      <c r="J4477" s="1537" t="s">
        <v>1126</v>
      </c>
      <c r="K4477" s="731"/>
      <c r="L4477" s="745"/>
      <c r="M4477" s="745">
        <v>7802.1163877500003</v>
      </c>
      <c r="N4477" s="116"/>
    </row>
    <row r="4478" spans="1:14" ht="11.4" customHeight="1">
      <c r="A4478" s="2697"/>
      <c r="B4478" s="3033" t="s">
        <v>422</v>
      </c>
      <c r="C4478" s="602" t="s">
        <v>413</v>
      </c>
      <c r="D4478" s="617" t="s">
        <v>1310</v>
      </c>
      <c r="E4478" s="639" t="s">
        <v>948</v>
      </c>
      <c r="F4478" s="734">
        <v>1221</v>
      </c>
      <c r="G4478" s="2514" t="s">
        <v>4887</v>
      </c>
      <c r="H4478" s="2696"/>
      <c r="I4478" s="2696">
        <v>-1400</v>
      </c>
      <c r="J4478" s="2530"/>
      <c r="K4478" s="2531"/>
      <c r="L4478" s="2696"/>
      <c r="M4478" s="2696"/>
      <c r="N4478" s="116"/>
    </row>
    <row r="4479" spans="1:14" ht="30.6">
      <c r="A4479" s="914"/>
      <c r="B4479" s="3032" t="s">
        <v>422</v>
      </c>
      <c r="C4479" s="622" t="s">
        <v>413</v>
      </c>
      <c r="D4479" s="623" t="s">
        <v>1310</v>
      </c>
      <c r="E4479" s="659" t="s">
        <v>948</v>
      </c>
      <c r="F4479" s="624">
        <v>1228</v>
      </c>
      <c r="G4479" s="625" t="s">
        <v>143</v>
      </c>
      <c r="H4479" s="915">
        <v>800</v>
      </c>
      <c r="I4479" s="915"/>
      <c r="J4479" s="1392">
        <v>730</v>
      </c>
      <c r="K4479" s="606"/>
      <c r="L4479" s="915">
        <v>400</v>
      </c>
      <c r="M4479" s="915"/>
      <c r="N4479" s="116"/>
    </row>
    <row r="4480" spans="1:14">
      <c r="A4480" s="800"/>
      <c r="B4480" s="3033" t="s">
        <v>422</v>
      </c>
      <c r="C4480" s="602" t="s">
        <v>413</v>
      </c>
      <c r="D4480" s="617" t="s">
        <v>1310</v>
      </c>
      <c r="E4480" s="639" t="s">
        <v>948</v>
      </c>
      <c r="F4480" s="618">
        <v>1228</v>
      </c>
      <c r="G4480" s="662" t="s">
        <v>4556</v>
      </c>
      <c r="H4480" s="916"/>
      <c r="I4480" s="916">
        <v>800</v>
      </c>
      <c r="J4480" s="1392" t="s">
        <v>1126</v>
      </c>
      <c r="K4480" s="606"/>
      <c r="L4480" s="916"/>
      <c r="M4480" s="916">
        <v>400</v>
      </c>
      <c r="N4480" s="1880"/>
    </row>
    <row r="4481" spans="1:14">
      <c r="A4481" s="914"/>
      <c r="B4481" s="3032" t="s">
        <v>756</v>
      </c>
      <c r="C4481" s="622" t="s">
        <v>307</v>
      </c>
      <c r="D4481" s="623" t="s">
        <v>1310</v>
      </c>
      <c r="E4481" s="659" t="s">
        <v>948</v>
      </c>
      <c r="F4481" s="763">
        <v>2210</v>
      </c>
      <c r="G4481" s="739" t="s">
        <v>557</v>
      </c>
      <c r="H4481" s="955">
        <v>15286</v>
      </c>
      <c r="I4481" s="955"/>
      <c r="J4481" s="1537">
        <v>12106</v>
      </c>
      <c r="K4481" s="731"/>
      <c r="L4481" s="955">
        <v>15286</v>
      </c>
      <c r="M4481" s="955"/>
      <c r="N4481" s="1880" t="s">
        <v>3796</v>
      </c>
    </row>
    <row r="4482" spans="1:14" ht="20.399999999999999">
      <c r="A4482" s="800"/>
      <c r="B4482" s="3033" t="s">
        <v>756</v>
      </c>
      <c r="C4482" s="602" t="s">
        <v>307</v>
      </c>
      <c r="D4482" s="617" t="s">
        <v>1310</v>
      </c>
      <c r="E4482" s="639" t="s">
        <v>948</v>
      </c>
      <c r="F4482" s="734">
        <v>2210</v>
      </c>
      <c r="G4482" s="689" t="s">
        <v>1962</v>
      </c>
      <c r="H4482" s="745"/>
      <c r="I4482" s="745">
        <v>7824</v>
      </c>
      <c r="J4482" s="1537" t="s">
        <v>1126</v>
      </c>
      <c r="K4482" s="731"/>
      <c r="L4482" s="745"/>
      <c r="M4482" s="745">
        <v>7824</v>
      </c>
      <c r="N4482" s="1880"/>
    </row>
    <row r="4483" spans="1:14" ht="11.4" customHeight="1">
      <c r="A4483" s="800"/>
      <c r="B4483" s="3033" t="s">
        <v>756</v>
      </c>
      <c r="C4483" s="602" t="s">
        <v>307</v>
      </c>
      <c r="D4483" s="617" t="s">
        <v>1310</v>
      </c>
      <c r="E4483" s="639" t="s">
        <v>948</v>
      </c>
      <c r="F4483" s="734">
        <v>2210</v>
      </c>
      <c r="G4483" s="689" t="s">
        <v>918</v>
      </c>
      <c r="H4483" s="745"/>
      <c r="I4483" s="745">
        <v>1620</v>
      </c>
      <c r="J4483" s="1537" t="s">
        <v>1126</v>
      </c>
      <c r="K4483" s="731"/>
      <c r="L4483" s="745"/>
      <c r="M4483" s="745">
        <v>1620</v>
      </c>
      <c r="N4483" s="1880"/>
    </row>
    <row r="4484" spans="1:14" ht="20.399999999999999">
      <c r="A4484" s="800"/>
      <c r="B4484" s="3033" t="s">
        <v>756</v>
      </c>
      <c r="C4484" s="602" t="s">
        <v>307</v>
      </c>
      <c r="D4484" s="617" t="s">
        <v>1310</v>
      </c>
      <c r="E4484" s="639" t="s">
        <v>948</v>
      </c>
      <c r="F4484" s="734">
        <v>2210</v>
      </c>
      <c r="G4484" s="689" t="s">
        <v>844</v>
      </c>
      <c r="H4484" s="745"/>
      <c r="I4484" s="745">
        <v>600</v>
      </c>
      <c r="J4484" s="1537" t="s">
        <v>1126</v>
      </c>
      <c r="K4484" s="731"/>
      <c r="L4484" s="745"/>
      <c r="M4484" s="745">
        <v>600</v>
      </c>
      <c r="N4484" s="591"/>
    </row>
    <row r="4485" spans="1:14">
      <c r="A4485" s="800"/>
      <c r="B4485" s="3033" t="s">
        <v>756</v>
      </c>
      <c r="C4485" s="602" t="s">
        <v>307</v>
      </c>
      <c r="D4485" s="617" t="s">
        <v>1310</v>
      </c>
      <c r="E4485" s="639" t="s">
        <v>948</v>
      </c>
      <c r="F4485" s="734">
        <v>2210</v>
      </c>
      <c r="G4485" s="689" t="s">
        <v>919</v>
      </c>
      <c r="H4485" s="745"/>
      <c r="I4485" s="745">
        <v>100</v>
      </c>
      <c r="J4485" s="1537" t="s">
        <v>1126</v>
      </c>
      <c r="K4485" s="731"/>
      <c r="L4485" s="745"/>
      <c r="M4485" s="745">
        <v>100</v>
      </c>
      <c r="N4485" s="116"/>
    </row>
    <row r="4486" spans="1:14">
      <c r="A4486" s="602"/>
      <c r="B4486" s="3033" t="s">
        <v>756</v>
      </c>
      <c r="C4486" s="602" t="s">
        <v>305</v>
      </c>
      <c r="D4486" s="617" t="s">
        <v>1310</v>
      </c>
      <c r="E4486" s="639" t="s">
        <v>948</v>
      </c>
      <c r="F4486" s="734">
        <v>2210</v>
      </c>
      <c r="G4486" s="689" t="s">
        <v>1963</v>
      </c>
      <c r="H4486" s="745"/>
      <c r="I4486" s="745">
        <v>5088</v>
      </c>
      <c r="J4486" s="1537" t="s">
        <v>1126</v>
      </c>
      <c r="K4486" s="731"/>
      <c r="L4486" s="745"/>
      <c r="M4486" s="745">
        <v>5088</v>
      </c>
      <c r="N4486" s="591"/>
    </row>
    <row r="4487" spans="1:14" ht="20.399999999999999">
      <c r="A4487" s="602"/>
      <c r="B4487" s="3033" t="s">
        <v>756</v>
      </c>
      <c r="C4487" s="602" t="s">
        <v>305</v>
      </c>
      <c r="D4487" s="617" t="s">
        <v>1310</v>
      </c>
      <c r="E4487" s="639" t="s">
        <v>948</v>
      </c>
      <c r="F4487" s="734">
        <v>2210</v>
      </c>
      <c r="G4487" s="689" t="s">
        <v>1964</v>
      </c>
      <c r="H4487" s="745"/>
      <c r="I4487" s="745">
        <v>54</v>
      </c>
      <c r="J4487" s="1537" t="s">
        <v>1126</v>
      </c>
      <c r="K4487" s="731"/>
      <c r="L4487" s="745"/>
      <c r="M4487" s="745">
        <v>54</v>
      </c>
      <c r="N4487" s="116"/>
    </row>
    <row r="4488" spans="1:14" ht="20.399999999999999">
      <c r="A4488" s="622"/>
      <c r="B4488" s="3032" t="s">
        <v>756</v>
      </c>
      <c r="C4488" s="622" t="s">
        <v>307</v>
      </c>
      <c r="D4488" s="623" t="s">
        <v>1310</v>
      </c>
      <c r="E4488" s="659" t="s">
        <v>948</v>
      </c>
      <c r="F4488" s="763">
        <v>2234</v>
      </c>
      <c r="G4488" s="739" t="s">
        <v>1766</v>
      </c>
      <c r="H4488" s="645">
        <v>150</v>
      </c>
      <c r="I4488" s="645"/>
      <c r="J4488" s="1537">
        <v>0</v>
      </c>
      <c r="K4488" s="741"/>
      <c r="L4488" s="645">
        <v>150</v>
      </c>
      <c r="M4488" s="645"/>
      <c r="N4488" s="116"/>
    </row>
    <row r="4489" spans="1:14">
      <c r="A4489" s="602"/>
      <c r="B4489" s="3033" t="s">
        <v>756</v>
      </c>
      <c r="C4489" s="602" t="s">
        <v>307</v>
      </c>
      <c r="D4489" s="617" t="s">
        <v>1310</v>
      </c>
      <c r="E4489" s="639" t="s">
        <v>948</v>
      </c>
      <c r="F4489" s="734">
        <v>2234</v>
      </c>
      <c r="G4489" s="689" t="s">
        <v>2467</v>
      </c>
      <c r="H4489" s="640"/>
      <c r="I4489" s="745">
        <v>150</v>
      </c>
      <c r="J4489" s="1537" t="s">
        <v>1126</v>
      </c>
      <c r="K4489" s="731"/>
      <c r="L4489" s="640"/>
      <c r="M4489" s="640">
        <v>150</v>
      </c>
      <c r="N4489" s="72"/>
    </row>
    <row r="4490" spans="1:14">
      <c r="A4490" s="622"/>
      <c r="B4490" s="3032" t="s">
        <v>756</v>
      </c>
      <c r="C4490" s="622" t="s">
        <v>307</v>
      </c>
      <c r="D4490" s="623" t="s">
        <v>1310</v>
      </c>
      <c r="E4490" s="659" t="s">
        <v>948</v>
      </c>
      <c r="F4490" s="763">
        <v>2235</v>
      </c>
      <c r="G4490" s="739" t="s">
        <v>723</v>
      </c>
      <c r="H4490" s="645">
        <v>2500</v>
      </c>
      <c r="I4490" s="645"/>
      <c r="J4490" s="1537">
        <v>0</v>
      </c>
      <c r="K4490" s="741"/>
      <c r="L4490" s="645">
        <v>2500</v>
      </c>
      <c r="M4490" s="645"/>
      <c r="N4490" s="72"/>
    </row>
    <row r="4491" spans="1:14" ht="20.399999999999999">
      <c r="A4491" s="602"/>
      <c r="B4491" s="3033" t="s">
        <v>756</v>
      </c>
      <c r="C4491" s="602" t="s">
        <v>307</v>
      </c>
      <c r="D4491" s="617" t="s">
        <v>1310</v>
      </c>
      <c r="E4491" s="639" t="s">
        <v>948</v>
      </c>
      <c r="F4491" s="734">
        <v>2235</v>
      </c>
      <c r="G4491" s="689" t="s">
        <v>1965</v>
      </c>
      <c r="H4491" s="640"/>
      <c r="I4491" s="745">
        <v>2500</v>
      </c>
      <c r="J4491" s="1537" t="s">
        <v>1126</v>
      </c>
      <c r="K4491" s="731"/>
      <c r="L4491" s="640"/>
      <c r="M4491" s="640">
        <v>2500</v>
      </c>
      <c r="N4491" s="72"/>
    </row>
    <row r="4492" spans="1:14">
      <c r="A4492" s="622"/>
      <c r="B4492" s="3032" t="s">
        <v>756</v>
      </c>
      <c r="C4492" s="622" t="s">
        <v>307</v>
      </c>
      <c r="D4492" s="623" t="s">
        <v>1310</v>
      </c>
      <c r="E4492" s="659" t="s">
        <v>948</v>
      </c>
      <c r="F4492" s="763">
        <v>2239</v>
      </c>
      <c r="G4492" s="739" t="s">
        <v>993</v>
      </c>
      <c r="H4492" s="645"/>
      <c r="I4492" s="645"/>
      <c r="J4492" s="1537" t="s">
        <v>1126</v>
      </c>
      <c r="K4492" s="741"/>
      <c r="L4492" s="645"/>
      <c r="M4492" s="645"/>
      <c r="N4492" s="72"/>
    </row>
    <row r="4493" spans="1:14" ht="11.4" customHeight="1">
      <c r="A4493" s="602"/>
      <c r="B4493" s="3033" t="s">
        <v>756</v>
      </c>
      <c r="C4493" s="602" t="s">
        <v>307</v>
      </c>
      <c r="D4493" s="617" t="s">
        <v>1310</v>
      </c>
      <c r="E4493" s="639" t="s">
        <v>948</v>
      </c>
      <c r="F4493" s="734">
        <v>2239</v>
      </c>
      <c r="G4493" s="689" t="s">
        <v>1132</v>
      </c>
      <c r="H4493" s="640"/>
      <c r="I4493" s="745"/>
      <c r="J4493" s="1537" t="s">
        <v>1126</v>
      </c>
      <c r="K4493" s="731"/>
      <c r="L4493" s="640"/>
      <c r="M4493" s="640"/>
      <c r="N4493" s="116"/>
    </row>
    <row r="4494" spans="1:14" ht="20.399999999999999">
      <c r="A4494" s="622"/>
      <c r="B4494" s="3032" t="s">
        <v>756</v>
      </c>
      <c r="C4494" s="622" t="s">
        <v>307</v>
      </c>
      <c r="D4494" s="623" t="s">
        <v>1310</v>
      </c>
      <c r="E4494" s="659" t="s">
        <v>948</v>
      </c>
      <c r="F4494" s="763">
        <v>2243</v>
      </c>
      <c r="G4494" s="739" t="s">
        <v>190</v>
      </c>
      <c r="H4494" s="645">
        <v>14128</v>
      </c>
      <c r="I4494" s="645"/>
      <c r="J4494" s="1537">
        <v>964</v>
      </c>
      <c r="K4494" s="741"/>
      <c r="L4494" s="645">
        <v>10000</v>
      </c>
      <c r="M4494" s="645"/>
      <c r="N4494" s="591"/>
    </row>
    <row r="4495" spans="1:14" ht="20.399999999999999">
      <c r="A4495" s="602"/>
      <c r="B4495" s="3033" t="s">
        <v>756</v>
      </c>
      <c r="C4495" s="602" t="s">
        <v>307</v>
      </c>
      <c r="D4495" s="617" t="s">
        <v>1310</v>
      </c>
      <c r="E4495" s="639" t="s">
        <v>948</v>
      </c>
      <c r="F4495" s="734">
        <v>2243</v>
      </c>
      <c r="G4495" s="689" t="s">
        <v>1216</v>
      </c>
      <c r="H4495" s="640"/>
      <c r="I4495" s="745">
        <v>3000</v>
      </c>
      <c r="J4495" s="1537" t="s">
        <v>1126</v>
      </c>
      <c r="K4495" s="731"/>
      <c r="L4495" s="640"/>
      <c r="M4495" s="745">
        <v>3000</v>
      </c>
      <c r="N4495" s="116"/>
    </row>
    <row r="4496" spans="1:14" ht="11.4" customHeight="1">
      <c r="A4496" s="1060"/>
      <c r="B4496" s="3033" t="s">
        <v>756</v>
      </c>
      <c r="C4496" s="602" t="s">
        <v>307</v>
      </c>
      <c r="D4496" s="617" t="s">
        <v>1310</v>
      </c>
      <c r="E4496" s="639" t="s">
        <v>948</v>
      </c>
      <c r="F4496" s="734">
        <v>2243</v>
      </c>
      <c r="G4496" s="2373" t="s">
        <v>3020</v>
      </c>
      <c r="H4496" s="1080"/>
      <c r="I4496" s="1080">
        <v>11328</v>
      </c>
      <c r="J4496" s="1537" t="s">
        <v>1126</v>
      </c>
      <c r="K4496" s="1338"/>
      <c r="L4496" s="1080"/>
      <c r="M4496" s="1080">
        <v>7000</v>
      </c>
      <c r="N4496" s="116"/>
    </row>
    <row r="4497" spans="1:14" ht="20.399999999999999">
      <c r="A4497" s="1447"/>
      <c r="B4497" s="3042" t="s">
        <v>756</v>
      </c>
      <c r="C4497" s="1393" t="s">
        <v>307</v>
      </c>
      <c r="D4497" s="1452" t="s">
        <v>1310</v>
      </c>
      <c r="E4497" s="1477" t="s">
        <v>948</v>
      </c>
      <c r="F4497" s="1453">
        <v>2243</v>
      </c>
      <c r="G4497" s="2374" t="s">
        <v>3181</v>
      </c>
      <c r="H4497" s="1448"/>
      <c r="I4497" s="1448">
        <v>-200</v>
      </c>
      <c r="J4497" s="1537"/>
      <c r="K4497" s="1454"/>
      <c r="L4497" s="1448"/>
      <c r="M4497" s="1448"/>
      <c r="N4497" s="72"/>
    </row>
    <row r="4498" spans="1:14">
      <c r="A4498" s="622"/>
      <c r="B4498" s="3032" t="s">
        <v>756</v>
      </c>
      <c r="C4498" s="622" t="s">
        <v>307</v>
      </c>
      <c r="D4498" s="623" t="s">
        <v>1310</v>
      </c>
      <c r="E4498" s="659" t="s">
        <v>948</v>
      </c>
      <c r="F4498" s="763">
        <v>2247</v>
      </c>
      <c r="G4498" s="739" t="s">
        <v>153</v>
      </c>
      <c r="H4498" s="645">
        <v>1000</v>
      </c>
      <c r="I4498" s="645"/>
      <c r="J4498" s="1537">
        <v>750</v>
      </c>
      <c r="K4498" s="741"/>
      <c r="L4498" s="645">
        <v>1000</v>
      </c>
      <c r="M4498" s="645"/>
      <c r="N4498" s="72"/>
    </row>
    <row r="4499" spans="1:14" ht="11.4" customHeight="1">
      <c r="A4499" s="602"/>
      <c r="B4499" s="3033" t="s">
        <v>756</v>
      </c>
      <c r="C4499" s="602" t="s">
        <v>307</v>
      </c>
      <c r="D4499" s="617" t="s">
        <v>1310</v>
      </c>
      <c r="E4499" s="639" t="s">
        <v>948</v>
      </c>
      <c r="F4499" s="734">
        <v>2247</v>
      </c>
      <c r="G4499" s="689" t="s">
        <v>1154</v>
      </c>
      <c r="H4499" s="640"/>
      <c r="I4499" s="745">
        <v>1000</v>
      </c>
      <c r="J4499" s="1537" t="s">
        <v>1126</v>
      </c>
      <c r="K4499" s="731"/>
      <c r="L4499" s="640"/>
      <c r="M4499" s="640">
        <v>1000</v>
      </c>
      <c r="N4499" s="72"/>
    </row>
    <row r="4500" spans="1:14">
      <c r="A4500" s="914"/>
      <c r="B4500" s="3032" t="s">
        <v>756</v>
      </c>
      <c r="C4500" s="622" t="s">
        <v>305</v>
      </c>
      <c r="D4500" s="623" t="s">
        <v>1310</v>
      </c>
      <c r="E4500" s="659" t="s">
        <v>948</v>
      </c>
      <c r="F4500" s="763">
        <v>2250</v>
      </c>
      <c r="G4500" s="739" t="s">
        <v>116</v>
      </c>
      <c r="H4500" s="955">
        <v>126442</v>
      </c>
      <c r="I4500" s="955"/>
      <c r="J4500" s="1537">
        <v>104147</v>
      </c>
      <c r="K4500" s="731"/>
      <c r="L4500" s="955">
        <v>161402</v>
      </c>
      <c r="M4500" s="955"/>
      <c r="N4500" s="116"/>
    </row>
    <row r="4501" spans="1:14">
      <c r="A4501" s="800"/>
      <c r="B4501" s="3033" t="s">
        <v>756</v>
      </c>
      <c r="C4501" s="602" t="s">
        <v>305</v>
      </c>
      <c r="D4501" s="617" t="s">
        <v>1310</v>
      </c>
      <c r="E4501" s="639" t="s">
        <v>948</v>
      </c>
      <c r="F4501" s="734">
        <v>2250</v>
      </c>
      <c r="G4501" s="689" t="s">
        <v>1967</v>
      </c>
      <c r="H4501" s="745"/>
      <c r="I4501" s="745">
        <v>3200</v>
      </c>
      <c r="J4501" s="1537"/>
      <c r="K4501" s="764"/>
      <c r="L4501" s="648"/>
      <c r="M4501" s="648">
        <v>3200</v>
      </c>
      <c r="N4501" s="1880"/>
    </row>
    <row r="4502" spans="1:14">
      <c r="A4502" s="800"/>
      <c r="B4502" s="3033" t="s">
        <v>756</v>
      </c>
      <c r="C4502" s="602" t="s">
        <v>305</v>
      </c>
      <c r="D4502" s="617" t="s">
        <v>1310</v>
      </c>
      <c r="E4502" s="639" t="s">
        <v>948</v>
      </c>
      <c r="F4502" s="734">
        <v>2250</v>
      </c>
      <c r="G4502" s="689" t="s">
        <v>1968</v>
      </c>
      <c r="H4502" s="745"/>
      <c r="I4502" s="745">
        <v>11000</v>
      </c>
      <c r="J4502" s="1537"/>
      <c r="K4502" s="764"/>
      <c r="L4502" s="648"/>
      <c r="M4502" s="648">
        <v>13000</v>
      </c>
      <c r="N4502" s="1130"/>
    </row>
    <row r="4503" spans="1:14" ht="20.399999999999999">
      <c r="A4503" s="602"/>
      <c r="B4503" s="3033" t="s">
        <v>756</v>
      </c>
      <c r="C4503" s="602" t="s">
        <v>305</v>
      </c>
      <c r="D4503" s="617" t="s">
        <v>1310</v>
      </c>
      <c r="E4503" s="639" t="s">
        <v>948</v>
      </c>
      <c r="F4503" s="734">
        <v>2250</v>
      </c>
      <c r="G4503" s="689" t="s">
        <v>1969</v>
      </c>
      <c r="H4503" s="640"/>
      <c r="I4503" s="640">
        <v>16000</v>
      </c>
      <c r="J4503" s="1537"/>
      <c r="K4503" s="731"/>
      <c r="L4503" s="640"/>
      <c r="M4503" s="648">
        <v>16000</v>
      </c>
      <c r="N4503" s="1130"/>
    </row>
    <row r="4504" spans="1:14">
      <c r="A4504" s="800"/>
      <c r="B4504" s="3033" t="s">
        <v>756</v>
      </c>
      <c r="C4504" s="602" t="s">
        <v>305</v>
      </c>
      <c r="D4504" s="617" t="s">
        <v>1310</v>
      </c>
      <c r="E4504" s="639" t="s">
        <v>948</v>
      </c>
      <c r="F4504" s="734">
        <v>2250</v>
      </c>
      <c r="G4504" s="689" t="s">
        <v>1970</v>
      </c>
      <c r="H4504" s="745"/>
      <c r="I4504" s="745">
        <v>1680</v>
      </c>
      <c r="J4504" s="1537"/>
      <c r="K4504" s="764"/>
      <c r="L4504" s="648"/>
      <c r="M4504" s="648">
        <v>1680</v>
      </c>
      <c r="N4504" s="1130"/>
    </row>
    <row r="4505" spans="1:14" ht="30.6">
      <c r="A4505" s="800"/>
      <c r="B4505" s="3033" t="s">
        <v>756</v>
      </c>
      <c r="C4505" s="602" t="s">
        <v>305</v>
      </c>
      <c r="D4505" s="617" t="s">
        <v>1310</v>
      </c>
      <c r="E4505" s="639" t="s">
        <v>948</v>
      </c>
      <c r="F4505" s="734">
        <v>2250</v>
      </c>
      <c r="G4505" s="689" t="s">
        <v>1125</v>
      </c>
      <c r="H4505" s="745"/>
      <c r="I4505" s="745">
        <v>8000</v>
      </c>
      <c r="J4505" s="1537" t="s">
        <v>1126</v>
      </c>
      <c r="K4505" s="764"/>
      <c r="L4505" s="648"/>
      <c r="M4505" s="648">
        <v>8000</v>
      </c>
      <c r="N4505" s="1130"/>
    </row>
    <row r="4506" spans="1:14">
      <c r="A4506" s="800"/>
      <c r="B4506" s="3033" t="s">
        <v>756</v>
      </c>
      <c r="C4506" s="602" t="s">
        <v>305</v>
      </c>
      <c r="D4506" s="617" t="s">
        <v>1310</v>
      </c>
      <c r="E4506" s="639" t="s">
        <v>948</v>
      </c>
      <c r="F4506" s="734">
        <v>2250</v>
      </c>
      <c r="G4506" s="689" t="s">
        <v>982</v>
      </c>
      <c r="H4506" s="745"/>
      <c r="I4506" s="745">
        <v>85912</v>
      </c>
      <c r="J4506" s="1537" t="s">
        <v>1126</v>
      </c>
      <c r="K4506" s="764"/>
      <c r="L4506" s="648"/>
      <c r="M4506" s="648">
        <v>119522</v>
      </c>
      <c r="N4506" s="1130"/>
    </row>
    <row r="4507" spans="1:14" ht="30.6">
      <c r="A4507" s="800"/>
      <c r="B4507" s="3033" t="s">
        <v>756</v>
      </c>
      <c r="C4507" s="602" t="s">
        <v>305</v>
      </c>
      <c r="D4507" s="617" t="s">
        <v>1310</v>
      </c>
      <c r="E4507" s="639" t="s">
        <v>948</v>
      </c>
      <c r="F4507" s="734">
        <v>2250</v>
      </c>
      <c r="G4507" s="689" t="s">
        <v>3182</v>
      </c>
      <c r="H4507" s="745"/>
      <c r="I4507" s="745">
        <v>650</v>
      </c>
      <c r="J4507" s="1537" t="s">
        <v>1126</v>
      </c>
      <c r="K4507" s="764"/>
      <c r="L4507" s="648"/>
      <c r="M4507" s="648"/>
      <c r="N4507" s="1130"/>
    </row>
    <row r="4508" spans="1:14">
      <c r="A4508" s="602"/>
      <c r="B4508" s="3033" t="s">
        <v>756</v>
      </c>
      <c r="C4508" s="602" t="s">
        <v>307</v>
      </c>
      <c r="D4508" s="617" t="s">
        <v>1310</v>
      </c>
      <c r="E4508" s="639" t="s">
        <v>948</v>
      </c>
      <c r="F4508" s="734">
        <v>2250</v>
      </c>
      <c r="G4508" s="689" t="s">
        <v>1430</v>
      </c>
      <c r="H4508" s="640"/>
      <c r="I4508" s="640">
        <v>0</v>
      </c>
      <c r="J4508" s="1537" t="s">
        <v>1126</v>
      </c>
      <c r="K4508" s="731"/>
      <c r="L4508" s="640"/>
      <c r="M4508" s="640">
        <v>0</v>
      </c>
      <c r="N4508" s="1130"/>
    </row>
    <row r="4509" spans="1:14">
      <c r="A4509" s="602"/>
      <c r="B4509" s="3033" t="s">
        <v>756</v>
      </c>
      <c r="C4509" s="602" t="s">
        <v>307</v>
      </c>
      <c r="D4509" s="617" t="s">
        <v>1310</v>
      </c>
      <c r="E4509" s="639" t="s">
        <v>948</v>
      </c>
      <c r="F4509" s="734">
        <v>2250</v>
      </c>
      <c r="G4509" s="689" t="s">
        <v>1431</v>
      </c>
      <c r="H4509" s="640"/>
      <c r="I4509" s="640">
        <v>0</v>
      </c>
      <c r="J4509" s="1537" t="s">
        <v>1126</v>
      </c>
      <c r="K4509" s="731"/>
      <c r="L4509" s="640"/>
      <c r="M4509" s="640">
        <v>0</v>
      </c>
      <c r="N4509" s="1004"/>
    </row>
    <row r="4510" spans="1:14" ht="20.399999999999999">
      <c r="A4510" s="602"/>
      <c r="B4510" s="3033" t="s">
        <v>756</v>
      </c>
      <c r="C4510" s="602" t="s">
        <v>307</v>
      </c>
      <c r="D4510" s="617" t="s">
        <v>1310</v>
      </c>
      <c r="E4510" s="639" t="s">
        <v>948</v>
      </c>
      <c r="F4510" s="734">
        <v>2250</v>
      </c>
      <c r="G4510" s="689" t="s">
        <v>1432</v>
      </c>
      <c r="H4510" s="640"/>
      <c r="I4510" s="640">
        <v>0</v>
      </c>
      <c r="J4510" s="1537" t="s">
        <v>1126</v>
      </c>
      <c r="K4510" s="731"/>
      <c r="L4510" s="640"/>
      <c r="M4510" s="640">
        <v>0</v>
      </c>
      <c r="N4510" s="1130"/>
    </row>
    <row r="4511" spans="1:14" ht="20.399999999999999">
      <c r="A4511" s="2588"/>
      <c r="B4511" s="3033" t="s">
        <v>756</v>
      </c>
      <c r="C4511" s="602" t="s">
        <v>307</v>
      </c>
      <c r="D4511" s="617" t="s">
        <v>1310</v>
      </c>
      <c r="E4511" s="639" t="s">
        <v>948</v>
      </c>
      <c r="F4511" s="734">
        <v>2250</v>
      </c>
      <c r="G4511" s="2514" t="s">
        <v>4950</v>
      </c>
      <c r="H4511" s="2524"/>
      <c r="I4511" s="2524"/>
      <c r="J4511" s="2530"/>
      <c r="K4511" s="2531"/>
      <c r="L4511" s="2524"/>
      <c r="M4511" s="2524">
        <v>0</v>
      </c>
      <c r="N4511" s="1130"/>
    </row>
    <row r="4512" spans="1:14">
      <c r="A4512" s="914"/>
      <c r="B4512" s="3032" t="s">
        <v>757</v>
      </c>
      <c r="C4512" s="622" t="s">
        <v>305</v>
      </c>
      <c r="D4512" s="623" t="s">
        <v>1310</v>
      </c>
      <c r="E4512" s="1305" t="s">
        <v>948</v>
      </c>
      <c r="F4512" s="1578">
        <v>2250</v>
      </c>
      <c r="G4512" s="1571" t="s">
        <v>116</v>
      </c>
      <c r="H4512" s="2375">
        <v>18100</v>
      </c>
      <c r="I4512" s="2375"/>
      <c r="J4512" s="1564"/>
      <c r="K4512" s="1565"/>
      <c r="L4512" s="2375">
        <v>0</v>
      </c>
      <c r="M4512" s="2375"/>
      <c r="N4512" s="1130"/>
    </row>
    <row r="4513" spans="1:14" ht="20.399999999999999">
      <c r="A4513" s="602"/>
      <c r="B4513" s="3033" t="s">
        <v>757</v>
      </c>
      <c r="C4513" s="602" t="s">
        <v>305</v>
      </c>
      <c r="D4513" s="617" t="s">
        <v>1310</v>
      </c>
      <c r="E4513" s="1306" t="s">
        <v>948</v>
      </c>
      <c r="F4513" s="1312">
        <v>2250</v>
      </c>
      <c r="G4513" s="757" t="s">
        <v>1971</v>
      </c>
      <c r="H4513" s="1563"/>
      <c r="I4513" s="1563">
        <v>13000</v>
      </c>
      <c r="J4513" s="1564" t="s">
        <v>1126</v>
      </c>
      <c r="K4513" s="1565"/>
      <c r="L4513" s="1563"/>
      <c r="M4513" s="1563"/>
      <c r="N4513" s="1130"/>
    </row>
    <row r="4514" spans="1:14" ht="20.399999999999999">
      <c r="A4514" s="602"/>
      <c r="B4514" s="3033" t="s">
        <v>757</v>
      </c>
      <c r="C4514" s="602" t="s">
        <v>305</v>
      </c>
      <c r="D4514" s="617" t="s">
        <v>1310</v>
      </c>
      <c r="E4514" s="1306" t="s">
        <v>948</v>
      </c>
      <c r="F4514" s="1312">
        <v>2250</v>
      </c>
      <c r="G4514" s="757" t="s">
        <v>1972</v>
      </c>
      <c r="H4514" s="1563"/>
      <c r="I4514" s="1563">
        <v>5100</v>
      </c>
      <c r="J4514" s="1564" t="s">
        <v>1126</v>
      </c>
      <c r="K4514" s="1565"/>
      <c r="L4514" s="1563"/>
      <c r="M4514" s="1563"/>
      <c r="N4514" s="1130"/>
    </row>
    <row r="4515" spans="1:14">
      <c r="A4515" s="914"/>
      <c r="B4515" s="3032" t="s">
        <v>756</v>
      </c>
      <c r="C4515" s="622" t="s">
        <v>307</v>
      </c>
      <c r="D4515" s="623" t="s">
        <v>1310</v>
      </c>
      <c r="E4515" s="1305" t="s">
        <v>948</v>
      </c>
      <c r="F4515" s="1578">
        <v>2311</v>
      </c>
      <c r="G4515" s="1571" t="s">
        <v>252</v>
      </c>
      <c r="H4515" s="2375">
        <v>500</v>
      </c>
      <c r="I4515" s="2375"/>
      <c r="J4515" s="1564">
        <v>413</v>
      </c>
      <c r="K4515" s="1565"/>
      <c r="L4515" s="2375">
        <v>300</v>
      </c>
      <c r="M4515" s="2375"/>
      <c r="N4515" s="296"/>
    </row>
    <row r="4516" spans="1:14">
      <c r="A4516" s="800"/>
      <c r="B4516" s="3033" t="s">
        <v>756</v>
      </c>
      <c r="C4516" s="602" t="s">
        <v>307</v>
      </c>
      <c r="D4516" s="617" t="s">
        <v>1310</v>
      </c>
      <c r="E4516" s="1306" t="s">
        <v>948</v>
      </c>
      <c r="F4516" s="1312">
        <v>2311</v>
      </c>
      <c r="G4516" s="757" t="s">
        <v>252</v>
      </c>
      <c r="H4516" s="2376"/>
      <c r="I4516" s="2376">
        <v>300</v>
      </c>
      <c r="J4516" s="1685"/>
      <c r="K4516" s="1565"/>
      <c r="L4516" s="2376"/>
      <c r="M4516" s="1685">
        <v>300</v>
      </c>
      <c r="N4516" s="372" t="s">
        <v>2547</v>
      </c>
    </row>
    <row r="4517" spans="1:14" ht="20.399999999999999">
      <c r="A4517" s="1447"/>
      <c r="B4517" s="3033" t="s">
        <v>756</v>
      </c>
      <c r="C4517" s="602" t="s">
        <v>307</v>
      </c>
      <c r="D4517" s="617" t="s">
        <v>1310</v>
      </c>
      <c r="E4517" s="1306" t="s">
        <v>948</v>
      </c>
      <c r="F4517" s="1312">
        <v>2311</v>
      </c>
      <c r="G4517" s="2377" t="s">
        <v>3181</v>
      </c>
      <c r="H4517" s="1685"/>
      <c r="I4517" s="1685">
        <v>200</v>
      </c>
      <c r="J4517" s="1685"/>
      <c r="K4517" s="1687"/>
      <c r="L4517" s="1685"/>
      <c r="M4517" s="1685"/>
      <c r="N4517" s="372"/>
    </row>
    <row r="4518" spans="1:14">
      <c r="A4518" s="914"/>
      <c r="B4518" s="3032" t="s">
        <v>756</v>
      </c>
      <c r="C4518" s="622" t="s">
        <v>305</v>
      </c>
      <c r="D4518" s="623" t="s">
        <v>1310</v>
      </c>
      <c r="E4518" s="1305" t="s">
        <v>948</v>
      </c>
      <c r="F4518" s="1578">
        <v>2312</v>
      </c>
      <c r="G4518" s="1571" t="s">
        <v>123</v>
      </c>
      <c r="H4518" s="2375">
        <v>14000</v>
      </c>
      <c r="I4518" s="2375"/>
      <c r="J4518" s="1564">
        <v>14211</v>
      </c>
      <c r="K4518" s="1565"/>
      <c r="L4518" s="2375">
        <v>27320</v>
      </c>
      <c r="M4518" s="2375"/>
      <c r="N4518" s="296"/>
    </row>
    <row r="4519" spans="1:14" ht="20.399999999999999">
      <c r="A4519" s="800"/>
      <c r="B4519" s="3033" t="s">
        <v>756</v>
      </c>
      <c r="C4519" s="602" t="s">
        <v>305</v>
      </c>
      <c r="D4519" s="617" t="s">
        <v>1310</v>
      </c>
      <c r="E4519" s="1306" t="s">
        <v>948</v>
      </c>
      <c r="F4519" s="1312">
        <v>2312</v>
      </c>
      <c r="G4519" s="2090" t="s">
        <v>1973</v>
      </c>
      <c r="H4519" s="2378"/>
      <c r="I4519" s="2378">
        <v>6000</v>
      </c>
      <c r="J4519" s="2087" t="s">
        <v>1126</v>
      </c>
      <c r="K4519" s="2088"/>
      <c r="L4519" s="2378"/>
      <c r="M4519" s="2378">
        <v>11775</v>
      </c>
      <c r="N4519" s="296"/>
    </row>
    <row r="4520" spans="1:14">
      <c r="A4520" s="800"/>
      <c r="B4520" s="3033" t="s">
        <v>756</v>
      </c>
      <c r="C4520" s="602" t="s">
        <v>305</v>
      </c>
      <c r="D4520" s="617" t="s">
        <v>1310</v>
      </c>
      <c r="E4520" s="1306" t="s">
        <v>948</v>
      </c>
      <c r="F4520" s="1312">
        <v>2312</v>
      </c>
      <c r="G4520" s="2090" t="s">
        <v>1974</v>
      </c>
      <c r="H4520" s="2378"/>
      <c r="I4520" s="2378">
        <v>5000</v>
      </c>
      <c r="J4520" s="2087" t="s">
        <v>1126</v>
      </c>
      <c r="K4520" s="2088"/>
      <c r="L4520" s="2378"/>
      <c r="M4520" s="2378">
        <v>9680</v>
      </c>
      <c r="N4520" s="296"/>
    </row>
    <row r="4521" spans="1:14" ht="20.399999999999999">
      <c r="A4521" s="800"/>
      <c r="B4521" s="3033" t="s">
        <v>756</v>
      </c>
      <c r="C4521" s="602" t="s">
        <v>305</v>
      </c>
      <c r="D4521" s="617" t="s">
        <v>1310</v>
      </c>
      <c r="E4521" s="1306" t="s">
        <v>948</v>
      </c>
      <c r="F4521" s="1312">
        <v>2312</v>
      </c>
      <c r="G4521" s="2090" t="s">
        <v>3086</v>
      </c>
      <c r="H4521" s="2378"/>
      <c r="I4521" s="2378">
        <v>3000</v>
      </c>
      <c r="J4521" s="2087" t="s">
        <v>1126</v>
      </c>
      <c r="K4521" s="2088"/>
      <c r="L4521" s="2378"/>
      <c r="M4521" s="2378">
        <v>5865</v>
      </c>
      <c r="N4521" s="296"/>
    </row>
    <row r="4522" spans="1:14">
      <c r="A4522" s="914"/>
      <c r="B4522" s="3032" t="s">
        <v>756</v>
      </c>
      <c r="C4522" s="622" t="s">
        <v>305</v>
      </c>
      <c r="D4522" s="623" t="s">
        <v>1310</v>
      </c>
      <c r="E4522" s="659" t="s">
        <v>948</v>
      </c>
      <c r="F4522" s="763">
        <v>2322</v>
      </c>
      <c r="G4522" s="739" t="s">
        <v>183</v>
      </c>
      <c r="H4522" s="955">
        <v>1800</v>
      </c>
      <c r="I4522" s="955"/>
      <c r="J4522" s="1537">
        <v>633</v>
      </c>
      <c r="K4522" s="731"/>
      <c r="L4522" s="955">
        <v>1800</v>
      </c>
      <c r="M4522" s="955"/>
      <c r="N4522" s="296"/>
    </row>
    <row r="4523" spans="1:14">
      <c r="A4523" s="800"/>
      <c r="B4523" s="3033" t="s">
        <v>756</v>
      </c>
      <c r="C4523" s="602" t="s">
        <v>305</v>
      </c>
      <c r="D4523" s="617" t="s">
        <v>1310</v>
      </c>
      <c r="E4523" s="639" t="s">
        <v>948</v>
      </c>
      <c r="F4523" s="734">
        <v>2322</v>
      </c>
      <c r="G4523" s="689" t="s">
        <v>2610</v>
      </c>
      <c r="H4523" s="745"/>
      <c r="I4523" s="745">
        <v>1800</v>
      </c>
      <c r="J4523" s="1537" t="s">
        <v>1126</v>
      </c>
      <c r="K4523" s="731"/>
      <c r="L4523" s="745"/>
      <c r="M4523" s="745">
        <v>1800</v>
      </c>
      <c r="N4523" s="296"/>
    </row>
    <row r="4524" spans="1:14">
      <c r="A4524" s="914"/>
      <c r="B4524" s="3032" t="s">
        <v>756</v>
      </c>
      <c r="C4524" s="622" t="s">
        <v>307</v>
      </c>
      <c r="D4524" s="623" t="s">
        <v>1310</v>
      </c>
      <c r="E4524" s="659" t="s">
        <v>948</v>
      </c>
      <c r="F4524" s="763">
        <v>2350</v>
      </c>
      <c r="G4524" s="739" t="s">
        <v>720</v>
      </c>
      <c r="H4524" s="955">
        <v>17000</v>
      </c>
      <c r="I4524" s="955"/>
      <c r="J4524" s="1537">
        <v>13161</v>
      </c>
      <c r="K4524" s="731"/>
      <c r="L4524" s="955">
        <v>22350</v>
      </c>
      <c r="M4524" s="955"/>
      <c r="N4524" s="372" t="s">
        <v>2209</v>
      </c>
    </row>
    <row r="4525" spans="1:14" ht="71.400000000000006">
      <c r="A4525" s="800"/>
      <c r="B4525" s="3033" t="s">
        <v>756</v>
      </c>
      <c r="C4525" s="602" t="s">
        <v>307</v>
      </c>
      <c r="D4525" s="617" t="s">
        <v>1310</v>
      </c>
      <c r="E4525" s="639" t="s">
        <v>948</v>
      </c>
      <c r="F4525" s="734">
        <v>2350</v>
      </c>
      <c r="G4525" s="689" t="s">
        <v>1975</v>
      </c>
      <c r="H4525" s="745"/>
      <c r="I4525" s="745">
        <v>20000</v>
      </c>
      <c r="J4525" s="1537" t="s">
        <v>1126</v>
      </c>
      <c r="K4525" s="731"/>
      <c r="L4525" s="745"/>
      <c r="M4525" s="745">
        <v>20000</v>
      </c>
      <c r="N4525" s="296" t="s">
        <v>4611</v>
      </c>
    </row>
    <row r="4526" spans="1:14">
      <c r="A4526" s="2379"/>
      <c r="B4526" s="3033" t="s">
        <v>756</v>
      </c>
      <c r="C4526" s="602" t="s">
        <v>307</v>
      </c>
      <c r="D4526" s="617" t="s">
        <v>1310</v>
      </c>
      <c r="E4526" s="639" t="s">
        <v>948</v>
      </c>
      <c r="F4526" s="734">
        <v>2350</v>
      </c>
      <c r="G4526" s="2107" t="s">
        <v>4565</v>
      </c>
      <c r="H4526" s="2380"/>
      <c r="I4526" s="2380"/>
      <c r="J4526" s="2103"/>
      <c r="K4526" s="2117"/>
      <c r="L4526" s="2380"/>
      <c r="M4526" s="2380">
        <v>2350</v>
      </c>
      <c r="N4526" s="1892"/>
    </row>
    <row r="4527" spans="1:14" ht="20.399999999999999">
      <c r="A4527" s="800"/>
      <c r="B4527" s="3033" t="s">
        <v>756</v>
      </c>
      <c r="C4527" s="602" t="s">
        <v>307</v>
      </c>
      <c r="D4527" s="617" t="s">
        <v>1310</v>
      </c>
      <c r="E4527" s="639" t="s">
        <v>948</v>
      </c>
      <c r="F4527" s="734">
        <v>2350</v>
      </c>
      <c r="G4527" s="689" t="s">
        <v>3086</v>
      </c>
      <c r="H4527" s="745"/>
      <c r="I4527" s="745">
        <v>-3000</v>
      </c>
      <c r="J4527" s="1537" t="s">
        <v>1126</v>
      </c>
      <c r="K4527" s="731"/>
      <c r="L4527" s="745"/>
      <c r="M4527" s="745"/>
      <c r="N4527" s="372"/>
    </row>
    <row r="4528" spans="1:14" ht="20.399999999999999">
      <c r="A4528" s="914"/>
      <c r="B4528" s="3032" t="s">
        <v>758</v>
      </c>
      <c r="C4528" s="622" t="s">
        <v>405</v>
      </c>
      <c r="D4528" s="623" t="s">
        <v>1310</v>
      </c>
      <c r="E4528" s="659" t="s">
        <v>948</v>
      </c>
      <c r="F4528" s="763">
        <v>5120</v>
      </c>
      <c r="G4528" s="739" t="s">
        <v>572</v>
      </c>
      <c r="H4528" s="955">
        <v>6450</v>
      </c>
      <c r="I4528" s="955"/>
      <c r="J4528" s="1537">
        <v>4917</v>
      </c>
      <c r="K4528" s="731"/>
      <c r="L4528" s="955">
        <v>7100</v>
      </c>
      <c r="M4528" s="955"/>
      <c r="N4528" s="296"/>
    </row>
    <row r="4529" spans="1:14" ht="30.6" customHeight="1">
      <c r="A4529" s="800"/>
      <c r="B4529" s="3033" t="s">
        <v>758</v>
      </c>
      <c r="C4529" s="602" t="s">
        <v>405</v>
      </c>
      <c r="D4529" s="617" t="s">
        <v>1310</v>
      </c>
      <c r="E4529" s="639" t="s">
        <v>948</v>
      </c>
      <c r="F4529" s="734">
        <v>5120</v>
      </c>
      <c r="G4529" s="689" t="s">
        <v>843</v>
      </c>
      <c r="H4529" s="745"/>
      <c r="I4529" s="745">
        <v>7100</v>
      </c>
      <c r="J4529" s="1537" t="s">
        <v>1126</v>
      </c>
      <c r="K4529" s="731"/>
      <c r="L4529" s="745"/>
      <c r="M4529" s="745">
        <v>7100</v>
      </c>
      <c r="N4529" s="372"/>
    </row>
    <row r="4530" spans="1:14" ht="30.6">
      <c r="A4530" s="800"/>
      <c r="B4530" s="3033" t="s">
        <v>758</v>
      </c>
      <c r="C4530" s="602" t="s">
        <v>405</v>
      </c>
      <c r="D4530" s="617" t="s">
        <v>1310</v>
      </c>
      <c r="E4530" s="639" t="s">
        <v>948</v>
      </c>
      <c r="F4530" s="734">
        <v>5120</v>
      </c>
      <c r="G4530" s="689" t="s">
        <v>3182</v>
      </c>
      <c r="H4530" s="745"/>
      <c r="I4530" s="745">
        <v>-650</v>
      </c>
      <c r="J4530" s="1537" t="s">
        <v>1126</v>
      </c>
      <c r="K4530" s="731"/>
      <c r="L4530" s="745"/>
      <c r="M4530" s="745"/>
      <c r="N4530" s="296"/>
    </row>
    <row r="4531" spans="1:14">
      <c r="A4531" s="914"/>
      <c r="B4531" s="3032" t="s">
        <v>758</v>
      </c>
      <c r="C4531" s="622" t="s">
        <v>405</v>
      </c>
      <c r="D4531" s="623" t="s">
        <v>1310</v>
      </c>
      <c r="E4531" s="659" t="s">
        <v>948</v>
      </c>
      <c r="F4531" s="763">
        <v>5238</v>
      </c>
      <c r="G4531" s="739" t="s">
        <v>131</v>
      </c>
      <c r="H4531" s="955">
        <v>31700</v>
      </c>
      <c r="I4531" s="955"/>
      <c r="J4531" s="1537">
        <v>26367.42</v>
      </c>
      <c r="K4531" s="731"/>
      <c r="L4531" s="955">
        <v>25350</v>
      </c>
      <c r="M4531" s="955"/>
      <c r="N4531" s="296"/>
    </row>
    <row r="4532" spans="1:14" ht="20.399999999999999">
      <c r="A4532" s="800"/>
      <c r="B4532" s="3033" t="s">
        <v>758</v>
      </c>
      <c r="C4532" s="602" t="s">
        <v>405</v>
      </c>
      <c r="D4532" s="617" t="s">
        <v>1310</v>
      </c>
      <c r="E4532" s="639" t="s">
        <v>948</v>
      </c>
      <c r="F4532" s="734">
        <v>5238</v>
      </c>
      <c r="G4532" s="689" t="s">
        <v>4797</v>
      </c>
      <c r="H4532" s="745"/>
      <c r="I4532" s="745">
        <v>4500</v>
      </c>
      <c r="J4532" s="1537" t="s">
        <v>1126</v>
      </c>
      <c r="K4532" s="731"/>
      <c r="L4532" s="745"/>
      <c r="M4532" s="745">
        <v>0</v>
      </c>
      <c r="N4532" s="296"/>
    </row>
    <row r="4533" spans="1:14" ht="20.399999999999999">
      <c r="A4533" s="800"/>
      <c r="B4533" s="3033" t="s">
        <v>758</v>
      </c>
      <c r="C4533" s="602" t="s">
        <v>405</v>
      </c>
      <c r="D4533" s="617" t="s">
        <v>1310</v>
      </c>
      <c r="E4533" s="639" t="s">
        <v>948</v>
      </c>
      <c r="F4533" s="734">
        <v>5238</v>
      </c>
      <c r="G4533" s="689" t="s">
        <v>1977</v>
      </c>
      <c r="H4533" s="745"/>
      <c r="I4533" s="745">
        <v>27200</v>
      </c>
      <c r="J4533" s="1537" t="s">
        <v>1126</v>
      </c>
      <c r="K4533" s="731"/>
      <c r="L4533" s="745"/>
      <c r="M4533" s="745">
        <v>14400</v>
      </c>
      <c r="N4533" s="296"/>
    </row>
    <row r="4534" spans="1:14" ht="30.6">
      <c r="A4534" s="800"/>
      <c r="B4534" s="3033" t="s">
        <v>758</v>
      </c>
      <c r="C4534" s="602" t="s">
        <v>405</v>
      </c>
      <c r="D4534" s="617" t="s">
        <v>1310</v>
      </c>
      <c r="E4534" s="639" t="s">
        <v>948</v>
      </c>
      <c r="F4534" s="734">
        <v>5238</v>
      </c>
      <c r="G4534" s="2107" t="s">
        <v>4567</v>
      </c>
      <c r="H4534" s="2380"/>
      <c r="I4534" s="2380"/>
      <c r="J4534" s="2103" t="s">
        <v>1126</v>
      </c>
      <c r="K4534" s="2117"/>
      <c r="L4534" s="2380"/>
      <c r="M4534" s="2380">
        <v>1950</v>
      </c>
      <c r="N4534" s="456" t="s">
        <v>3798</v>
      </c>
    </row>
    <row r="4535" spans="1:14" ht="20.399999999999999">
      <c r="A4535" s="800"/>
      <c r="B4535" s="3033" t="s">
        <v>758</v>
      </c>
      <c r="C4535" s="602" t="s">
        <v>405</v>
      </c>
      <c r="D4535" s="617" t="s">
        <v>1310</v>
      </c>
      <c r="E4535" s="639" t="s">
        <v>948</v>
      </c>
      <c r="F4535" s="734">
        <v>5238</v>
      </c>
      <c r="G4535" s="2107" t="s">
        <v>4798</v>
      </c>
      <c r="H4535" s="2380"/>
      <c r="I4535" s="2380"/>
      <c r="J4535" s="2103" t="s">
        <v>1126</v>
      </c>
      <c r="K4535" s="2117"/>
      <c r="L4535" s="2380"/>
      <c r="M4535" s="2380">
        <v>9000</v>
      </c>
      <c r="N4535" s="296"/>
    </row>
    <row r="4536" spans="1:14">
      <c r="A4536" s="914"/>
      <c r="B4536" s="3032" t="s">
        <v>757</v>
      </c>
      <c r="C4536" s="622" t="s">
        <v>405</v>
      </c>
      <c r="D4536" s="623" t="s">
        <v>1310</v>
      </c>
      <c r="E4536" s="659" t="s">
        <v>948</v>
      </c>
      <c r="F4536" s="763">
        <v>5238</v>
      </c>
      <c r="G4536" s="739" t="s">
        <v>131</v>
      </c>
      <c r="H4536" s="955">
        <v>80000</v>
      </c>
      <c r="I4536" s="955"/>
      <c r="J4536" s="1537">
        <v>34845.58</v>
      </c>
      <c r="K4536" s="731"/>
      <c r="L4536" s="955">
        <v>80000</v>
      </c>
      <c r="M4536" s="955"/>
      <c r="N4536" s="296"/>
    </row>
    <row r="4537" spans="1:14" ht="81.599999999999994">
      <c r="A4537" s="602"/>
      <c r="B4537" s="3033" t="s">
        <v>757</v>
      </c>
      <c r="C4537" s="602" t="s">
        <v>405</v>
      </c>
      <c r="D4537" s="617" t="s">
        <v>1310</v>
      </c>
      <c r="E4537" s="639" t="s">
        <v>948</v>
      </c>
      <c r="F4537" s="734">
        <v>5238</v>
      </c>
      <c r="G4537" s="2107" t="s">
        <v>4568</v>
      </c>
      <c r="H4537" s="2100"/>
      <c r="I4537" s="2100">
        <v>30000</v>
      </c>
      <c r="J4537" s="2103" t="s">
        <v>1126</v>
      </c>
      <c r="K4537" s="2117"/>
      <c r="L4537" s="2100"/>
      <c r="M4537" s="2100">
        <v>30000</v>
      </c>
      <c r="N4537" s="296"/>
    </row>
    <row r="4538" spans="1:14">
      <c r="A4538" s="602"/>
      <c r="B4538" s="3033" t="s">
        <v>757</v>
      </c>
      <c r="C4538" s="602" t="s">
        <v>405</v>
      </c>
      <c r="D4538" s="617" t="s">
        <v>1310</v>
      </c>
      <c r="E4538" s="639" t="s">
        <v>948</v>
      </c>
      <c r="F4538" s="734">
        <v>5238</v>
      </c>
      <c r="G4538" s="2107" t="s">
        <v>2706</v>
      </c>
      <c r="H4538" s="2100"/>
      <c r="I4538" s="2100">
        <v>50000</v>
      </c>
      <c r="J4538" s="2103" t="s">
        <v>1126</v>
      </c>
      <c r="K4538" s="2117"/>
      <c r="L4538" s="2100"/>
      <c r="M4538" s="2100">
        <v>50000</v>
      </c>
      <c r="N4538" s="296"/>
    </row>
    <row r="4539" spans="1:14" ht="11.4" customHeight="1">
      <c r="A4539" s="914"/>
      <c r="B4539" s="3032" t="s">
        <v>757</v>
      </c>
      <c r="C4539" s="622" t="s">
        <v>405</v>
      </c>
      <c r="D4539" s="623" t="s">
        <v>1310</v>
      </c>
      <c r="E4539" s="779" t="s">
        <v>948</v>
      </c>
      <c r="F4539" s="624">
        <v>5239</v>
      </c>
      <c r="G4539" s="804" t="s">
        <v>1170</v>
      </c>
      <c r="H4539" s="915">
        <v>0</v>
      </c>
      <c r="I4539" s="915"/>
      <c r="J4539" s="1392" t="s">
        <v>1126</v>
      </c>
      <c r="K4539" s="606"/>
      <c r="L4539" s="898">
        <v>0</v>
      </c>
      <c r="M4539" s="898"/>
      <c r="N4539" s="296"/>
    </row>
    <row r="4540" spans="1:14">
      <c r="A4540" s="602"/>
      <c r="B4540" s="3033" t="s">
        <v>757</v>
      </c>
      <c r="C4540" s="602" t="s">
        <v>305</v>
      </c>
      <c r="D4540" s="617" t="s">
        <v>1310</v>
      </c>
      <c r="E4540" s="778" t="s">
        <v>948</v>
      </c>
      <c r="F4540" s="618">
        <v>5239</v>
      </c>
      <c r="G4540" s="702"/>
      <c r="H4540" s="599"/>
      <c r="I4540" s="599"/>
      <c r="J4540" s="1392" t="s">
        <v>1126</v>
      </c>
      <c r="K4540" s="606"/>
      <c r="L4540" s="598"/>
      <c r="M4540" s="598"/>
      <c r="N4540" s="296"/>
    </row>
    <row r="4541" spans="1:14" ht="20.399999999999999">
      <c r="A4541" s="622"/>
      <c r="B4541" s="3040" t="s">
        <v>757</v>
      </c>
      <c r="C4541" s="1305" t="s">
        <v>355</v>
      </c>
      <c r="D4541" s="1558" t="s">
        <v>1851</v>
      </c>
      <c r="E4541" s="1314" t="s">
        <v>1833</v>
      </c>
      <c r="F4541" s="763">
        <v>3263</v>
      </c>
      <c r="G4541" s="739" t="s">
        <v>767</v>
      </c>
      <c r="H4541" s="652">
        <v>4000</v>
      </c>
      <c r="I4541" s="1231"/>
      <c r="J4541" s="1392">
        <v>4000</v>
      </c>
      <c r="K4541" s="781"/>
      <c r="L4541" s="1874">
        <v>6000</v>
      </c>
      <c r="M4541" s="1874"/>
      <c r="N4541" s="296"/>
    </row>
    <row r="4542" spans="1:14" ht="20.399999999999999">
      <c r="A4542" s="602"/>
      <c r="B4542" s="3033" t="s">
        <v>757</v>
      </c>
      <c r="C4542" s="1306" t="s">
        <v>355</v>
      </c>
      <c r="D4542" s="1559" t="s">
        <v>1851</v>
      </c>
      <c r="E4542" s="1309" t="s">
        <v>1833</v>
      </c>
      <c r="F4542" s="734">
        <v>3263</v>
      </c>
      <c r="G4542" s="689" t="s">
        <v>2789</v>
      </c>
      <c r="H4542" s="901"/>
      <c r="I4542" s="901">
        <v>2000</v>
      </c>
      <c r="J4542" s="1392" t="s">
        <v>1126</v>
      </c>
      <c r="K4542" s="1258"/>
      <c r="L4542" s="1875"/>
      <c r="M4542" s="3322">
        <v>3000</v>
      </c>
      <c r="N4542" s="296"/>
    </row>
    <row r="4543" spans="1:14" ht="20.399999999999999">
      <c r="A4543" s="602"/>
      <c r="B4543" s="3033" t="s">
        <v>757</v>
      </c>
      <c r="C4543" s="1306" t="s">
        <v>355</v>
      </c>
      <c r="D4543" s="1559" t="s">
        <v>1851</v>
      </c>
      <c r="E4543" s="1309" t="s">
        <v>1833</v>
      </c>
      <c r="F4543" s="734">
        <v>3263</v>
      </c>
      <c r="G4543" s="689" t="s">
        <v>2790</v>
      </c>
      <c r="H4543" s="901"/>
      <c r="I4543" s="901">
        <v>2000</v>
      </c>
      <c r="J4543" s="1392" t="s">
        <v>1126</v>
      </c>
      <c r="K4543" s="1258"/>
      <c r="L4543" s="1875"/>
      <c r="M4543" s="3322">
        <v>3000</v>
      </c>
      <c r="N4543" s="296"/>
    </row>
    <row r="4544" spans="1:14" ht="11.4" customHeight="1">
      <c r="A4544" s="676"/>
      <c r="B4544" s="3032" t="s">
        <v>351</v>
      </c>
      <c r="C4544" s="622" t="s">
        <v>759</v>
      </c>
      <c r="D4544" s="658" t="s">
        <v>1850</v>
      </c>
      <c r="E4544" s="659" t="s">
        <v>1787</v>
      </c>
      <c r="F4544" s="624">
        <v>5240</v>
      </c>
      <c r="G4544" s="625" t="s">
        <v>766</v>
      </c>
      <c r="H4544" s="628">
        <v>1045546.32</v>
      </c>
      <c r="I4544" s="628"/>
      <c r="J4544" s="1392">
        <v>305477.26</v>
      </c>
      <c r="K4544" s="629"/>
      <c r="L4544" s="628">
        <v>354137</v>
      </c>
      <c r="M4544" s="628"/>
      <c r="N4544" s="296"/>
    </row>
    <row r="4545" spans="1:14" ht="20.399999999999999">
      <c r="A4545" s="602"/>
      <c r="B4545" s="3033" t="s">
        <v>351</v>
      </c>
      <c r="C4545" s="602" t="s">
        <v>759</v>
      </c>
      <c r="D4545" s="617" t="s">
        <v>1850</v>
      </c>
      <c r="E4545" s="639" t="s">
        <v>1787</v>
      </c>
      <c r="F4545" s="618">
        <v>5240</v>
      </c>
      <c r="G4545" s="604" t="s">
        <v>5080</v>
      </c>
      <c r="H4545" s="599"/>
      <c r="I4545" s="599">
        <v>45230</v>
      </c>
      <c r="J4545" s="1392" t="s">
        <v>1126</v>
      </c>
      <c r="K4545" s="600"/>
      <c r="L4545" s="599"/>
      <c r="M4545" s="599">
        <v>354137</v>
      </c>
      <c r="N4545" s="296"/>
    </row>
    <row r="4546" spans="1:14">
      <c r="A4546" s="602"/>
      <c r="B4546" s="3033" t="s">
        <v>351</v>
      </c>
      <c r="C4546" s="602" t="s">
        <v>759</v>
      </c>
      <c r="D4546" s="617" t="s">
        <v>1850</v>
      </c>
      <c r="E4546" s="639" t="s">
        <v>1787</v>
      </c>
      <c r="F4546" s="618">
        <v>5240</v>
      </c>
      <c r="G4546" s="604" t="s">
        <v>1532</v>
      </c>
      <c r="H4546" s="599"/>
      <c r="I4546" s="599"/>
      <c r="J4546" s="1392" t="s">
        <v>1126</v>
      </c>
      <c r="K4546" s="600"/>
      <c r="L4546" s="599"/>
      <c r="M4546" s="599"/>
      <c r="N4546" s="296"/>
    </row>
    <row r="4547" spans="1:14">
      <c r="A4547" s="602"/>
      <c r="B4547" s="3033" t="s">
        <v>351</v>
      </c>
      <c r="C4547" s="602" t="s">
        <v>759</v>
      </c>
      <c r="D4547" s="617" t="s">
        <v>1850</v>
      </c>
      <c r="E4547" s="639" t="s">
        <v>1787</v>
      </c>
      <c r="F4547" s="618">
        <v>5240</v>
      </c>
      <c r="G4547" s="604" t="s">
        <v>1241</v>
      </c>
      <c r="H4547" s="599"/>
      <c r="I4547" s="599">
        <v>2541</v>
      </c>
      <c r="J4547" s="1392" t="s">
        <v>1126</v>
      </c>
      <c r="K4547" s="600"/>
      <c r="L4547" s="599"/>
      <c r="M4547" s="599"/>
      <c r="N4547" s="296"/>
    </row>
    <row r="4548" spans="1:14" ht="11.4" customHeight="1">
      <c r="A4548" s="602"/>
      <c r="B4548" s="3033" t="s">
        <v>351</v>
      </c>
      <c r="C4548" s="602" t="s">
        <v>759</v>
      </c>
      <c r="D4548" s="617" t="s">
        <v>1850</v>
      </c>
      <c r="E4548" s="639" t="s">
        <v>1787</v>
      </c>
      <c r="F4548" s="618">
        <v>5240</v>
      </c>
      <c r="G4548" s="604" t="s">
        <v>384</v>
      </c>
      <c r="H4548" s="599"/>
      <c r="I4548" s="599">
        <v>886214.7</v>
      </c>
      <c r="J4548" s="1392" t="s">
        <v>1126</v>
      </c>
      <c r="K4548" s="600"/>
      <c r="L4548" s="599"/>
      <c r="M4548" s="599"/>
      <c r="N4548" s="1897"/>
    </row>
    <row r="4549" spans="1:14">
      <c r="A4549" s="602"/>
      <c r="B4549" s="3033" t="s">
        <v>351</v>
      </c>
      <c r="C4549" s="602" t="s">
        <v>759</v>
      </c>
      <c r="D4549" s="617" t="s">
        <v>1850</v>
      </c>
      <c r="E4549" s="639" t="s">
        <v>1787</v>
      </c>
      <c r="F4549" s="618">
        <v>5240</v>
      </c>
      <c r="G4549" s="604" t="s">
        <v>954</v>
      </c>
      <c r="H4549" s="599"/>
      <c r="I4549" s="599">
        <v>40198.619999999995</v>
      </c>
      <c r="J4549" s="1392" t="s">
        <v>1126</v>
      </c>
      <c r="K4549" s="600"/>
      <c r="L4549" s="599"/>
      <c r="M4549" s="599"/>
      <c r="N4549" s="296"/>
    </row>
    <row r="4550" spans="1:14" ht="20.399999999999999">
      <c r="A4550" s="602"/>
      <c r="B4550" s="3033" t="s">
        <v>351</v>
      </c>
      <c r="C4550" s="602" t="s">
        <v>759</v>
      </c>
      <c r="D4550" s="617" t="s">
        <v>1850</v>
      </c>
      <c r="E4550" s="639" t="s">
        <v>1787</v>
      </c>
      <c r="F4550" s="618">
        <v>5240</v>
      </c>
      <c r="G4550" s="604" t="s">
        <v>2749</v>
      </c>
      <c r="H4550" s="599"/>
      <c r="I4550" s="599">
        <v>6159</v>
      </c>
      <c r="J4550" s="1392" t="s">
        <v>1126</v>
      </c>
      <c r="K4550" s="600"/>
      <c r="L4550" s="599"/>
      <c r="M4550" s="599"/>
      <c r="N4550" s="372"/>
    </row>
    <row r="4551" spans="1:14" ht="30.6">
      <c r="A4551" s="602"/>
      <c r="B4551" s="3033" t="s">
        <v>351</v>
      </c>
      <c r="C4551" s="602" t="s">
        <v>759</v>
      </c>
      <c r="D4551" s="617" t="s">
        <v>1850</v>
      </c>
      <c r="E4551" s="639" t="s">
        <v>1787</v>
      </c>
      <c r="F4551" s="618">
        <v>5240</v>
      </c>
      <c r="G4551" s="604" t="s">
        <v>2750</v>
      </c>
      <c r="H4551" s="599"/>
      <c r="I4551" s="599">
        <v>5215</v>
      </c>
      <c r="J4551" s="1392" t="s">
        <v>1126</v>
      </c>
      <c r="K4551" s="600"/>
      <c r="L4551" s="599"/>
      <c r="M4551" s="599"/>
      <c r="N4551" s="296"/>
    </row>
    <row r="4552" spans="1:14">
      <c r="A4552" s="602"/>
      <c r="B4552" s="3033" t="s">
        <v>351</v>
      </c>
      <c r="C4552" s="602" t="s">
        <v>759</v>
      </c>
      <c r="D4552" s="617" t="s">
        <v>1850</v>
      </c>
      <c r="E4552" s="639" t="s">
        <v>1787</v>
      </c>
      <c r="F4552" s="618">
        <v>5240</v>
      </c>
      <c r="G4552" s="604" t="s">
        <v>2906</v>
      </c>
      <c r="H4552" s="599"/>
      <c r="I4552" s="599">
        <v>59988</v>
      </c>
      <c r="J4552" s="1392" t="s">
        <v>1126</v>
      </c>
      <c r="K4552" s="600"/>
      <c r="L4552" s="599"/>
      <c r="M4552" s="599"/>
      <c r="N4552" s="296"/>
    </row>
    <row r="4553" spans="1:14" ht="11.4" customHeight="1">
      <c r="A4553" s="676"/>
      <c r="B4553" s="3032" t="s">
        <v>351</v>
      </c>
      <c r="C4553" s="622" t="s">
        <v>759</v>
      </c>
      <c r="D4553" s="658" t="s">
        <v>1850</v>
      </c>
      <c r="E4553" s="681" t="s">
        <v>1829</v>
      </c>
      <c r="F4553" s="624">
        <v>5240</v>
      </c>
      <c r="G4553" s="625" t="s">
        <v>766</v>
      </c>
      <c r="H4553" s="628">
        <v>4425220</v>
      </c>
      <c r="I4553" s="628"/>
      <c r="J4553" s="1392">
        <v>32025.34</v>
      </c>
      <c r="K4553" s="666"/>
      <c r="L4553" s="628">
        <v>3920860</v>
      </c>
      <c r="M4553" s="628"/>
      <c r="N4553" s="296"/>
    </row>
    <row r="4554" spans="1:14">
      <c r="A4554" s="676"/>
      <c r="B4554" s="3033" t="s">
        <v>351</v>
      </c>
      <c r="C4554" s="602" t="s">
        <v>759</v>
      </c>
      <c r="D4554" s="617" t="s">
        <v>1850</v>
      </c>
      <c r="E4554" s="639" t="s">
        <v>1829</v>
      </c>
      <c r="F4554" s="618">
        <v>5240</v>
      </c>
      <c r="G4554" s="604" t="s">
        <v>1287</v>
      </c>
      <c r="H4554" s="604"/>
      <c r="I4554" s="1240"/>
      <c r="J4554" s="1392" t="s">
        <v>1126</v>
      </c>
      <c r="K4554" s="666"/>
      <c r="L4554" s="599"/>
      <c r="M4554" s="599">
        <v>1612</v>
      </c>
      <c r="N4554" s="296"/>
    </row>
    <row r="4555" spans="1:14" ht="20.399999999999999">
      <c r="A4555" s="676"/>
      <c r="B4555" s="3033" t="s">
        <v>351</v>
      </c>
      <c r="C4555" s="602" t="s">
        <v>759</v>
      </c>
      <c r="D4555" s="617" t="s">
        <v>1850</v>
      </c>
      <c r="E4555" s="639" t="s">
        <v>1829</v>
      </c>
      <c r="F4555" s="618">
        <v>5240</v>
      </c>
      <c r="G4555" s="604" t="s">
        <v>2751</v>
      </c>
      <c r="H4555" s="604"/>
      <c r="I4555" s="1240">
        <v>2815824</v>
      </c>
      <c r="J4555" s="1392" t="s">
        <v>1126</v>
      </c>
      <c r="K4555" s="666"/>
      <c r="L4555" s="599"/>
      <c r="M4555" s="599">
        <v>3050102</v>
      </c>
      <c r="N4555" s="296"/>
    </row>
    <row r="4556" spans="1:14" ht="20.399999999999999">
      <c r="A4556" s="676"/>
      <c r="B4556" s="3033" t="s">
        <v>351</v>
      </c>
      <c r="C4556" s="602" t="s">
        <v>759</v>
      </c>
      <c r="D4556" s="617" t="s">
        <v>1850</v>
      </c>
      <c r="E4556" s="639" t="s">
        <v>1829</v>
      </c>
      <c r="F4556" s="618">
        <v>5240</v>
      </c>
      <c r="G4556" s="604" t="s">
        <v>2802</v>
      </c>
      <c r="H4556" s="604"/>
      <c r="I4556" s="1240">
        <v>1609396</v>
      </c>
      <c r="J4556" s="1392" t="s">
        <v>1126</v>
      </c>
      <c r="K4556" s="666"/>
      <c r="L4556" s="599"/>
      <c r="M4556" s="599">
        <v>869146</v>
      </c>
      <c r="N4556" s="296"/>
    </row>
    <row r="4557" spans="1:14">
      <c r="A4557" s="1253"/>
      <c r="B4557" s="3032" t="s">
        <v>351</v>
      </c>
      <c r="C4557" s="659" t="s">
        <v>759</v>
      </c>
      <c r="D4557" s="1117" t="s">
        <v>1850</v>
      </c>
      <c r="E4557" s="775" t="s">
        <v>1788</v>
      </c>
      <c r="F4557" s="763">
        <v>5240</v>
      </c>
      <c r="G4557" s="739" t="s">
        <v>189</v>
      </c>
      <c r="H4557" s="645">
        <v>0</v>
      </c>
      <c r="I4557" s="645"/>
      <c r="J4557" s="1392" t="s">
        <v>1126</v>
      </c>
      <c r="K4557" s="741"/>
      <c r="L4557" s="626">
        <v>0</v>
      </c>
      <c r="M4557" s="626"/>
      <c r="N4557" s="296"/>
    </row>
    <row r="4558" spans="1:14">
      <c r="A4558" s="639"/>
      <c r="B4558" s="3033" t="s">
        <v>351</v>
      </c>
      <c r="C4558" s="639" t="s">
        <v>759</v>
      </c>
      <c r="D4558" s="733" t="s">
        <v>1850</v>
      </c>
      <c r="E4558" s="778" t="s">
        <v>1788</v>
      </c>
      <c r="F4558" s="734">
        <v>5240</v>
      </c>
      <c r="G4558" s="689" t="s">
        <v>1709</v>
      </c>
      <c r="H4558" s="640"/>
      <c r="I4558" s="640"/>
      <c r="J4558" s="1392" t="s">
        <v>1126</v>
      </c>
      <c r="K4558" s="731"/>
      <c r="L4558" s="598"/>
      <c r="M4558" s="598"/>
      <c r="N4558" s="296"/>
    </row>
    <row r="4559" spans="1:14">
      <c r="A4559" s="639"/>
      <c r="B4559" s="3033" t="s">
        <v>351</v>
      </c>
      <c r="C4559" s="639" t="s">
        <v>759</v>
      </c>
      <c r="D4559" s="733" t="s">
        <v>1850</v>
      </c>
      <c r="E4559" s="778" t="s">
        <v>1788</v>
      </c>
      <c r="F4559" s="734">
        <v>5240</v>
      </c>
      <c r="G4559" s="689" t="s">
        <v>1710</v>
      </c>
      <c r="H4559" s="640"/>
      <c r="I4559" s="640"/>
      <c r="J4559" s="1392" t="s">
        <v>1126</v>
      </c>
      <c r="K4559" s="731"/>
      <c r="L4559" s="598"/>
      <c r="M4559" s="598"/>
      <c r="N4559" s="116" t="s">
        <v>3800</v>
      </c>
    </row>
    <row r="4560" spans="1:14" ht="20.399999999999999">
      <c r="A4560" s="676"/>
      <c r="B4560" s="3032" t="s">
        <v>351</v>
      </c>
      <c r="C4560" s="622" t="s">
        <v>759</v>
      </c>
      <c r="D4560" s="623" t="s">
        <v>1851</v>
      </c>
      <c r="E4560" s="775" t="s">
        <v>1832</v>
      </c>
      <c r="F4560" s="624">
        <v>7210</v>
      </c>
      <c r="G4560" s="917" t="s">
        <v>947</v>
      </c>
      <c r="H4560" s="628">
        <v>0</v>
      </c>
      <c r="I4560" s="628"/>
      <c r="J4560" s="1392" t="s">
        <v>1126</v>
      </c>
      <c r="K4560" s="629"/>
      <c r="L4560" s="626">
        <v>0</v>
      </c>
      <c r="M4560" s="626"/>
      <c r="N4560" s="296"/>
    </row>
    <row r="4561" spans="1:14">
      <c r="A4561" s="602"/>
      <c r="B4561" s="3033" t="s">
        <v>351</v>
      </c>
      <c r="C4561" s="602" t="s">
        <v>759</v>
      </c>
      <c r="D4561" s="617" t="s">
        <v>1851</v>
      </c>
      <c r="E4561" s="778" t="s">
        <v>1832</v>
      </c>
      <c r="F4561" s="618">
        <v>7210</v>
      </c>
      <c r="G4561" s="604" t="s">
        <v>1707</v>
      </c>
      <c r="H4561" s="599"/>
      <c r="I4561" s="599"/>
      <c r="J4561" s="1392" t="s">
        <v>1126</v>
      </c>
      <c r="K4561" s="600"/>
      <c r="L4561" s="598"/>
      <c r="M4561" s="598"/>
      <c r="N4561" s="296"/>
    </row>
    <row r="4562" spans="1:14">
      <c r="A4562" s="602"/>
      <c r="B4562" s="3033" t="s">
        <v>351</v>
      </c>
      <c r="C4562" s="602" t="s">
        <v>759</v>
      </c>
      <c r="D4562" s="617" t="s">
        <v>1851</v>
      </c>
      <c r="E4562" s="778" t="s">
        <v>1832</v>
      </c>
      <c r="F4562" s="618">
        <v>7210</v>
      </c>
      <c r="G4562" s="604" t="s">
        <v>1243</v>
      </c>
      <c r="H4562" s="599"/>
      <c r="I4562" s="599"/>
      <c r="J4562" s="1392" t="s">
        <v>1126</v>
      </c>
      <c r="K4562" s="600"/>
      <c r="L4562" s="598"/>
      <c r="M4562" s="598"/>
      <c r="N4562" s="296"/>
    </row>
    <row r="4563" spans="1:14" ht="20.399999999999999">
      <c r="A4563" s="602"/>
      <c r="B4563" s="3033" t="s">
        <v>351</v>
      </c>
      <c r="C4563" s="602" t="s">
        <v>759</v>
      </c>
      <c r="D4563" s="617" t="s">
        <v>1851</v>
      </c>
      <c r="E4563" s="778" t="s">
        <v>1832</v>
      </c>
      <c r="F4563" s="618">
        <v>7210</v>
      </c>
      <c r="G4563" s="604" t="s">
        <v>1244</v>
      </c>
      <c r="H4563" s="599"/>
      <c r="I4563" s="599"/>
      <c r="J4563" s="1392" t="s">
        <v>1126</v>
      </c>
      <c r="K4563" s="600"/>
      <c r="L4563" s="598"/>
      <c r="M4563" s="598"/>
      <c r="N4563" s="296"/>
    </row>
    <row r="4564" spans="1:14" ht="20.399999999999999">
      <c r="A4564" s="676"/>
      <c r="B4564" s="3032" t="s">
        <v>351</v>
      </c>
      <c r="C4564" s="659" t="s">
        <v>759</v>
      </c>
      <c r="D4564" s="1117" t="s">
        <v>1851</v>
      </c>
      <c r="E4564" s="681" t="s">
        <v>3143</v>
      </c>
      <c r="F4564" s="624">
        <v>5239</v>
      </c>
      <c r="G4564" s="917" t="s">
        <v>1170</v>
      </c>
      <c r="H4564" s="628">
        <v>9600</v>
      </c>
      <c r="I4564" s="628"/>
      <c r="J4564" s="1392">
        <v>0</v>
      </c>
      <c r="K4564" s="629"/>
      <c r="L4564" s="628">
        <v>16700</v>
      </c>
      <c r="M4564" s="628"/>
      <c r="N4564" s="296"/>
    </row>
    <row r="4565" spans="1:14">
      <c r="A4565" s="602"/>
      <c r="B4565" s="3033" t="s">
        <v>351</v>
      </c>
      <c r="C4565" s="639" t="s">
        <v>759</v>
      </c>
      <c r="D4565" s="733" t="s">
        <v>1851</v>
      </c>
      <c r="E4565" s="639" t="s">
        <v>3143</v>
      </c>
      <c r="F4565" s="618">
        <v>5239</v>
      </c>
      <c r="G4565" s="604" t="s">
        <v>1287</v>
      </c>
      <c r="H4565" s="599"/>
      <c r="I4565" s="599"/>
      <c r="J4565" s="1392" t="s">
        <v>1126</v>
      </c>
      <c r="K4565" s="600"/>
      <c r="L4565" s="599"/>
      <c r="M4565" s="599">
        <v>4500</v>
      </c>
      <c r="N4565" s="296"/>
    </row>
    <row r="4566" spans="1:14">
      <c r="A4566" s="602"/>
      <c r="B4566" s="3033" t="s">
        <v>351</v>
      </c>
      <c r="C4566" s="639" t="s">
        <v>759</v>
      </c>
      <c r="D4566" s="733" t="s">
        <v>1851</v>
      </c>
      <c r="E4566" s="639" t="s">
        <v>3143</v>
      </c>
      <c r="F4566" s="618">
        <v>5239</v>
      </c>
      <c r="G4566" s="604" t="s">
        <v>5090</v>
      </c>
      <c r="H4566" s="599"/>
      <c r="I4566" s="599">
        <v>6000</v>
      </c>
      <c r="J4566" s="1392" t="s">
        <v>1126</v>
      </c>
      <c r="K4566" s="600"/>
      <c r="L4566" s="599"/>
      <c r="M4566" s="599">
        <v>9900</v>
      </c>
      <c r="N4566" s="296"/>
    </row>
    <row r="4567" spans="1:14">
      <c r="A4567" s="602"/>
      <c r="B4567" s="3033" t="s">
        <v>351</v>
      </c>
      <c r="C4567" s="639" t="s">
        <v>759</v>
      </c>
      <c r="D4567" s="733" t="s">
        <v>1851</v>
      </c>
      <c r="E4567" s="639" t="s">
        <v>3143</v>
      </c>
      <c r="F4567" s="618">
        <v>5239</v>
      </c>
      <c r="G4567" s="604" t="s">
        <v>315</v>
      </c>
      <c r="H4567" s="599"/>
      <c r="I4567" s="599">
        <v>3600</v>
      </c>
      <c r="J4567" s="1392" t="s">
        <v>1126</v>
      </c>
      <c r="K4567" s="600"/>
      <c r="L4567" s="599"/>
      <c r="M4567" s="599">
        <v>2300</v>
      </c>
      <c r="N4567" s="296"/>
    </row>
    <row r="4568" spans="1:14">
      <c r="A4568" s="622"/>
      <c r="B4568" s="3032" t="s">
        <v>422</v>
      </c>
      <c r="C4568" s="622" t="s">
        <v>413</v>
      </c>
      <c r="D4568" s="658" t="s">
        <v>1853</v>
      </c>
      <c r="E4568" s="775" t="s">
        <v>1800</v>
      </c>
      <c r="F4568" s="918">
        <v>1119</v>
      </c>
      <c r="G4568" s="625" t="s">
        <v>227</v>
      </c>
      <c r="H4568" s="832">
        <v>819771.6399999999</v>
      </c>
      <c r="I4568" s="832"/>
      <c r="J4568" s="1392">
        <v>634919</v>
      </c>
      <c r="K4568" s="919"/>
      <c r="L4568" s="799">
        <v>784783.82399999886</v>
      </c>
      <c r="M4568" s="799"/>
      <c r="N4568" s="296"/>
    </row>
    <row r="4569" spans="1:14">
      <c r="A4569" s="682"/>
      <c r="B4569" s="3033" t="s">
        <v>422</v>
      </c>
      <c r="C4569" s="602" t="s">
        <v>413</v>
      </c>
      <c r="D4569" s="617" t="s">
        <v>1853</v>
      </c>
      <c r="E4569" s="778" t="s">
        <v>1800</v>
      </c>
      <c r="F4569" s="618">
        <v>1119</v>
      </c>
      <c r="G4569" s="702" t="s">
        <v>768</v>
      </c>
      <c r="H4569" s="691"/>
      <c r="I4569" s="691">
        <v>821771.6399999999</v>
      </c>
      <c r="J4569" s="1392" t="s">
        <v>1126</v>
      </c>
      <c r="K4569" s="920"/>
      <c r="L4569" s="837"/>
      <c r="M4569" s="837">
        <v>784783.82399999886</v>
      </c>
      <c r="N4569" s="296"/>
    </row>
    <row r="4570" spans="1:14" s="15" customFormat="1" ht="20.399999999999999">
      <c r="A4570" s="682"/>
      <c r="B4570" s="3033" t="s">
        <v>422</v>
      </c>
      <c r="C4570" s="602" t="s">
        <v>413</v>
      </c>
      <c r="D4570" s="617" t="s">
        <v>1853</v>
      </c>
      <c r="E4570" s="778" t="s">
        <v>1800</v>
      </c>
      <c r="F4570" s="618">
        <v>1119</v>
      </c>
      <c r="G4570" s="702" t="s">
        <v>2937</v>
      </c>
      <c r="H4570" s="691"/>
      <c r="I4570" s="691">
        <v>-2000</v>
      </c>
      <c r="J4570" s="1392" t="s">
        <v>1126</v>
      </c>
      <c r="K4570" s="920"/>
      <c r="L4570" s="837"/>
      <c r="M4570" s="837"/>
      <c r="N4570" s="296"/>
    </row>
    <row r="4571" spans="1:14" s="15" customFormat="1">
      <c r="A4571" s="622" t="s">
        <v>769</v>
      </c>
      <c r="B4571" s="3032" t="s">
        <v>312</v>
      </c>
      <c r="C4571" s="622" t="s">
        <v>306</v>
      </c>
      <c r="D4571" s="658" t="s">
        <v>1853</v>
      </c>
      <c r="E4571" s="659" t="s">
        <v>1801</v>
      </c>
      <c r="F4571" s="1161">
        <v>1119</v>
      </c>
      <c r="G4571" s="739" t="s">
        <v>218</v>
      </c>
      <c r="H4571" s="1160">
        <v>156256</v>
      </c>
      <c r="I4571" s="670"/>
      <c r="J4571" s="1392">
        <v>122652</v>
      </c>
      <c r="K4571" s="1007"/>
      <c r="L4571" s="1160">
        <v>162845.48000000001</v>
      </c>
      <c r="M4571" s="670"/>
      <c r="N4571" s="296"/>
    </row>
    <row r="4572" spans="1:14" s="15" customFormat="1">
      <c r="A4572" s="602"/>
      <c r="B4572" s="3033" t="s">
        <v>312</v>
      </c>
      <c r="C4572" s="602" t="s">
        <v>306</v>
      </c>
      <c r="D4572" s="617" t="s">
        <v>1853</v>
      </c>
      <c r="E4572" s="639" t="s">
        <v>1801</v>
      </c>
      <c r="F4572" s="1162">
        <v>1119</v>
      </c>
      <c r="G4572" s="751"/>
      <c r="H4572" s="803"/>
      <c r="I4572" s="803">
        <v>140951.88</v>
      </c>
      <c r="J4572" s="1392" t="s">
        <v>1126</v>
      </c>
      <c r="K4572" s="1008"/>
      <c r="L4572" s="803"/>
      <c r="M4572" s="803">
        <v>153982.48000000001</v>
      </c>
      <c r="N4572" s="296"/>
    </row>
    <row r="4573" spans="1:14">
      <c r="A4573" s="602"/>
      <c r="B4573" s="3033" t="s">
        <v>312</v>
      </c>
      <c r="C4573" s="602" t="s">
        <v>306</v>
      </c>
      <c r="D4573" s="617" t="s">
        <v>1853</v>
      </c>
      <c r="E4573" s="639" t="s">
        <v>1801</v>
      </c>
      <c r="F4573" s="1162">
        <v>1119</v>
      </c>
      <c r="G4573" s="751" t="s">
        <v>2727</v>
      </c>
      <c r="H4573" s="803"/>
      <c r="I4573" s="803">
        <v>19313.119999999995</v>
      </c>
      <c r="J4573" s="1392" t="s">
        <v>1126</v>
      </c>
      <c r="K4573" s="1008"/>
      <c r="L4573" s="803"/>
      <c r="M4573" s="3016"/>
      <c r="N4573" s="296"/>
    </row>
    <row r="4574" spans="1:14">
      <c r="A4574" s="602"/>
      <c r="B4574" s="3033" t="s">
        <v>312</v>
      </c>
      <c r="C4574" s="602" t="s">
        <v>306</v>
      </c>
      <c r="D4574" s="617" t="s">
        <v>1853</v>
      </c>
      <c r="E4574" s="639" t="s">
        <v>1801</v>
      </c>
      <c r="F4574" s="1162">
        <v>1119</v>
      </c>
      <c r="G4574" s="751" t="s">
        <v>1288</v>
      </c>
      <c r="H4574" s="803"/>
      <c r="I4574" s="803">
        <v>1981</v>
      </c>
      <c r="J4574" s="1392" t="s">
        <v>1126</v>
      </c>
      <c r="K4574" s="1008"/>
      <c r="L4574" s="803"/>
      <c r="M4574" s="803">
        <v>8863</v>
      </c>
      <c r="N4574" s="296"/>
    </row>
    <row r="4575" spans="1:14" ht="11.4" customHeight="1">
      <c r="A4575" s="602"/>
      <c r="B4575" s="3033" t="s">
        <v>312</v>
      </c>
      <c r="C4575" s="602" t="s">
        <v>306</v>
      </c>
      <c r="D4575" s="617" t="s">
        <v>1853</v>
      </c>
      <c r="E4575" s="639" t="s">
        <v>1801</v>
      </c>
      <c r="F4575" s="1162">
        <v>1119</v>
      </c>
      <c r="G4575" s="751" t="s">
        <v>1911</v>
      </c>
      <c r="H4575" s="803"/>
      <c r="I4575" s="803"/>
      <c r="J4575" s="1392" t="s">
        <v>1126</v>
      </c>
      <c r="K4575" s="1008"/>
      <c r="L4575" s="803"/>
      <c r="M4575" s="803"/>
      <c r="N4575" s="296"/>
    </row>
    <row r="4576" spans="1:14" ht="20.399999999999999">
      <c r="A4576" s="576"/>
      <c r="B4576" s="3033" t="s">
        <v>312</v>
      </c>
      <c r="C4576" s="602" t="s">
        <v>306</v>
      </c>
      <c r="D4576" s="617" t="s">
        <v>1853</v>
      </c>
      <c r="E4576" s="639" t="s">
        <v>1801</v>
      </c>
      <c r="F4576" s="1162">
        <v>1119</v>
      </c>
      <c r="G4576" s="1346" t="s">
        <v>2994</v>
      </c>
      <c r="H4576" s="1341"/>
      <c r="I4576" s="1341">
        <v>-5990</v>
      </c>
      <c r="J4576" s="1392" t="s">
        <v>1126</v>
      </c>
      <c r="K4576" s="1355"/>
      <c r="L4576" s="1341"/>
      <c r="M4576" s="1341"/>
      <c r="N4576" s="167" t="s">
        <v>3801</v>
      </c>
    </row>
    <row r="4577" spans="1:14" ht="20.399999999999999">
      <c r="A4577" s="890"/>
      <c r="B4577" s="3032" t="s">
        <v>312</v>
      </c>
      <c r="C4577" s="622" t="s">
        <v>306</v>
      </c>
      <c r="D4577" s="658" t="s">
        <v>1853</v>
      </c>
      <c r="E4577" s="659" t="s">
        <v>1801</v>
      </c>
      <c r="F4577" s="763">
        <v>1146</v>
      </c>
      <c r="G4577" s="739" t="s">
        <v>563</v>
      </c>
      <c r="H4577" s="1160">
        <v>0</v>
      </c>
      <c r="I4577" s="670"/>
      <c r="J4577" s="1392" t="s">
        <v>1126</v>
      </c>
      <c r="K4577" s="1008"/>
      <c r="L4577" s="1160">
        <v>0</v>
      </c>
      <c r="M4577" s="670"/>
      <c r="N4577" s="6"/>
    </row>
    <row r="4578" spans="1:14">
      <c r="A4578" s="602"/>
      <c r="B4578" s="3033" t="s">
        <v>312</v>
      </c>
      <c r="C4578" s="602" t="s">
        <v>306</v>
      </c>
      <c r="D4578" s="617" t="s">
        <v>1853</v>
      </c>
      <c r="E4578" s="639" t="s">
        <v>1801</v>
      </c>
      <c r="F4578" s="734">
        <v>1146</v>
      </c>
      <c r="G4578" s="689"/>
      <c r="H4578" s="803"/>
      <c r="I4578" s="803"/>
      <c r="J4578" s="1392" t="s">
        <v>1126</v>
      </c>
      <c r="K4578" s="1008"/>
      <c r="L4578" s="803"/>
      <c r="M4578" s="803"/>
      <c r="N4578" s="6"/>
    </row>
    <row r="4579" spans="1:14" ht="20.399999999999999">
      <c r="A4579" s="890"/>
      <c r="B4579" s="3032" t="s">
        <v>422</v>
      </c>
      <c r="C4579" s="622" t="s">
        <v>413</v>
      </c>
      <c r="D4579" s="658" t="s">
        <v>1853</v>
      </c>
      <c r="E4579" s="779" t="s">
        <v>1800</v>
      </c>
      <c r="F4579" s="624">
        <v>1145</v>
      </c>
      <c r="G4579" s="625" t="s">
        <v>992</v>
      </c>
      <c r="H4579" s="832">
        <v>500</v>
      </c>
      <c r="I4579" s="832"/>
      <c r="J4579" s="1392">
        <v>502</v>
      </c>
      <c r="K4579" s="920"/>
      <c r="L4579" s="799">
        <v>300</v>
      </c>
      <c r="M4579" s="799"/>
      <c r="N4579" s="6"/>
    </row>
    <row r="4580" spans="1:14" ht="11.4" customHeight="1">
      <c r="A4580" s="602"/>
      <c r="B4580" s="3033" t="s">
        <v>422</v>
      </c>
      <c r="C4580" s="602" t="s">
        <v>413</v>
      </c>
      <c r="D4580" s="617" t="s">
        <v>1853</v>
      </c>
      <c r="E4580" s="778" t="s">
        <v>1800</v>
      </c>
      <c r="F4580" s="618">
        <v>1145</v>
      </c>
      <c r="G4580" s="604" t="s">
        <v>1869</v>
      </c>
      <c r="H4580" s="691"/>
      <c r="I4580" s="691">
        <v>500</v>
      </c>
      <c r="J4580" s="1392" t="s">
        <v>1126</v>
      </c>
      <c r="K4580" s="920"/>
      <c r="L4580" s="837"/>
      <c r="M4580" s="837">
        <v>300</v>
      </c>
      <c r="N4580" s="6"/>
    </row>
    <row r="4581" spans="1:14" ht="20.399999999999999">
      <c r="A4581" s="890"/>
      <c r="B4581" s="3032" t="s">
        <v>422</v>
      </c>
      <c r="C4581" s="622" t="s">
        <v>413</v>
      </c>
      <c r="D4581" s="658" t="s">
        <v>1853</v>
      </c>
      <c r="E4581" s="779" t="s">
        <v>1800</v>
      </c>
      <c r="F4581" s="624">
        <v>1146</v>
      </c>
      <c r="G4581" s="625" t="s">
        <v>563</v>
      </c>
      <c r="H4581" s="832">
        <v>16700</v>
      </c>
      <c r="I4581" s="832"/>
      <c r="J4581" s="1392">
        <v>0</v>
      </c>
      <c r="K4581" s="920"/>
      <c r="L4581" s="799">
        <v>17000</v>
      </c>
      <c r="M4581" s="799"/>
      <c r="N4581" s="296"/>
    </row>
    <row r="4582" spans="1:14">
      <c r="A4582" s="602"/>
      <c r="B4582" s="3033" t="s">
        <v>422</v>
      </c>
      <c r="C4582" s="602" t="s">
        <v>413</v>
      </c>
      <c r="D4582" s="617" t="s">
        <v>1853</v>
      </c>
      <c r="E4582" s="778" t="s">
        <v>1800</v>
      </c>
      <c r="F4582" s="618">
        <v>1146</v>
      </c>
      <c r="G4582" s="604"/>
      <c r="H4582" s="691"/>
      <c r="I4582" s="691">
        <v>17000</v>
      </c>
      <c r="J4582" s="1392" t="s">
        <v>1126</v>
      </c>
      <c r="K4582" s="920"/>
      <c r="L4582" s="837"/>
      <c r="M4582" s="837">
        <v>17000</v>
      </c>
      <c r="N4582" s="296"/>
    </row>
    <row r="4583" spans="1:14" ht="20.399999999999999">
      <c r="A4583" s="602"/>
      <c r="B4583" s="3033" t="s">
        <v>422</v>
      </c>
      <c r="C4583" s="602" t="s">
        <v>413</v>
      </c>
      <c r="D4583" s="617" t="s">
        <v>1853</v>
      </c>
      <c r="E4583" s="778" t="s">
        <v>1800</v>
      </c>
      <c r="F4583" s="618">
        <v>1146</v>
      </c>
      <c r="G4583" s="604" t="s">
        <v>1869</v>
      </c>
      <c r="H4583" s="691"/>
      <c r="I4583" s="691">
        <v>-300</v>
      </c>
      <c r="J4583" s="1392" t="s">
        <v>1126</v>
      </c>
      <c r="K4583" s="920"/>
      <c r="L4583" s="837"/>
      <c r="M4583" s="837"/>
      <c r="N4583" s="296"/>
    </row>
    <row r="4584" spans="1:14">
      <c r="A4584" s="890"/>
      <c r="B4584" s="3032" t="s">
        <v>312</v>
      </c>
      <c r="C4584" s="622" t="s">
        <v>306</v>
      </c>
      <c r="D4584" s="658" t="s">
        <v>1853</v>
      </c>
      <c r="E4584" s="659" t="s">
        <v>1801</v>
      </c>
      <c r="F4584" s="624">
        <v>1147</v>
      </c>
      <c r="G4584" s="625" t="s">
        <v>770</v>
      </c>
      <c r="H4584" s="1160">
        <v>5000</v>
      </c>
      <c r="I4584" s="670"/>
      <c r="J4584" s="1392">
        <v>4251</v>
      </c>
      <c r="K4584" s="920"/>
      <c r="L4584" s="1160">
        <v>2000</v>
      </c>
      <c r="M4584" s="670"/>
      <c r="N4584" s="296"/>
    </row>
    <row r="4585" spans="1:14" ht="20.399999999999999">
      <c r="A4585" s="602"/>
      <c r="B4585" s="3033" t="s">
        <v>312</v>
      </c>
      <c r="C4585" s="602" t="s">
        <v>306</v>
      </c>
      <c r="D4585" s="617" t="s">
        <v>1853</v>
      </c>
      <c r="E4585" s="639" t="s">
        <v>1801</v>
      </c>
      <c r="F4585" s="618">
        <v>1147</v>
      </c>
      <c r="G4585" s="1346" t="s">
        <v>2994</v>
      </c>
      <c r="H4585" s="803"/>
      <c r="I4585" s="803">
        <v>5000</v>
      </c>
      <c r="J4585" s="1392" t="s">
        <v>1126</v>
      </c>
      <c r="K4585" s="920"/>
      <c r="L4585" s="803"/>
      <c r="M4585" s="803">
        <v>2000</v>
      </c>
      <c r="N4585" s="296"/>
    </row>
    <row r="4586" spans="1:14">
      <c r="A4586" s="890"/>
      <c r="B4586" s="3032" t="s">
        <v>422</v>
      </c>
      <c r="C4586" s="622" t="s">
        <v>413</v>
      </c>
      <c r="D4586" s="658" t="s">
        <v>1853</v>
      </c>
      <c r="E4586" s="779" t="s">
        <v>1800</v>
      </c>
      <c r="F4586" s="624">
        <v>1147</v>
      </c>
      <c r="G4586" s="625" t="s">
        <v>414</v>
      </c>
      <c r="H4586" s="832">
        <v>67757</v>
      </c>
      <c r="I4586" s="832"/>
      <c r="J4586" s="1392">
        <v>39426</v>
      </c>
      <c r="K4586" s="920"/>
      <c r="L4586" s="799">
        <v>99385.313839999973</v>
      </c>
      <c r="M4586" s="799"/>
      <c r="N4586" s="296"/>
    </row>
    <row r="4587" spans="1:14">
      <c r="A4587" s="602"/>
      <c r="B4587" s="3033" t="s">
        <v>422</v>
      </c>
      <c r="C4587" s="602" t="s">
        <v>413</v>
      </c>
      <c r="D4587" s="617" t="s">
        <v>1853</v>
      </c>
      <c r="E4587" s="778" t="s">
        <v>1800</v>
      </c>
      <c r="F4587" s="618">
        <v>1147</v>
      </c>
      <c r="G4587" s="604" t="s">
        <v>4730</v>
      </c>
      <c r="H4587" s="691"/>
      <c r="I4587" s="691">
        <v>55004</v>
      </c>
      <c r="J4587" s="1392" t="s">
        <v>1126</v>
      </c>
      <c r="K4587" s="920"/>
      <c r="L4587" s="837"/>
      <c r="M4587" s="837">
        <v>52525.113199999993</v>
      </c>
      <c r="N4587" s="296"/>
    </row>
    <row r="4588" spans="1:14">
      <c r="A4588" s="602"/>
      <c r="B4588" s="3033" t="s">
        <v>422</v>
      </c>
      <c r="C4588" s="602" t="s">
        <v>413</v>
      </c>
      <c r="D4588" s="617" t="s">
        <v>1853</v>
      </c>
      <c r="E4588" s="778" t="s">
        <v>1800</v>
      </c>
      <c r="F4588" s="618">
        <v>1147</v>
      </c>
      <c r="G4588" s="604" t="s">
        <v>1201</v>
      </c>
      <c r="H4588" s="691"/>
      <c r="I4588" s="691">
        <v>36753.011999999981</v>
      </c>
      <c r="J4588" s="1392" t="s">
        <v>1126</v>
      </c>
      <c r="K4588" s="920"/>
      <c r="L4588" s="837"/>
      <c r="M4588" s="837">
        <v>46860.200639999981</v>
      </c>
      <c r="N4588" s="296"/>
    </row>
    <row r="4589" spans="1:14" ht="20.399999999999999">
      <c r="A4589" s="576"/>
      <c r="B4589" s="3033" t="s">
        <v>422</v>
      </c>
      <c r="C4589" s="602" t="s">
        <v>413</v>
      </c>
      <c r="D4589" s="617" t="s">
        <v>1853</v>
      </c>
      <c r="E4589" s="778" t="s">
        <v>1800</v>
      </c>
      <c r="F4589" s="618">
        <v>1147</v>
      </c>
      <c r="G4589" s="1044" t="s">
        <v>2995</v>
      </c>
      <c r="H4589" s="1352"/>
      <c r="I4589" s="1352">
        <v>-10000</v>
      </c>
      <c r="J4589" s="1392" t="s">
        <v>1126</v>
      </c>
      <c r="K4589" s="1353"/>
      <c r="L4589" s="1377"/>
      <c r="M4589" s="1377"/>
      <c r="N4589" s="296"/>
    </row>
    <row r="4590" spans="1:14" ht="20.399999999999999">
      <c r="A4590" s="576"/>
      <c r="B4590" s="3033" t="s">
        <v>422</v>
      </c>
      <c r="C4590" s="602" t="s">
        <v>413</v>
      </c>
      <c r="D4590" s="617" t="s">
        <v>1853</v>
      </c>
      <c r="E4590" s="778" t="s">
        <v>1800</v>
      </c>
      <c r="F4590" s="618">
        <v>1147</v>
      </c>
      <c r="G4590" s="1044" t="s">
        <v>995</v>
      </c>
      <c r="H4590" s="1352"/>
      <c r="I4590" s="1352">
        <v>-2000</v>
      </c>
      <c r="J4590" s="1392" t="s">
        <v>1126</v>
      </c>
      <c r="K4590" s="1353"/>
      <c r="L4590" s="1377"/>
      <c r="M4590" s="1377"/>
      <c r="N4590" s="296"/>
    </row>
    <row r="4591" spans="1:14" ht="20.399999999999999">
      <c r="A4591" s="576"/>
      <c r="B4591" s="3033" t="s">
        <v>422</v>
      </c>
      <c r="C4591" s="602" t="s">
        <v>413</v>
      </c>
      <c r="D4591" s="617" t="s">
        <v>1853</v>
      </c>
      <c r="E4591" s="778" t="s">
        <v>1800</v>
      </c>
      <c r="F4591" s="618">
        <v>1147</v>
      </c>
      <c r="G4591" s="1044" t="s">
        <v>3101</v>
      </c>
      <c r="H4591" s="1352"/>
      <c r="I4591" s="1352">
        <v>-2000</v>
      </c>
      <c r="J4591" s="1392" t="s">
        <v>1126</v>
      </c>
      <c r="K4591" s="1353"/>
      <c r="L4591" s="1377"/>
      <c r="M4591" s="1377"/>
      <c r="N4591" s="296"/>
    </row>
    <row r="4592" spans="1:14" ht="20.399999999999999">
      <c r="A4592" s="576"/>
      <c r="B4592" s="3033" t="s">
        <v>422</v>
      </c>
      <c r="C4592" s="602" t="s">
        <v>413</v>
      </c>
      <c r="D4592" s="617" t="s">
        <v>1853</v>
      </c>
      <c r="E4592" s="778" t="s">
        <v>1800</v>
      </c>
      <c r="F4592" s="618">
        <v>1147</v>
      </c>
      <c r="G4592" s="1044" t="s">
        <v>3200</v>
      </c>
      <c r="H4592" s="1352"/>
      <c r="I4592" s="1352">
        <v>-10000</v>
      </c>
      <c r="J4592" s="1392" t="s">
        <v>1126</v>
      </c>
      <c r="K4592" s="1353"/>
      <c r="L4592" s="1377"/>
      <c r="M4592" s="1377"/>
      <c r="N4592" s="296"/>
    </row>
    <row r="4593" spans="1:14">
      <c r="A4593" s="890"/>
      <c r="B4593" s="3032" t="s">
        <v>422</v>
      </c>
      <c r="C4593" s="622" t="s">
        <v>413</v>
      </c>
      <c r="D4593" s="658" t="s">
        <v>1853</v>
      </c>
      <c r="E4593" s="1305" t="s">
        <v>1800</v>
      </c>
      <c r="F4593" s="1877">
        <v>1148</v>
      </c>
      <c r="G4593" s="1571" t="s">
        <v>770</v>
      </c>
      <c r="H4593" s="1878">
        <v>14100</v>
      </c>
      <c r="I4593" s="1878"/>
      <c r="J4593" s="1564">
        <v>43267</v>
      </c>
      <c r="K4593" s="1879"/>
      <c r="L4593" s="1878">
        <v>45000</v>
      </c>
      <c r="M4593" s="1878"/>
      <c r="N4593" s="296"/>
    </row>
    <row r="4594" spans="1:14">
      <c r="A4594" s="602"/>
      <c r="B4594" s="3033" t="s">
        <v>422</v>
      </c>
      <c r="C4594" s="602" t="s">
        <v>413</v>
      </c>
      <c r="D4594" s="617" t="s">
        <v>1853</v>
      </c>
      <c r="E4594" s="1306" t="s">
        <v>1800</v>
      </c>
      <c r="F4594" s="1881">
        <v>1148</v>
      </c>
      <c r="G4594" s="757" t="s">
        <v>3795</v>
      </c>
      <c r="H4594" s="1882"/>
      <c r="I4594" s="1882">
        <v>2100</v>
      </c>
      <c r="J4594" s="1564" t="s">
        <v>1126</v>
      </c>
      <c r="K4594" s="1879"/>
      <c r="L4594" s="1882"/>
      <c r="M4594" s="1884"/>
      <c r="N4594" s="296"/>
    </row>
    <row r="4595" spans="1:14" ht="20.399999999999999">
      <c r="A4595" s="1089"/>
      <c r="B4595" s="3033" t="s">
        <v>422</v>
      </c>
      <c r="C4595" s="602" t="s">
        <v>413</v>
      </c>
      <c r="D4595" s="617" t="s">
        <v>1853</v>
      </c>
      <c r="E4595" s="1306" t="s">
        <v>1800</v>
      </c>
      <c r="F4595" s="1881">
        <v>1148</v>
      </c>
      <c r="G4595" s="1883" t="s">
        <v>2995</v>
      </c>
      <c r="H4595" s="1884"/>
      <c r="I4595" s="1884">
        <v>10000</v>
      </c>
      <c r="J4595" s="1564" t="s">
        <v>1126</v>
      </c>
      <c r="K4595" s="1885"/>
      <c r="L4595" s="1884"/>
      <c r="M4595" s="1884">
        <v>45000</v>
      </c>
      <c r="N4595" s="296"/>
    </row>
    <row r="4596" spans="1:14" ht="20.399999999999999">
      <c r="A4596" s="1089"/>
      <c r="B4596" s="3033" t="s">
        <v>422</v>
      </c>
      <c r="C4596" s="602" t="s">
        <v>413</v>
      </c>
      <c r="D4596" s="617" t="s">
        <v>1853</v>
      </c>
      <c r="E4596" s="1306" t="s">
        <v>1800</v>
      </c>
      <c r="F4596" s="1881">
        <v>1148</v>
      </c>
      <c r="G4596" s="1883" t="s">
        <v>995</v>
      </c>
      <c r="H4596" s="1884"/>
      <c r="I4596" s="1884">
        <v>2000</v>
      </c>
      <c r="J4596" s="1564" t="s">
        <v>1126</v>
      </c>
      <c r="K4596" s="1885"/>
      <c r="L4596" s="1884"/>
      <c r="M4596" s="1884"/>
      <c r="N4596" s="296"/>
    </row>
    <row r="4597" spans="1:14" ht="51">
      <c r="A4597" s="890"/>
      <c r="B4597" s="3032" t="s">
        <v>756</v>
      </c>
      <c r="C4597" s="622" t="s">
        <v>307</v>
      </c>
      <c r="D4597" s="658" t="s">
        <v>1853</v>
      </c>
      <c r="E4597" s="779" t="s">
        <v>1800</v>
      </c>
      <c r="F4597" s="918">
        <v>1150</v>
      </c>
      <c r="G4597" s="625" t="s">
        <v>772</v>
      </c>
      <c r="H4597" s="832">
        <v>0</v>
      </c>
      <c r="I4597" s="832"/>
      <c r="J4597" s="1392" t="s">
        <v>1126</v>
      </c>
      <c r="K4597" s="920"/>
      <c r="L4597" s="799">
        <v>0</v>
      </c>
      <c r="M4597" s="799"/>
      <c r="N4597" s="296"/>
    </row>
    <row r="4598" spans="1:14">
      <c r="A4598" s="602"/>
      <c r="B4598" s="3033" t="s">
        <v>756</v>
      </c>
      <c r="C4598" s="602" t="s">
        <v>307</v>
      </c>
      <c r="D4598" s="617" t="s">
        <v>1853</v>
      </c>
      <c r="E4598" s="778" t="s">
        <v>1800</v>
      </c>
      <c r="F4598" s="921">
        <v>1150</v>
      </c>
      <c r="G4598" s="604" t="s">
        <v>773</v>
      </c>
      <c r="H4598" s="691"/>
      <c r="I4598" s="691">
        <v>0</v>
      </c>
      <c r="J4598" s="1392" t="s">
        <v>1126</v>
      </c>
      <c r="K4598" s="920"/>
      <c r="L4598" s="837"/>
      <c r="M4598" s="837">
        <v>0</v>
      </c>
      <c r="N4598" s="296"/>
    </row>
    <row r="4599" spans="1:14">
      <c r="A4599" s="890"/>
      <c r="B4599" s="3032" t="s">
        <v>422</v>
      </c>
      <c r="C4599" s="622" t="s">
        <v>413</v>
      </c>
      <c r="D4599" s="658" t="s">
        <v>1853</v>
      </c>
      <c r="E4599" s="779" t="s">
        <v>1800</v>
      </c>
      <c r="F4599" s="918">
        <v>1210</v>
      </c>
      <c r="G4599" s="625" t="s">
        <v>105</v>
      </c>
      <c r="H4599" s="832">
        <v>215908.10773097994</v>
      </c>
      <c r="I4599" s="832"/>
      <c r="J4599" s="1392">
        <v>176294</v>
      </c>
      <c r="K4599" s="919"/>
      <c r="L4599" s="799">
        <v>219473.45101561327</v>
      </c>
      <c r="M4599" s="799"/>
      <c r="N4599" s="296"/>
    </row>
    <row r="4600" spans="1:14">
      <c r="A4600" s="602"/>
      <c r="B4600" s="3033" t="s">
        <v>422</v>
      </c>
      <c r="C4600" s="602" t="s">
        <v>413</v>
      </c>
      <c r="D4600" s="617" t="s">
        <v>1853</v>
      </c>
      <c r="E4600" s="778" t="s">
        <v>1800</v>
      </c>
      <c r="F4600" s="921">
        <v>1210</v>
      </c>
      <c r="G4600" s="614"/>
      <c r="H4600" s="691"/>
      <c r="I4600" s="691">
        <v>215908.10773097994</v>
      </c>
      <c r="J4600" s="1392" t="s">
        <v>1126</v>
      </c>
      <c r="K4600" s="920"/>
      <c r="L4600" s="837"/>
      <c r="M4600" s="837">
        <v>219473.45101561327</v>
      </c>
      <c r="N4600" s="72"/>
    </row>
    <row r="4601" spans="1:14">
      <c r="A4601" s="602"/>
      <c r="B4601" s="3033" t="s">
        <v>422</v>
      </c>
      <c r="C4601" s="602" t="s">
        <v>413</v>
      </c>
      <c r="D4601" s="617" t="s">
        <v>1853</v>
      </c>
      <c r="E4601" s="778" t="s">
        <v>1800</v>
      </c>
      <c r="F4601" s="921">
        <v>1210</v>
      </c>
      <c r="G4601" s="614" t="s">
        <v>707</v>
      </c>
      <c r="H4601" s="691"/>
      <c r="I4601" s="691"/>
      <c r="J4601" s="1392" t="s">
        <v>1126</v>
      </c>
      <c r="K4601" s="920"/>
      <c r="L4601" s="837"/>
      <c r="M4601" s="837"/>
      <c r="N4601" s="72"/>
    </row>
    <row r="4602" spans="1:14">
      <c r="A4602" s="622"/>
      <c r="B4602" s="3032" t="s">
        <v>312</v>
      </c>
      <c r="C4602" s="622" t="s">
        <v>306</v>
      </c>
      <c r="D4602" s="658" t="s">
        <v>1853</v>
      </c>
      <c r="E4602" s="659" t="s">
        <v>1801</v>
      </c>
      <c r="F4602" s="1161">
        <v>1210</v>
      </c>
      <c r="G4602" s="739" t="s">
        <v>196</v>
      </c>
      <c r="H4602" s="686">
        <v>33573</v>
      </c>
      <c r="I4602" s="670"/>
      <c r="J4602" s="1392">
        <v>30396</v>
      </c>
      <c r="K4602" s="1007"/>
      <c r="L4602" s="1160">
        <v>32796.267032000003</v>
      </c>
      <c r="M4602" s="670"/>
      <c r="N4602" s="72"/>
    </row>
    <row r="4603" spans="1:14">
      <c r="A4603" s="602"/>
      <c r="B4603" s="3033" t="s">
        <v>312</v>
      </c>
      <c r="C4603" s="602" t="s">
        <v>306</v>
      </c>
      <c r="D4603" s="617" t="s">
        <v>1853</v>
      </c>
      <c r="E4603" s="639" t="s">
        <v>1801</v>
      </c>
      <c r="F4603" s="1162">
        <v>1210</v>
      </c>
      <c r="G4603" s="751"/>
      <c r="H4603" s="803"/>
      <c r="I4603" s="803">
        <v>32250.548492000002</v>
      </c>
      <c r="J4603" s="1392" t="s">
        <v>1126</v>
      </c>
      <c r="K4603" s="1007"/>
      <c r="L4603" s="803"/>
      <c r="M4603" s="803">
        <v>32796.267032000003</v>
      </c>
      <c r="N4603" s="296"/>
    </row>
    <row r="4604" spans="1:14">
      <c r="A4604" s="602"/>
      <c r="B4604" s="3033" t="s">
        <v>312</v>
      </c>
      <c r="C4604" s="602" t="s">
        <v>306</v>
      </c>
      <c r="D4604" s="617" t="s">
        <v>1853</v>
      </c>
      <c r="E4604" s="639" t="s">
        <v>1801</v>
      </c>
      <c r="F4604" s="1162">
        <v>1210</v>
      </c>
      <c r="G4604" s="751" t="s">
        <v>2727</v>
      </c>
      <c r="H4604" s="803"/>
      <c r="I4604" s="803">
        <v>4556.4515079999983</v>
      </c>
      <c r="J4604" s="1392" t="s">
        <v>1126</v>
      </c>
      <c r="K4604" s="1007"/>
      <c r="L4604" s="803"/>
      <c r="M4604" s="803"/>
      <c r="N4604" s="296"/>
    </row>
    <row r="4605" spans="1:14" ht="30.6">
      <c r="A4605" s="602"/>
      <c r="B4605" s="3033" t="s">
        <v>312</v>
      </c>
      <c r="C4605" s="602" t="s">
        <v>306</v>
      </c>
      <c r="D4605" s="617" t="s">
        <v>1853</v>
      </c>
      <c r="E4605" s="639" t="s">
        <v>1801</v>
      </c>
      <c r="F4605" s="1162">
        <v>1210</v>
      </c>
      <c r="G4605" s="751" t="s">
        <v>1911</v>
      </c>
      <c r="H4605" s="803"/>
      <c r="I4605" s="803"/>
      <c r="J4605" s="1392" t="s">
        <v>1126</v>
      </c>
      <c r="K4605" s="1007"/>
      <c r="L4605" s="803"/>
      <c r="M4605" s="803"/>
      <c r="N4605" s="296"/>
    </row>
    <row r="4606" spans="1:14" ht="20.399999999999999">
      <c r="A4606" s="576"/>
      <c r="B4606" s="3033" t="s">
        <v>312</v>
      </c>
      <c r="C4606" s="602" t="s">
        <v>306</v>
      </c>
      <c r="D4606" s="617" t="s">
        <v>1853</v>
      </c>
      <c r="E4606" s="639" t="s">
        <v>1801</v>
      </c>
      <c r="F4606" s="1162">
        <v>1210</v>
      </c>
      <c r="G4606" s="1350" t="s">
        <v>2924</v>
      </c>
      <c r="H4606" s="1352"/>
      <c r="I4606" s="1352">
        <v>-3234</v>
      </c>
      <c r="J4606" s="1392" t="s">
        <v>1126</v>
      </c>
      <c r="K4606" s="1353"/>
      <c r="L4606" s="1341"/>
      <c r="M4606" s="1341"/>
      <c r="N4606" s="296"/>
    </row>
    <row r="4607" spans="1:14">
      <c r="A4607" s="890"/>
      <c r="B4607" s="3032" t="s">
        <v>422</v>
      </c>
      <c r="C4607" s="622" t="s">
        <v>413</v>
      </c>
      <c r="D4607" s="658" t="s">
        <v>1853</v>
      </c>
      <c r="E4607" s="779" t="s">
        <v>1800</v>
      </c>
      <c r="F4607" s="918">
        <v>1221</v>
      </c>
      <c r="G4607" s="625" t="s">
        <v>106</v>
      </c>
      <c r="H4607" s="832">
        <v>65227</v>
      </c>
      <c r="I4607" s="832"/>
      <c r="J4607" s="1392">
        <v>66468</v>
      </c>
      <c r="K4607" s="919"/>
      <c r="L4607" s="799">
        <v>54561.475897242803</v>
      </c>
      <c r="M4607" s="799"/>
      <c r="N4607" s="296"/>
    </row>
    <row r="4608" spans="1:14">
      <c r="A4608" s="602"/>
      <c r="B4608" s="3033" t="s">
        <v>422</v>
      </c>
      <c r="C4608" s="602" t="s">
        <v>413</v>
      </c>
      <c r="D4608" s="617" t="s">
        <v>1853</v>
      </c>
      <c r="E4608" s="778" t="s">
        <v>1800</v>
      </c>
      <c r="F4608" s="921">
        <v>1221</v>
      </c>
      <c r="G4608" s="614" t="s">
        <v>1180</v>
      </c>
      <c r="H4608" s="691"/>
      <c r="I4608" s="691">
        <v>53227.093485419995</v>
      </c>
      <c r="J4608" s="1392" t="s">
        <v>1126</v>
      </c>
      <c r="K4608" s="920"/>
      <c r="L4608" s="837"/>
      <c r="M4608" s="837">
        <v>54561.475897242803</v>
      </c>
      <c r="N4608" s="296"/>
    </row>
    <row r="4609" spans="1:14" ht="20.399999999999999">
      <c r="A4609" s="602"/>
      <c r="B4609" s="3033" t="s">
        <v>422</v>
      </c>
      <c r="C4609" s="602" t="s">
        <v>413</v>
      </c>
      <c r="D4609" s="617" t="s">
        <v>1853</v>
      </c>
      <c r="E4609" s="778" t="s">
        <v>1800</v>
      </c>
      <c r="F4609" s="921">
        <v>1221</v>
      </c>
      <c r="G4609" s="614" t="s">
        <v>3101</v>
      </c>
      <c r="H4609" s="691"/>
      <c r="I4609" s="691">
        <v>2000</v>
      </c>
      <c r="J4609" s="1392" t="s">
        <v>1126</v>
      </c>
      <c r="K4609" s="920"/>
      <c r="L4609" s="837"/>
      <c r="M4609" s="837"/>
      <c r="N4609" s="296"/>
    </row>
    <row r="4610" spans="1:14">
      <c r="A4610" s="890"/>
      <c r="B4610" s="3032" t="s">
        <v>312</v>
      </c>
      <c r="C4610" s="622" t="s">
        <v>306</v>
      </c>
      <c r="D4610" s="658" t="s">
        <v>1853</v>
      </c>
      <c r="E4610" s="659" t="s">
        <v>1801</v>
      </c>
      <c r="F4610" s="1161">
        <v>1221</v>
      </c>
      <c r="G4610" s="739" t="s">
        <v>106</v>
      </c>
      <c r="H4610" s="686">
        <v>4000</v>
      </c>
      <c r="I4610" s="670"/>
      <c r="J4610" s="1392">
        <v>4273</v>
      </c>
      <c r="K4610" s="1007"/>
      <c r="L4610" s="686">
        <v>4000</v>
      </c>
      <c r="M4610" s="670"/>
      <c r="N4610" s="372"/>
    </row>
    <row r="4611" spans="1:14">
      <c r="A4611" s="602"/>
      <c r="B4611" s="3033" t="s">
        <v>312</v>
      </c>
      <c r="C4611" s="602" t="s">
        <v>306</v>
      </c>
      <c r="D4611" s="617" t="s">
        <v>1853</v>
      </c>
      <c r="E4611" s="639" t="s">
        <v>1801</v>
      </c>
      <c r="F4611" s="1162">
        <v>1221</v>
      </c>
      <c r="G4611" s="751" t="s">
        <v>733</v>
      </c>
      <c r="H4611" s="803"/>
      <c r="I4611" s="803">
        <v>1000</v>
      </c>
      <c r="J4611" s="1392" t="s">
        <v>1126</v>
      </c>
      <c r="K4611" s="1007"/>
      <c r="L4611" s="803"/>
      <c r="M4611" s="803">
        <v>4000</v>
      </c>
      <c r="N4611" s="296"/>
    </row>
    <row r="4612" spans="1:14" ht="20.399999999999999">
      <c r="A4612" s="602"/>
      <c r="B4612" s="3033" t="s">
        <v>312</v>
      </c>
      <c r="C4612" s="602" t="s">
        <v>306</v>
      </c>
      <c r="D4612" s="617" t="s">
        <v>1853</v>
      </c>
      <c r="E4612" s="639" t="s">
        <v>1801</v>
      </c>
      <c r="F4612" s="1162">
        <v>1221</v>
      </c>
      <c r="G4612" s="1350" t="s">
        <v>2924</v>
      </c>
      <c r="H4612" s="803"/>
      <c r="I4612" s="803">
        <v>3000</v>
      </c>
      <c r="J4612" s="1392" t="s">
        <v>1126</v>
      </c>
      <c r="K4612" s="1007"/>
      <c r="L4612" s="803"/>
      <c r="M4612" s="803"/>
      <c r="N4612" s="372"/>
    </row>
    <row r="4613" spans="1:14" ht="20.399999999999999">
      <c r="A4613" s="576"/>
      <c r="B4613" s="3033" t="s">
        <v>312</v>
      </c>
      <c r="C4613" s="602" t="s">
        <v>413</v>
      </c>
      <c r="D4613" s="617" t="s">
        <v>1853</v>
      </c>
      <c r="E4613" s="778" t="s">
        <v>1800</v>
      </c>
      <c r="F4613" s="921">
        <v>1221</v>
      </c>
      <c r="G4613" s="1044" t="s">
        <v>3200</v>
      </c>
      <c r="H4613" s="1352"/>
      <c r="I4613" s="1352">
        <v>10000</v>
      </c>
      <c r="J4613" s="1392" t="s">
        <v>1126</v>
      </c>
      <c r="K4613" s="1353"/>
      <c r="L4613" s="1377"/>
      <c r="M4613" s="1377"/>
      <c r="N4613" s="372"/>
    </row>
    <row r="4614" spans="1:14">
      <c r="A4614" s="890"/>
      <c r="B4614" s="3032" t="s">
        <v>422</v>
      </c>
      <c r="C4614" s="622" t="s">
        <v>307</v>
      </c>
      <c r="D4614" s="658" t="s">
        <v>1853</v>
      </c>
      <c r="E4614" s="1305" t="s">
        <v>1800</v>
      </c>
      <c r="F4614" s="1877">
        <v>1223</v>
      </c>
      <c r="G4614" s="1571" t="s">
        <v>774</v>
      </c>
      <c r="H4614" s="1878">
        <v>2000</v>
      </c>
      <c r="I4614" s="1878"/>
      <c r="J4614" s="1564">
        <v>0</v>
      </c>
      <c r="K4614" s="1886"/>
      <c r="L4614" s="1878">
        <v>2000</v>
      </c>
      <c r="M4614" s="1878"/>
      <c r="N4614" s="296"/>
    </row>
    <row r="4615" spans="1:14" ht="20.399999999999999">
      <c r="A4615" s="602"/>
      <c r="B4615" s="3033" t="s">
        <v>422</v>
      </c>
      <c r="C4615" s="602" t="s">
        <v>307</v>
      </c>
      <c r="D4615" s="617" t="s">
        <v>1853</v>
      </c>
      <c r="E4615" s="1306" t="s">
        <v>1800</v>
      </c>
      <c r="F4615" s="1881">
        <v>1223</v>
      </c>
      <c r="G4615" s="1683" t="s">
        <v>2206</v>
      </c>
      <c r="H4615" s="1882"/>
      <c r="I4615" s="1882">
        <v>2000</v>
      </c>
      <c r="J4615" s="1564" t="s">
        <v>1126</v>
      </c>
      <c r="K4615" s="1886"/>
      <c r="L4615" s="1882"/>
      <c r="M4615" s="1882">
        <v>2000</v>
      </c>
      <c r="N4615" s="296"/>
    </row>
    <row r="4616" spans="1:14">
      <c r="A4616" s="890"/>
      <c r="B4616" s="3032" t="s">
        <v>756</v>
      </c>
      <c r="C4616" s="622" t="s">
        <v>413</v>
      </c>
      <c r="D4616" s="658" t="s">
        <v>1853</v>
      </c>
      <c r="E4616" s="1305" t="s">
        <v>1800</v>
      </c>
      <c r="F4616" s="1877">
        <v>1228</v>
      </c>
      <c r="G4616" s="1571" t="s">
        <v>597</v>
      </c>
      <c r="H4616" s="1878">
        <v>4500</v>
      </c>
      <c r="I4616" s="1878"/>
      <c r="J4616" s="1564">
        <v>3566</v>
      </c>
      <c r="K4616" s="1886"/>
      <c r="L4616" s="1878">
        <v>4800</v>
      </c>
      <c r="M4616" s="1878"/>
      <c r="N4616" s="296"/>
    </row>
    <row r="4617" spans="1:14">
      <c r="A4617" s="811"/>
      <c r="B4617" s="3033" t="s">
        <v>756</v>
      </c>
      <c r="C4617" s="602" t="s">
        <v>413</v>
      </c>
      <c r="D4617" s="617" t="s">
        <v>1853</v>
      </c>
      <c r="E4617" s="1306" t="s">
        <v>1800</v>
      </c>
      <c r="F4617" s="1881">
        <v>1228</v>
      </c>
      <c r="G4617" s="757" t="s">
        <v>2207</v>
      </c>
      <c r="H4617" s="1887"/>
      <c r="I4617" s="1887">
        <v>3000</v>
      </c>
      <c r="J4617" s="1564" t="s">
        <v>1126</v>
      </c>
      <c r="K4617" s="1888"/>
      <c r="L4617" s="1887"/>
      <c r="M4617" s="1887">
        <v>3000</v>
      </c>
      <c r="N4617" s="296"/>
    </row>
    <row r="4618" spans="1:14" ht="20.399999999999999">
      <c r="A4618" s="602"/>
      <c r="B4618" s="3033" t="s">
        <v>756</v>
      </c>
      <c r="C4618" s="602" t="s">
        <v>413</v>
      </c>
      <c r="D4618" s="617" t="s">
        <v>1853</v>
      </c>
      <c r="E4618" s="1306" t="s">
        <v>1800</v>
      </c>
      <c r="F4618" s="1312">
        <v>1228</v>
      </c>
      <c r="G4618" s="1701" t="s">
        <v>3797</v>
      </c>
      <c r="H4618" s="1593"/>
      <c r="I4618" s="1593">
        <v>1500</v>
      </c>
      <c r="J4618" s="1564" t="s">
        <v>1126</v>
      </c>
      <c r="K4618" s="1832"/>
      <c r="L4618" s="1593"/>
      <c r="M4618" s="1593">
        <v>1800</v>
      </c>
      <c r="N4618" s="296"/>
    </row>
    <row r="4619" spans="1:14">
      <c r="A4619" s="890"/>
      <c r="B4619" s="3032" t="s">
        <v>756</v>
      </c>
      <c r="C4619" s="622" t="s">
        <v>307</v>
      </c>
      <c r="D4619" s="658" t="s">
        <v>1853</v>
      </c>
      <c r="E4619" s="1305" t="s">
        <v>1800</v>
      </c>
      <c r="F4619" s="1877">
        <v>2111</v>
      </c>
      <c r="G4619" s="1571" t="s">
        <v>205</v>
      </c>
      <c r="H4619" s="1878">
        <v>0</v>
      </c>
      <c r="I4619" s="1878"/>
      <c r="J4619" s="1564" t="s">
        <v>1126</v>
      </c>
      <c r="K4619" s="1886"/>
      <c r="L4619" s="1878">
        <v>0</v>
      </c>
      <c r="M4619" s="1878"/>
      <c r="N4619" s="296"/>
    </row>
    <row r="4620" spans="1:14">
      <c r="A4620" s="602"/>
      <c r="B4620" s="3033" t="s">
        <v>756</v>
      </c>
      <c r="C4620" s="602" t="s">
        <v>307</v>
      </c>
      <c r="D4620" s="617" t="s">
        <v>1853</v>
      </c>
      <c r="E4620" s="1306" t="s">
        <v>1800</v>
      </c>
      <c r="F4620" s="1881">
        <v>2111</v>
      </c>
      <c r="G4620" s="757" t="s">
        <v>206</v>
      </c>
      <c r="H4620" s="1887"/>
      <c r="I4620" s="1887"/>
      <c r="J4620" s="1564" t="s">
        <v>1126</v>
      </c>
      <c r="K4620" s="1888"/>
      <c r="L4620" s="1887"/>
      <c r="M4620" s="1887"/>
      <c r="N4620" s="296"/>
    </row>
    <row r="4621" spans="1:14">
      <c r="A4621" s="622"/>
      <c r="B4621" s="3032" t="s">
        <v>756</v>
      </c>
      <c r="C4621" s="622" t="s">
        <v>307</v>
      </c>
      <c r="D4621" s="658" t="s">
        <v>1853</v>
      </c>
      <c r="E4621" s="1305" t="s">
        <v>1800</v>
      </c>
      <c r="F4621" s="1877">
        <v>2112</v>
      </c>
      <c r="G4621" s="1571" t="s">
        <v>207</v>
      </c>
      <c r="H4621" s="1878">
        <v>500</v>
      </c>
      <c r="I4621" s="1878"/>
      <c r="J4621" s="1564">
        <v>0</v>
      </c>
      <c r="K4621" s="1886"/>
      <c r="L4621" s="1878">
        <v>500</v>
      </c>
      <c r="M4621" s="1878"/>
      <c r="N4621" s="116"/>
    </row>
    <row r="4622" spans="1:14">
      <c r="A4622" s="602"/>
      <c r="B4622" s="3033" t="s">
        <v>756</v>
      </c>
      <c r="C4622" s="602" t="s">
        <v>307</v>
      </c>
      <c r="D4622" s="617" t="s">
        <v>1853</v>
      </c>
      <c r="E4622" s="1306" t="s">
        <v>1800</v>
      </c>
      <c r="F4622" s="1881">
        <v>2112</v>
      </c>
      <c r="G4622" s="757" t="s">
        <v>1087</v>
      </c>
      <c r="H4622" s="1887"/>
      <c r="I4622" s="1887">
        <v>500</v>
      </c>
      <c r="J4622" s="1564" t="s">
        <v>1126</v>
      </c>
      <c r="K4622" s="1888"/>
      <c r="L4622" s="1887"/>
      <c r="M4622" s="1887">
        <v>500</v>
      </c>
      <c r="N4622" s="116"/>
    </row>
    <row r="4623" spans="1:14" s="200" customFormat="1" ht="14.4">
      <c r="A4623" s="890"/>
      <c r="B4623" s="3032" t="s">
        <v>756</v>
      </c>
      <c r="C4623" s="667" t="s">
        <v>310</v>
      </c>
      <c r="D4623" s="673" t="s">
        <v>1853</v>
      </c>
      <c r="E4623" s="1308" t="s">
        <v>1800</v>
      </c>
      <c r="F4623" s="1889">
        <v>2121</v>
      </c>
      <c r="G4623" s="1890" t="s">
        <v>205</v>
      </c>
      <c r="H4623" s="1878">
        <v>180</v>
      </c>
      <c r="I4623" s="1878"/>
      <c r="J4623" s="1564">
        <v>0</v>
      </c>
      <c r="K4623" s="1886"/>
      <c r="L4623" s="1878">
        <v>100</v>
      </c>
      <c r="M4623" s="1878"/>
      <c r="N4623" s="116"/>
    </row>
    <row r="4624" spans="1:14" s="200" customFormat="1" ht="14.4">
      <c r="A4624" s="602"/>
      <c r="B4624" s="3033" t="s">
        <v>756</v>
      </c>
      <c r="C4624" s="602" t="s">
        <v>310</v>
      </c>
      <c r="D4624" s="617" t="s">
        <v>1853</v>
      </c>
      <c r="E4624" s="1306" t="s">
        <v>1800</v>
      </c>
      <c r="F4624" s="1881">
        <v>2121</v>
      </c>
      <c r="G4624" s="757"/>
      <c r="H4624" s="1887"/>
      <c r="I4624" s="1887">
        <v>180</v>
      </c>
      <c r="J4624" s="1564" t="s">
        <v>1126</v>
      </c>
      <c r="K4624" s="1888"/>
      <c r="L4624" s="1887"/>
      <c r="M4624" s="1887">
        <v>100</v>
      </c>
      <c r="N4624" s="116"/>
    </row>
    <row r="4625" spans="1:14" s="200" customFormat="1" ht="14.4">
      <c r="A4625" s="890"/>
      <c r="B4625" s="3032" t="s">
        <v>756</v>
      </c>
      <c r="C4625" s="622" t="s">
        <v>305</v>
      </c>
      <c r="D4625" s="658" t="s">
        <v>1853</v>
      </c>
      <c r="E4625" s="1305" t="s">
        <v>1800</v>
      </c>
      <c r="F4625" s="1877">
        <v>2210</v>
      </c>
      <c r="G4625" s="1571" t="s">
        <v>557</v>
      </c>
      <c r="H4625" s="1878">
        <v>2012.48</v>
      </c>
      <c r="I4625" s="1878"/>
      <c r="J4625" s="1564">
        <v>1800</v>
      </c>
      <c r="K4625" s="1886"/>
      <c r="L4625" s="1878">
        <v>2012.48</v>
      </c>
      <c r="M4625" s="1878"/>
      <c r="N4625" s="116"/>
    </row>
    <row r="4626" spans="1:14" s="200" customFormat="1" ht="20.399999999999999">
      <c r="A4626" s="602"/>
      <c r="B4626" s="3033" t="s">
        <v>756</v>
      </c>
      <c r="C4626" s="602" t="s">
        <v>305</v>
      </c>
      <c r="D4626" s="617" t="s">
        <v>1853</v>
      </c>
      <c r="E4626" s="1306" t="s">
        <v>1800</v>
      </c>
      <c r="F4626" s="1881">
        <v>2210</v>
      </c>
      <c r="G4626" s="757" t="s">
        <v>815</v>
      </c>
      <c r="H4626" s="1887"/>
      <c r="I4626" s="1887">
        <v>50</v>
      </c>
      <c r="J4626" s="1564" t="s">
        <v>1126</v>
      </c>
      <c r="K4626" s="1888"/>
      <c r="L4626" s="1887"/>
      <c r="M4626" s="1887">
        <v>50</v>
      </c>
      <c r="N4626" s="168" t="s">
        <v>4649</v>
      </c>
    </row>
    <row r="4627" spans="1:14" s="200" customFormat="1" ht="14.4">
      <c r="A4627" s="602"/>
      <c r="B4627" s="3033" t="s">
        <v>756</v>
      </c>
      <c r="C4627" s="602" t="s">
        <v>305</v>
      </c>
      <c r="D4627" s="617" t="s">
        <v>1853</v>
      </c>
      <c r="E4627" s="1306" t="s">
        <v>1800</v>
      </c>
      <c r="F4627" s="1881">
        <v>2210</v>
      </c>
      <c r="G4627" s="757" t="s">
        <v>1394</v>
      </c>
      <c r="H4627" s="1887"/>
      <c r="I4627" s="1887">
        <v>1962.48</v>
      </c>
      <c r="J4627" s="1564" t="s">
        <v>1126</v>
      </c>
      <c r="K4627" s="1888"/>
      <c r="L4627" s="1887"/>
      <c r="M4627" s="1887">
        <v>1962.48</v>
      </c>
      <c r="N4627" s="168"/>
    </row>
    <row r="4628" spans="1:14" s="200" customFormat="1" ht="14.4">
      <c r="A4628" s="890"/>
      <c r="B4628" s="3032" t="s">
        <v>756</v>
      </c>
      <c r="C4628" s="622" t="s">
        <v>305</v>
      </c>
      <c r="D4628" s="658" t="s">
        <v>1853</v>
      </c>
      <c r="E4628" s="659" t="s">
        <v>1800</v>
      </c>
      <c r="F4628" s="1161">
        <v>2223</v>
      </c>
      <c r="G4628" s="739" t="s">
        <v>146</v>
      </c>
      <c r="H4628" s="832">
        <v>18660</v>
      </c>
      <c r="I4628" s="832"/>
      <c r="J4628" s="1537">
        <v>11860</v>
      </c>
      <c r="K4628" s="1007"/>
      <c r="L4628" s="832">
        <v>20218</v>
      </c>
      <c r="M4628" s="832"/>
      <c r="N4628" s="168"/>
    </row>
    <row r="4629" spans="1:14">
      <c r="A4629" s="602"/>
      <c r="B4629" s="3033" t="s">
        <v>756</v>
      </c>
      <c r="C4629" s="602" t="s">
        <v>305</v>
      </c>
      <c r="D4629" s="617" t="s">
        <v>1853</v>
      </c>
      <c r="E4629" s="639" t="s">
        <v>1800</v>
      </c>
      <c r="F4629" s="1162">
        <v>2223</v>
      </c>
      <c r="G4629" s="689" t="s">
        <v>146</v>
      </c>
      <c r="H4629" s="687"/>
      <c r="I4629" s="687">
        <v>24000</v>
      </c>
      <c r="J4629" s="1537" t="s">
        <v>1126</v>
      </c>
      <c r="K4629" s="1220"/>
      <c r="L4629" s="687"/>
      <c r="M4629" s="687">
        <v>20218</v>
      </c>
      <c r="N4629" s="6"/>
    </row>
    <row r="4630" spans="1:14">
      <c r="A4630" s="602"/>
      <c r="B4630" s="3033" t="s">
        <v>756</v>
      </c>
      <c r="C4630" s="602" t="s">
        <v>305</v>
      </c>
      <c r="D4630" s="617" t="s">
        <v>1853</v>
      </c>
      <c r="E4630" s="639" t="s">
        <v>1800</v>
      </c>
      <c r="F4630" s="1162">
        <v>2223</v>
      </c>
      <c r="G4630" s="769" t="s">
        <v>1661</v>
      </c>
      <c r="H4630" s="687"/>
      <c r="I4630" s="687">
        <v>-5340</v>
      </c>
      <c r="J4630" s="1537" t="s">
        <v>1126</v>
      </c>
      <c r="K4630" s="1220"/>
      <c r="L4630" s="687"/>
      <c r="M4630" s="687"/>
      <c r="N4630" s="6"/>
    </row>
    <row r="4631" spans="1:14" ht="20.399999999999999">
      <c r="A4631" s="890"/>
      <c r="B4631" s="3032" t="s">
        <v>756</v>
      </c>
      <c r="C4631" s="622" t="s">
        <v>305</v>
      </c>
      <c r="D4631" s="658" t="s">
        <v>1853</v>
      </c>
      <c r="E4631" s="659" t="s">
        <v>1800</v>
      </c>
      <c r="F4631" s="1161">
        <v>2231</v>
      </c>
      <c r="G4631" s="739" t="s">
        <v>729</v>
      </c>
      <c r="H4631" s="832"/>
      <c r="I4631" s="832"/>
      <c r="J4631" s="1537" t="s">
        <v>1126</v>
      </c>
      <c r="K4631" s="1007"/>
      <c r="L4631" s="832"/>
      <c r="M4631" s="832"/>
      <c r="N4631" s="6"/>
    </row>
    <row r="4632" spans="1:14">
      <c r="A4632" s="699"/>
      <c r="B4632" s="3033" t="s">
        <v>756</v>
      </c>
      <c r="C4632" s="602" t="s">
        <v>305</v>
      </c>
      <c r="D4632" s="617" t="s">
        <v>1853</v>
      </c>
      <c r="E4632" s="639" t="s">
        <v>1800</v>
      </c>
      <c r="F4632" s="1162">
        <v>2231</v>
      </c>
      <c r="G4632" s="689"/>
      <c r="H4632" s="687"/>
      <c r="I4632" s="687"/>
      <c r="J4632" s="1537" t="s">
        <v>1126</v>
      </c>
      <c r="K4632" s="1220"/>
      <c r="L4632" s="687"/>
      <c r="M4632" s="687"/>
      <c r="N4632" s="6"/>
    </row>
    <row r="4633" spans="1:14" s="200" customFormat="1" ht="14.4">
      <c r="A4633" s="622"/>
      <c r="B4633" s="3032" t="s">
        <v>756</v>
      </c>
      <c r="C4633" s="622" t="s">
        <v>307</v>
      </c>
      <c r="D4633" s="658" t="s">
        <v>1853</v>
      </c>
      <c r="E4633" s="659" t="s">
        <v>1800</v>
      </c>
      <c r="F4633" s="1161">
        <v>2233</v>
      </c>
      <c r="G4633" s="739" t="s">
        <v>228</v>
      </c>
      <c r="H4633" s="832">
        <v>1000</v>
      </c>
      <c r="I4633" s="832"/>
      <c r="J4633" s="1537">
        <v>111.06</v>
      </c>
      <c r="K4633" s="1007"/>
      <c r="L4633" s="832">
        <v>1000</v>
      </c>
      <c r="M4633" s="832"/>
      <c r="N4633" s="6"/>
    </row>
    <row r="4634" spans="1:14" s="200" customFormat="1" ht="14.4">
      <c r="A4634" s="602"/>
      <c r="B4634" s="3033" t="s">
        <v>756</v>
      </c>
      <c r="C4634" s="602" t="s">
        <v>307</v>
      </c>
      <c r="D4634" s="617" t="s">
        <v>1853</v>
      </c>
      <c r="E4634" s="639" t="s">
        <v>1800</v>
      </c>
      <c r="F4634" s="1162">
        <v>2233</v>
      </c>
      <c r="G4634" s="1891" t="s">
        <v>2208</v>
      </c>
      <c r="H4634" s="687"/>
      <c r="I4634" s="687">
        <v>500</v>
      </c>
      <c r="J4634" s="1537" t="s">
        <v>1126</v>
      </c>
      <c r="K4634" s="1220"/>
      <c r="L4634" s="687"/>
      <c r="M4634" s="687">
        <v>500</v>
      </c>
      <c r="N4634" s="6"/>
    </row>
    <row r="4635" spans="1:14" s="200" customFormat="1" ht="14.4">
      <c r="A4635" s="602"/>
      <c r="B4635" s="3033" t="s">
        <v>756</v>
      </c>
      <c r="C4635" s="602" t="s">
        <v>307</v>
      </c>
      <c r="D4635" s="617" t="s">
        <v>1853</v>
      </c>
      <c r="E4635" s="639" t="s">
        <v>1800</v>
      </c>
      <c r="F4635" s="1162">
        <v>2233</v>
      </c>
      <c r="G4635" s="689" t="s">
        <v>1088</v>
      </c>
      <c r="H4635" s="687"/>
      <c r="I4635" s="687">
        <v>500</v>
      </c>
      <c r="J4635" s="1537" t="s">
        <v>1126</v>
      </c>
      <c r="K4635" s="1220"/>
      <c r="L4635" s="687"/>
      <c r="M4635" s="687">
        <v>500</v>
      </c>
      <c r="N4635" s="6"/>
    </row>
    <row r="4636" spans="1:14" s="200" customFormat="1" ht="20.399999999999999">
      <c r="A4636" s="890"/>
      <c r="B4636" s="3032" t="s">
        <v>756</v>
      </c>
      <c r="C4636" s="622" t="s">
        <v>307</v>
      </c>
      <c r="D4636" s="658" t="s">
        <v>1853</v>
      </c>
      <c r="E4636" s="659" t="s">
        <v>1800</v>
      </c>
      <c r="F4636" s="1161">
        <v>2234</v>
      </c>
      <c r="G4636" s="739" t="s">
        <v>229</v>
      </c>
      <c r="H4636" s="832">
        <v>1880</v>
      </c>
      <c r="I4636" s="832"/>
      <c r="J4636" s="1537">
        <v>389</v>
      </c>
      <c r="K4636" s="1007"/>
      <c r="L4636" s="832">
        <v>2590</v>
      </c>
      <c r="M4636" s="832"/>
      <c r="N4636" s="1880"/>
    </row>
    <row r="4637" spans="1:14" s="200" customFormat="1" ht="14.4">
      <c r="A4637" s="811"/>
      <c r="B4637" s="3041" t="s">
        <v>756</v>
      </c>
      <c r="C4637" s="713" t="s">
        <v>307</v>
      </c>
      <c r="D4637" s="812" t="s">
        <v>1853</v>
      </c>
      <c r="E4637" s="639" t="s">
        <v>1800</v>
      </c>
      <c r="F4637" s="1162">
        <v>2234</v>
      </c>
      <c r="G4637" s="689" t="s">
        <v>1395</v>
      </c>
      <c r="H4637" s="687"/>
      <c r="I4637" s="687">
        <v>1180</v>
      </c>
      <c r="J4637" s="1537" t="s">
        <v>1126</v>
      </c>
      <c r="K4637" s="1220"/>
      <c r="L4637" s="687"/>
      <c r="M4637" s="687">
        <v>1180</v>
      </c>
      <c r="N4637" s="1130"/>
    </row>
    <row r="4638" spans="1:14" s="200" customFormat="1" ht="14.4">
      <c r="A4638" s="811"/>
      <c r="B4638" s="3041" t="s">
        <v>756</v>
      </c>
      <c r="C4638" s="713" t="s">
        <v>307</v>
      </c>
      <c r="D4638" s="812" t="s">
        <v>1853</v>
      </c>
      <c r="E4638" s="639" t="s">
        <v>1800</v>
      </c>
      <c r="F4638" s="1162">
        <v>2234</v>
      </c>
      <c r="G4638" s="689" t="s">
        <v>1396</v>
      </c>
      <c r="H4638" s="687"/>
      <c r="I4638" s="687">
        <v>700</v>
      </c>
      <c r="J4638" s="1537" t="s">
        <v>1126</v>
      </c>
      <c r="K4638" s="1220"/>
      <c r="L4638" s="687"/>
      <c r="M4638" s="687">
        <v>1410</v>
      </c>
      <c r="N4638" s="1130"/>
    </row>
    <row r="4639" spans="1:14" s="200" customFormat="1" ht="14.4">
      <c r="A4639" s="890"/>
      <c r="B4639" s="3032" t="s">
        <v>756</v>
      </c>
      <c r="C4639" s="622" t="s">
        <v>305</v>
      </c>
      <c r="D4639" s="658" t="s">
        <v>1853</v>
      </c>
      <c r="E4639" s="659" t="s">
        <v>1800</v>
      </c>
      <c r="F4639" s="1161">
        <v>2235</v>
      </c>
      <c r="G4639" s="739" t="s">
        <v>723</v>
      </c>
      <c r="H4639" s="832">
        <v>1500</v>
      </c>
      <c r="I4639" s="832"/>
      <c r="J4639" s="1537">
        <v>1489</v>
      </c>
      <c r="K4639" s="1007"/>
      <c r="L4639" s="832">
        <v>1500</v>
      </c>
      <c r="M4639" s="832"/>
      <c r="N4639" s="1682"/>
    </row>
    <row r="4640" spans="1:14" s="200" customFormat="1" ht="14.4">
      <c r="A4640" s="811"/>
      <c r="B4640" s="3041" t="s">
        <v>756</v>
      </c>
      <c r="C4640" s="713" t="s">
        <v>305</v>
      </c>
      <c r="D4640" s="812" t="s">
        <v>1853</v>
      </c>
      <c r="E4640" s="639" t="s">
        <v>1800</v>
      </c>
      <c r="F4640" s="1162">
        <v>2235</v>
      </c>
      <c r="G4640" s="689" t="s">
        <v>1089</v>
      </c>
      <c r="H4640" s="687"/>
      <c r="I4640" s="687">
        <v>1500</v>
      </c>
      <c r="J4640" s="1537" t="s">
        <v>1126</v>
      </c>
      <c r="K4640" s="1220"/>
      <c r="L4640" s="687"/>
      <c r="M4640" s="687">
        <v>1500</v>
      </c>
      <c r="N4640" s="1682"/>
    </row>
    <row r="4641" spans="1:14" s="200" customFormat="1" ht="14.4">
      <c r="A4641" s="890"/>
      <c r="B4641" s="3032" t="s">
        <v>756</v>
      </c>
      <c r="C4641" s="622" t="s">
        <v>307</v>
      </c>
      <c r="D4641" s="658" t="s">
        <v>1853</v>
      </c>
      <c r="E4641" s="659" t="s">
        <v>1800</v>
      </c>
      <c r="F4641" s="1161">
        <v>2239</v>
      </c>
      <c r="G4641" s="739" t="s">
        <v>169</v>
      </c>
      <c r="H4641" s="832">
        <v>1795</v>
      </c>
      <c r="I4641" s="832"/>
      <c r="J4641" s="1537">
        <v>7265</v>
      </c>
      <c r="K4641" s="1007"/>
      <c r="L4641" s="832">
        <v>800</v>
      </c>
      <c r="M4641" s="832"/>
      <c r="N4641" s="1682"/>
    </row>
    <row r="4642" spans="1:14" s="200" customFormat="1" ht="40.799999999999997">
      <c r="A4642" s="811"/>
      <c r="B4642" s="3041" t="s">
        <v>756</v>
      </c>
      <c r="C4642" s="713" t="s">
        <v>307</v>
      </c>
      <c r="D4642" s="812" t="s">
        <v>1853</v>
      </c>
      <c r="E4642" s="639" t="s">
        <v>1800</v>
      </c>
      <c r="F4642" s="1162">
        <v>2239</v>
      </c>
      <c r="G4642" s="689" t="s">
        <v>816</v>
      </c>
      <c r="H4642" s="687"/>
      <c r="I4642" s="687">
        <v>500</v>
      </c>
      <c r="J4642" s="1537" t="s">
        <v>1126</v>
      </c>
      <c r="K4642" s="1220"/>
      <c r="L4642" s="687"/>
      <c r="M4642" s="687">
        <v>500</v>
      </c>
      <c r="N4642" s="1682"/>
    </row>
    <row r="4643" spans="1:14" s="200" customFormat="1" ht="14.4">
      <c r="A4643" s="811"/>
      <c r="B4643" s="3041" t="s">
        <v>756</v>
      </c>
      <c r="C4643" s="713" t="s">
        <v>307</v>
      </c>
      <c r="D4643" s="812" t="s">
        <v>1853</v>
      </c>
      <c r="E4643" s="639" t="s">
        <v>1800</v>
      </c>
      <c r="F4643" s="1162">
        <v>2239</v>
      </c>
      <c r="G4643" s="689" t="s">
        <v>1023</v>
      </c>
      <c r="H4643" s="687"/>
      <c r="I4643" s="687">
        <v>300</v>
      </c>
      <c r="J4643" s="1537" t="s">
        <v>1126</v>
      </c>
      <c r="K4643" s="1220"/>
      <c r="L4643" s="687"/>
      <c r="M4643" s="687">
        <v>300</v>
      </c>
      <c r="N4643" s="1130"/>
    </row>
    <row r="4644" spans="1:14">
      <c r="A4644" s="1132"/>
      <c r="B4644" s="3041" t="s">
        <v>756</v>
      </c>
      <c r="C4644" s="713" t="s">
        <v>307</v>
      </c>
      <c r="D4644" s="812" t="s">
        <v>1853</v>
      </c>
      <c r="E4644" s="639" t="s">
        <v>1800</v>
      </c>
      <c r="F4644" s="1162">
        <v>2239</v>
      </c>
      <c r="G4644" s="1114" t="s">
        <v>2659</v>
      </c>
      <c r="H4644" s="1133"/>
      <c r="I4644" s="1133">
        <v>995</v>
      </c>
      <c r="J4644" s="1537" t="s">
        <v>1126</v>
      </c>
      <c r="K4644" s="1893"/>
      <c r="L4644" s="1133"/>
      <c r="M4644" s="1133"/>
      <c r="N4644" s="1130"/>
    </row>
    <row r="4645" spans="1:14">
      <c r="A4645" s="890"/>
      <c r="B4645" s="3032" t="s">
        <v>756</v>
      </c>
      <c r="C4645" s="622" t="s">
        <v>305</v>
      </c>
      <c r="D4645" s="658" t="s">
        <v>1853</v>
      </c>
      <c r="E4645" s="659" t="s">
        <v>1800</v>
      </c>
      <c r="F4645" s="763">
        <v>2241</v>
      </c>
      <c r="G4645" s="739" t="s">
        <v>148</v>
      </c>
      <c r="H4645" s="832">
        <v>2700</v>
      </c>
      <c r="I4645" s="832"/>
      <c r="J4645" s="1537">
        <v>169.4</v>
      </c>
      <c r="K4645" s="1007"/>
      <c r="L4645" s="832">
        <v>200</v>
      </c>
      <c r="M4645" s="832"/>
      <c r="N4645" s="1130"/>
    </row>
    <row r="4646" spans="1:14" ht="11.4" customHeight="1">
      <c r="A4646" s="602"/>
      <c r="B4646" s="3041" t="s">
        <v>756</v>
      </c>
      <c r="C4646" s="713" t="s">
        <v>305</v>
      </c>
      <c r="D4646" s="812" t="s">
        <v>1853</v>
      </c>
      <c r="E4646" s="639" t="s">
        <v>1800</v>
      </c>
      <c r="F4646" s="1162">
        <v>2241</v>
      </c>
      <c r="G4646" s="689" t="s">
        <v>1092</v>
      </c>
      <c r="H4646" s="687"/>
      <c r="I4646" s="687">
        <v>2500</v>
      </c>
      <c r="J4646" s="1537" t="s">
        <v>1126</v>
      </c>
      <c r="K4646" s="1220"/>
      <c r="L4646" s="687"/>
      <c r="M4646" s="687">
        <v>0</v>
      </c>
      <c r="N4646" s="1130"/>
    </row>
    <row r="4647" spans="1:14" ht="11.4" customHeight="1">
      <c r="A4647" s="713"/>
      <c r="B4647" s="3041" t="s">
        <v>756</v>
      </c>
      <c r="C4647" s="713" t="s">
        <v>305</v>
      </c>
      <c r="D4647" s="812" t="s">
        <v>1853</v>
      </c>
      <c r="E4647" s="639" t="s">
        <v>1800</v>
      </c>
      <c r="F4647" s="1162">
        <v>2241</v>
      </c>
      <c r="G4647" s="1227" t="s">
        <v>144</v>
      </c>
      <c r="H4647" s="687"/>
      <c r="I4647" s="687">
        <v>200</v>
      </c>
      <c r="J4647" s="1537" t="s">
        <v>1126</v>
      </c>
      <c r="K4647" s="1220"/>
      <c r="L4647" s="687"/>
      <c r="M4647" s="687">
        <v>200</v>
      </c>
      <c r="N4647" s="1130"/>
    </row>
    <row r="4648" spans="1:14" ht="20.399999999999999">
      <c r="A4648" s="890"/>
      <c r="B4648" s="3032" t="s">
        <v>756</v>
      </c>
      <c r="C4648" s="622" t="s">
        <v>305</v>
      </c>
      <c r="D4648" s="658" t="s">
        <v>1853</v>
      </c>
      <c r="E4648" s="659" t="s">
        <v>1800</v>
      </c>
      <c r="F4648" s="1161">
        <v>2243</v>
      </c>
      <c r="G4648" s="739" t="s">
        <v>190</v>
      </c>
      <c r="H4648" s="832">
        <v>380</v>
      </c>
      <c r="I4648" s="832"/>
      <c r="J4648" s="1537">
        <v>75</v>
      </c>
      <c r="K4648" s="1007"/>
      <c r="L4648" s="832">
        <v>150</v>
      </c>
      <c r="M4648" s="832"/>
      <c r="N4648" s="1880"/>
    </row>
    <row r="4649" spans="1:14" ht="30.6">
      <c r="A4649" s="713"/>
      <c r="B4649" s="3041" t="s">
        <v>756</v>
      </c>
      <c r="C4649" s="713" t="s">
        <v>305</v>
      </c>
      <c r="D4649" s="617" t="s">
        <v>1853</v>
      </c>
      <c r="E4649" s="639" t="s">
        <v>1800</v>
      </c>
      <c r="F4649" s="1162">
        <v>2243</v>
      </c>
      <c r="G4649" s="684" t="s">
        <v>817</v>
      </c>
      <c r="H4649" s="687"/>
      <c r="I4649" s="687">
        <v>150</v>
      </c>
      <c r="J4649" s="1537" t="s">
        <v>1126</v>
      </c>
      <c r="K4649" s="1220"/>
      <c r="L4649" s="687"/>
      <c r="M4649" s="687">
        <v>150</v>
      </c>
      <c r="N4649" s="1130"/>
    </row>
    <row r="4650" spans="1:14" ht="20.399999999999999">
      <c r="A4650" s="713"/>
      <c r="B4650" s="3041" t="s">
        <v>756</v>
      </c>
      <c r="C4650" s="713" t="s">
        <v>305</v>
      </c>
      <c r="D4650" s="617" t="s">
        <v>1853</v>
      </c>
      <c r="E4650" s="639" t="s">
        <v>1800</v>
      </c>
      <c r="F4650" s="1162">
        <v>2243</v>
      </c>
      <c r="G4650" s="684" t="s">
        <v>1397</v>
      </c>
      <c r="H4650" s="687"/>
      <c r="I4650" s="687">
        <v>230</v>
      </c>
      <c r="J4650" s="1537" t="s">
        <v>1126</v>
      </c>
      <c r="K4650" s="1220"/>
      <c r="L4650" s="687"/>
      <c r="M4650" s="687"/>
      <c r="N4650" s="1130"/>
    </row>
    <row r="4651" spans="1:14">
      <c r="A4651" s="890"/>
      <c r="B4651" s="3032" t="s">
        <v>756</v>
      </c>
      <c r="C4651" s="622" t="s">
        <v>305</v>
      </c>
      <c r="D4651" s="658" t="s">
        <v>1853</v>
      </c>
      <c r="E4651" s="659" t="s">
        <v>1800</v>
      </c>
      <c r="F4651" s="1161">
        <v>2244</v>
      </c>
      <c r="G4651" s="739" t="s">
        <v>316</v>
      </c>
      <c r="H4651" s="832">
        <v>0</v>
      </c>
      <c r="I4651" s="832"/>
      <c r="J4651" s="1537" t="s">
        <v>1126</v>
      </c>
      <c r="K4651" s="1007"/>
      <c r="L4651" s="832">
        <v>0</v>
      </c>
      <c r="M4651" s="832"/>
      <c r="N4651" s="1880"/>
    </row>
    <row r="4652" spans="1:14">
      <c r="A4652" s="713"/>
      <c r="B4652" s="3041" t="s">
        <v>756</v>
      </c>
      <c r="C4652" s="713" t="s">
        <v>305</v>
      </c>
      <c r="D4652" s="812" t="s">
        <v>1853</v>
      </c>
      <c r="E4652" s="639" t="s">
        <v>1800</v>
      </c>
      <c r="F4652" s="1162">
        <v>2244</v>
      </c>
      <c r="G4652" s="689" t="s">
        <v>818</v>
      </c>
      <c r="H4652" s="687"/>
      <c r="I4652" s="687"/>
      <c r="J4652" s="1537" t="s">
        <v>1126</v>
      </c>
      <c r="K4652" s="1220"/>
      <c r="L4652" s="687"/>
      <c r="M4652" s="687"/>
      <c r="N4652" s="1130"/>
    </row>
    <row r="4653" spans="1:14">
      <c r="A4653" s="622"/>
      <c r="B4653" s="3032" t="s">
        <v>756</v>
      </c>
      <c r="C4653" s="622" t="s">
        <v>305</v>
      </c>
      <c r="D4653" s="658" t="s">
        <v>1853</v>
      </c>
      <c r="E4653" s="659" t="s">
        <v>1800</v>
      </c>
      <c r="F4653" s="1161">
        <v>2247</v>
      </c>
      <c r="G4653" s="739" t="s">
        <v>177</v>
      </c>
      <c r="H4653" s="832">
        <v>12300</v>
      </c>
      <c r="I4653" s="832"/>
      <c r="J4653" s="1537">
        <v>8892</v>
      </c>
      <c r="K4653" s="1007"/>
      <c r="L4653" s="832">
        <v>12400</v>
      </c>
      <c r="M4653" s="832"/>
      <c r="N4653" s="1130"/>
    </row>
    <row r="4654" spans="1:14">
      <c r="A4654" s="713"/>
      <c r="B4654" s="3041" t="s">
        <v>756</v>
      </c>
      <c r="C4654" s="713" t="s">
        <v>305</v>
      </c>
      <c r="D4654" s="812" t="s">
        <v>1853</v>
      </c>
      <c r="E4654" s="639" t="s">
        <v>1800</v>
      </c>
      <c r="F4654" s="1162">
        <v>2247</v>
      </c>
      <c r="G4654" s="684" t="s">
        <v>3799</v>
      </c>
      <c r="H4654" s="687"/>
      <c r="I4654" s="687">
        <v>12000</v>
      </c>
      <c r="J4654" s="1537" t="s">
        <v>1126</v>
      </c>
      <c r="K4654" s="1220"/>
      <c r="L4654" s="687"/>
      <c r="M4654" s="687">
        <v>12400</v>
      </c>
      <c r="N4654" s="1682"/>
    </row>
    <row r="4655" spans="1:14" ht="20.399999999999999">
      <c r="A4655" s="713"/>
      <c r="B4655" s="3041" t="s">
        <v>756</v>
      </c>
      <c r="C4655" s="713" t="s">
        <v>305</v>
      </c>
      <c r="D4655" s="812" t="s">
        <v>1853</v>
      </c>
      <c r="E4655" s="639" t="s">
        <v>1800</v>
      </c>
      <c r="F4655" s="1162">
        <v>2247</v>
      </c>
      <c r="G4655" s="684" t="s">
        <v>2568</v>
      </c>
      <c r="H4655" s="687"/>
      <c r="I4655" s="687">
        <v>1500</v>
      </c>
      <c r="J4655" s="1537" t="s">
        <v>1126</v>
      </c>
      <c r="K4655" s="1220"/>
      <c r="L4655" s="687"/>
      <c r="M4655" s="687"/>
      <c r="N4655" s="1682"/>
    </row>
    <row r="4656" spans="1:14" ht="71.400000000000006">
      <c r="A4656" s="1463"/>
      <c r="B4656" s="3041" t="s">
        <v>756</v>
      </c>
      <c r="C4656" s="713" t="s">
        <v>305</v>
      </c>
      <c r="D4656" s="812" t="s">
        <v>1853</v>
      </c>
      <c r="E4656" s="639" t="s">
        <v>1800</v>
      </c>
      <c r="F4656" s="1162">
        <v>2247</v>
      </c>
      <c r="G4656" s="1895" t="s">
        <v>3166</v>
      </c>
      <c r="H4656" s="1464"/>
      <c r="I4656" s="1464">
        <v>-1200</v>
      </c>
      <c r="J4656" s="1538"/>
      <c r="K4656" s="1896"/>
      <c r="L4656" s="1464"/>
      <c r="M4656" s="687"/>
      <c r="N4656" s="1682"/>
    </row>
    <row r="4657" spans="1:14">
      <c r="A4657" s="890"/>
      <c r="B4657" s="3032" t="s">
        <v>756</v>
      </c>
      <c r="C4657" s="622" t="s">
        <v>305</v>
      </c>
      <c r="D4657" s="658" t="s">
        <v>1853</v>
      </c>
      <c r="E4657" s="659" t="s">
        <v>1800</v>
      </c>
      <c r="F4657" s="1161" t="s">
        <v>4802</v>
      </c>
      <c r="G4657" s="739" t="s">
        <v>316</v>
      </c>
      <c r="H4657" s="832">
        <v>6500</v>
      </c>
      <c r="I4657" s="832"/>
      <c r="J4657" s="1537" t="s">
        <v>1126</v>
      </c>
      <c r="K4657" s="1007"/>
      <c r="L4657" s="832">
        <v>8000</v>
      </c>
      <c r="M4657" s="832"/>
      <c r="N4657" s="1682"/>
    </row>
    <row r="4658" spans="1:14">
      <c r="A4658" s="811"/>
      <c r="B4658" s="3041" t="s">
        <v>756</v>
      </c>
      <c r="C4658" s="713" t="s">
        <v>307</v>
      </c>
      <c r="D4658" s="812" t="s">
        <v>1853</v>
      </c>
      <c r="E4658" s="639" t="s">
        <v>1800</v>
      </c>
      <c r="F4658" s="1162" t="s">
        <v>4802</v>
      </c>
      <c r="G4658" s="689" t="s">
        <v>2210</v>
      </c>
      <c r="H4658" s="687"/>
      <c r="I4658" s="687">
        <v>6500</v>
      </c>
      <c r="J4658" s="1537" t="s">
        <v>1126</v>
      </c>
      <c r="K4658" s="1220"/>
      <c r="L4658" s="687"/>
      <c r="M4658" s="687">
        <v>8000</v>
      </c>
      <c r="N4658" s="1130"/>
    </row>
    <row r="4659" spans="1:14">
      <c r="A4659" s="622"/>
      <c r="B4659" s="3032" t="s">
        <v>756</v>
      </c>
      <c r="C4659" s="622" t="s">
        <v>305</v>
      </c>
      <c r="D4659" s="658" t="s">
        <v>1853</v>
      </c>
      <c r="E4659" s="659" t="s">
        <v>1800</v>
      </c>
      <c r="F4659" s="763">
        <v>2250</v>
      </c>
      <c r="G4659" s="739" t="s">
        <v>762</v>
      </c>
      <c r="H4659" s="832">
        <v>2421</v>
      </c>
      <c r="I4659" s="832"/>
      <c r="J4659" s="1537">
        <v>1865</v>
      </c>
      <c r="K4659" s="1007"/>
      <c r="L4659" s="832">
        <v>2233</v>
      </c>
      <c r="M4659" s="832"/>
      <c r="N4659" s="1130"/>
    </row>
    <row r="4660" spans="1:14">
      <c r="A4660" s="713"/>
      <c r="B4660" s="3041" t="s">
        <v>756</v>
      </c>
      <c r="C4660" s="713" t="s">
        <v>305</v>
      </c>
      <c r="D4660" s="812" t="s">
        <v>1853</v>
      </c>
      <c r="E4660" s="639" t="s">
        <v>1800</v>
      </c>
      <c r="F4660" s="734">
        <v>2250</v>
      </c>
      <c r="G4660" s="684" t="s">
        <v>1398</v>
      </c>
      <c r="H4660" s="687"/>
      <c r="I4660" s="687">
        <v>208</v>
      </c>
      <c r="J4660" s="1537" t="s">
        <v>1126</v>
      </c>
      <c r="K4660" s="1220"/>
      <c r="L4660" s="687"/>
      <c r="M4660" s="687">
        <v>208</v>
      </c>
      <c r="N4660" s="1130"/>
    </row>
    <row r="4661" spans="1:14">
      <c r="A4661" s="713"/>
      <c r="B4661" s="3041" t="s">
        <v>756</v>
      </c>
      <c r="C4661" s="713" t="s">
        <v>305</v>
      </c>
      <c r="D4661" s="812" t="s">
        <v>1853</v>
      </c>
      <c r="E4661" s="639" t="s">
        <v>1800</v>
      </c>
      <c r="F4661" s="734">
        <v>2250</v>
      </c>
      <c r="G4661" s="684" t="s">
        <v>1399</v>
      </c>
      <c r="H4661" s="687"/>
      <c r="I4661" s="687">
        <v>150</v>
      </c>
      <c r="J4661" s="1537" t="s">
        <v>1126</v>
      </c>
      <c r="K4661" s="1220"/>
      <c r="L4661" s="687"/>
      <c r="M4661" s="687">
        <v>150</v>
      </c>
      <c r="N4661" s="1130"/>
    </row>
    <row r="4662" spans="1:14" ht="51">
      <c r="A4662" s="602" t="s">
        <v>830</v>
      </c>
      <c r="B4662" s="3033" t="s">
        <v>756</v>
      </c>
      <c r="C4662" s="602" t="s">
        <v>305</v>
      </c>
      <c r="D4662" s="617" t="s">
        <v>1853</v>
      </c>
      <c r="E4662" s="639" t="s">
        <v>1800</v>
      </c>
      <c r="F4662" s="734">
        <v>2250</v>
      </c>
      <c r="G4662" s="684" t="s">
        <v>833</v>
      </c>
      <c r="H4662" s="687"/>
      <c r="I4662" s="687">
        <v>400</v>
      </c>
      <c r="J4662" s="1537" t="s">
        <v>1126</v>
      </c>
      <c r="K4662" s="1221"/>
      <c r="L4662" s="687"/>
      <c r="M4662" s="687">
        <v>400</v>
      </c>
      <c r="N4662" s="1682"/>
    </row>
    <row r="4663" spans="1:14" ht="40.799999999999997">
      <c r="A4663" s="602"/>
      <c r="B4663" s="3033" t="s">
        <v>756</v>
      </c>
      <c r="C4663" s="602" t="s">
        <v>305</v>
      </c>
      <c r="D4663" s="617" t="s">
        <v>1853</v>
      </c>
      <c r="E4663" s="639" t="s">
        <v>1800</v>
      </c>
      <c r="F4663" s="734">
        <v>2250</v>
      </c>
      <c r="G4663" s="689" t="s">
        <v>2211</v>
      </c>
      <c r="H4663" s="687"/>
      <c r="I4663" s="687">
        <v>1400</v>
      </c>
      <c r="J4663" s="1537" t="s">
        <v>1126</v>
      </c>
      <c r="K4663" s="1221"/>
      <c r="L4663" s="687"/>
      <c r="M4663" s="687">
        <v>1400</v>
      </c>
      <c r="N4663" s="1682"/>
    </row>
    <row r="4664" spans="1:14" ht="11.4" customHeight="1">
      <c r="A4664" s="811"/>
      <c r="B4664" s="3041" t="s">
        <v>756</v>
      </c>
      <c r="C4664" s="713" t="s">
        <v>305</v>
      </c>
      <c r="D4664" s="812" t="s">
        <v>1853</v>
      </c>
      <c r="E4664" s="639" t="s">
        <v>1800</v>
      </c>
      <c r="F4664" s="734">
        <v>2250</v>
      </c>
      <c r="G4664" s="689" t="s">
        <v>2212</v>
      </c>
      <c r="H4664" s="687"/>
      <c r="I4664" s="687">
        <v>70</v>
      </c>
      <c r="J4664" s="1537" t="s">
        <v>1126</v>
      </c>
      <c r="K4664" s="1220"/>
      <c r="L4664" s="687"/>
      <c r="M4664" s="687">
        <v>75</v>
      </c>
      <c r="N4664" s="1682"/>
    </row>
    <row r="4665" spans="1:14" ht="20.399999999999999">
      <c r="A4665" s="713"/>
      <c r="B4665" s="3041" t="s">
        <v>756</v>
      </c>
      <c r="C4665" s="713" t="s">
        <v>305</v>
      </c>
      <c r="D4665" s="812" t="s">
        <v>1853</v>
      </c>
      <c r="E4665" s="639" t="s">
        <v>1800</v>
      </c>
      <c r="F4665" s="734">
        <v>2250</v>
      </c>
      <c r="G4665" s="684" t="s">
        <v>3201</v>
      </c>
      <c r="H4665" s="687"/>
      <c r="I4665" s="687">
        <v>193</v>
      </c>
      <c r="J4665" s="1537" t="s">
        <v>1126</v>
      </c>
      <c r="K4665" s="1220"/>
      <c r="L4665" s="687"/>
      <c r="M4665" s="687"/>
      <c r="N4665" s="1880"/>
    </row>
    <row r="4666" spans="1:14">
      <c r="A4666" s="890"/>
      <c r="B4666" s="3032" t="s">
        <v>756</v>
      </c>
      <c r="C4666" s="622" t="s">
        <v>305</v>
      </c>
      <c r="D4666" s="658" t="s">
        <v>1853</v>
      </c>
      <c r="E4666" s="659" t="s">
        <v>1800</v>
      </c>
      <c r="F4666" s="763">
        <v>2264</v>
      </c>
      <c r="G4666" s="739" t="s">
        <v>117</v>
      </c>
      <c r="H4666" s="832">
        <v>450</v>
      </c>
      <c r="I4666" s="832"/>
      <c r="J4666" s="1537">
        <v>427</v>
      </c>
      <c r="K4666" s="1007"/>
      <c r="L4666" s="832">
        <v>450</v>
      </c>
      <c r="M4666" s="832"/>
      <c r="N4666" s="1130"/>
    </row>
    <row r="4667" spans="1:14">
      <c r="A4667" s="602"/>
      <c r="B4667" s="3033" t="s">
        <v>756</v>
      </c>
      <c r="C4667" s="602" t="s">
        <v>305</v>
      </c>
      <c r="D4667" s="617" t="s">
        <v>1853</v>
      </c>
      <c r="E4667" s="639" t="s">
        <v>1800</v>
      </c>
      <c r="F4667" s="1162">
        <v>2264</v>
      </c>
      <c r="G4667" s="689" t="s">
        <v>2213</v>
      </c>
      <c r="H4667" s="687"/>
      <c r="I4667" s="687">
        <v>450</v>
      </c>
      <c r="J4667" s="1537" t="s">
        <v>1126</v>
      </c>
      <c r="K4667" s="1220"/>
      <c r="L4667" s="687"/>
      <c r="M4667" s="687">
        <v>450</v>
      </c>
      <c r="N4667" s="1682"/>
    </row>
    <row r="4668" spans="1:14">
      <c r="A4668" s="890"/>
      <c r="B4668" s="3032" t="s">
        <v>756</v>
      </c>
      <c r="C4668" s="622" t="s">
        <v>307</v>
      </c>
      <c r="D4668" s="658" t="s">
        <v>1853</v>
      </c>
      <c r="E4668" s="659" t="s">
        <v>1800</v>
      </c>
      <c r="F4668" s="1161">
        <v>2311</v>
      </c>
      <c r="G4668" s="739" t="s">
        <v>121</v>
      </c>
      <c r="H4668" s="832">
        <v>1081</v>
      </c>
      <c r="I4668" s="832"/>
      <c r="J4668" s="1537">
        <v>1141</v>
      </c>
      <c r="K4668" s="1007"/>
      <c r="L4668" s="832">
        <v>1670</v>
      </c>
      <c r="M4668" s="832"/>
      <c r="N4668" s="296"/>
    </row>
    <row r="4669" spans="1:14">
      <c r="A4669" s="602"/>
      <c r="B4669" s="3033" t="s">
        <v>756</v>
      </c>
      <c r="C4669" s="602" t="s">
        <v>307</v>
      </c>
      <c r="D4669" s="617" t="s">
        <v>1853</v>
      </c>
      <c r="E4669" s="639" t="s">
        <v>1800</v>
      </c>
      <c r="F4669" s="1162">
        <v>2311</v>
      </c>
      <c r="G4669" s="689" t="s">
        <v>1400</v>
      </c>
      <c r="H4669" s="687"/>
      <c r="I4669" s="687">
        <v>1000</v>
      </c>
      <c r="J4669" s="1537" t="s">
        <v>1126</v>
      </c>
      <c r="K4669" s="1220"/>
      <c r="L4669" s="687"/>
      <c r="M4669" s="687">
        <v>1000</v>
      </c>
      <c r="N4669" s="296"/>
    </row>
    <row r="4670" spans="1:14" ht="20.399999999999999">
      <c r="A4670" s="602"/>
      <c r="B4670" s="3033" t="s">
        <v>756</v>
      </c>
      <c r="C4670" s="602" t="s">
        <v>307</v>
      </c>
      <c r="D4670" s="617" t="s">
        <v>1853</v>
      </c>
      <c r="E4670" s="639" t="s">
        <v>1800</v>
      </c>
      <c r="F4670" s="1162">
        <v>2311</v>
      </c>
      <c r="G4670" s="689" t="s">
        <v>819</v>
      </c>
      <c r="H4670" s="687"/>
      <c r="I4670" s="687">
        <v>400</v>
      </c>
      <c r="J4670" s="1537" t="s">
        <v>1126</v>
      </c>
      <c r="K4670" s="1220"/>
      <c r="L4670" s="687"/>
      <c r="M4670" s="687">
        <v>400</v>
      </c>
      <c r="N4670" s="1880"/>
    </row>
    <row r="4671" spans="1:14" ht="20.399999999999999">
      <c r="A4671" s="602"/>
      <c r="B4671" s="3033" t="s">
        <v>756</v>
      </c>
      <c r="C4671" s="602" t="s">
        <v>307</v>
      </c>
      <c r="D4671" s="617" t="s">
        <v>1853</v>
      </c>
      <c r="E4671" s="639" t="s">
        <v>1800</v>
      </c>
      <c r="F4671" s="1162">
        <v>2311</v>
      </c>
      <c r="G4671" s="689" t="s">
        <v>2214</v>
      </c>
      <c r="H4671" s="687"/>
      <c r="I4671" s="687">
        <v>270</v>
      </c>
      <c r="J4671" s="1537" t="s">
        <v>1126</v>
      </c>
      <c r="K4671" s="1220"/>
      <c r="L4671" s="687"/>
      <c r="M4671" s="687">
        <v>270</v>
      </c>
      <c r="N4671" s="1130"/>
    </row>
    <row r="4672" spans="1:14" ht="20.399999999999999">
      <c r="A4672" s="1549"/>
      <c r="B4672" s="3033" t="s">
        <v>756</v>
      </c>
      <c r="C4672" s="602" t="s">
        <v>307</v>
      </c>
      <c r="D4672" s="617" t="s">
        <v>1853</v>
      </c>
      <c r="E4672" s="639" t="s">
        <v>1800</v>
      </c>
      <c r="F4672" s="1162">
        <v>2311</v>
      </c>
      <c r="G4672" s="1583" t="s">
        <v>3793</v>
      </c>
      <c r="H4672" s="1876"/>
      <c r="I4672" s="1876">
        <v>-589</v>
      </c>
      <c r="J4672" s="1619"/>
      <c r="K4672" s="1898"/>
      <c r="L4672" s="1876"/>
      <c r="M4672" s="1876"/>
      <c r="N4672" s="1130"/>
    </row>
    <row r="4673" spans="1:17">
      <c r="A4673" s="890"/>
      <c r="B4673" s="3032" t="s">
        <v>756</v>
      </c>
      <c r="C4673" s="622" t="s">
        <v>307</v>
      </c>
      <c r="D4673" s="658" t="s">
        <v>1853</v>
      </c>
      <c r="E4673" s="659" t="s">
        <v>1800</v>
      </c>
      <c r="F4673" s="624">
        <v>2312</v>
      </c>
      <c r="G4673" s="625" t="s">
        <v>123</v>
      </c>
      <c r="H4673" s="832">
        <v>13059</v>
      </c>
      <c r="I4673" s="832"/>
      <c r="J4673" s="1392">
        <v>13342</v>
      </c>
      <c r="K4673" s="919"/>
      <c r="L4673" s="670">
        <v>10770</v>
      </c>
      <c r="M4673" s="670"/>
      <c r="N4673" s="1682"/>
    </row>
    <row r="4674" spans="1:17" ht="20.399999999999999">
      <c r="A4674" s="602"/>
      <c r="B4674" s="3033" t="s">
        <v>756</v>
      </c>
      <c r="C4674" s="602" t="s">
        <v>307</v>
      </c>
      <c r="D4674" s="617" t="s">
        <v>1853</v>
      </c>
      <c r="E4674" s="639" t="s">
        <v>1800</v>
      </c>
      <c r="F4674" s="1162">
        <v>2312</v>
      </c>
      <c r="G4674" s="689" t="s">
        <v>1404</v>
      </c>
      <c r="H4674" s="687"/>
      <c r="I4674" s="687">
        <v>1000</v>
      </c>
      <c r="J4674" s="1537" t="s">
        <v>1126</v>
      </c>
      <c r="K4674" s="1220"/>
      <c r="L4674" s="687"/>
      <c r="M4674" s="687">
        <v>1000</v>
      </c>
      <c r="N4674" s="1682"/>
    </row>
    <row r="4675" spans="1:17">
      <c r="A4675" s="602"/>
      <c r="B4675" s="3033" t="s">
        <v>756</v>
      </c>
      <c r="C4675" s="602" t="s">
        <v>307</v>
      </c>
      <c r="D4675" s="617" t="s">
        <v>1853</v>
      </c>
      <c r="E4675" s="639" t="s">
        <v>1800</v>
      </c>
      <c r="F4675" s="1162">
        <v>2312</v>
      </c>
      <c r="G4675" s="689" t="s">
        <v>820</v>
      </c>
      <c r="H4675" s="687"/>
      <c r="I4675" s="687">
        <v>300</v>
      </c>
      <c r="J4675" s="1537" t="s">
        <v>1126</v>
      </c>
      <c r="K4675" s="1220"/>
      <c r="L4675" s="687"/>
      <c r="M4675" s="687">
        <v>300</v>
      </c>
      <c r="N4675" s="1682"/>
    </row>
    <row r="4676" spans="1:17">
      <c r="A4676" s="602"/>
      <c r="B4676" s="3033" t="s">
        <v>756</v>
      </c>
      <c r="C4676" s="602" t="s">
        <v>307</v>
      </c>
      <c r="D4676" s="617" t="s">
        <v>1853</v>
      </c>
      <c r="E4676" s="639" t="s">
        <v>1800</v>
      </c>
      <c r="F4676" s="1162">
        <v>2312</v>
      </c>
      <c r="G4676" s="689" t="s">
        <v>821</v>
      </c>
      <c r="H4676" s="687"/>
      <c r="I4676" s="687">
        <v>2300</v>
      </c>
      <c r="J4676" s="1537" t="s">
        <v>1126</v>
      </c>
      <c r="K4676" s="1220"/>
      <c r="L4676" s="687"/>
      <c r="M4676" s="687">
        <v>2300</v>
      </c>
      <c r="N4676" s="1682"/>
    </row>
    <row r="4677" spans="1:17">
      <c r="A4677" s="602"/>
      <c r="B4677" s="3033" t="s">
        <v>756</v>
      </c>
      <c r="C4677" s="602" t="s">
        <v>307</v>
      </c>
      <c r="D4677" s="617" t="s">
        <v>1853</v>
      </c>
      <c r="E4677" s="639" t="s">
        <v>1800</v>
      </c>
      <c r="F4677" s="1162">
        <v>2312</v>
      </c>
      <c r="G4677" s="689" t="s">
        <v>2215</v>
      </c>
      <c r="H4677" s="687"/>
      <c r="I4677" s="687">
        <v>1350</v>
      </c>
      <c r="J4677" s="1537" t="s">
        <v>1126</v>
      </c>
      <c r="K4677" s="1220"/>
      <c r="L4677" s="687"/>
      <c r="M4677" s="687">
        <v>1350</v>
      </c>
      <c r="N4677" s="1682"/>
    </row>
    <row r="4678" spans="1:17">
      <c r="A4678" s="602"/>
      <c r="B4678" s="3033" t="s">
        <v>756</v>
      </c>
      <c r="C4678" s="602" t="s">
        <v>307</v>
      </c>
      <c r="D4678" s="617" t="s">
        <v>1853</v>
      </c>
      <c r="E4678" s="639" t="s">
        <v>1800</v>
      </c>
      <c r="F4678" s="1162">
        <v>2312</v>
      </c>
      <c r="G4678" s="689" t="s">
        <v>1401</v>
      </c>
      <c r="H4678" s="687"/>
      <c r="I4678" s="687">
        <v>1200</v>
      </c>
      <c r="J4678" s="1537" t="s">
        <v>1126</v>
      </c>
      <c r="K4678" s="1220"/>
      <c r="L4678" s="687"/>
      <c r="M4678" s="687">
        <v>1200</v>
      </c>
      <c r="N4678" s="1880"/>
    </row>
    <row r="4679" spans="1:17">
      <c r="A4679" s="602"/>
      <c r="B4679" s="3033" t="s">
        <v>756</v>
      </c>
      <c r="C4679" s="602" t="s">
        <v>307</v>
      </c>
      <c r="D4679" s="617" t="s">
        <v>1853</v>
      </c>
      <c r="E4679" s="639" t="s">
        <v>1800</v>
      </c>
      <c r="F4679" s="1162">
        <v>2312</v>
      </c>
      <c r="G4679" s="689" t="s">
        <v>2216</v>
      </c>
      <c r="H4679" s="687"/>
      <c r="I4679" s="687">
        <v>830</v>
      </c>
      <c r="J4679" s="1537" t="s">
        <v>1126</v>
      </c>
      <c r="K4679" s="1220"/>
      <c r="L4679" s="687"/>
      <c r="M4679" s="687">
        <v>830</v>
      </c>
      <c r="N4679" s="1130"/>
    </row>
    <row r="4680" spans="1:17" ht="11.4" customHeight="1">
      <c r="A4680" s="602"/>
      <c r="B4680" s="3033" t="s">
        <v>756</v>
      </c>
      <c r="C4680" s="602" t="s">
        <v>307</v>
      </c>
      <c r="D4680" s="617" t="s">
        <v>1853</v>
      </c>
      <c r="E4680" s="639" t="s">
        <v>1800</v>
      </c>
      <c r="F4680" s="1162">
        <v>2312</v>
      </c>
      <c r="G4680" s="689" t="s">
        <v>1402</v>
      </c>
      <c r="H4680" s="687"/>
      <c r="I4680" s="687">
        <v>120</v>
      </c>
      <c r="J4680" s="1537" t="s">
        <v>1126</v>
      </c>
      <c r="K4680" s="1220"/>
      <c r="L4680" s="687"/>
      <c r="M4680" s="687">
        <v>120</v>
      </c>
      <c r="N4680" s="1130"/>
    </row>
    <row r="4681" spans="1:17">
      <c r="A4681" s="602"/>
      <c r="B4681" s="3033" t="s">
        <v>756</v>
      </c>
      <c r="C4681" s="602" t="s">
        <v>307</v>
      </c>
      <c r="D4681" s="617" t="s">
        <v>1853</v>
      </c>
      <c r="E4681" s="639" t="s">
        <v>1800</v>
      </c>
      <c r="F4681" s="1162">
        <v>2312</v>
      </c>
      <c r="G4681" s="689" t="s">
        <v>1403</v>
      </c>
      <c r="H4681" s="687"/>
      <c r="I4681" s="687">
        <v>200</v>
      </c>
      <c r="J4681" s="1537" t="s">
        <v>1126</v>
      </c>
      <c r="K4681" s="1220"/>
      <c r="L4681" s="687"/>
      <c r="M4681" s="687">
        <v>200</v>
      </c>
      <c r="N4681" s="1682"/>
    </row>
    <row r="4682" spans="1:17">
      <c r="A4682" s="602"/>
      <c r="B4682" s="3033" t="s">
        <v>756</v>
      </c>
      <c r="C4682" s="602" t="s">
        <v>307</v>
      </c>
      <c r="D4682" s="617" t="s">
        <v>1853</v>
      </c>
      <c r="E4682" s="639" t="s">
        <v>1800</v>
      </c>
      <c r="F4682" s="1162">
        <v>2312</v>
      </c>
      <c r="G4682" s="689" t="s">
        <v>822</v>
      </c>
      <c r="H4682" s="687"/>
      <c r="I4682" s="687">
        <v>200</v>
      </c>
      <c r="J4682" s="1537" t="s">
        <v>1126</v>
      </c>
      <c r="K4682" s="1220"/>
      <c r="L4682" s="687"/>
      <c r="M4682" s="687">
        <v>0</v>
      </c>
      <c r="N4682" s="1682"/>
    </row>
    <row r="4683" spans="1:17">
      <c r="A4683" s="602"/>
      <c r="B4683" s="3033" t="s">
        <v>756</v>
      </c>
      <c r="C4683" s="602" t="s">
        <v>307</v>
      </c>
      <c r="D4683" s="617" t="s">
        <v>1853</v>
      </c>
      <c r="E4683" s="639" t="s">
        <v>1800</v>
      </c>
      <c r="F4683" s="1162">
        <v>2312</v>
      </c>
      <c r="G4683" s="689" t="s">
        <v>2217</v>
      </c>
      <c r="H4683" s="687"/>
      <c r="I4683" s="687">
        <v>1945</v>
      </c>
      <c r="J4683" s="1537" t="s">
        <v>1126</v>
      </c>
      <c r="K4683" s="1220"/>
      <c r="L4683" s="687"/>
      <c r="M4683" s="687">
        <v>1945</v>
      </c>
      <c r="N4683" s="1682"/>
      <c r="O4683" s="6"/>
      <c r="P4683" s="6"/>
      <c r="Q4683" s="6"/>
    </row>
    <row r="4684" spans="1:17">
      <c r="A4684" s="602"/>
      <c r="B4684" s="3033" t="s">
        <v>756</v>
      </c>
      <c r="C4684" s="602" t="s">
        <v>307</v>
      </c>
      <c r="D4684" s="617" t="s">
        <v>1853</v>
      </c>
      <c r="E4684" s="639" t="s">
        <v>1800</v>
      </c>
      <c r="F4684" s="1162">
        <v>2312</v>
      </c>
      <c r="G4684" s="689" t="s">
        <v>2218</v>
      </c>
      <c r="H4684" s="687"/>
      <c r="I4684" s="687">
        <v>780</v>
      </c>
      <c r="J4684" s="1537" t="s">
        <v>1126</v>
      </c>
      <c r="K4684" s="1220"/>
      <c r="L4684" s="687"/>
      <c r="M4684" s="687">
        <v>780</v>
      </c>
      <c r="N4684" s="1682"/>
      <c r="O4684" s="6"/>
      <c r="P4684" s="6"/>
      <c r="Q4684" s="6"/>
    </row>
    <row r="4685" spans="1:17">
      <c r="A4685" s="602"/>
      <c r="B4685" s="3033" t="s">
        <v>756</v>
      </c>
      <c r="C4685" s="602" t="s">
        <v>307</v>
      </c>
      <c r="D4685" s="617" t="s">
        <v>1853</v>
      </c>
      <c r="E4685" s="639" t="s">
        <v>1800</v>
      </c>
      <c r="F4685" s="1162">
        <v>2312</v>
      </c>
      <c r="G4685" s="689" t="s">
        <v>2219</v>
      </c>
      <c r="H4685" s="687"/>
      <c r="I4685" s="687">
        <v>300</v>
      </c>
      <c r="J4685" s="1537" t="s">
        <v>1126</v>
      </c>
      <c r="K4685" s="1220"/>
      <c r="L4685" s="687"/>
      <c r="M4685" s="687">
        <v>300</v>
      </c>
      <c r="N4685" s="1904"/>
    </row>
    <row r="4686" spans="1:17">
      <c r="A4686" s="602"/>
      <c r="B4686" s="3033" t="s">
        <v>756</v>
      </c>
      <c r="C4686" s="602" t="s">
        <v>307</v>
      </c>
      <c r="D4686" s="617" t="s">
        <v>1853</v>
      </c>
      <c r="E4686" s="639" t="s">
        <v>1800</v>
      </c>
      <c r="F4686" s="1162">
        <v>2312</v>
      </c>
      <c r="G4686" s="689" t="s">
        <v>2220</v>
      </c>
      <c r="H4686" s="687"/>
      <c r="I4686" s="687">
        <v>280</v>
      </c>
      <c r="J4686" s="1537" t="s">
        <v>1126</v>
      </c>
      <c r="K4686" s="1220"/>
      <c r="L4686" s="687"/>
      <c r="M4686" s="687">
        <v>280</v>
      </c>
      <c r="N4686" s="296" t="s">
        <v>3805</v>
      </c>
    </row>
    <row r="4687" spans="1:17">
      <c r="A4687" s="602"/>
      <c r="B4687" s="3033" t="s">
        <v>756</v>
      </c>
      <c r="C4687" s="602" t="s">
        <v>307</v>
      </c>
      <c r="D4687" s="617" t="s">
        <v>1853</v>
      </c>
      <c r="E4687" s="639" t="s">
        <v>1800</v>
      </c>
      <c r="F4687" s="1162">
        <v>2312</v>
      </c>
      <c r="G4687" s="896" t="s">
        <v>2221</v>
      </c>
      <c r="H4687" s="687"/>
      <c r="I4687" s="687">
        <v>165</v>
      </c>
      <c r="J4687" s="1537" t="s">
        <v>1126</v>
      </c>
      <c r="K4687" s="1220"/>
      <c r="L4687" s="687"/>
      <c r="M4687" s="687">
        <v>165</v>
      </c>
      <c r="N4687" s="296"/>
    </row>
    <row r="4688" spans="1:17" ht="20.399999999999999">
      <c r="A4688" s="602"/>
      <c r="B4688" s="3033" t="s">
        <v>756</v>
      </c>
      <c r="C4688" s="602" t="s">
        <v>307</v>
      </c>
      <c r="D4688" s="617" t="s">
        <v>1853</v>
      </c>
      <c r="E4688" s="639" t="s">
        <v>1800</v>
      </c>
      <c r="F4688" s="1162">
        <v>2312</v>
      </c>
      <c r="G4688" s="1583" t="s">
        <v>3793</v>
      </c>
      <c r="H4688" s="687"/>
      <c r="I4688" s="687">
        <v>589</v>
      </c>
      <c r="J4688" s="1537" t="s">
        <v>1126</v>
      </c>
      <c r="K4688" s="1220"/>
      <c r="L4688" s="687"/>
      <c r="M4688" s="687"/>
      <c r="N4688" s="296"/>
    </row>
    <row r="4689" spans="1:14" ht="20.399999999999999">
      <c r="A4689" s="602"/>
      <c r="B4689" s="3033" t="s">
        <v>756</v>
      </c>
      <c r="C4689" s="602" t="s">
        <v>307</v>
      </c>
      <c r="D4689" s="617" t="s">
        <v>1853</v>
      </c>
      <c r="E4689" s="639" t="s">
        <v>1800</v>
      </c>
      <c r="F4689" s="1162">
        <v>2312</v>
      </c>
      <c r="G4689" s="689" t="s">
        <v>3794</v>
      </c>
      <c r="H4689" s="687"/>
      <c r="I4689" s="687">
        <v>1500</v>
      </c>
      <c r="J4689" s="1537" t="s">
        <v>1126</v>
      </c>
      <c r="K4689" s="1220"/>
      <c r="L4689" s="687"/>
      <c r="M4689" s="687"/>
      <c r="N4689" s="296"/>
    </row>
    <row r="4690" spans="1:14" ht="20.399999999999999">
      <c r="A4690" s="622"/>
      <c r="B4690" s="3032" t="s">
        <v>756</v>
      </c>
      <c r="C4690" s="622" t="s">
        <v>305</v>
      </c>
      <c r="D4690" s="658" t="s">
        <v>1853</v>
      </c>
      <c r="E4690" s="659" t="s">
        <v>1800</v>
      </c>
      <c r="F4690" s="763">
        <v>2314</v>
      </c>
      <c r="G4690" s="739" t="s">
        <v>1427</v>
      </c>
      <c r="H4690" s="832">
        <v>2000</v>
      </c>
      <c r="I4690" s="832"/>
      <c r="J4690" s="1537">
        <v>1295</v>
      </c>
      <c r="K4690" s="1007"/>
      <c r="L4690" s="832">
        <v>3500</v>
      </c>
      <c r="M4690" s="832"/>
      <c r="N4690" s="296"/>
    </row>
    <row r="4691" spans="1:14">
      <c r="A4691" s="602"/>
      <c r="B4691" s="3033" t="s">
        <v>756</v>
      </c>
      <c r="C4691" s="602" t="s">
        <v>305</v>
      </c>
      <c r="D4691" s="617" t="s">
        <v>1853</v>
      </c>
      <c r="E4691" s="639" t="s">
        <v>1800</v>
      </c>
      <c r="F4691" s="734">
        <v>2314</v>
      </c>
      <c r="G4691" s="689" t="s">
        <v>2620</v>
      </c>
      <c r="H4691" s="687"/>
      <c r="I4691" s="687">
        <v>1200</v>
      </c>
      <c r="J4691" s="1537" t="s">
        <v>1126</v>
      </c>
      <c r="K4691" s="1220"/>
      <c r="L4691" s="687"/>
      <c r="M4691" s="640">
        <v>1200</v>
      </c>
      <c r="N4691" s="296"/>
    </row>
    <row r="4692" spans="1:14" ht="20.399999999999999">
      <c r="A4692" s="602"/>
      <c r="B4692" s="3033" t="s">
        <v>756</v>
      </c>
      <c r="C4692" s="602" t="s">
        <v>305</v>
      </c>
      <c r="D4692" s="617" t="s">
        <v>1853</v>
      </c>
      <c r="E4692" s="639" t="s">
        <v>1800</v>
      </c>
      <c r="F4692" s="734">
        <v>2314</v>
      </c>
      <c r="G4692" s="689" t="s">
        <v>778</v>
      </c>
      <c r="H4692" s="687"/>
      <c r="I4692" s="687">
        <v>300</v>
      </c>
      <c r="J4692" s="1537" t="s">
        <v>1126</v>
      </c>
      <c r="K4692" s="1220"/>
      <c r="L4692" s="687"/>
      <c r="M4692" s="640">
        <v>300</v>
      </c>
      <c r="N4692" s="296"/>
    </row>
    <row r="4693" spans="1:14">
      <c r="A4693" s="602"/>
      <c r="B4693" s="3033" t="s">
        <v>756</v>
      </c>
      <c r="C4693" s="602" t="s">
        <v>305</v>
      </c>
      <c r="D4693" s="617" t="s">
        <v>1853</v>
      </c>
      <c r="E4693" s="639" t="s">
        <v>1800</v>
      </c>
      <c r="F4693" s="734">
        <v>2314</v>
      </c>
      <c r="G4693" s="689" t="s">
        <v>1091</v>
      </c>
      <c r="H4693" s="687"/>
      <c r="I4693" s="687">
        <v>2000</v>
      </c>
      <c r="J4693" s="1537" t="s">
        <v>1126</v>
      </c>
      <c r="K4693" s="1220"/>
      <c r="L4693" s="687"/>
      <c r="M4693" s="640">
        <v>2000</v>
      </c>
      <c r="N4693" s="296"/>
    </row>
    <row r="4694" spans="1:14" ht="20.399999999999999">
      <c r="A4694" s="602"/>
      <c r="B4694" s="3033" t="s">
        <v>756</v>
      </c>
      <c r="C4694" s="602" t="s">
        <v>305</v>
      </c>
      <c r="D4694" s="617" t="s">
        <v>1853</v>
      </c>
      <c r="E4694" s="639" t="s">
        <v>1800</v>
      </c>
      <c r="F4694" s="734">
        <v>2314</v>
      </c>
      <c r="G4694" s="689" t="s">
        <v>3794</v>
      </c>
      <c r="H4694" s="687"/>
      <c r="I4694" s="687">
        <v>-1500</v>
      </c>
      <c r="J4694" s="1537" t="s">
        <v>1126</v>
      </c>
      <c r="K4694" s="1220"/>
      <c r="L4694" s="687"/>
      <c r="M4694" s="640"/>
      <c r="N4694" s="296"/>
    </row>
    <row r="4695" spans="1:14">
      <c r="A4695" s="622"/>
      <c r="B4695" s="3032" t="s">
        <v>756</v>
      </c>
      <c r="C4695" s="622" t="s">
        <v>305</v>
      </c>
      <c r="D4695" s="658" t="s">
        <v>1853</v>
      </c>
      <c r="E4695" s="659" t="s">
        <v>1800</v>
      </c>
      <c r="F4695" s="1161">
        <v>2322</v>
      </c>
      <c r="G4695" s="739" t="s">
        <v>221</v>
      </c>
      <c r="H4695" s="832">
        <v>510</v>
      </c>
      <c r="I4695" s="832"/>
      <c r="J4695" s="1537">
        <v>0</v>
      </c>
      <c r="K4695" s="1007"/>
      <c r="L4695" s="832">
        <v>0</v>
      </c>
      <c r="M4695" s="832"/>
      <c r="N4695" s="296"/>
    </row>
    <row r="4696" spans="1:14">
      <c r="A4696" s="602"/>
      <c r="B4696" s="3033" t="s">
        <v>756</v>
      </c>
      <c r="C4696" s="602" t="s">
        <v>305</v>
      </c>
      <c r="D4696" s="617" t="s">
        <v>1853</v>
      </c>
      <c r="E4696" s="639" t="s">
        <v>1800</v>
      </c>
      <c r="F4696" s="1162">
        <v>2322</v>
      </c>
      <c r="G4696" s="689" t="s">
        <v>823</v>
      </c>
      <c r="H4696" s="687"/>
      <c r="I4696" s="687">
        <v>510</v>
      </c>
      <c r="J4696" s="1537" t="s">
        <v>1126</v>
      </c>
      <c r="K4696" s="1220"/>
      <c r="L4696" s="687"/>
      <c r="M4696" s="687">
        <v>0</v>
      </c>
      <c r="N4696" s="296"/>
    </row>
    <row r="4697" spans="1:14" ht="33.75" customHeight="1">
      <c r="A4697" s="622"/>
      <c r="B4697" s="3032" t="s">
        <v>756</v>
      </c>
      <c r="C4697" s="622" t="s">
        <v>307</v>
      </c>
      <c r="D4697" s="658" t="s">
        <v>1853</v>
      </c>
      <c r="E4697" s="659" t="s">
        <v>1800</v>
      </c>
      <c r="F4697" s="763">
        <v>2341</v>
      </c>
      <c r="G4697" s="739" t="s">
        <v>200</v>
      </c>
      <c r="H4697" s="832">
        <v>900</v>
      </c>
      <c r="I4697" s="832"/>
      <c r="J4697" s="1537">
        <v>339.57</v>
      </c>
      <c r="K4697" s="1007"/>
      <c r="L4697" s="832">
        <v>900</v>
      </c>
      <c r="M4697" s="832"/>
      <c r="N4697" s="296"/>
    </row>
    <row r="4698" spans="1:14">
      <c r="A4698" s="602"/>
      <c r="B4698" s="3033" t="s">
        <v>756</v>
      </c>
      <c r="C4698" s="602" t="s">
        <v>307</v>
      </c>
      <c r="D4698" s="617" t="s">
        <v>1853</v>
      </c>
      <c r="E4698" s="639" t="s">
        <v>1800</v>
      </c>
      <c r="F4698" s="1162">
        <v>2341</v>
      </c>
      <c r="G4698" s="689" t="s">
        <v>824</v>
      </c>
      <c r="H4698" s="687"/>
      <c r="I4698" s="687">
        <v>750</v>
      </c>
      <c r="J4698" s="1537" t="s">
        <v>1126</v>
      </c>
      <c r="K4698" s="1220"/>
      <c r="L4698" s="687"/>
      <c r="M4698" s="687">
        <v>750</v>
      </c>
      <c r="N4698" s="296"/>
    </row>
    <row r="4699" spans="1:14">
      <c r="A4699" s="602"/>
      <c r="B4699" s="3033" t="s">
        <v>756</v>
      </c>
      <c r="C4699" s="602" t="s">
        <v>307</v>
      </c>
      <c r="D4699" s="617" t="s">
        <v>1853</v>
      </c>
      <c r="E4699" s="639" t="s">
        <v>1800</v>
      </c>
      <c r="F4699" s="1162">
        <v>2341</v>
      </c>
      <c r="G4699" s="689" t="s">
        <v>200</v>
      </c>
      <c r="H4699" s="687"/>
      <c r="I4699" s="687">
        <v>150</v>
      </c>
      <c r="J4699" s="1537" t="s">
        <v>1126</v>
      </c>
      <c r="K4699" s="1220"/>
      <c r="L4699" s="687"/>
      <c r="M4699" s="687">
        <v>150</v>
      </c>
      <c r="N4699" s="296"/>
    </row>
    <row r="4700" spans="1:14" ht="33.75" customHeight="1">
      <c r="A4700" s="622"/>
      <c r="B4700" s="3032" t="s">
        <v>756</v>
      </c>
      <c r="C4700" s="622" t="s">
        <v>305</v>
      </c>
      <c r="D4700" s="762" t="s">
        <v>1853</v>
      </c>
      <c r="E4700" s="659" t="s">
        <v>1800</v>
      </c>
      <c r="F4700" s="1161">
        <v>2350</v>
      </c>
      <c r="G4700" s="739" t="s">
        <v>775</v>
      </c>
      <c r="H4700" s="832">
        <v>4835</v>
      </c>
      <c r="I4700" s="832"/>
      <c r="J4700" s="1537">
        <v>1218</v>
      </c>
      <c r="K4700" s="1007"/>
      <c r="L4700" s="832">
        <v>5335</v>
      </c>
      <c r="M4700" s="832"/>
      <c r="N4700" s="296"/>
    </row>
    <row r="4701" spans="1:14">
      <c r="A4701" s="602"/>
      <c r="B4701" s="3033" t="s">
        <v>756</v>
      </c>
      <c r="C4701" s="602" t="s">
        <v>305</v>
      </c>
      <c r="D4701" s="733" t="s">
        <v>1853</v>
      </c>
      <c r="E4701" s="639" t="s">
        <v>1800</v>
      </c>
      <c r="F4701" s="1162">
        <v>2350</v>
      </c>
      <c r="G4701" s="689" t="s">
        <v>825</v>
      </c>
      <c r="H4701" s="687"/>
      <c r="I4701" s="687">
        <v>335</v>
      </c>
      <c r="J4701" s="1537" t="s">
        <v>1126</v>
      </c>
      <c r="K4701" s="1220"/>
      <c r="L4701" s="687"/>
      <c r="M4701" s="687">
        <v>335</v>
      </c>
      <c r="N4701" s="296"/>
    </row>
    <row r="4702" spans="1:14">
      <c r="A4702" s="602"/>
      <c r="B4702" s="3033" t="s">
        <v>756</v>
      </c>
      <c r="C4702" s="602" t="s">
        <v>305</v>
      </c>
      <c r="D4702" s="733" t="s">
        <v>1853</v>
      </c>
      <c r="E4702" s="639" t="s">
        <v>1800</v>
      </c>
      <c r="F4702" s="1162">
        <v>2350</v>
      </c>
      <c r="G4702" s="689" t="s">
        <v>3802</v>
      </c>
      <c r="H4702" s="687"/>
      <c r="I4702" s="687">
        <v>2500</v>
      </c>
      <c r="J4702" s="1537" t="s">
        <v>1126</v>
      </c>
      <c r="K4702" s="1220"/>
      <c r="L4702" s="687"/>
      <c r="M4702" s="687">
        <v>3000</v>
      </c>
      <c r="N4702" s="296"/>
    </row>
    <row r="4703" spans="1:14" ht="30.6">
      <c r="A4703" s="602"/>
      <c r="B4703" s="3033" t="s">
        <v>756</v>
      </c>
      <c r="C4703" s="602" t="s">
        <v>307</v>
      </c>
      <c r="D4703" s="733" t="s">
        <v>1853</v>
      </c>
      <c r="E4703" s="639" t="s">
        <v>1800</v>
      </c>
      <c r="F4703" s="1162">
        <v>2350</v>
      </c>
      <c r="G4703" s="689" t="s">
        <v>1090</v>
      </c>
      <c r="H4703" s="687"/>
      <c r="I4703" s="687">
        <v>2000</v>
      </c>
      <c r="J4703" s="1537" t="s">
        <v>1126</v>
      </c>
      <c r="K4703" s="1220"/>
      <c r="L4703" s="687"/>
      <c r="M4703" s="687">
        <v>2000</v>
      </c>
      <c r="N4703" s="296"/>
    </row>
    <row r="4704" spans="1:14">
      <c r="A4704" s="622"/>
      <c r="B4704" s="3032" t="s">
        <v>756</v>
      </c>
      <c r="C4704" s="622" t="s">
        <v>305</v>
      </c>
      <c r="D4704" s="762" t="s">
        <v>1853</v>
      </c>
      <c r="E4704" s="659" t="s">
        <v>1800</v>
      </c>
      <c r="F4704" s="763">
        <v>2361</v>
      </c>
      <c r="G4704" s="739" t="s">
        <v>1426</v>
      </c>
      <c r="H4704" s="832">
        <v>2000</v>
      </c>
      <c r="I4704" s="832"/>
      <c r="J4704" s="1537">
        <v>1619</v>
      </c>
      <c r="K4704" s="1007"/>
      <c r="L4704" s="832">
        <v>1500</v>
      </c>
      <c r="M4704" s="832"/>
      <c r="N4704" s="296"/>
    </row>
    <row r="4705" spans="1:14" ht="33.75" customHeight="1">
      <c r="A4705" s="602"/>
      <c r="B4705" s="3033" t="s">
        <v>756</v>
      </c>
      <c r="C4705" s="602" t="s">
        <v>307</v>
      </c>
      <c r="D4705" s="733" t="s">
        <v>1853</v>
      </c>
      <c r="E4705" s="639" t="s">
        <v>1800</v>
      </c>
      <c r="F4705" s="734">
        <v>2361</v>
      </c>
      <c r="G4705" s="689" t="s">
        <v>1428</v>
      </c>
      <c r="H4705" s="687"/>
      <c r="I4705" s="687">
        <v>2000</v>
      </c>
      <c r="J4705" s="1537" t="s">
        <v>1126</v>
      </c>
      <c r="K4705" s="1220"/>
      <c r="L4705" s="687"/>
      <c r="M4705" s="1899">
        <v>1500</v>
      </c>
      <c r="N4705" s="296" t="s">
        <v>2547</v>
      </c>
    </row>
    <row r="4706" spans="1:14">
      <c r="A4706" s="749"/>
      <c r="B4706" s="3033" t="s">
        <v>756</v>
      </c>
      <c r="C4706" s="602" t="s">
        <v>307</v>
      </c>
      <c r="D4706" s="733" t="s">
        <v>1853</v>
      </c>
      <c r="E4706" s="639" t="s">
        <v>1800</v>
      </c>
      <c r="F4706" s="734">
        <v>2361</v>
      </c>
      <c r="G4706" s="751"/>
      <c r="H4706" s="640"/>
      <c r="I4706" s="640"/>
      <c r="J4706" s="1537" t="s">
        <v>1126</v>
      </c>
      <c r="K4706" s="731"/>
      <c r="L4706" s="653"/>
      <c r="M4706" s="640"/>
      <c r="N4706" s="372"/>
    </row>
    <row r="4707" spans="1:14">
      <c r="A4707" s="622"/>
      <c r="B4707" s="3032" t="s">
        <v>756</v>
      </c>
      <c r="C4707" s="622" t="s">
        <v>307</v>
      </c>
      <c r="D4707" s="658" t="s">
        <v>1853</v>
      </c>
      <c r="E4707" s="659" t="s">
        <v>1800</v>
      </c>
      <c r="F4707" s="763">
        <v>2362</v>
      </c>
      <c r="G4707" s="739" t="s">
        <v>776</v>
      </c>
      <c r="H4707" s="832">
        <v>650</v>
      </c>
      <c r="I4707" s="832"/>
      <c r="J4707" s="1537">
        <v>511</v>
      </c>
      <c r="K4707" s="1007"/>
      <c r="L4707" s="832">
        <v>650</v>
      </c>
      <c r="M4707" s="832"/>
      <c r="N4707" s="296"/>
    </row>
    <row r="4708" spans="1:14">
      <c r="A4708" s="602"/>
      <c r="B4708" s="3033" t="s">
        <v>756</v>
      </c>
      <c r="C4708" s="602" t="s">
        <v>307</v>
      </c>
      <c r="D4708" s="617" t="s">
        <v>1853</v>
      </c>
      <c r="E4708" s="639" t="s">
        <v>1800</v>
      </c>
      <c r="F4708" s="734">
        <v>2362</v>
      </c>
      <c r="G4708" s="689" t="s">
        <v>776</v>
      </c>
      <c r="H4708" s="687"/>
      <c r="I4708" s="687">
        <v>650</v>
      </c>
      <c r="J4708" s="1537" t="s">
        <v>1126</v>
      </c>
      <c r="K4708" s="1220"/>
      <c r="L4708" s="687"/>
      <c r="M4708" s="687">
        <v>650</v>
      </c>
      <c r="N4708" s="296"/>
    </row>
    <row r="4709" spans="1:14">
      <c r="A4709" s="890"/>
      <c r="B4709" s="3032" t="s">
        <v>756</v>
      </c>
      <c r="C4709" s="622" t="s">
        <v>307</v>
      </c>
      <c r="D4709" s="658" t="s">
        <v>1853</v>
      </c>
      <c r="E4709" s="659" t="s">
        <v>1800</v>
      </c>
      <c r="F4709" s="1161">
        <v>2370</v>
      </c>
      <c r="G4709" s="739" t="s">
        <v>201</v>
      </c>
      <c r="H4709" s="832">
        <v>12807</v>
      </c>
      <c r="I4709" s="832"/>
      <c r="J4709" s="1537">
        <v>9630</v>
      </c>
      <c r="K4709" s="1007"/>
      <c r="L4709" s="832">
        <v>13000</v>
      </c>
      <c r="M4709" s="832"/>
      <c r="N4709" s="296"/>
    </row>
    <row r="4710" spans="1:14" ht="30.6">
      <c r="A4710" s="602"/>
      <c r="B4710" s="3033" t="s">
        <v>756</v>
      </c>
      <c r="C4710" s="602" t="s">
        <v>307</v>
      </c>
      <c r="D4710" s="617" t="s">
        <v>1853</v>
      </c>
      <c r="E4710" s="639" t="s">
        <v>1800</v>
      </c>
      <c r="F4710" s="1162">
        <v>2370</v>
      </c>
      <c r="G4710" s="689" t="s">
        <v>1407</v>
      </c>
      <c r="H4710" s="687"/>
      <c r="I4710" s="687">
        <v>7300</v>
      </c>
      <c r="J4710" s="1537" t="s">
        <v>1126</v>
      </c>
      <c r="K4710" s="1220"/>
      <c r="L4710" s="687"/>
      <c r="M4710" s="687">
        <v>7300</v>
      </c>
      <c r="N4710" s="296"/>
    </row>
    <row r="4711" spans="1:14">
      <c r="A4711" s="602"/>
      <c r="B4711" s="3033" t="s">
        <v>756</v>
      </c>
      <c r="C4711" s="602" t="s">
        <v>307</v>
      </c>
      <c r="D4711" s="617" t="s">
        <v>1853</v>
      </c>
      <c r="E4711" s="639" t="s">
        <v>1800</v>
      </c>
      <c r="F4711" s="1162">
        <v>2370</v>
      </c>
      <c r="G4711" s="689" t="s">
        <v>1408</v>
      </c>
      <c r="H4711" s="687"/>
      <c r="I4711" s="687">
        <v>1800</v>
      </c>
      <c r="J4711" s="1537" t="s">
        <v>1126</v>
      </c>
      <c r="K4711" s="1220"/>
      <c r="L4711" s="687"/>
      <c r="M4711" s="687">
        <v>1800</v>
      </c>
      <c r="N4711" s="296"/>
    </row>
    <row r="4712" spans="1:14" ht="20.399999999999999">
      <c r="A4712" s="602"/>
      <c r="B4712" s="3033" t="s">
        <v>756</v>
      </c>
      <c r="C4712" s="602" t="s">
        <v>307</v>
      </c>
      <c r="D4712" s="617" t="s">
        <v>1853</v>
      </c>
      <c r="E4712" s="639" t="s">
        <v>1800</v>
      </c>
      <c r="F4712" s="1162">
        <v>2370</v>
      </c>
      <c r="G4712" s="689" t="s">
        <v>1409</v>
      </c>
      <c r="H4712" s="687"/>
      <c r="I4712" s="687">
        <v>3900</v>
      </c>
      <c r="J4712" s="1537" t="s">
        <v>1126</v>
      </c>
      <c r="K4712" s="1220"/>
      <c r="L4712" s="687"/>
      <c r="M4712" s="687">
        <v>3900</v>
      </c>
      <c r="N4712" s="296"/>
    </row>
    <row r="4713" spans="1:14" ht="20.399999999999999">
      <c r="A4713" s="749"/>
      <c r="B4713" s="3033" t="s">
        <v>756</v>
      </c>
      <c r="C4713" s="602" t="s">
        <v>307</v>
      </c>
      <c r="D4713" s="617" t="s">
        <v>1853</v>
      </c>
      <c r="E4713" s="639" t="s">
        <v>1800</v>
      </c>
      <c r="F4713" s="1162">
        <v>2370</v>
      </c>
      <c r="G4713" s="751" t="s">
        <v>3201</v>
      </c>
      <c r="H4713" s="640"/>
      <c r="I4713" s="640">
        <v>-193</v>
      </c>
      <c r="J4713" s="1537" t="s">
        <v>1126</v>
      </c>
      <c r="K4713" s="731"/>
      <c r="L4713" s="653"/>
      <c r="M4713" s="640"/>
      <c r="N4713" s="296"/>
    </row>
    <row r="4714" spans="1:14">
      <c r="A4714" s="622"/>
      <c r="B4714" s="3032" t="s">
        <v>312</v>
      </c>
      <c r="C4714" s="622" t="s">
        <v>306</v>
      </c>
      <c r="D4714" s="658" t="s">
        <v>1853</v>
      </c>
      <c r="E4714" s="659" t="s">
        <v>1801</v>
      </c>
      <c r="F4714" s="1161">
        <v>2370</v>
      </c>
      <c r="G4714" s="739" t="s">
        <v>201</v>
      </c>
      <c r="H4714" s="1158">
        <v>3778</v>
      </c>
      <c r="I4714" s="832"/>
      <c r="J4714" s="1392">
        <v>3351</v>
      </c>
      <c r="K4714" s="1220"/>
      <c r="L4714" s="686">
        <v>29</v>
      </c>
      <c r="M4714" s="670"/>
      <c r="N4714" s="296"/>
    </row>
    <row r="4715" spans="1:14">
      <c r="A4715" s="602"/>
      <c r="B4715" s="3033" t="s">
        <v>312</v>
      </c>
      <c r="C4715" s="602" t="s">
        <v>306</v>
      </c>
      <c r="D4715" s="617" t="s">
        <v>1853</v>
      </c>
      <c r="E4715" s="639" t="s">
        <v>1801</v>
      </c>
      <c r="F4715" s="1162">
        <v>2370</v>
      </c>
      <c r="G4715" s="751" t="s">
        <v>1289</v>
      </c>
      <c r="H4715" s="687"/>
      <c r="I4715" s="687"/>
      <c r="J4715" s="1392" t="s">
        <v>1126</v>
      </c>
      <c r="K4715" s="1220"/>
      <c r="L4715" s="680"/>
      <c r="M4715" s="680">
        <v>29</v>
      </c>
      <c r="N4715" s="296"/>
    </row>
    <row r="4716" spans="1:14">
      <c r="A4716" s="602"/>
      <c r="B4716" s="3033" t="s">
        <v>312</v>
      </c>
      <c r="C4716" s="602" t="s">
        <v>306</v>
      </c>
      <c r="D4716" s="617" t="s">
        <v>1853</v>
      </c>
      <c r="E4716" s="639" t="s">
        <v>1801</v>
      </c>
      <c r="F4716" s="1162">
        <v>2370</v>
      </c>
      <c r="G4716" s="751" t="s">
        <v>1393</v>
      </c>
      <c r="H4716" s="687"/>
      <c r="I4716" s="687">
        <v>3778</v>
      </c>
      <c r="J4716" s="1392" t="s">
        <v>1126</v>
      </c>
      <c r="K4716" s="1220"/>
      <c r="L4716" s="680"/>
      <c r="M4716" s="680"/>
      <c r="N4716" s="296"/>
    </row>
    <row r="4717" spans="1:14">
      <c r="A4717" s="622"/>
      <c r="B4717" s="3032" t="s">
        <v>756</v>
      </c>
      <c r="C4717" s="622" t="s">
        <v>305</v>
      </c>
      <c r="D4717" s="658" t="s">
        <v>1853</v>
      </c>
      <c r="E4717" s="659" t="s">
        <v>1800</v>
      </c>
      <c r="F4717" s="1161">
        <v>2390</v>
      </c>
      <c r="G4717" s="739" t="s">
        <v>127</v>
      </c>
      <c r="H4717" s="832">
        <v>1360</v>
      </c>
      <c r="I4717" s="832"/>
      <c r="J4717" s="1537">
        <v>1303</v>
      </c>
      <c r="K4717" s="1007"/>
      <c r="L4717" s="832">
        <v>1000</v>
      </c>
      <c r="M4717" s="832"/>
      <c r="N4717" s="296"/>
    </row>
    <row r="4718" spans="1:14">
      <c r="A4718" s="602"/>
      <c r="B4718" s="3033" t="s">
        <v>756</v>
      </c>
      <c r="C4718" s="602" t="s">
        <v>305</v>
      </c>
      <c r="D4718" s="617" t="s">
        <v>1853</v>
      </c>
      <c r="E4718" s="639" t="s">
        <v>1800</v>
      </c>
      <c r="F4718" s="1162" t="s">
        <v>1405</v>
      </c>
      <c r="G4718" s="689" t="s">
        <v>1406</v>
      </c>
      <c r="H4718" s="687"/>
      <c r="I4718" s="687">
        <v>1045</v>
      </c>
      <c r="J4718" s="1537" t="s">
        <v>1126</v>
      </c>
      <c r="K4718" s="1220"/>
      <c r="L4718" s="687"/>
      <c r="M4718" s="687">
        <v>500</v>
      </c>
      <c r="N4718" s="296"/>
    </row>
    <row r="4719" spans="1:14">
      <c r="A4719" s="602"/>
      <c r="B4719" s="3033" t="s">
        <v>756</v>
      </c>
      <c r="C4719" s="602" t="s">
        <v>305</v>
      </c>
      <c r="D4719" s="617" t="s">
        <v>1853</v>
      </c>
      <c r="E4719" s="639" t="s">
        <v>1800</v>
      </c>
      <c r="F4719" s="1162" t="s">
        <v>1405</v>
      </c>
      <c r="G4719" s="896" t="s">
        <v>2222</v>
      </c>
      <c r="H4719" s="687"/>
      <c r="I4719" s="687">
        <v>315</v>
      </c>
      <c r="J4719" s="1537" t="s">
        <v>1126</v>
      </c>
      <c r="K4719" s="1220"/>
      <c r="L4719" s="687"/>
      <c r="M4719" s="687">
        <v>500</v>
      </c>
      <c r="N4719" s="296"/>
    </row>
    <row r="4720" spans="1:14" ht="20.399999999999999" customHeight="1">
      <c r="A4720" s="890"/>
      <c r="B4720" s="3032" t="s">
        <v>756</v>
      </c>
      <c r="C4720" s="622" t="s">
        <v>305</v>
      </c>
      <c r="D4720" s="658" t="s">
        <v>1853</v>
      </c>
      <c r="E4720" s="659" t="s">
        <v>1800</v>
      </c>
      <c r="F4720" s="763">
        <v>2512</v>
      </c>
      <c r="G4720" s="739" t="s">
        <v>763</v>
      </c>
      <c r="H4720" s="832">
        <v>2000</v>
      </c>
      <c r="I4720" s="832"/>
      <c r="J4720" s="1537">
        <v>922</v>
      </c>
      <c r="K4720" s="1007"/>
      <c r="L4720" s="832">
        <v>1500</v>
      </c>
      <c r="M4720" s="832"/>
      <c r="N4720" s="296"/>
    </row>
    <row r="4721" spans="1:14">
      <c r="A4721" s="602"/>
      <c r="B4721" s="3033" t="s">
        <v>756</v>
      </c>
      <c r="C4721" s="602" t="s">
        <v>305</v>
      </c>
      <c r="D4721" s="617" t="s">
        <v>1853</v>
      </c>
      <c r="E4721" s="639" t="s">
        <v>1800</v>
      </c>
      <c r="F4721" s="734">
        <v>2512</v>
      </c>
      <c r="G4721" s="689" t="s">
        <v>3803</v>
      </c>
      <c r="H4721" s="687"/>
      <c r="I4721" s="687">
        <v>2000</v>
      </c>
      <c r="J4721" s="1537" t="s">
        <v>1126</v>
      </c>
      <c r="K4721" s="1220"/>
      <c r="L4721" s="687"/>
      <c r="M4721" s="1899">
        <v>1500</v>
      </c>
      <c r="N4721" s="372"/>
    </row>
    <row r="4722" spans="1:14" ht="20.399999999999999">
      <c r="A4722" s="622"/>
      <c r="B4722" s="3032" t="s">
        <v>756</v>
      </c>
      <c r="C4722" s="622" t="s">
        <v>309</v>
      </c>
      <c r="D4722" s="658" t="s">
        <v>1853</v>
      </c>
      <c r="E4722" s="659" t="s">
        <v>1800</v>
      </c>
      <c r="F4722" s="763">
        <v>5120</v>
      </c>
      <c r="G4722" s="739" t="s">
        <v>572</v>
      </c>
      <c r="H4722" s="832">
        <v>686</v>
      </c>
      <c r="I4722" s="832"/>
      <c r="J4722" s="1537">
        <v>806</v>
      </c>
      <c r="K4722" s="1007"/>
      <c r="L4722" s="832">
        <v>450</v>
      </c>
      <c r="M4722" s="832"/>
      <c r="N4722" s="372"/>
    </row>
    <row r="4723" spans="1:14" ht="20.399999999999999">
      <c r="A4723" s="602"/>
      <c r="B4723" s="3033" t="s">
        <v>756</v>
      </c>
      <c r="C4723" s="602" t="s">
        <v>309</v>
      </c>
      <c r="D4723" s="617" t="s">
        <v>1853</v>
      </c>
      <c r="E4723" s="639" t="s">
        <v>1800</v>
      </c>
      <c r="F4723" s="734">
        <v>5120</v>
      </c>
      <c r="G4723" s="689" t="s">
        <v>859</v>
      </c>
      <c r="H4723" s="687"/>
      <c r="I4723" s="687">
        <v>450</v>
      </c>
      <c r="J4723" s="1537" t="s">
        <v>1126</v>
      </c>
      <c r="K4723" s="1220"/>
      <c r="L4723" s="687"/>
      <c r="M4723" s="687">
        <v>450</v>
      </c>
      <c r="N4723" s="296"/>
    </row>
    <row r="4724" spans="1:14" ht="20.399999999999999">
      <c r="A4724" s="1549"/>
      <c r="B4724" s="3033" t="s">
        <v>756</v>
      </c>
      <c r="C4724" s="602" t="s">
        <v>309</v>
      </c>
      <c r="D4724" s="617" t="s">
        <v>1853</v>
      </c>
      <c r="E4724" s="639" t="s">
        <v>1800</v>
      </c>
      <c r="F4724" s="734">
        <v>5120</v>
      </c>
      <c r="G4724" s="1583" t="s">
        <v>3792</v>
      </c>
      <c r="H4724" s="1876"/>
      <c r="I4724" s="1876">
        <v>236</v>
      </c>
      <c r="J4724" s="1619"/>
      <c r="K4724" s="1898"/>
      <c r="L4724" s="1876"/>
      <c r="M4724" s="1876"/>
      <c r="N4724" s="296"/>
    </row>
    <row r="4725" spans="1:14">
      <c r="A4725" s="922"/>
      <c r="B4725" s="3040" t="s">
        <v>757</v>
      </c>
      <c r="C4725" s="667" t="s">
        <v>326</v>
      </c>
      <c r="D4725" s="673" t="s">
        <v>1853</v>
      </c>
      <c r="E4725" s="674" t="s">
        <v>1800</v>
      </c>
      <c r="F4725" s="763">
        <v>5218</v>
      </c>
      <c r="G4725" s="739" t="s">
        <v>1033</v>
      </c>
      <c r="H4725" s="832">
        <v>96000</v>
      </c>
      <c r="I4725" s="832"/>
      <c r="J4725" s="1537">
        <v>78325</v>
      </c>
      <c r="K4725" s="1007"/>
      <c r="L4725" s="832">
        <v>89000</v>
      </c>
      <c r="M4725" s="832"/>
      <c r="N4725" s="296"/>
    </row>
    <row r="4726" spans="1:14" ht="30.6">
      <c r="A4726" s="602"/>
      <c r="B4726" s="3033" t="s">
        <v>757</v>
      </c>
      <c r="C4726" s="602" t="s">
        <v>326</v>
      </c>
      <c r="D4726" s="617" t="s">
        <v>1853</v>
      </c>
      <c r="E4726" s="639" t="s">
        <v>1800</v>
      </c>
      <c r="F4726" s="734">
        <v>5218</v>
      </c>
      <c r="G4726" s="689" t="s">
        <v>3804</v>
      </c>
      <c r="H4726" s="687"/>
      <c r="I4726" s="687">
        <v>96000</v>
      </c>
      <c r="J4726" s="1537" t="s">
        <v>1126</v>
      </c>
      <c r="K4726" s="1220"/>
      <c r="L4726" s="687"/>
      <c r="M4726" s="687">
        <v>89000</v>
      </c>
      <c r="N4726" s="296"/>
    </row>
    <row r="4727" spans="1:14" ht="20.399999999999999">
      <c r="A4727" s="602"/>
      <c r="B4727" s="3033" t="s">
        <v>757</v>
      </c>
      <c r="C4727" s="602" t="s">
        <v>326</v>
      </c>
      <c r="D4727" s="617" t="s">
        <v>1853</v>
      </c>
      <c r="E4727" s="639" t="s">
        <v>1800</v>
      </c>
      <c r="F4727" s="734">
        <v>5218</v>
      </c>
      <c r="G4727" s="689" t="s">
        <v>1410</v>
      </c>
      <c r="H4727" s="687"/>
      <c r="I4727" s="687"/>
      <c r="J4727" s="1537" t="s">
        <v>1126</v>
      </c>
      <c r="K4727" s="1220"/>
      <c r="L4727" s="687"/>
      <c r="M4727" s="687"/>
      <c r="N4727" s="296"/>
    </row>
    <row r="4728" spans="1:14">
      <c r="A4728" s="622"/>
      <c r="B4728" s="3032" t="s">
        <v>758</v>
      </c>
      <c r="C4728" s="622" t="s">
        <v>309</v>
      </c>
      <c r="D4728" s="658" t="s">
        <v>1853</v>
      </c>
      <c r="E4728" s="659" t="s">
        <v>1800</v>
      </c>
      <c r="F4728" s="1161">
        <v>5238</v>
      </c>
      <c r="G4728" s="739" t="s">
        <v>131</v>
      </c>
      <c r="H4728" s="832">
        <v>6764</v>
      </c>
      <c r="I4728" s="832"/>
      <c r="J4728" s="1537">
        <v>4439.88</v>
      </c>
      <c r="K4728" s="1007"/>
      <c r="L4728" s="832">
        <v>700</v>
      </c>
      <c r="M4728" s="832"/>
      <c r="N4728" s="296"/>
    </row>
    <row r="4729" spans="1:14">
      <c r="A4729" s="602"/>
      <c r="B4729" s="3033" t="s">
        <v>758</v>
      </c>
      <c r="C4729" s="602" t="s">
        <v>309</v>
      </c>
      <c r="D4729" s="617" t="s">
        <v>1853</v>
      </c>
      <c r="E4729" s="639" t="s">
        <v>1800</v>
      </c>
      <c r="F4729" s="1162">
        <v>5238</v>
      </c>
      <c r="G4729" s="689" t="s">
        <v>1411</v>
      </c>
      <c r="H4729" s="687"/>
      <c r="I4729" s="687">
        <v>3000</v>
      </c>
      <c r="J4729" s="1537" t="s">
        <v>1126</v>
      </c>
      <c r="K4729" s="1220"/>
      <c r="L4729" s="687"/>
      <c r="M4729" s="1900"/>
      <c r="N4729" s="296"/>
    </row>
    <row r="4730" spans="1:14">
      <c r="A4730" s="602"/>
      <c r="B4730" s="3033" t="s">
        <v>758</v>
      </c>
      <c r="C4730" s="602" t="s">
        <v>309</v>
      </c>
      <c r="D4730" s="617" t="s">
        <v>1853</v>
      </c>
      <c r="E4730" s="639" t="s">
        <v>1800</v>
      </c>
      <c r="F4730" s="1162">
        <v>5238</v>
      </c>
      <c r="G4730" s="689" t="s">
        <v>2223</v>
      </c>
      <c r="H4730" s="687"/>
      <c r="I4730" s="687">
        <v>3000</v>
      </c>
      <c r="J4730" s="1537" t="s">
        <v>1126</v>
      </c>
      <c r="K4730" s="1220"/>
      <c r="L4730" s="687"/>
      <c r="M4730" s="1900">
        <v>0</v>
      </c>
      <c r="N4730" s="296"/>
    </row>
    <row r="4731" spans="1:14">
      <c r="A4731" s="602"/>
      <c r="B4731" s="3033" t="s">
        <v>758</v>
      </c>
      <c r="C4731" s="602" t="s">
        <v>309</v>
      </c>
      <c r="D4731" s="617" t="s">
        <v>1853</v>
      </c>
      <c r="E4731" s="639" t="s">
        <v>1800</v>
      </c>
      <c r="F4731" s="1162">
        <v>5238</v>
      </c>
      <c r="G4731" s="689" t="s">
        <v>1682</v>
      </c>
      <c r="H4731" s="687"/>
      <c r="I4731" s="687">
        <v>1000</v>
      </c>
      <c r="J4731" s="1537" t="s">
        <v>1126</v>
      </c>
      <c r="K4731" s="1220"/>
      <c r="L4731" s="687"/>
      <c r="M4731" s="1900">
        <v>700</v>
      </c>
      <c r="N4731" s="296"/>
    </row>
    <row r="4732" spans="1:14" ht="20.399999999999999">
      <c r="A4732" s="1549"/>
      <c r="B4732" s="3033" t="s">
        <v>758</v>
      </c>
      <c r="C4732" s="602" t="s">
        <v>309</v>
      </c>
      <c r="D4732" s="617" t="s">
        <v>1853</v>
      </c>
      <c r="E4732" s="639" t="s">
        <v>1800</v>
      </c>
      <c r="F4732" s="1162">
        <v>5238</v>
      </c>
      <c r="G4732" s="1583" t="s">
        <v>3792</v>
      </c>
      <c r="H4732" s="1876"/>
      <c r="I4732" s="1876">
        <v>-236</v>
      </c>
      <c r="J4732" s="1619"/>
      <c r="K4732" s="1898"/>
      <c r="L4732" s="1876"/>
      <c r="M4732" s="1901"/>
      <c r="N4732" s="296"/>
    </row>
    <row r="4733" spans="1:14">
      <c r="A4733" s="622"/>
      <c r="B4733" s="3032" t="s">
        <v>758</v>
      </c>
      <c r="C4733" s="622" t="s">
        <v>309</v>
      </c>
      <c r="D4733" s="658" t="s">
        <v>1853</v>
      </c>
      <c r="E4733" s="659" t="s">
        <v>1800</v>
      </c>
      <c r="F4733" s="763">
        <v>5239</v>
      </c>
      <c r="G4733" s="739" t="s">
        <v>130</v>
      </c>
      <c r="H4733" s="832">
        <v>2000</v>
      </c>
      <c r="I4733" s="832"/>
      <c r="J4733" s="1537">
        <v>1643</v>
      </c>
      <c r="K4733" s="1007"/>
      <c r="L4733" s="832">
        <v>2000</v>
      </c>
      <c r="M4733" s="832"/>
      <c r="N4733" s="296"/>
    </row>
    <row r="4734" spans="1:14">
      <c r="A4734" s="602"/>
      <c r="B4734" s="3033" t="s">
        <v>758</v>
      </c>
      <c r="C4734" s="602" t="s">
        <v>309</v>
      </c>
      <c r="D4734" s="617" t="s">
        <v>1853</v>
      </c>
      <c r="E4734" s="639" t="s">
        <v>1800</v>
      </c>
      <c r="F4734" s="1162">
        <v>5239</v>
      </c>
      <c r="G4734" s="689" t="s">
        <v>144</v>
      </c>
      <c r="H4734" s="687"/>
      <c r="I4734" s="687">
        <v>2000</v>
      </c>
      <c r="J4734" s="1537" t="s">
        <v>1126</v>
      </c>
      <c r="K4734" s="1220"/>
      <c r="L4734" s="687"/>
      <c r="M4734" s="687">
        <v>2000</v>
      </c>
      <c r="N4734" s="296"/>
    </row>
    <row r="4735" spans="1:14">
      <c r="A4735" s="622"/>
      <c r="B4735" s="3032" t="s">
        <v>1203</v>
      </c>
      <c r="C4735" s="622" t="s">
        <v>305</v>
      </c>
      <c r="D4735" s="658" t="s">
        <v>1853</v>
      </c>
      <c r="E4735" s="1305" t="s">
        <v>1800</v>
      </c>
      <c r="F4735" s="624">
        <v>7230</v>
      </c>
      <c r="G4735" s="625" t="s">
        <v>1000</v>
      </c>
      <c r="H4735" s="832">
        <v>234374</v>
      </c>
      <c r="I4735" s="832"/>
      <c r="J4735" s="1392">
        <v>195310</v>
      </c>
      <c r="K4735" s="919"/>
      <c r="L4735" s="1869">
        <v>228960</v>
      </c>
      <c r="M4735" s="1869"/>
      <c r="N4735" s="296"/>
    </row>
    <row r="4736" spans="1:14">
      <c r="A4736" s="602"/>
      <c r="B4736" s="3033" t="s">
        <v>2427</v>
      </c>
      <c r="C4736" s="602" t="s">
        <v>305</v>
      </c>
      <c r="D4736" s="617" t="s">
        <v>1853</v>
      </c>
      <c r="E4736" s="1306" t="s">
        <v>1800</v>
      </c>
      <c r="F4736" s="618">
        <v>7230</v>
      </c>
      <c r="G4736" s="604" t="s">
        <v>422</v>
      </c>
      <c r="H4736" s="687"/>
      <c r="I4736" s="687">
        <v>114139</v>
      </c>
      <c r="J4736" s="1392" t="s">
        <v>1126</v>
      </c>
      <c r="K4736" s="688"/>
      <c r="L4736" s="1870"/>
      <c r="M4736" s="1870">
        <v>118755</v>
      </c>
      <c r="N4736" s="296"/>
    </row>
    <row r="4737" spans="1:14">
      <c r="A4737" s="602"/>
      <c r="B4737" s="3033" t="s">
        <v>1203</v>
      </c>
      <c r="C4737" s="602" t="s">
        <v>305</v>
      </c>
      <c r="D4737" s="617" t="s">
        <v>1853</v>
      </c>
      <c r="E4737" s="1306" t="s">
        <v>1800</v>
      </c>
      <c r="F4737" s="618">
        <v>7230</v>
      </c>
      <c r="G4737" s="604" t="s">
        <v>756</v>
      </c>
      <c r="H4737" s="687"/>
      <c r="I4737" s="687">
        <v>119025</v>
      </c>
      <c r="J4737" s="1392" t="s">
        <v>1126</v>
      </c>
      <c r="K4737" s="688"/>
      <c r="L4737" s="1870"/>
      <c r="M4737" s="1870">
        <v>104705</v>
      </c>
      <c r="N4737" s="296"/>
    </row>
    <row r="4738" spans="1:14">
      <c r="A4738" s="602"/>
      <c r="B4738" s="3033" t="s">
        <v>1203</v>
      </c>
      <c r="C4738" s="602" t="s">
        <v>305</v>
      </c>
      <c r="D4738" s="617" t="s">
        <v>1853</v>
      </c>
      <c r="E4738" s="1306" t="s">
        <v>1800</v>
      </c>
      <c r="F4738" s="618">
        <v>7230</v>
      </c>
      <c r="G4738" s="604" t="s">
        <v>758</v>
      </c>
      <c r="H4738" s="687"/>
      <c r="I4738" s="687">
        <v>1210</v>
      </c>
      <c r="J4738" s="1392" t="s">
        <v>1126</v>
      </c>
      <c r="K4738" s="688"/>
      <c r="L4738" s="1870"/>
      <c r="M4738" s="1870">
        <v>5500</v>
      </c>
      <c r="N4738" s="296"/>
    </row>
    <row r="4739" spans="1:14">
      <c r="A4739" s="622"/>
      <c r="B4739" s="3032" t="s">
        <v>1730</v>
      </c>
      <c r="C4739" s="622" t="s">
        <v>305</v>
      </c>
      <c r="D4739" s="658" t="s">
        <v>1853</v>
      </c>
      <c r="E4739" s="779" t="s">
        <v>1800</v>
      </c>
      <c r="F4739" s="624">
        <v>7230</v>
      </c>
      <c r="G4739" s="625" t="s">
        <v>1000</v>
      </c>
      <c r="H4739" s="832">
        <v>9300</v>
      </c>
      <c r="I4739" s="832"/>
      <c r="J4739" s="1392"/>
      <c r="K4739" s="919"/>
      <c r="L4739" s="799">
        <v>25300</v>
      </c>
      <c r="M4739" s="799"/>
      <c r="N4739" s="1897"/>
    </row>
    <row r="4740" spans="1:14" ht="20.399999999999999">
      <c r="A4740" s="607"/>
      <c r="B4740" s="3049" t="s">
        <v>1730</v>
      </c>
      <c r="C4740" s="607" t="s">
        <v>305</v>
      </c>
      <c r="D4740" s="608" t="s">
        <v>1853</v>
      </c>
      <c r="E4740" s="875" t="s">
        <v>1800</v>
      </c>
      <c r="F4740" s="610">
        <v>7230</v>
      </c>
      <c r="G4740" s="656" t="s">
        <v>2428</v>
      </c>
      <c r="H4740" s="672"/>
      <c r="I4740" s="672">
        <v>9300</v>
      </c>
      <c r="J4740" s="1392" t="s">
        <v>1126</v>
      </c>
      <c r="K4740" s="672"/>
      <c r="L4740" s="2263"/>
      <c r="M4740" s="2263">
        <v>9300</v>
      </c>
      <c r="N4740" s="296"/>
    </row>
    <row r="4741" spans="1:14">
      <c r="A4741" s="607"/>
      <c r="B4741" s="3049" t="s">
        <v>1730</v>
      </c>
      <c r="C4741" s="607" t="s">
        <v>305</v>
      </c>
      <c r="D4741" s="608" t="s">
        <v>1853</v>
      </c>
      <c r="E4741" s="875" t="s">
        <v>1800</v>
      </c>
      <c r="F4741" s="610">
        <v>7230</v>
      </c>
      <c r="G4741" s="656" t="s">
        <v>4804</v>
      </c>
      <c r="H4741" s="672"/>
      <c r="I4741" s="672"/>
      <c r="J4741" s="1392" t="s">
        <v>1126</v>
      </c>
      <c r="K4741" s="672"/>
      <c r="L4741" s="2263"/>
      <c r="M4741" s="2263">
        <v>16000</v>
      </c>
      <c r="N4741" s="116"/>
    </row>
    <row r="4742" spans="1:14">
      <c r="A4742" s="1466"/>
      <c r="B4742" s="3052" t="s">
        <v>351</v>
      </c>
      <c r="C4742" s="1466"/>
      <c r="D4742" s="1472" t="s">
        <v>1853</v>
      </c>
      <c r="E4742" s="1473" t="s">
        <v>3175</v>
      </c>
      <c r="F4742" s="1467">
        <v>1119</v>
      </c>
      <c r="G4742" s="1468" t="s">
        <v>134</v>
      </c>
      <c r="H4742" s="1474">
        <v>187</v>
      </c>
      <c r="I4742" s="1474"/>
      <c r="J4742" s="1474"/>
      <c r="K4742" s="1458"/>
      <c r="L4742" s="1475">
        <v>187</v>
      </c>
      <c r="M4742" s="1476"/>
      <c r="N4742" s="116"/>
    </row>
    <row r="4743" spans="1:14">
      <c r="A4743" s="1393"/>
      <c r="B4743" s="3042" t="s">
        <v>351</v>
      </c>
      <c r="C4743" s="1393"/>
      <c r="D4743" s="1452" t="s">
        <v>1853</v>
      </c>
      <c r="E4743" s="1477" t="s">
        <v>3175</v>
      </c>
      <c r="F4743" s="1465">
        <v>1119</v>
      </c>
      <c r="G4743" s="1439" t="s">
        <v>422</v>
      </c>
      <c r="H4743" s="1440"/>
      <c r="I4743" s="1440">
        <v>187</v>
      </c>
      <c r="J4743" s="1440"/>
      <c r="K4743" s="1442"/>
      <c r="L4743" s="1469"/>
      <c r="M4743" s="1478">
        <v>187</v>
      </c>
      <c r="N4743" s="296"/>
    </row>
    <row r="4744" spans="1:14" ht="20.399999999999999">
      <c r="A4744" s="1466"/>
      <c r="B4744" s="3052" t="s">
        <v>351</v>
      </c>
      <c r="C4744" s="1466"/>
      <c r="D4744" s="1472" t="s">
        <v>1853</v>
      </c>
      <c r="E4744" s="1473" t="s">
        <v>3175</v>
      </c>
      <c r="F4744" s="1467">
        <v>1210</v>
      </c>
      <c r="G4744" s="1468" t="s">
        <v>388</v>
      </c>
      <c r="H4744" s="1474">
        <v>44</v>
      </c>
      <c r="I4744" s="1474"/>
      <c r="J4744" s="1474"/>
      <c r="K4744" s="1458"/>
      <c r="L4744" s="1475">
        <v>44</v>
      </c>
      <c r="M4744" s="1474"/>
      <c r="N4744" s="296"/>
    </row>
    <row r="4745" spans="1:14">
      <c r="A4745" s="1393"/>
      <c r="B4745" s="3042" t="s">
        <v>351</v>
      </c>
      <c r="C4745" s="1393"/>
      <c r="D4745" s="1452" t="s">
        <v>1853</v>
      </c>
      <c r="E4745" s="1477" t="s">
        <v>3175</v>
      </c>
      <c r="F4745" s="1465">
        <v>1210</v>
      </c>
      <c r="G4745" s="1439"/>
      <c r="H4745" s="1440"/>
      <c r="I4745" s="1440">
        <v>44</v>
      </c>
      <c r="J4745" s="1440"/>
      <c r="K4745" s="1442"/>
      <c r="L4745" s="1469"/>
      <c r="M4745" s="1478">
        <v>44</v>
      </c>
      <c r="N4745" s="296"/>
    </row>
    <row r="4746" spans="1:14">
      <c r="A4746" s="1466"/>
      <c r="B4746" s="3052" t="s">
        <v>351</v>
      </c>
      <c r="C4746" s="1466"/>
      <c r="D4746" s="1472" t="s">
        <v>1853</v>
      </c>
      <c r="E4746" s="1473" t="s">
        <v>3175</v>
      </c>
      <c r="F4746" s="1467">
        <v>2239</v>
      </c>
      <c r="G4746" s="1468" t="s">
        <v>993</v>
      </c>
      <c r="H4746" s="1474">
        <v>2100</v>
      </c>
      <c r="I4746" s="1474"/>
      <c r="J4746" s="1474"/>
      <c r="K4746" s="1458"/>
      <c r="L4746" s="1475">
        <v>1988</v>
      </c>
      <c r="M4746" s="1474"/>
      <c r="N4746" s="296"/>
    </row>
    <row r="4747" spans="1:14">
      <c r="A4747" s="1393"/>
      <c r="B4747" s="3042" t="s">
        <v>351</v>
      </c>
      <c r="C4747" s="1393"/>
      <c r="D4747" s="1452" t="s">
        <v>1853</v>
      </c>
      <c r="E4747" s="1477" t="s">
        <v>3175</v>
      </c>
      <c r="F4747" s="1465">
        <v>2239</v>
      </c>
      <c r="G4747" s="1470" t="s">
        <v>1287</v>
      </c>
      <c r="H4747" s="1440"/>
      <c r="I4747" s="1440">
        <v>2100</v>
      </c>
      <c r="J4747" s="1440"/>
      <c r="K4747" s="1442"/>
      <c r="L4747" s="1469"/>
      <c r="M4747" s="1478">
        <v>1988</v>
      </c>
      <c r="N4747" s="296"/>
    </row>
    <row r="4748" spans="1:14">
      <c r="A4748" s="1393"/>
      <c r="B4748" s="3042" t="s">
        <v>351</v>
      </c>
      <c r="C4748" s="1393"/>
      <c r="D4748" s="1452" t="s">
        <v>1853</v>
      </c>
      <c r="E4748" s="1477" t="s">
        <v>3175</v>
      </c>
      <c r="F4748" s="1465">
        <v>2239</v>
      </c>
      <c r="G4748" s="1470" t="s">
        <v>304</v>
      </c>
      <c r="H4748" s="1440"/>
      <c r="I4748" s="1440"/>
      <c r="J4748" s="1440"/>
      <c r="K4748" s="1442"/>
      <c r="L4748" s="1469"/>
      <c r="M4748" s="1478">
        <v>231</v>
      </c>
      <c r="N4748" s="296"/>
    </row>
    <row r="4749" spans="1:14">
      <c r="A4749" s="1393"/>
      <c r="B4749" s="3042" t="s">
        <v>351</v>
      </c>
      <c r="C4749" s="1393"/>
      <c r="D4749" s="1452" t="s">
        <v>1853</v>
      </c>
      <c r="E4749" s="1477" t="s">
        <v>3175</v>
      </c>
      <c r="F4749" s="1465">
        <v>2239</v>
      </c>
      <c r="G4749" s="1470" t="s">
        <v>5104</v>
      </c>
      <c r="H4749" s="1440"/>
      <c r="I4749" s="1440"/>
      <c r="J4749" s="1440"/>
      <c r="K4749" s="1442"/>
      <c r="L4749" s="1469"/>
      <c r="M4749" s="1478">
        <v>-231</v>
      </c>
      <c r="N4749" s="296"/>
    </row>
    <row r="4750" spans="1:14">
      <c r="A4750" s="622"/>
      <c r="B4750" s="3032" t="s">
        <v>422</v>
      </c>
      <c r="C4750" s="622" t="s">
        <v>413</v>
      </c>
      <c r="D4750" s="658" t="s">
        <v>1853</v>
      </c>
      <c r="E4750" s="1314" t="s">
        <v>1802</v>
      </c>
      <c r="F4750" s="1578">
        <v>1119</v>
      </c>
      <c r="G4750" s="1571" t="s">
        <v>227</v>
      </c>
      <c r="H4750" s="1878">
        <v>667928.32512000017</v>
      </c>
      <c r="I4750" s="1878"/>
      <c r="J4750" s="1564">
        <v>498739</v>
      </c>
      <c r="K4750" s="2034"/>
      <c r="L4750" s="1878">
        <v>720614.39999999921</v>
      </c>
      <c r="M4750" s="1878"/>
      <c r="N4750" s="296"/>
    </row>
    <row r="4751" spans="1:14" ht="45" customHeight="1">
      <c r="A4751" s="602"/>
      <c r="B4751" s="3033" t="s">
        <v>422</v>
      </c>
      <c r="C4751" s="602" t="s">
        <v>413</v>
      </c>
      <c r="D4751" s="617" t="s">
        <v>1853</v>
      </c>
      <c r="E4751" s="1306" t="s">
        <v>1802</v>
      </c>
      <c r="F4751" s="1312">
        <v>1119</v>
      </c>
      <c r="G4751" s="2414" t="s">
        <v>422</v>
      </c>
      <c r="H4751" s="1882"/>
      <c r="I4751" s="1882">
        <v>667928.32512000017</v>
      </c>
      <c r="J4751" s="1564" t="s">
        <v>1126</v>
      </c>
      <c r="K4751" s="2415"/>
      <c r="L4751" s="1882"/>
      <c r="M4751" s="1882">
        <v>720614.39999999921</v>
      </c>
      <c r="N4751" s="296"/>
    </row>
    <row r="4752" spans="1:14">
      <c r="A4752" s="602"/>
      <c r="B4752" s="3033" t="s">
        <v>422</v>
      </c>
      <c r="C4752" s="602" t="s">
        <v>413</v>
      </c>
      <c r="D4752" s="617" t="s">
        <v>1853</v>
      </c>
      <c r="E4752" s="1306" t="s">
        <v>1802</v>
      </c>
      <c r="F4752" s="1312">
        <v>1119</v>
      </c>
      <c r="G4752" s="2414"/>
      <c r="H4752" s="1882"/>
      <c r="I4752" s="1882"/>
      <c r="J4752" s="1564" t="s">
        <v>1126</v>
      </c>
      <c r="K4752" s="2415"/>
      <c r="L4752" s="1882"/>
      <c r="M4752" s="1882"/>
      <c r="N4752" s="296"/>
    </row>
    <row r="4753" spans="1:14">
      <c r="A4753" s="1305"/>
      <c r="B4753" s="3032" t="s">
        <v>312</v>
      </c>
      <c r="C4753" s="1305" t="s">
        <v>306</v>
      </c>
      <c r="D4753" s="1558" t="s">
        <v>1853</v>
      </c>
      <c r="E4753" s="1305" t="s">
        <v>1803</v>
      </c>
      <c r="F4753" s="1578">
        <v>1119</v>
      </c>
      <c r="G4753" s="1571" t="s">
        <v>218</v>
      </c>
      <c r="H4753" s="2418">
        <v>197514</v>
      </c>
      <c r="I4753" s="1878"/>
      <c r="J4753" s="1564">
        <v>159131</v>
      </c>
      <c r="K4753" s="2034"/>
      <c r="L4753" s="2418">
        <v>157441.40000000002</v>
      </c>
      <c r="M4753" s="1878"/>
      <c r="N4753" s="296"/>
    </row>
    <row r="4754" spans="1:14" ht="45" customHeight="1">
      <c r="A4754" s="1306"/>
      <c r="B4754" s="3033" t="s">
        <v>312</v>
      </c>
      <c r="C4754" s="1306" t="s">
        <v>306</v>
      </c>
      <c r="D4754" s="1559" t="s">
        <v>1853</v>
      </c>
      <c r="E4754" s="1306" t="s">
        <v>1803</v>
      </c>
      <c r="F4754" s="1312">
        <v>1119</v>
      </c>
      <c r="G4754" s="2414" t="s">
        <v>422</v>
      </c>
      <c r="H4754" s="1882"/>
      <c r="I4754" s="1882">
        <v>178468.52000000002</v>
      </c>
      <c r="J4754" s="1564" t="s">
        <v>1126</v>
      </c>
      <c r="K4754" s="2415"/>
      <c r="L4754" s="1882"/>
      <c r="M4754" s="1882">
        <v>154462.40000000002</v>
      </c>
      <c r="N4754" s="296"/>
    </row>
    <row r="4755" spans="1:14">
      <c r="A4755" s="1306"/>
      <c r="B4755" s="3033" t="s">
        <v>312</v>
      </c>
      <c r="C4755" s="1306" t="s">
        <v>306</v>
      </c>
      <c r="D4755" s="1559" t="s">
        <v>1853</v>
      </c>
      <c r="E4755" s="1306" t="s">
        <v>1803</v>
      </c>
      <c r="F4755" s="1312">
        <v>1119</v>
      </c>
      <c r="G4755" s="1683" t="s">
        <v>2727</v>
      </c>
      <c r="H4755" s="1882"/>
      <c r="I4755" s="1882">
        <v>18203.479999999981</v>
      </c>
      <c r="J4755" s="1564" t="s">
        <v>1126</v>
      </c>
      <c r="K4755" s="2415"/>
      <c r="L4755" s="1882"/>
      <c r="M4755" s="2419"/>
      <c r="N4755" s="296"/>
    </row>
    <row r="4756" spans="1:14">
      <c r="A4756" s="1306"/>
      <c r="B4756" s="3033" t="s">
        <v>312</v>
      </c>
      <c r="C4756" s="1306" t="s">
        <v>306</v>
      </c>
      <c r="D4756" s="1559" t="s">
        <v>1853</v>
      </c>
      <c r="E4756" s="1306" t="s">
        <v>1803</v>
      </c>
      <c r="F4756" s="1312">
        <v>1119</v>
      </c>
      <c r="G4756" s="2414" t="s">
        <v>1288</v>
      </c>
      <c r="H4756" s="1882"/>
      <c r="I4756" s="1882">
        <v>842</v>
      </c>
      <c r="J4756" s="1564" t="s">
        <v>1126</v>
      </c>
      <c r="K4756" s="2415"/>
      <c r="L4756" s="1882"/>
      <c r="M4756" s="1882">
        <v>2979</v>
      </c>
      <c r="N4756" s="296"/>
    </row>
    <row r="4757" spans="1:14">
      <c r="A4757" s="622"/>
      <c r="B4757" s="3032" t="s">
        <v>422</v>
      </c>
      <c r="C4757" s="622" t="s">
        <v>413</v>
      </c>
      <c r="D4757" s="658" t="s">
        <v>1853</v>
      </c>
      <c r="E4757" s="1305" t="s">
        <v>1802</v>
      </c>
      <c r="F4757" s="1578">
        <v>1141</v>
      </c>
      <c r="G4757" s="1571" t="s">
        <v>570</v>
      </c>
      <c r="H4757" s="1878">
        <v>2000</v>
      </c>
      <c r="I4757" s="1878"/>
      <c r="J4757" s="1564" t="s">
        <v>1126</v>
      </c>
      <c r="K4757" s="2034"/>
      <c r="L4757" s="1878">
        <v>0</v>
      </c>
      <c r="M4757" s="1878"/>
      <c r="N4757" s="296"/>
    </row>
    <row r="4758" spans="1:14">
      <c r="A4758" s="602"/>
      <c r="B4758" s="3033" t="s">
        <v>422</v>
      </c>
      <c r="C4758" s="602" t="s">
        <v>413</v>
      </c>
      <c r="D4758" s="617" t="s">
        <v>1853</v>
      </c>
      <c r="E4758" s="1306" t="s">
        <v>1802</v>
      </c>
      <c r="F4758" s="1312">
        <v>1141</v>
      </c>
      <c r="G4758" s="1683"/>
      <c r="H4758" s="1882"/>
      <c r="I4758" s="1882">
        <v>2000</v>
      </c>
      <c r="J4758" s="1564" t="s">
        <v>1126</v>
      </c>
      <c r="K4758" s="2415"/>
      <c r="L4758" s="1882"/>
      <c r="M4758" s="1882"/>
      <c r="N4758" s="995" t="s">
        <v>3850</v>
      </c>
    </row>
    <row r="4759" spans="1:14" ht="45" customHeight="1">
      <c r="A4759" s="622"/>
      <c r="B4759" s="3032" t="s">
        <v>422</v>
      </c>
      <c r="C4759" s="622" t="s">
        <v>413</v>
      </c>
      <c r="D4759" s="658" t="s">
        <v>1853</v>
      </c>
      <c r="E4759" s="1305" t="s">
        <v>1802</v>
      </c>
      <c r="F4759" s="1578">
        <v>1142</v>
      </c>
      <c r="G4759" s="1571" t="s">
        <v>102</v>
      </c>
      <c r="H4759" s="1878">
        <v>3000</v>
      </c>
      <c r="I4759" s="1878"/>
      <c r="J4759" s="1564">
        <v>2477</v>
      </c>
      <c r="K4759" s="2034"/>
      <c r="L4759" s="1878">
        <v>0</v>
      </c>
      <c r="M4759" s="1878"/>
      <c r="N4759" s="296"/>
    </row>
    <row r="4760" spans="1:14" ht="20.399999999999999">
      <c r="A4760" s="602"/>
      <c r="B4760" s="3033" t="s">
        <v>422</v>
      </c>
      <c r="C4760" s="602" t="s">
        <v>413</v>
      </c>
      <c r="D4760" s="617" t="s">
        <v>1853</v>
      </c>
      <c r="E4760" s="1306" t="s">
        <v>1802</v>
      </c>
      <c r="F4760" s="1312">
        <v>1142</v>
      </c>
      <c r="G4760" s="1683" t="s">
        <v>1867</v>
      </c>
      <c r="H4760" s="1882"/>
      <c r="I4760" s="1882">
        <v>1000</v>
      </c>
      <c r="J4760" s="1564" t="s">
        <v>1126</v>
      </c>
      <c r="K4760" s="2415"/>
      <c r="L4760" s="1882"/>
      <c r="M4760" s="1882"/>
      <c r="N4760" s="296"/>
    </row>
    <row r="4761" spans="1:14" ht="20.399999999999999">
      <c r="A4761" s="602"/>
      <c r="B4761" s="3033" t="s">
        <v>422</v>
      </c>
      <c r="C4761" s="602" t="s">
        <v>413</v>
      </c>
      <c r="D4761" s="617" t="s">
        <v>1853</v>
      </c>
      <c r="E4761" s="1306" t="s">
        <v>1802</v>
      </c>
      <c r="F4761" s="1312">
        <v>1142</v>
      </c>
      <c r="G4761" s="1683" t="s">
        <v>1868</v>
      </c>
      <c r="H4761" s="1882"/>
      <c r="I4761" s="1882">
        <v>2000</v>
      </c>
      <c r="J4761" s="1564" t="s">
        <v>1126</v>
      </c>
      <c r="K4761" s="2415"/>
      <c r="L4761" s="1882"/>
      <c r="M4761" s="1882"/>
      <c r="N4761" s="296"/>
    </row>
    <row r="4762" spans="1:14" ht="20.399999999999999">
      <c r="A4762" s="622"/>
      <c r="B4762" s="3032" t="s">
        <v>422</v>
      </c>
      <c r="C4762" s="622" t="s">
        <v>413</v>
      </c>
      <c r="D4762" s="658" t="s">
        <v>1853</v>
      </c>
      <c r="E4762" s="1305" t="s">
        <v>1802</v>
      </c>
      <c r="F4762" s="1578">
        <v>1145</v>
      </c>
      <c r="G4762" s="1571" t="s">
        <v>992</v>
      </c>
      <c r="H4762" s="1878">
        <v>800</v>
      </c>
      <c r="I4762" s="1878"/>
      <c r="J4762" s="1564">
        <v>371.48</v>
      </c>
      <c r="K4762" s="2415"/>
      <c r="L4762" s="1878">
        <v>0</v>
      </c>
      <c r="M4762" s="1878"/>
      <c r="N4762" s="296"/>
    </row>
    <row r="4763" spans="1:14" ht="20.399999999999999">
      <c r="A4763" s="602"/>
      <c r="B4763" s="3033" t="s">
        <v>422</v>
      </c>
      <c r="C4763" s="602" t="s">
        <v>413</v>
      </c>
      <c r="D4763" s="617" t="s">
        <v>1853</v>
      </c>
      <c r="E4763" s="1306" t="s">
        <v>1802</v>
      </c>
      <c r="F4763" s="1312">
        <v>1145</v>
      </c>
      <c r="G4763" s="1683" t="s">
        <v>1869</v>
      </c>
      <c r="H4763" s="1882"/>
      <c r="I4763" s="1882">
        <v>300</v>
      </c>
      <c r="J4763" s="1564" t="s">
        <v>1126</v>
      </c>
      <c r="K4763" s="2415"/>
      <c r="L4763" s="1882"/>
      <c r="M4763" s="1882"/>
      <c r="N4763" s="296"/>
    </row>
    <row r="4764" spans="1:14" ht="20.399999999999999">
      <c r="A4764" s="576"/>
      <c r="B4764" s="3033" t="s">
        <v>422</v>
      </c>
      <c r="C4764" s="602" t="s">
        <v>413</v>
      </c>
      <c r="D4764" s="617" t="s">
        <v>1853</v>
      </c>
      <c r="E4764" s="1306" t="s">
        <v>1802</v>
      </c>
      <c r="F4764" s="1312">
        <v>1145</v>
      </c>
      <c r="G4764" s="2077" t="s">
        <v>2996</v>
      </c>
      <c r="H4764" s="2420"/>
      <c r="I4764" s="2420">
        <v>500</v>
      </c>
      <c r="J4764" s="1564" t="s">
        <v>1126</v>
      </c>
      <c r="K4764" s="2421"/>
      <c r="L4764" s="2420"/>
      <c r="M4764" s="2420"/>
      <c r="N4764" s="296"/>
    </row>
    <row r="4765" spans="1:14" ht="20.399999999999999" customHeight="1">
      <c r="A4765" s="622"/>
      <c r="B4765" s="3032" t="s">
        <v>422</v>
      </c>
      <c r="C4765" s="622" t="s">
        <v>413</v>
      </c>
      <c r="D4765" s="658" t="s">
        <v>1853</v>
      </c>
      <c r="E4765" s="1305" t="s">
        <v>1802</v>
      </c>
      <c r="F4765" s="1578">
        <v>1146</v>
      </c>
      <c r="G4765" s="1571" t="s">
        <v>563</v>
      </c>
      <c r="H4765" s="1878">
        <v>27500</v>
      </c>
      <c r="I4765" s="1878"/>
      <c r="J4765" s="1564">
        <v>0</v>
      </c>
      <c r="K4765" s="2415"/>
      <c r="L4765" s="1878">
        <v>0</v>
      </c>
      <c r="M4765" s="1878"/>
      <c r="N4765" s="296"/>
    </row>
    <row r="4766" spans="1:14" ht="33.75" customHeight="1">
      <c r="A4766" s="602"/>
      <c r="B4766" s="3033" t="s">
        <v>422</v>
      </c>
      <c r="C4766" s="602" t="s">
        <v>413</v>
      </c>
      <c r="D4766" s="617" t="s">
        <v>1853</v>
      </c>
      <c r="E4766" s="1306" t="s">
        <v>1802</v>
      </c>
      <c r="F4766" s="1312">
        <v>1146</v>
      </c>
      <c r="G4766" s="2414"/>
      <c r="H4766" s="1882"/>
      <c r="I4766" s="1882">
        <v>28000</v>
      </c>
      <c r="J4766" s="1564" t="s">
        <v>1126</v>
      </c>
      <c r="K4766" s="2415"/>
      <c r="L4766" s="1882"/>
      <c r="M4766" s="1882"/>
      <c r="N4766" s="296"/>
    </row>
    <row r="4767" spans="1:14" ht="20.399999999999999">
      <c r="A4767" s="602"/>
      <c r="B4767" s="3033" t="s">
        <v>422</v>
      </c>
      <c r="C4767" s="602" t="s">
        <v>413</v>
      </c>
      <c r="D4767" s="617" t="s">
        <v>1853</v>
      </c>
      <c r="E4767" s="1306" t="s">
        <v>1802</v>
      </c>
      <c r="F4767" s="1312">
        <v>1146</v>
      </c>
      <c r="G4767" s="2077" t="s">
        <v>2996</v>
      </c>
      <c r="H4767" s="1882"/>
      <c r="I4767" s="1882">
        <v>-500</v>
      </c>
      <c r="J4767" s="1564" t="s">
        <v>1126</v>
      </c>
      <c r="K4767" s="2415"/>
      <c r="L4767" s="1882"/>
      <c r="M4767" s="1882"/>
      <c r="N4767" s="296"/>
    </row>
    <row r="4768" spans="1:14" ht="20.399999999999999">
      <c r="A4768" s="622"/>
      <c r="B4768" s="3032" t="s">
        <v>312</v>
      </c>
      <c r="C4768" s="622" t="s">
        <v>306</v>
      </c>
      <c r="D4768" s="658" t="s">
        <v>1853</v>
      </c>
      <c r="E4768" s="1305" t="s">
        <v>1803</v>
      </c>
      <c r="F4768" s="1578">
        <v>1146</v>
      </c>
      <c r="G4768" s="1571" t="s">
        <v>563</v>
      </c>
      <c r="H4768" s="2418">
        <v>500</v>
      </c>
      <c r="I4768" s="1878"/>
      <c r="J4768" s="1564">
        <v>0</v>
      </c>
      <c r="K4768" s="2415"/>
      <c r="L4768" s="2418">
        <v>500</v>
      </c>
      <c r="M4768" s="1878"/>
      <c r="N4768" s="296"/>
    </row>
    <row r="4769" spans="1:14" ht="33.75" customHeight="1">
      <c r="A4769" s="602"/>
      <c r="B4769" s="3033" t="s">
        <v>312</v>
      </c>
      <c r="C4769" s="602" t="s">
        <v>306</v>
      </c>
      <c r="D4769" s="617" t="s">
        <v>1853</v>
      </c>
      <c r="E4769" s="1306" t="s">
        <v>1803</v>
      </c>
      <c r="F4769" s="1312">
        <v>1146</v>
      </c>
      <c r="G4769" s="1683"/>
      <c r="H4769" s="1882"/>
      <c r="I4769" s="1882">
        <v>500</v>
      </c>
      <c r="J4769" s="1564" t="s">
        <v>1126</v>
      </c>
      <c r="K4769" s="2415"/>
      <c r="L4769" s="1882"/>
      <c r="M4769" s="1882">
        <v>500</v>
      </c>
      <c r="N4769" s="296"/>
    </row>
    <row r="4770" spans="1:14">
      <c r="A4770" s="622"/>
      <c r="B4770" s="3032" t="s">
        <v>312</v>
      </c>
      <c r="C4770" s="622" t="s">
        <v>306</v>
      </c>
      <c r="D4770" s="658" t="s">
        <v>1853</v>
      </c>
      <c r="E4770" s="1305" t="s">
        <v>1803</v>
      </c>
      <c r="F4770" s="1578">
        <v>1147</v>
      </c>
      <c r="G4770" s="1571" t="s">
        <v>566</v>
      </c>
      <c r="H4770" s="2418">
        <v>15251</v>
      </c>
      <c r="I4770" s="1878"/>
      <c r="J4770" s="1564">
        <v>13222</v>
      </c>
      <c r="K4770" s="2415"/>
      <c r="L4770" s="2418">
        <v>15251</v>
      </c>
      <c r="M4770" s="1878"/>
      <c r="N4770" s="296"/>
    </row>
    <row r="4771" spans="1:14">
      <c r="A4771" s="602"/>
      <c r="B4771" s="3033" t="s">
        <v>312</v>
      </c>
      <c r="C4771" s="602" t="s">
        <v>306</v>
      </c>
      <c r="D4771" s="617" t="s">
        <v>1853</v>
      </c>
      <c r="E4771" s="1306" t="s">
        <v>1803</v>
      </c>
      <c r="F4771" s="1312">
        <v>1147</v>
      </c>
      <c r="G4771" s="1683"/>
      <c r="H4771" s="1882"/>
      <c r="I4771" s="1882">
        <v>15251</v>
      </c>
      <c r="J4771" s="1564" t="s">
        <v>1126</v>
      </c>
      <c r="K4771" s="2415"/>
      <c r="L4771" s="1882"/>
      <c r="M4771" s="1882">
        <v>15251</v>
      </c>
      <c r="N4771" s="296"/>
    </row>
    <row r="4772" spans="1:14">
      <c r="A4772" s="622"/>
      <c r="B4772" s="3032" t="s">
        <v>422</v>
      </c>
      <c r="C4772" s="622" t="s">
        <v>413</v>
      </c>
      <c r="D4772" s="658" t="s">
        <v>1853</v>
      </c>
      <c r="E4772" s="1305" t="s">
        <v>1802</v>
      </c>
      <c r="F4772" s="1578">
        <v>1147</v>
      </c>
      <c r="G4772" s="1571" t="s">
        <v>353</v>
      </c>
      <c r="H4772" s="1878">
        <v>107201.14005984011</v>
      </c>
      <c r="I4772" s="1878"/>
      <c r="J4772" s="1564">
        <v>89870</v>
      </c>
      <c r="K4772" s="2415"/>
      <c r="L4772" s="1878">
        <v>129590.19682800001</v>
      </c>
      <c r="M4772" s="1878"/>
      <c r="N4772" s="296"/>
    </row>
    <row r="4773" spans="1:14">
      <c r="A4773" s="602" t="s">
        <v>828</v>
      </c>
      <c r="B4773" s="3033" t="s">
        <v>422</v>
      </c>
      <c r="C4773" s="602" t="s">
        <v>413</v>
      </c>
      <c r="D4773" s="617" t="s">
        <v>1853</v>
      </c>
      <c r="E4773" s="1306" t="s">
        <v>1802</v>
      </c>
      <c r="F4773" s="1312">
        <v>1147</v>
      </c>
      <c r="G4773" s="2414" t="s">
        <v>422</v>
      </c>
      <c r="H4773" s="1882"/>
      <c r="I4773" s="1882">
        <v>34661.088384000097</v>
      </c>
      <c r="J4773" s="1564" t="s">
        <v>1126</v>
      </c>
      <c r="K4773" s="2415"/>
      <c r="L4773" s="1882"/>
      <c r="M4773" s="1882">
        <v>61439.258699999991</v>
      </c>
      <c r="N4773" s="296"/>
    </row>
    <row r="4774" spans="1:14" ht="33.75" customHeight="1">
      <c r="A4774" s="602"/>
      <c r="B4774" s="3033" t="s">
        <v>422</v>
      </c>
      <c r="C4774" s="602" t="s">
        <v>413</v>
      </c>
      <c r="D4774" s="617" t="s">
        <v>1853</v>
      </c>
      <c r="E4774" s="1306" t="s">
        <v>1802</v>
      </c>
      <c r="F4774" s="1312">
        <v>1147</v>
      </c>
      <c r="G4774" s="2414" t="s">
        <v>1201</v>
      </c>
      <c r="H4774" s="1882"/>
      <c r="I4774" s="1882">
        <v>75540.051675840004</v>
      </c>
      <c r="J4774" s="1564" t="s">
        <v>1126</v>
      </c>
      <c r="K4774" s="2415"/>
      <c r="L4774" s="1882"/>
      <c r="M4774" s="1882">
        <v>68150.938128000023</v>
      </c>
      <c r="N4774" s="296"/>
    </row>
    <row r="4775" spans="1:14" ht="20.399999999999999">
      <c r="A4775" s="602"/>
      <c r="B4775" s="3033" t="s">
        <v>422</v>
      </c>
      <c r="C4775" s="602" t="s">
        <v>413</v>
      </c>
      <c r="D4775" s="617" t="s">
        <v>1853</v>
      </c>
      <c r="E4775" s="1306" t="s">
        <v>1802</v>
      </c>
      <c r="F4775" s="1312">
        <v>1147</v>
      </c>
      <c r="G4775" s="1683" t="s">
        <v>2938</v>
      </c>
      <c r="H4775" s="1882"/>
      <c r="I4775" s="1882">
        <v>-1000</v>
      </c>
      <c r="J4775" s="1564" t="s">
        <v>1126</v>
      </c>
      <c r="K4775" s="2415"/>
      <c r="L4775" s="1882"/>
      <c r="M4775" s="1882"/>
      <c r="N4775" s="296"/>
    </row>
    <row r="4776" spans="1:14">
      <c r="A4776" s="622"/>
      <c r="B4776" s="3032" t="s">
        <v>312</v>
      </c>
      <c r="C4776" s="622" t="s">
        <v>306</v>
      </c>
      <c r="D4776" s="658" t="s">
        <v>1853</v>
      </c>
      <c r="E4776" s="1305" t="s">
        <v>1803</v>
      </c>
      <c r="F4776" s="1578">
        <v>1148</v>
      </c>
      <c r="G4776" s="1571" t="s">
        <v>104</v>
      </c>
      <c r="H4776" s="2418">
        <v>0</v>
      </c>
      <c r="I4776" s="1878"/>
      <c r="J4776" s="1564" t="s">
        <v>1126</v>
      </c>
      <c r="K4776" s="2415"/>
      <c r="L4776" s="2418">
        <v>0</v>
      </c>
      <c r="M4776" s="1878"/>
      <c r="N4776" s="296"/>
    </row>
    <row r="4777" spans="1:14">
      <c r="A4777" s="602"/>
      <c r="B4777" s="3033" t="s">
        <v>312</v>
      </c>
      <c r="C4777" s="602" t="s">
        <v>306</v>
      </c>
      <c r="D4777" s="617" t="s">
        <v>1853</v>
      </c>
      <c r="E4777" s="1306" t="s">
        <v>1803</v>
      </c>
      <c r="F4777" s="1312">
        <v>1148</v>
      </c>
      <c r="G4777" s="757"/>
      <c r="H4777" s="1882"/>
      <c r="I4777" s="1882"/>
      <c r="J4777" s="1564" t="s">
        <v>1126</v>
      </c>
      <c r="K4777" s="2415"/>
      <c r="L4777" s="1882"/>
      <c r="M4777" s="1882"/>
      <c r="N4777" s="296"/>
    </row>
    <row r="4778" spans="1:14" ht="20.399999999999999">
      <c r="A4778" s="1393"/>
      <c r="B4778" s="3033" t="s">
        <v>422</v>
      </c>
      <c r="C4778" s="602" t="s">
        <v>413</v>
      </c>
      <c r="D4778" s="617" t="s">
        <v>1853</v>
      </c>
      <c r="E4778" s="1306" t="s">
        <v>1802</v>
      </c>
      <c r="F4778" s="1312">
        <v>1147</v>
      </c>
      <c r="G4778" s="1683" t="s">
        <v>3101</v>
      </c>
      <c r="H4778" s="2422"/>
      <c r="I4778" s="2422">
        <v>-2000</v>
      </c>
      <c r="J4778" s="1686"/>
      <c r="K4778" s="2423"/>
      <c r="L4778" s="2422"/>
      <c r="M4778" s="2422"/>
      <c r="N4778" s="296"/>
    </row>
    <row r="4779" spans="1:14">
      <c r="A4779" s="622"/>
      <c r="B4779" s="3032" t="s">
        <v>422</v>
      </c>
      <c r="C4779" s="622" t="s">
        <v>413</v>
      </c>
      <c r="D4779" s="658" t="s">
        <v>1853</v>
      </c>
      <c r="E4779" s="1305" t="s">
        <v>1802</v>
      </c>
      <c r="F4779" s="1578">
        <v>1148</v>
      </c>
      <c r="G4779" s="1571" t="s">
        <v>104</v>
      </c>
      <c r="H4779" s="1878">
        <v>2000</v>
      </c>
      <c r="I4779" s="1878"/>
      <c r="J4779" s="1564">
        <v>29751</v>
      </c>
      <c r="K4779" s="2415"/>
      <c r="L4779" s="1878">
        <v>2000</v>
      </c>
      <c r="M4779" s="1878"/>
      <c r="N4779" s="296"/>
    </row>
    <row r="4780" spans="1:14" ht="20.399999999999999">
      <c r="A4780" s="602"/>
      <c r="B4780" s="3033" t="s">
        <v>422</v>
      </c>
      <c r="C4780" s="602" t="s">
        <v>413</v>
      </c>
      <c r="D4780" s="617" t="s">
        <v>1853</v>
      </c>
      <c r="E4780" s="1306" t="s">
        <v>1802</v>
      </c>
      <c r="F4780" s="1312">
        <v>1148</v>
      </c>
      <c r="G4780" s="2414" t="s">
        <v>995</v>
      </c>
      <c r="H4780" s="1882"/>
      <c r="I4780" s="1882">
        <v>2000</v>
      </c>
      <c r="J4780" s="1564" t="s">
        <v>1126</v>
      </c>
      <c r="K4780" s="2415"/>
      <c r="L4780" s="1882"/>
      <c r="M4780" s="1882">
        <v>2000</v>
      </c>
      <c r="N4780" s="296"/>
    </row>
    <row r="4781" spans="1:14" ht="20.399999999999999">
      <c r="A4781" s="1089"/>
      <c r="B4781" s="3033" t="s">
        <v>422</v>
      </c>
      <c r="C4781" s="602" t="s">
        <v>413</v>
      </c>
      <c r="D4781" s="617" t="s">
        <v>1853</v>
      </c>
      <c r="E4781" s="1306" t="s">
        <v>1802</v>
      </c>
      <c r="F4781" s="1312">
        <v>1148</v>
      </c>
      <c r="G4781" s="2416" t="s">
        <v>2612</v>
      </c>
      <c r="H4781" s="1884"/>
      <c r="I4781" s="1884"/>
      <c r="J4781" s="1564" t="s">
        <v>1126</v>
      </c>
      <c r="K4781" s="2417"/>
      <c r="L4781" s="1884"/>
      <c r="M4781" s="1884"/>
      <c r="N4781" s="296"/>
    </row>
    <row r="4782" spans="1:14" ht="51">
      <c r="A4782" s="622"/>
      <c r="B4782" s="3032" t="s">
        <v>756</v>
      </c>
      <c r="C4782" s="622" t="s">
        <v>307</v>
      </c>
      <c r="D4782" s="658" t="s">
        <v>1853</v>
      </c>
      <c r="E4782" s="659" t="s">
        <v>1802</v>
      </c>
      <c r="F4782" s="763">
        <v>1150</v>
      </c>
      <c r="G4782" s="739" t="s">
        <v>708</v>
      </c>
      <c r="H4782" s="832">
        <v>600</v>
      </c>
      <c r="I4782" s="832"/>
      <c r="J4782" s="1537">
        <v>0</v>
      </c>
      <c r="K4782" s="1159"/>
      <c r="L4782" s="832">
        <v>600</v>
      </c>
      <c r="M4782" s="832"/>
      <c r="N4782" s="296"/>
    </row>
    <row r="4783" spans="1:14" ht="61.2">
      <c r="A4783" s="602"/>
      <c r="B4783" s="3033" t="s">
        <v>756</v>
      </c>
      <c r="C4783" s="602" t="s">
        <v>307</v>
      </c>
      <c r="D4783" s="617" t="s">
        <v>1853</v>
      </c>
      <c r="E4783" s="639" t="s">
        <v>1802</v>
      </c>
      <c r="F4783" s="734">
        <v>1150</v>
      </c>
      <c r="G4783" s="689" t="s">
        <v>893</v>
      </c>
      <c r="H4783" s="691"/>
      <c r="I4783" s="691">
        <v>600</v>
      </c>
      <c r="J4783" s="1537" t="s">
        <v>1126</v>
      </c>
      <c r="K4783" s="1159"/>
      <c r="L4783" s="691"/>
      <c r="M4783" s="1903">
        <v>600</v>
      </c>
      <c r="N4783" s="296"/>
    </row>
    <row r="4784" spans="1:14">
      <c r="A4784" s="622"/>
      <c r="B4784" s="3032" t="s">
        <v>422</v>
      </c>
      <c r="C4784" s="622" t="s">
        <v>413</v>
      </c>
      <c r="D4784" s="658" t="s">
        <v>1853</v>
      </c>
      <c r="E4784" s="1305" t="s">
        <v>1802</v>
      </c>
      <c r="F4784" s="1578">
        <v>1210</v>
      </c>
      <c r="G4784" s="1571" t="s">
        <v>105</v>
      </c>
      <c r="H4784" s="1878">
        <v>196050.33169110486</v>
      </c>
      <c r="I4784" s="1878"/>
      <c r="J4784" s="1564">
        <v>148649</v>
      </c>
      <c r="K4784" s="2034"/>
      <c r="L4784" s="1878">
        <v>206713.30027254228</v>
      </c>
      <c r="M4784" s="1878"/>
      <c r="N4784" s="296"/>
    </row>
    <row r="4785" spans="1:32">
      <c r="A4785" s="602"/>
      <c r="B4785" s="3033" t="s">
        <v>422</v>
      </c>
      <c r="C4785" s="602" t="s">
        <v>413</v>
      </c>
      <c r="D4785" s="617" t="s">
        <v>1853</v>
      </c>
      <c r="E4785" s="1306" t="s">
        <v>1802</v>
      </c>
      <c r="F4785" s="1312">
        <v>1210</v>
      </c>
      <c r="G4785" s="1683"/>
      <c r="H4785" s="1882"/>
      <c r="I4785" s="1882">
        <v>196050.33169110486</v>
      </c>
      <c r="J4785" s="1564" t="s">
        <v>1126</v>
      </c>
      <c r="K4785" s="2415"/>
      <c r="L4785" s="1882"/>
      <c r="M4785" s="1882">
        <v>206713.30027254228</v>
      </c>
      <c r="N4785" s="296"/>
    </row>
    <row r="4786" spans="1:32" ht="33.75" customHeight="1">
      <c r="A4786" s="602"/>
      <c r="B4786" s="3033" t="s">
        <v>422</v>
      </c>
      <c r="C4786" s="602" t="s">
        <v>413</v>
      </c>
      <c r="D4786" s="617" t="s">
        <v>1853</v>
      </c>
      <c r="E4786" s="1306" t="s">
        <v>1802</v>
      </c>
      <c r="F4786" s="1312">
        <v>1210</v>
      </c>
      <c r="G4786" s="2414"/>
      <c r="H4786" s="1882"/>
      <c r="I4786" s="1882"/>
      <c r="J4786" s="1564" t="s">
        <v>1126</v>
      </c>
      <c r="K4786" s="2415"/>
      <c r="L4786" s="1882"/>
      <c r="M4786" s="1882"/>
      <c r="N4786" s="296"/>
    </row>
    <row r="4787" spans="1:32">
      <c r="A4787" s="622"/>
      <c r="B4787" s="3032" t="s">
        <v>312</v>
      </c>
      <c r="C4787" s="659" t="s">
        <v>306</v>
      </c>
      <c r="D4787" s="762" t="s">
        <v>1853</v>
      </c>
      <c r="E4787" s="1305" t="s">
        <v>1803</v>
      </c>
      <c r="F4787" s="1578">
        <v>1210</v>
      </c>
      <c r="G4787" s="1571" t="s">
        <v>196</v>
      </c>
      <c r="H4787" s="2034">
        <v>42884</v>
      </c>
      <c r="I4787" s="1878"/>
      <c r="J4787" s="1564">
        <v>41320</v>
      </c>
      <c r="K4787" s="2034"/>
      <c r="L4787" s="2418">
        <v>34153.341060000006</v>
      </c>
      <c r="M4787" s="1878"/>
      <c r="N4787" s="296"/>
    </row>
    <row r="4788" spans="1:32">
      <c r="A4788" s="602"/>
      <c r="B4788" s="3033" t="s">
        <v>312</v>
      </c>
      <c r="C4788" s="639" t="s">
        <v>306</v>
      </c>
      <c r="D4788" s="733" t="s">
        <v>1853</v>
      </c>
      <c r="E4788" s="1306" t="s">
        <v>1803</v>
      </c>
      <c r="F4788" s="1312">
        <v>1210</v>
      </c>
      <c r="G4788" s="1683"/>
      <c r="H4788" s="1882"/>
      <c r="I4788" s="1882">
        <v>44803.384768000004</v>
      </c>
      <c r="J4788" s="1564" t="s">
        <v>1126</v>
      </c>
      <c r="K4788" s="2034"/>
      <c r="L4788" s="1882"/>
      <c r="M4788" s="1882">
        <v>34153.341060000006</v>
      </c>
      <c r="N4788" s="296"/>
    </row>
    <row r="4789" spans="1:32" ht="33.75" customHeight="1">
      <c r="A4789" s="602"/>
      <c r="B4789" s="3033" t="s">
        <v>312</v>
      </c>
      <c r="C4789" s="639" t="s">
        <v>306</v>
      </c>
      <c r="D4789" s="733" t="s">
        <v>1853</v>
      </c>
      <c r="E4789" s="1306" t="s">
        <v>1803</v>
      </c>
      <c r="F4789" s="1312">
        <v>1210</v>
      </c>
      <c r="G4789" s="1683" t="s">
        <v>2727</v>
      </c>
      <c r="H4789" s="1882"/>
      <c r="I4789" s="1882">
        <v>4294.6152319999965</v>
      </c>
      <c r="J4789" s="1564" t="s">
        <v>1126</v>
      </c>
      <c r="K4789" s="2034"/>
      <c r="L4789" s="1882"/>
      <c r="M4789" s="1882"/>
      <c r="N4789" s="296"/>
    </row>
    <row r="4790" spans="1:32" ht="20.399999999999999">
      <c r="A4790" s="602"/>
      <c r="B4790" s="3033" t="s">
        <v>312</v>
      </c>
      <c r="C4790" s="639" t="s">
        <v>306</v>
      </c>
      <c r="D4790" s="733" t="s">
        <v>1853</v>
      </c>
      <c r="E4790" s="1306" t="s">
        <v>1803</v>
      </c>
      <c r="F4790" s="1312">
        <v>1210</v>
      </c>
      <c r="G4790" s="2414" t="s">
        <v>2902</v>
      </c>
      <c r="H4790" s="1882"/>
      <c r="I4790" s="1882">
        <v>-2000</v>
      </c>
      <c r="J4790" s="1564" t="s">
        <v>1126</v>
      </c>
      <c r="K4790" s="2034"/>
      <c r="L4790" s="1882"/>
      <c r="M4790" s="1882"/>
      <c r="N4790" s="296"/>
    </row>
    <row r="4791" spans="1:32" ht="20.399999999999999">
      <c r="A4791" s="602"/>
      <c r="B4791" s="3033" t="s">
        <v>312</v>
      </c>
      <c r="C4791" s="639" t="s">
        <v>306</v>
      </c>
      <c r="D4791" s="733" t="s">
        <v>1853</v>
      </c>
      <c r="E4791" s="1306" t="s">
        <v>1803</v>
      </c>
      <c r="F4791" s="1312">
        <v>1210</v>
      </c>
      <c r="G4791" s="2414" t="s">
        <v>2997</v>
      </c>
      <c r="H4791" s="1882"/>
      <c r="I4791" s="1882">
        <v>-5000</v>
      </c>
      <c r="J4791" s="1564" t="s">
        <v>1126</v>
      </c>
      <c r="K4791" s="2034"/>
      <c r="L4791" s="1882"/>
      <c r="M4791" s="1882"/>
      <c r="N4791" s="296"/>
    </row>
    <row r="4792" spans="1:32" ht="45" customHeight="1">
      <c r="A4792" s="622"/>
      <c r="B4792" s="3032" t="s">
        <v>422</v>
      </c>
      <c r="C4792" s="622" t="s">
        <v>413</v>
      </c>
      <c r="D4792" s="658" t="s">
        <v>1853</v>
      </c>
      <c r="E4792" s="1305" t="s">
        <v>1802</v>
      </c>
      <c r="F4792" s="1578">
        <v>1221</v>
      </c>
      <c r="G4792" s="1571" t="s">
        <v>106</v>
      </c>
      <c r="H4792" s="1878">
        <v>40984.430885811467</v>
      </c>
      <c r="I4792" s="1878"/>
      <c r="J4792" s="1564">
        <v>40832</v>
      </c>
      <c r="K4792" s="2034"/>
      <c r="L4792" s="1878">
        <v>40442.105194082818</v>
      </c>
      <c r="M4792" s="1878"/>
      <c r="N4792" s="296"/>
    </row>
    <row r="4793" spans="1:32">
      <c r="A4793" s="602"/>
      <c r="B4793" s="3033" t="s">
        <v>422</v>
      </c>
      <c r="C4793" s="602" t="s">
        <v>413</v>
      </c>
      <c r="D4793" s="617" t="s">
        <v>1853</v>
      </c>
      <c r="E4793" s="1306" t="s">
        <v>1802</v>
      </c>
      <c r="F4793" s="1312">
        <v>1221</v>
      </c>
      <c r="G4793" s="1683" t="s">
        <v>1205</v>
      </c>
      <c r="H4793" s="1882"/>
      <c r="I4793" s="1882">
        <v>38984.430885811467</v>
      </c>
      <c r="J4793" s="1564" t="s">
        <v>1126</v>
      </c>
      <c r="K4793" s="2415"/>
      <c r="L4793" s="1882"/>
      <c r="M4793" s="1882">
        <v>40442.105194082818</v>
      </c>
      <c r="N4793" s="296"/>
    </row>
    <row r="4794" spans="1:32" ht="33.75" customHeight="1">
      <c r="A4794" s="602"/>
      <c r="B4794" s="3033" t="s">
        <v>422</v>
      </c>
      <c r="C4794" s="602" t="s">
        <v>413</v>
      </c>
      <c r="D4794" s="617" t="s">
        <v>1853</v>
      </c>
      <c r="E4794" s="1306" t="s">
        <v>1802</v>
      </c>
      <c r="F4794" s="1312">
        <v>1221</v>
      </c>
      <c r="G4794" s="1683" t="s">
        <v>3101</v>
      </c>
      <c r="H4794" s="1882"/>
      <c r="I4794" s="1882">
        <v>2000</v>
      </c>
      <c r="J4794" s="1564" t="s">
        <v>1126</v>
      </c>
      <c r="K4794" s="2415"/>
      <c r="L4794" s="1882"/>
      <c r="M4794" s="1882"/>
      <c r="N4794" s="296"/>
    </row>
    <row r="4795" spans="1:32">
      <c r="A4795" s="622"/>
      <c r="B4795" s="3032" t="s">
        <v>312</v>
      </c>
      <c r="C4795" s="622" t="s">
        <v>306</v>
      </c>
      <c r="D4795" s="658" t="s">
        <v>1853</v>
      </c>
      <c r="E4795" s="1305" t="s">
        <v>1803</v>
      </c>
      <c r="F4795" s="1578">
        <v>1221</v>
      </c>
      <c r="G4795" s="1571" t="s">
        <v>106</v>
      </c>
      <c r="H4795" s="2034">
        <v>6013</v>
      </c>
      <c r="I4795" s="1878"/>
      <c r="J4795" s="1564">
        <v>4541</v>
      </c>
      <c r="K4795" s="2034"/>
      <c r="L4795" s="2034">
        <v>6000</v>
      </c>
      <c r="M4795" s="1878"/>
      <c r="N4795" s="296"/>
    </row>
    <row r="4796" spans="1:32">
      <c r="A4796" s="602"/>
      <c r="B4796" s="3033" t="s">
        <v>312</v>
      </c>
      <c r="C4796" s="602" t="s">
        <v>306</v>
      </c>
      <c r="D4796" s="617" t="s">
        <v>1853</v>
      </c>
      <c r="E4796" s="1306" t="s">
        <v>1803</v>
      </c>
      <c r="F4796" s="1312">
        <v>1221</v>
      </c>
      <c r="G4796" s="2414" t="s">
        <v>422</v>
      </c>
      <c r="H4796" s="1882"/>
      <c r="I4796" s="1882">
        <v>1013</v>
      </c>
      <c r="J4796" s="1564" t="s">
        <v>1126</v>
      </c>
      <c r="K4796" s="2034"/>
      <c r="L4796" s="1882"/>
      <c r="M4796" s="1882">
        <v>6000</v>
      </c>
      <c r="N4796" s="296"/>
    </row>
    <row r="4797" spans="1:32" ht="20.399999999999999">
      <c r="A4797" s="602"/>
      <c r="B4797" s="3033" t="s">
        <v>312</v>
      </c>
      <c r="C4797" s="602" t="s">
        <v>306</v>
      </c>
      <c r="D4797" s="617" t="s">
        <v>1853</v>
      </c>
      <c r="E4797" s="1306" t="s">
        <v>1803</v>
      </c>
      <c r="F4797" s="1312">
        <v>1221</v>
      </c>
      <c r="G4797" s="2414" t="s">
        <v>2902</v>
      </c>
      <c r="H4797" s="1882"/>
      <c r="I4797" s="1882">
        <v>2000</v>
      </c>
      <c r="J4797" s="1564" t="s">
        <v>1126</v>
      </c>
      <c r="K4797" s="2034"/>
      <c r="L4797" s="1882"/>
      <c r="M4797" s="1882"/>
      <c r="N4797" s="296"/>
    </row>
    <row r="4798" spans="1:32" ht="20.399999999999999">
      <c r="A4798" s="602"/>
      <c r="B4798" s="3033" t="s">
        <v>312</v>
      </c>
      <c r="C4798" s="602" t="s">
        <v>306</v>
      </c>
      <c r="D4798" s="617" t="s">
        <v>1853</v>
      </c>
      <c r="E4798" s="1306" t="s">
        <v>1803</v>
      </c>
      <c r="F4798" s="1312">
        <v>1221</v>
      </c>
      <c r="G4798" s="2414" t="s">
        <v>2997</v>
      </c>
      <c r="H4798" s="1882"/>
      <c r="I4798" s="1882">
        <v>5000</v>
      </c>
      <c r="J4798" s="1564" t="s">
        <v>1126</v>
      </c>
      <c r="K4798" s="2034"/>
      <c r="L4798" s="1882"/>
      <c r="M4798" s="1882"/>
      <c r="N4798" s="1927"/>
      <c r="O4798" s="3"/>
      <c r="P4798" s="3"/>
      <c r="Q4798" s="3"/>
      <c r="R4798" s="3"/>
      <c r="S4798" s="3"/>
      <c r="T4798" s="3"/>
      <c r="U4798" s="3"/>
      <c r="V4798" s="3"/>
      <c r="W4798" s="3"/>
      <c r="X4798" s="3"/>
      <c r="Y4798" s="3"/>
      <c r="Z4798" s="3"/>
      <c r="AA4798" s="3"/>
      <c r="AB4798" s="3"/>
      <c r="AC4798" s="3"/>
      <c r="AD4798" s="3"/>
      <c r="AE4798" s="3"/>
      <c r="AF4798" s="3"/>
    </row>
    <row r="4799" spans="1:32">
      <c r="A4799" s="622"/>
      <c r="B4799" s="3032" t="s">
        <v>422</v>
      </c>
      <c r="C4799" s="622" t="s">
        <v>307</v>
      </c>
      <c r="D4799" s="658" t="s">
        <v>1853</v>
      </c>
      <c r="E4799" s="659" t="s">
        <v>1802</v>
      </c>
      <c r="F4799" s="763">
        <v>1223</v>
      </c>
      <c r="G4799" s="739" t="s">
        <v>774</v>
      </c>
      <c r="H4799" s="832">
        <v>2325</v>
      </c>
      <c r="I4799" s="832"/>
      <c r="J4799" s="1537">
        <v>450</v>
      </c>
      <c r="K4799" s="1158"/>
      <c r="L4799" s="832">
        <v>1800</v>
      </c>
      <c r="M4799" s="832"/>
      <c r="N4799" s="296"/>
      <c r="O4799" s="6"/>
      <c r="P4799" s="6"/>
      <c r="Q4799" s="6"/>
      <c r="R4799" s="3"/>
      <c r="S4799" s="3"/>
      <c r="T4799" s="3"/>
      <c r="U4799" s="3"/>
      <c r="V4799" s="3"/>
      <c r="W4799" s="3"/>
      <c r="X4799" s="3"/>
      <c r="Y4799" s="3"/>
      <c r="Z4799" s="3"/>
      <c r="AA4799" s="3"/>
      <c r="AB4799" s="3"/>
      <c r="AC4799" s="3"/>
      <c r="AD4799" s="3"/>
      <c r="AE4799" s="3"/>
      <c r="AF4799" s="3"/>
    </row>
    <row r="4800" spans="1:32" ht="30.6">
      <c r="A4800" s="602" t="s">
        <v>828</v>
      </c>
      <c r="B4800" s="3033" t="s">
        <v>422</v>
      </c>
      <c r="C4800" s="602" t="s">
        <v>307</v>
      </c>
      <c r="D4800" s="617" t="s">
        <v>1853</v>
      </c>
      <c r="E4800" s="639" t="s">
        <v>1802</v>
      </c>
      <c r="F4800" s="734">
        <v>1223</v>
      </c>
      <c r="G4800" s="1797" t="s">
        <v>4805</v>
      </c>
      <c r="H4800" s="691"/>
      <c r="I4800" s="691">
        <v>2325</v>
      </c>
      <c r="J4800" s="1537" t="s">
        <v>1126</v>
      </c>
      <c r="K4800" s="1158"/>
      <c r="L4800" s="691"/>
      <c r="M4800" s="691">
        <v>1800</v>
      </c>
      <c r="N4800" s="296"/>
      <c r="O4800" s="6"/>
      <c r="P4800" s="6"/>
      <c r="Q4800" s="6"/>
      <c r="R4800" s="3"/>
      <c r="S4800" s="3"/>
      <c r="T4800" s="3"/>
      <c r="U4800" s="3"/>
      <c r="V4800" s="3"/>
      <c r="W4800" s="3"/>
      <c r="X4800" s="3"/>
      <c r="Y4800" s="3"/>
      <c r="Z4800" s="3"/>
      <c r="AA4800" s="3"/>
      <c r="AB4800" s="3"/>
      <c r="AC4800" s="3"/>
      <c r="AD4800" s="3"/>
      <c r="AE4800" s="3"/>
      <c r="AF4800" s="3"/>
    </row>
    <row r="4801" spans="1:32" ht="30.6">
      <c r="A4801" s="602"/>
      <c r="B4801" s="3033" t="s">
        <v>422</v>
      </c>
      <c r="C4801" s="602" t="s">
        <v>307</v>
      </c>
      <c r="D4801" s="617" t="s">
        <v>1853</v>
      </c>
      <c r="E4801" s="639" t="s">
        <v>1802</v>
      </c>
      <c r="F4801" s="734">
        <v>1223</v>
      </c>
      <c r="G4801" s="769" t="s">
        <v>1827</v>
      </c>
      <c r="H4801" s="691"/>
      <c r="I4801" s="691"/>
      <c r="J4801" s="1537" t="s">
        <v>1126</v>
      </c>
      <c r="K4801" s="1158"/>
      <c r="L4801" s="691"/>
      <c r="M4801" s="691"/>
      <c r="N4801" s="296"/>
      <c r="O4801" s="6"/>
      <c r="P4801" s="6"/>
      <c r="Q4801" s="6"/>
      <c r="R4801" s="3"/>
      <c r="S4801" s="3"/>
      <c r="T4801" s="3"/>
      <c r="U4801" s="3"/>
      <c r="V4801" s="3"/>
      <c r="W4801" s="3"/>
      <c r="X4801" s="3"/>
      <c r="Y4801" s="3"/>
      <c r="Z4801" s="3"/>
      <c r="AA4801" s="3"/>
      <c r="AB4801" s="3"/>
      <c r="AC4801" s="3"/>
      <c r="AD4801" s="3"/>
      <c r="AE4801" s="3"/>
      <c r="AF4801" s="3"/>
    </row>
    <row r="4802" spans="1:32">
      <c r="A4802" s="622"/>
      <c r="B4802" s="3032" t="s">
        <v>756</v>
      </c>
      <c r="C4802" s="622" t="s">
        <v>413</v>
      </c>
      <c r="D4802" s="658" t="s">
        <v>1853</v>
      </c>
      <c r="E4802" s="659" t="s">
        <v>1802</v>
      </c>
      <c r="F4802" s="763">
        <v>1228</v>
      </c>
      <c r="G4802" s="739" t="s">
        <v>597</v>
      </c>
      <c r="H4802" s="832">
        <v>7600</v>
      </c>
      <c r="I4802" s="832"/>
      <c r="J4802" s="1537">
        <v>2257</v>
      </c>
      <c r="K4802" s="1158"/>
      <c r="L4802" s="832">
        <v>7900</v>
      </c>
      <c r="M4802" s="832"/>
      <c r="N4802" s="296"/>
      <c r="O4802" s="6"/>
      <c r="P4802" s="6"/>
      <c r="Q4802" s="6"/>
      <c r="R4802" s="6"/>
      <c r="S4802" s="6"/>
      <c r="T4802" s="6"/>
      <c r="U4802" s="6"/>
      <c r="V4802" s="6"/>
      <c r="W4802" s="6"/>
      <c r="X4802" s="6"/>
      <c r="Y4802" s="6"/>
      <c r="Z4802" s="6"/>
      <c r="AA4802" s="6"/>
      <c r="AB4802" s="6"/>
      <c r="AC4802" s="6"/>
      <c r="AD4802" s="6"/>
      <c r="AE4802" s="6"/>
      <c r="AF4802" s="6"/>
    </row>
    <row r="4803" spans="1:32" ht="202.5" customHeight="1">
      <c r="A4803" s="602"/>
      <c r="B4803" s="3033" t="s">
        <v>756</v>
      </c>
      <c r="C4803" s="602" t="s">
        <v>413</v>
      </c>
      <c r="D4803" s="617" t="s">
        <v>1853</v>
      </c>
      <c r="E4803" s="639" t="s">
        <v>1802</v>
      </c>
      <c r="F4803" s="734">
        <v>1228</v>
      </c>
      <c r="G4803" s="1905" t="s">
        <v>1412</v>
      </c>
      <c r="H4803" s="687"/>
      <c r="I4803" s="687">
        <v>1800</v>
      </c>
      <c r="J4803" s="1537" t="s">
        <v>1126</v>
      </c>
      <c r="K4803" s="1221"/>
      <c r="L4803" s="687"/>
      <c r="M4803" s="687">
        <v>1800</v>
      </c>
      <c r="N4803" s="296"/>
      <c r="O4803" s="6"/>
      <c r="P4803" s="6"/>
      <c r="Q4803" s="6"/>
      <c r="R4803" s="3"/>
      <c r="S4803" s="3"/>
      <c r="T4803" s="3"/>
      <c r="U4803" s="3"/>
      <c r="V4803" s="3"/>
      <c r="W4803" s="3"/>
      <c r="X4803" s="3"/>
      <c r="Y4803" s="3"/>
      <c r="Z4803" s="3"/>
      <c r="AA4803" s="3"/>
      <c r="AB4803" s="3"/>
      <c r="AC4803" s="3"/>
      <c r="AD4803" s="3"/>
      <c r="AE4803" s="3"/>
    </row>
    <row r="4804" spans="1:32">
      <c r="A4804" s="602"/>
      <c r="B4804" s="3033" t="s">
        <v>756</v>
      </c>
      <c r="C4804" s="602" t="s">
        <v>413</v>
      </c>
      <c r="D4804" s="617" t="s">
        <v>1853</v>
      </c>
      <c r="E4804" s="639" t="s">
        <v>1802</v>
      </c>
      <c r="F4804" s="734">
        <v>1228</v>
      </c>
      <c r="G4804" s="1905" t="s">
        <v>4806</v>
      </c>
      <c r="H4804" s="687"/>
      <c r="I4804" s="687">
        <v>5800</v>
      </c>
      <c r="J4804" s="1537" t="s">
        <v>1126</v>
      </c>
      <c r="K4804" s="1221"/>
      <c r="L4804" s="687"/>
      <c r="M4804" s="687">
        <v>5800</v>
      </c>
      <c r="N4804" s="296"/>
      <c r="O4804" s="6"/>
      <c r="P4804" s="6"/>
      <c r="Q4804" s="6"/>
      <c r="R4804" s="6"/>
      <c r="S4804" s="6"/>
      <c r="T4804" s="6"/>
      <c r="U4804" s="6"/>
      <c r="V4804" s="6"/>
      <c r="W4804" s="6"/>
      <c r="X4804" s="6"/>
      <c r="Y4804" s="6"/>
      <c r="Z4804" s="6"/>
      <c r="AA4804" s="6"/>
      <c r="AB4804" s="6"/>
      <c r="AC4804" s="6"/>
      <c r="AD4804" s="6"/>
      <c r="AE4804" s="6"/>
      <c r="AF4804" s="6"/>
    </row>
    <row r="4805" spans="1:32">
      <c r="A4805" s="1549"/>
      <c r="B4805" s="3033" t="s">
        <v>756</v>
      </c>
      <c r="C4805" s="602" t="s">
        <v>413</v>
      </c>
      <c r="D4805" s="617" t="s">
        <v>1853</v>
      </c>
      <c r="E4805" s="639" t="s">
        <v>1802</v>
      </c>
      <c r="F4805" s="734">
        <v>1228</v>
      </c>
      <c r="G4805" s="1906" t="s">
        <v>3806</v>
      </c>
      <c r="H4805" s="1876"/>
      <c r="I4805" s="1876"/>
      <c r="J4805" s="1619"/>
      <c r="K4805" s="1907"/>
      <c r="L4805" s="1876"/>
      <c r="M4805" s="1876">
        <v>300</v>
      </c>
      <c r="N4805" s="296"/>
      <c r="O4805" s="6"/>
      <c r="P4805" s="6"/>
      <c r="Q4805" s="6"/>
      <c r="R4805" s="3"/>
      <c r="S4805" s="3"/>
      <c r="T4805" s="3"/>
      <c r="U4805" s="3"/>
      <c r="V4805" s="3"/>
      <c r="W4805" s="3"/>
      <c r="X4805" s="3"/>
      <c r="Y4805" s="3"/>
      <c r="Z4805" s="3"/>
      <c r="AA4805" s="3"/>
      <c r="AB4805" s="3"/>
      <c r="AC4805" s="3"/>
      <c r="AD4805" s="3"/>
      <c r="AE4805" s="3"/>
      <c r="AF4805" s="3"/>
    </row>
    <row r="4806" spans="1:32">
      <c r="A4806" s="622"/>
      <c r="B4806" s="3032" t="s">
        <v>756</v>
      </c>
      <c r="C4806" s="622" t="s">
        <v>307</v>
      </c>
      <c r="D4806" s="658" t="s">
        <v>1853</v>
      </c>
      <c r="E4806" s="659" t="s">
        <v>1802</v>
      </c>
      <c r="F4806" s="763">
        <v>2111</v>
      </c>
      <c r="G4806" s="739" t="s">
        <v>205</v>
      </c>
      <c r="H4806" s="832">
        <v>0</v>
      </c>
      <c r="I4806" s="832"/>
      <c r="J4806" s="1537" t="s">
        <v>1126</v>
      </c>
      <c r="K4806" s="1158"/>
      <c r="L4806" s="832">
        <v>0</v>
      </c>
      <c r="M4806" s="832"/>
      <c r="N4806" s="296"/>
      <c r="O4806" s="6"/>
      <c r="P4806" s="6"/>
      <c r="Q4806" s="6"/>
      <c r="R4806" s="3"/>
      <c r="S4806" s="3"/>
      <c r="T4806" s="3"/>
      <c r="U4806" s="3"/>
      <c r="V4806" s="3"/>
      <c r="W4806" s="3"/>
      <c r="X4806" s="3"/>
      <c r="Y4806" s="3"/>
      <c r="Z4806" s="3"/>
      <c r="AA4806" s="3"/>
      <c r="AB4806" s="3"/>
      <c r="AC4806" s="3"/>
      <c r="AD4806" s="3"/>
      <c r="AE4806" s="3"/>
      <c r="AF4806" s="3"/>
    </row>
    <row r="4807" spans="1:32">
      <c r="A4807" s="602"/>
      <c r="B4807" s="3033" t="s">
        <v>756</v>
      </c>
      <c r="C4807" s="602" t="s">
        <v>307</v>
      </c>
      <c r="D4807" s="617" t="s">
        <v>1853</v>
      </c>
      <c r="E4807" s="639" t="s">
        <v>1802</v>
      </c>
      <c r="F4807" s="734">
        <v>2111</v>
      </c>
      <c r="G4807" s="689"/>
      <c r="H4807" s="687"/>
      <c r="I4807" s="687"/>
      <c r="J4807" s="1537" t="s">
        <v>1126</v>
      </c>
      <c r="K4807" s="1221"/>
      <c r="L4807" s="687"/>
      <c r="M4807" s="687"/>
      <c r="N4807" s="296"/>
      <c r="O4807" s="6"/>
      <c r="P4807" s="6"/>
      <c r="Q4807" s="6"/>
      <c r="R4807" s="6"/>
      <c r="S4807" s="6"/>
      <c r="T4807" s="6"/>
      <c r="U4807" s="6"/>
      <c r="V4807" s="6"/>
      <c r="W4807" s="6"/>
      <c r="X4807" s="6"/>
      <c r="Y4807" s="6"/>
      <c r="Z4807" s="6"/>
      <c r="AA4807" s="6"/>
      <c r="AB4807" s="6"/>
      <c r="AC4807" s="6"/>
      <c r="AD4807" s="6"/>
      <c r="AE4807" s="6"/>
      <c r="AF4807" s="6"/>
    </row>
    <row r="4808" spans="1:32">
      <c r="A4808" s="622"/>
      <c r="B4808" s="3040" t="s">
        <v>757</v>
      </c>
      <c r="C4808" s="622" t="s">
        <v>307</v>
      </c>
      <c r="D4808" s="658" t="s">
        <v>1853</v>
      </c>
      <c r="E4808" s="659" t="s">
        <v>1802</v>
      </c>
      <c r="F4808" s="763">
        <v>2112</v>
      </c>
      <c r="G4808" s="739" t="s">
        <v>207</v>
      </c>
      <c r="H4808" s="832">
        <v>0</v>
      </c>
      <c r="I4808" s="832"/>
      <c r="J4808" s="1537" t="s">
        <v>1126</v>
      </c>
      <c r="K4808" s="1158"/>
      <c r="L4808" s="832">
        <v>0</v>
      </c>
      <c r="M4808" s="832"/>
      <c r="N4808" s="296"/>
      <c r="O4808" s="6"/>
      <c r="P4808" s="6"/>
      <c r="Q4808" s="6"/>
      <c r="R4808" s="3"/>
      <c r="S4808" s="3"/>
      <c r="T4808" s="3"/>
      <c r="U4808" s="3"/>
      <c r="V4808" s="3"/>
      <c r="W4808" s="3"/>
      <c r="X4808" s="3"/>
      <c r="Y4808" s="3"/>
      <c r="Z4808" s="3"/>
      <c r="AA4808" s="3"/>
      <c r="AB4808" s="3"/>
      <c r="AC4808" s="3"/>
      <c r="AD4808" s="3"/>
      <c r="AE4808" s="3"/>
      <c r="AF4808" s="3"/>
    </row>
    <row r="4809" spans="1:32">
      <c r="A4809" s="602" t="s">
        <v>829</v>
      </c>
      <c r="B4809" s="3033" t="s">
        <v>757</v>
      </c>
      <c r="C4809" s="602" t="s">
        <v>307</v>
      </c>
      <c r="D4809" s="617" t="s">
        <v>1853</v>
      </c>
      <c r="E4809" s="639" t="s">
        <v>1802</v>
      </c>
      <c r="F4809" s="734">
        <v>2112</v>
      </c>
      <c r="G4809" s="689"/>
      <c r="H4809" s="687"/>
      <c r="I4809" s="687"/>
      <c r="J4809" s="1537" t="s">
        <v>1126</v>
      </c>
      <c r="K4809" s="1221"/>
      <c r="L4809" s="687"/>
      <c r="M4809" s="687"/>
      <c r="N4809" s="296"/>
      <c r="O4809" s="6"/>
      <c r="P4809" s="6"/>
      <c r="Q4809" s="6"/>
      <c r="R4809" s="3"/>
      <c r="S4809" s="3"/>
      <c r="T4809" s="3"/>
      <c r="U4809" s="3"/>
      <c r="V4809" s="3"/>
      <c r="W4809" s="3"/>
      <c r="X4809" s="3"/>
      <c r="Y4809" s="3"/>
      <c r="Z4809" s="3"/>
      <c r="AA4809" s="3"/>
      <c r="AB4809" s="3"/>
      <c r="AC4809" s="3"/>
      <c r="AD4809" s="3"/>
      <c r="AE4809" s="3"/>
      <c r="AF4809" s="3"/>
    </row>
    <row r="4810" spans="1:32">
      <c r="A4810" s="622"/>
      <c r="B4810" s="3040" t="s">
        <v>756</v>
      </c>
      <c r="C4810" s="622" t="s">
        <v>307</v>
      </c>
      <c r="D4810" s="658" t="s">
        <v>1853</v>
      </c>
      <c r="E4810" s="659" t="s">
        <v>1802</v>
      </c>
      <c r="F4810" s="763">
        <v>2121</v>
      </c>
      <c r="G4810" s="739" t="s">
        <v>1008</v>
      </c>
      <c r="H4810" s="832">
        <v>40</v>
      </c>
      <c r="I4810" s="832"/>
      <c r="J4810" s="1537">
        <v>40</v>
      </c>
      <c r="K4810" s="1158"/>
      <c r="L4810" s="832">
        <v>0</v>
      </c>
      <c r="M4810" s="832"/>
      <c r="N4810" s="296"/>
      <c r="O4810" s="178"/>
      <c r="P4810" s="178"/>
      <c r="Q4810" s="178"/>
      <c r="R4810" s="178"/>
      <c r="S4810" s="178"/>
      <c r="T4810" s="178"/>
      <c r="U4810" s="178"/>
      <c r="V4810" s="178"/>
      <c r="W4810" s="178"/>
      <c r="X4810" s="178"/>
      <c r="Y4810" s="178"/>
      <c r="Z4810" s="178"/>
      <c r="AA4810" s="178"/>
      <c r="AB4810" s="178"/>
      <c r="AC4810" s="178"/>
      <c r="AD4810" s="178"/>
      <c r="AE4810" s="178"/>
      <c r="AF4810" s="178"/>
    </row>
    <row r="4811" spans="1:32" ht="20.399999999999999">
      <c r="A4811" s="602" t="s">
        <v>829</v>
      </c>
      <c r="B4811" s="3033" t="s">
        <v>756</v>
      </c>
      <c r="C4811" s="602" t="s">
        <v>307</v>
      </c>
      <c r="D4811" s="617" t="s">
        <v>1853</v>
      </c>
      <c r="E4811" s="639" t="s">
        <v>1802</v>
      </c>
      <c r="F4811" s="734">
        <v>2121</v>
      </c>
      <c r="G4811" s="689" t="s">
        <v>2891</v>
      </c>
      <c r="H4811" s="687"/>
      <c r="I4811" s="687">
        <v>40</v>
      </c>
      <c r="J4811" s="1537" t="s">
        <v>1126</v>
      </c>
      <c r="K4811" s="1221"/>
      <c r="L4811" s="687"/>
      <c r="M4811" s="687"/>
      <c r="N4811" s="296"/>
      <c r="O4811" s="178"/>
      <c r="P4811" s="178"/>
      <c r="Q4811" s="178"/>
      <c r="R4811" s="178"/>
      <c r="S4811" s="178"/>
      <c r="T4811" s="178"/>
      <c r="U4811" s="178"/>
      <c r="V4811" s="178"/>
      <c r="W4811" s="178"/>
      <c r="X4811" s="178"/>
      <c r="Y4811" s="178"/>
      <c r="Z4811" s="178"/>
      <c r="AA4811" s="178"/>
      <c r="AB4811" s="178"/>
      <c r="AC4811" s="178"/>
      <c r="AD4811" s="178"/>
      <c r="AE4811" s="178"/>
      <c r="AF4811" s="178"/>
    </row>
    <row r="4812" spans="1:32" ht="20.399999999999999">
      <c r="A4812" s="622"/>
      <c r="B4812" s="3040" t="s">
        <v>756</v>
      </c>
      <c r="C4812" s="622" t="s">
        <v>307</v>
      </c>
      <c r="D4812" s="658" t="s">
        <v>1853</v>
      </c>
      <c r="E4812" s="659" t="s">
        <v>1802</v>
      </c>
      <c r="F4812" s="763">
        <v>2122</v>
      </c>
      <c r="G4812" s="739" t="s">
        <v>1009</v>
      </c>
      <c r="H4812" s="832">
        <v>4</v>
      </c>
      <c r="I4812" s="832"/>
      <c r="J4812" s="1537">
        <v>4</v>
      </c>
      <c r="K4812" s="1158"/>
      <c r="L4812" s="832">
        <v>0</v>
      </c>
      <c r="M4812" s="832"/>
      <c r="N4812" s="296"/>
      <c r="O4812" s="6"/>
      <c r="P4812" s="6"/>
      <c r="Q4812" s="6"/>
      <c r="R4812" s="6"/>
      <c r="S4812" s="6"/>
      <c r="T4812" s="6"/>
      <c r="U4812" s="6"/>
      <c r="V4812" s="6"/>
      <c r="W4812" s="6"/>
      <c r="X4812" s="6"/>
      <c r="Y4812" s="6"/>
      <c r="Z4812" s="6"/>
      <c r="AA4812" s="6"/>
      <c r="AB4812" s="6"/>
      <c r="AC4812" s="6"/>
      <c r="AD4812" s="6"/>
      <c r="AE4812" s="6"/>
      <c r="AF4812" s="6"/>
    </row>
    <row r="4813" spans="1:32" ht="20.399999999999999">
      <c r="A4813" s="602" t="s">
        <v>829</v>
      </c>
      <c r="B4813" s="3033" t="s">
        <v>756</v>
      </c>
      <c r="C4813" s="602" t="s">
        <v>307</v>
      </c>
      <c r="D4813" s="617" t="s">
        <v>1853</v>
      </c>
      <c r="E4813" s="639" t="s">
        <v>1802</v>
      </c>
      <c r="F4813" s="734">
        <v>2122</v>
      </c>
      <c r="G4813" s="689" t="s">
        <v>2892</v>
      </c>
      <c r="H4813" s="687"/>
      <c r="I4813" s="687">
        <v>4</v>
      </c>
      <c r="J4813" s="1537" t="s">
        <v>1126</v>
      </c>
      <c r="K4813" s="1221"/>
      <c r="L4813" s="687"/>
      <c r="M4813" s="687"/>
      <c r="N4813" s="72"/>
      <c r="O4813" s="6"/>
      <c r="P4813" s="6"/>
      <c r="Q4813" s="6"/>
      <c r="R4813" s="3"/>
      <c r="S4813" s="3"/>
      <c r="T4813" s="3"/>
      <c r="U4813" s="3"/>
      <c r="V4813" s="3"/>
      <c r="W4813" s="3"/>
      <c r="X4813" s="3"/>
      <c r="Y4813" s="3"/>
      <c r="Z4813" s="3"/>
      <c r="AA4813" s="3"/>
      <c r="AB4813" s="3"/>
      <c r="AC4813" s="3"/>
      <c r="AD4813" s="3"/>
      <c r="AE4813" s="3"/>
      <c r="AF4813" s="3"/>
    </row>
    <row r="4814" spans="1:32">
      <c r="A4814" s="622"/>
      <c r="B4814" s="3032" t="s">
        <v>756</v>
      </c>
      <c r="C4814" s="622" t="s">
        <v>305</v>
      </c>
      <c r="D4814" s="658" t="s">
        <v>1853</v>
      </c>
      <c r="E4814" s="659" t="s">
        <v>1802</v>
      </c>
      <c r="F4814" s="763">
        <v>2210</v>
      </c>
      <c r="G4814" s="739" t="s">
        <v>557</v>
      </c>
      <c r="H4814" s="832">
        <v>4468.3999999999996</v>
      </c>
      <c r="I4814" s="832"/>
      <c r="J4814" s="1537">
        <v>4065</v>
      </c>
      <c r="K4814" s="1158"/>
      <c r="L4814" s="832">
        <v>4436.3999999999996</v>
      </c>
      <c r="M4814" s="832"/>
      <c r="N4814" s="72" t="s">
        <v>1417</v>
      </c>
      <c r="O4814" s="6"/>
      <c r="P4814" s="6"/>
      <c r="Q4814" s="6"/>
      <c r="R4814" s="3"/>
      <c r="S4814" s="3"/>
      <c r="T4814" s="3"/>
      <c r="U4814" s="3"/>
      <c r="V4814" s="3"/>
      <c r="W4814" s="3"/>
      <c r="X4814" s="3"/>
      <c r="Y4814" s="3"/>
      <c r="Z4814" s="3"/>
      <c r="AA4814" s="3"/>
      <c r="AB4814" s="3"/>
      <c r="AC4814" s="3"/>
      <c r="AD4814" s="3"/>
      <c r="AE4814" s="3"/>
      <c r="AF4814" s="3"/>
    </row>
    <row r="4815" spans="1:32" ht="30.6">
      <c r="A4815" s="602"/>
      <c r="B4815" s="3033" t="s">
        <v>756</v>
      </c>
      <c r="C4815" s="602" t="s">
        <v>305</v>
      </c>
      <c r="D4815" s="617" t="s">
        <v>1853</v>
      </c>
      <c r="E4815" s="639" t="s">
        <v>1802</v>
      </c>
      <c r="F4815" s="734">
        <v>2210</v>
      </c>
      <c r="G4815" s="1905" t="s">
        <v>2224</v>
      </c>
      <c r="H4815" s="687"/>
      <c r="I4815" s="687">
        <v>2468.4</v>
      </c>
      <c r="J4815" s="1537" t="s">
        <v>1126</v>
      </c>
      <c r="K4815" s="1221"/>
      <c r="L4815" s="687"/>
      <c r="M4815" s="1908">
        <v>2468.4</v>
      </c>
      <c r="N4815" s="72" t="s">
        <v>1417</v>
      </c>
      <c r="O4815" s="6"/>
      <c r="P4815" s="6"/>
      <c r="Q4815" s="6"/>
      <c r="R4815" s="3"/>
      <c r="S4815" s="3"/>
      <c r="T4815" s="3"/>
      <c r="U4815" s="3"/>
      <c r="V4815" s="3"/>
      <c r="W4815" s="3"/>
      <c r="X4815" s="3"/>
      <c r="Y4815" s="3"/>
      <c r="Z4815" s="3"/>
      <c r="AA4815" s="3"/>
      <c r="AB4815" s="3"/>
      <c r="AC4815" s="3"/>
      <c r="AD4815" s="3"/>
      <c r="AE4815" s="3"/>
      <c r="AF4815" s="3"/>
    </row>
    <row r="4816" spans="1:32" ht="71.400000000000006">
      <c r="A4816" s="602" t="s">
        <v>830</v>
      </c>
      <c r="B4816" s="3033" t="s">
        <v>756</v>
      </c>
      <c r="C4816" s="602" t="s">
        <v>305</v>
      </c>
      <c r="D4816" s="617" t="s">
        <v>1853</v>
      </c>
      <c r="E4816" s="639" t="s">
        <v>1802</v>
      </c>
      <c r="F4816" s="734">
        <v>2210</v>
      </c>
      <c r="G4816" s="1905" t="s">
        <v>3807</v>
      </c>
      <c r="H4816" s="687"/>
      <c r="I4816" s="687">
        <v>2000</v>
      </c>
      <c r="J4816" s="1537" t="s">
        <v>1126</v>
      </c>
      <c r="K4816" s="1221"/>
      <c r="L4816" s="687"/>
      <c r="M4816" s="1876">
        <v>1968</v>
      </c>
      <c r="N4816" s="296"/>
      <c r="O4816" s="6"/>
      <c r="P4816" s="6"/>
      <c r="Q4816" s="6"/>
      <c r="R4816" s="6"/>
      <c r="S4816" s="6"/>
      <c r="T4816" s="6"/>
      <c r="U4816" s="6"/>
      <c r="V4816" s="6"/>
      <c r="W4816" s="6"/>
      <c r="X4816" s="6"/>
      <c r="Y4816" s="6"/>
      <c r="Z4816" s="6"/>
      <c r="AA4816" s="6"/>
      <c r="AB4816" s="6"/>
      <c r="AC4816" s="6"/>
      <c r="AD4816" s="6"/>
      <c r="AE4816" s="6"/>
      <c r="AF4816" s="6"/>
    </row>
    <row r="4817" spans="1:32">
      <c r="A4817" s="622"/>
      <c r="B4817" s="3032" t="s">
        <v>756</v>
      </c>
      <c r="C4817" s="622" t="s">
        <v>305</v>
      </c>
      <c r="D4817" s="658" t="s">
        <v>1853</v>
      </c>
      <c r="E4817" s="659" t="s">
        <v>1802</v>
      </c>
      <c r="F4817" s="763">
        <v>2223</v>
      </c>
      <c r="G4817" s="739" t="s">
        <v>146</v>
      </c>
      <c r="H4817" s="832">
        <v>18220</v>
      </c>
      <c r="I4817" s="832"/>
      <c r="J4817" s="1537">
        <v>10815</v>
      </c>
      <c r="K4817" s="1158"/>
      <c r="L4817" s="832">
        <v>18227</v>
      </c>
      <c r="M4817" s="832"/>
      <c r="N4817" s="296"/>
      <c r="O4817" s="6"/>
      <c r="P4817" s="6"/>
      <c r="Q4817" s="6"/>
      <c r="R4817" s="6"/>
      <c r="S4817" s="6"/>
      <c r="T4817" s="6"/>
      <c r="U4817" s="6"/>
      <c r="V4817" s="6"/>
      <c r="W4817" s="6"/>
      <c r="X4817" s="6"/>
      <c r="Y4817" s="6"/>
      <c r="Z4817" s="6"/>
      <c r="AA4817" s="6"/>
      <c r="AB4817" s="6"/>
      <c r="AC4817" s="6"/>
      <c r="AD4817" s="6"/>
      <c r="AE4817" s="6"/>
      <c r="AF4817" s="6"/>
    </row>
    <row r="4818" spans="1:32" ht="30.6">
      <c r="A4818" s="602"/>
      <c r="B4818" s="3033" t="s">
        <v>756</v>
      </c>
      <c r="C4818" s="602" t="s">
        <v>305</v>
      </c>
      <c r="D4818" s="617" t="s">
        <v>1853</v>
      </c>
      <c r="E4818" s="639" t="s">
        <v>1802</v>
      </c>
      <c r="F4818" s="734">
        <v>2223</v>
      </c>
      <c r="G4818" s="1909" t="s">
        <v>2225</v>
      </c>
      <c r="H4818" s="687"/>
      <c r="I4818" s="687">
        <v>22220</v>
      </c>
      <c r="J4818" s="1537" t="s">
        <v>1126</v>
      </c>
      <c r="K4818" s="1221"/>
      <c r="L4818" s="687"/>
      <c r="M4818" s="2740">
        <v>18227</v>
      </c>
      <c r="N4818" s="296"/>
      <c r="O4818" s="6"/>
      <c r="P4818" s="6"/>
      <c r="Q4818" s="6"/>
      <c r="R4818" s="3"/>
      <c r="S4818" s="3"/>
      <c r="T4818" s="3"/>
      <c r="U4818" s="3"/>
      <c r="V4818" s="3"/>
      <c r="W4818" s="3"/>
      <c r="X4818" s="3"/>
      <c r="Y4818" s="3"/>
      <c r="Z4818" s="3"/>
      <c r="AA4818" s="3"/>
      <c r="AB4818" s="3"/>
      <c r="AC4818" s="3"/>
      <c r="AD4818" s="3"/>
      <c r="AE4818" s="3"/>
      <c r="AF4818" s="3"/>
    </row>
    <row r="4819" spans="1:32">
      <c r="A4819" s="602"/>
      <c r="B4819" s="3033" t="s">
        <v>756</v>
      </c>
      <c r="C4819" s="602" t="s">
        <v>305</v>
      </c>
      <c r="D4819" s="617" t="s">
        <v>1853</v>
      </c>
      <c r="E4819" s="639" t="s">
        <v>1802</v>
      </c>
      <c r="F4819" s="734">
        <v>2223</v>
      </c>
      <c r="G4819" s="769" t="s">
        <v>1661</v>
      </c>
      <c r="H4819" s="687"/>
      <c r="I4819" s="687">
        <v>-4000</v>
      </c>
      <c r="J4819" s="1537" t="s">
        <v>1126</v>
      </c>
      <c r="K4819" s="1221"/>
      <c r="L4819" s="687"/>
      <c r="M4819" s="1908"/>
      <c r="N4819" s="296"/>
      <c r="O4819" s="6"/>
      <c r="P4819" s="6"/>
      <c r="Q4819" s="6"/>
      <c r="R4819" s="6"/>
      <c r="S4819" s="6"/>
      <c r="T4819" s="6"/>
      <c r="U4819" s="6"/>
      <c r="V4819" s="6"/>
      <c r="W4819" s="6"/>
      <c r="X4819" s="6"/>
      <c r="Y4819" s="6"/>
      <c r="Z4819" s="6"/>
      <c r="AA4819" s="6"/>
      <c r="AB4819" s="6"/>
      <c r="AC4819" s="6"/>
      <c r="AD4819" s="6"/>
      <c r="AE4819" s="6"/>
      <c r="AF4819" s="6"/>
    </row>
    <row r="4820" spans="1:32">
      <c r="A4820" s="622"/>
      <c r="B4820" s="3032" t="s">
        <v>756</v>
      </c>
      <c r="C4820" s="622" t="s">
        <v>307</v>
      </c>
      <c r="D4820" s="658" t="s">
        <v>1853</v>
      </c>
      <c r="E4820" s="659" t="s">
        <v>1802</v>
      </c>
      <c r="F4820" s="763">
        <v>2233</v>
      </c>
      <c r="G4820" s="739" t="s">
        <v>228</v>
      </c>
      <c r="H4820" s="832">
        <v>1940</v>
      </c>
      <c r="I4820" s="832"/>
      <c r="J4820" s="1537">
        <v>1029</v>
      </c>
      <c r="K4820" s="1158"/>
      <c r="L4820" s="832">
        <v>1940</v>
      </c>
      <c r="M4820" s="832"/>
      <c r="N4820" s="296"/>
      <c r="O4820" s="6"/>
      <c r="P4820" s="6"/>
      <c r="Q4820" s="6"/>
      <c r="R4820" s="6"/>
      <c r="S4820" s="6"/>
      <c r="T4820" s="6"/>
      <c r="U4820" s="6"/>
      <c r="V4820" s="6"/>
      <c r="W4820" s="6"/>
      <c r="X4820" s="6"/>
      <c r="Y4820" s="6"/>
      <c r="Z4820" s="6"/>
      <c r="AA4820" s="6"/>
      <c r="AB4820" s="6"/>
      <c r="AC4820" s="6"/>
      <c r="AD4820" s="6"/>
      <c r="AE4820" s="6"/>
      <c r="AF4820" s="6"/>
    </row>
    <row r="4821" spans="1:32" ht="11.4" customHeight="1">
      <c r="A4821" s="602" t="s">
        <v>831</v>
      </c>
      <c r="B4821" s="3033" t="s">
        <v>756</v>
      </c>
      <c r="C4821" s="602" t="s">
        <v>307</v>
      </c>
      <c r="D4821" s="617" t="s">
        <v>1853</v>
      </c>
      <c r="E4821" s="639" t="s">
        <v>1802</v>
      </c>
      <c r="F4821" s="734">
        <v>2233</v>
      </c>
      <c r="G4821" s="1905" t="s">
        <v>2226</v>
      </c>
      <c r="H4821" s="687"/>
      <c r="I4821" s="687">
        <v>1300</v>
      </c>
      <c r="J4821" s="1537" t="s">
        <v>1126</v>
      </c>
      <c r="K4821" s="1221"/>
      <c r="L4821" s="687"/>
      <c r="M4821" s="1908">
        <v>1300</v>
      </c>
      <c r="N4821" s="296"/>
      <c r="O4821" s="6"/>
      <c r="P4821" s="6"/>
      <c r="Q4821" s="6"/>
      <c r="R4821" s="6"/>
      <c r="S4821" s="6"/>
      <c r="T4821" s="6"/>
      <c r="U4821" s="6"/>
      <c r="V4821" s="6"/>
      <c r="W4821" s="6"/>
      <c r="X4821" s="6"/>
      <c r="Y4821" s="6"/>
      <c r="Z4821" s="6"/>
      <c r="AA4821" s="6"/>
      <c r="AB4821" s="6"/>
      <c r="AC4821" s="6"/>
      <c r="AD4821" s="6"/>
      <c r="AE4821" s="6"/>
      <c r="AF4821" s="6"/>
    </row>
    <row r="4822" spans="1:32" ht="30.6">
      <c r="A4822" s="602" t="s">
        <v>831</v>
      </c>
      <c r="B4822" s="3033" t="s">
        <v>756</v>
      </c>
      <c r="C4822" s="602" t="s">
        <v>307</v>
      </c>
      <c r="D4822" s="617" t="s">
        <v>1853</v>
      </c>
      <c r="E4822" s="639" t="s">
        <v>1802</v>
      </c>
      <c r="F4822" s="734">
        <v>2233</v>
      </c>
      <c r="G4822" s="1905" t="s">
        <v>3808</v>
      </c>
      <c r="H4822" s="687"/>
      <c r="I4822" s="687">
        <v>640</v>
      </c>
      <c r="J4822" s="1537" t="s">
        <v>1126</v>
      </c>
      <c r="K4822" s="1221"/>
      <c r="L4822" s="687"/>
      <c r="M4822" s="1908">
        <v>640</v>
      </c>
      <c r="N4822" s="296"/>
      <c r="O4822" s="6"/>
      <c r="P4822" s="6"/>
      <c r="Q4822" s="6"/>
      <c r="R4822" s="6"/>
      <c r="S4822" s="6"/>
      <c r="T4822" s="6"/>
      <c r="U4822" s="6"/>
      <c r="V4822" s="6"/>
      <c r="W4822" s="6"/>
      <c r="X4822" s="6"/>
      <c r="Y4822" s="6"/>
      <c r="Z4822" s="6"/>
      <c r="AA4822" s="6"/>
      <c r="AB4822" s="6"/>
      <c r="AC4822" s="6"/>
      <c r="AD4822" s="6"/>
      <c r="AE4822" s="6"/>
      <c r="AF4822" s="6"/>
    </row>
    <row r="4823" spans="1:32" ht="33.75" customHeight="1">
      <c r="A4823" s="788"/>
      <c r="B4823" s="3032" t="s">
        <v>756</v>
      </c>
      <c r="C4823" s="622" t="s">
        <v>307</v>
      </c>
      <c r="D4823" s="658" t="s">
        <v>1853</v>
      </c>
      <c r="E4823" s="659" t="s">
        <v>1802</v>
      </c>
      <c r="F4823" s="763">
        <v>2234</v>
      </c>
      <c r="G4823" s="739" t="s">
        <v>229</v>
      </c>
      <c r="H4823" s="832">
        <v>2740</v>
      </c>
      <c r="I4823" s="832"/>
      <c r="J4823" s="1537">
        <v>416</v>
      </c>
      <c r="K4823" s="1158"/>
      <c r="L4823" s="832">
        <v>1940</v>
      </c>
      <c r="M4823" s="832"/>
      <c r="N4823" s="296"/>
      <c r="O4823" s="6"/>
      <c r="P4823" s="6"/>
      <c r="Q4823" s="6"/>
      <c r="R4823" s="6"/>
      <c r="S4823" s="6"/>
      <c r="T4823" s="6"/>
      <c r="U4823" s="6"/>
      <c r="V4823" s="6"/>
      <c r="W4823" s="6"/>
      <c r="X4823" s="6"/>
      <c r="Y4823" s="6"/>
      <c r="Z4823" s="6"/>
      <c r="AA4823" s="6"/>
      <c r="AB4823" s="6"/>
      <c r="AC4823" s="6"/>
      <c r="AD4823" s="6"/>
      <c r="AE4823" s="6"/>
      <c r="AF4823" s="6"/>
    </row>
    <row r="4824" spans="1:32">
      <c r="A4824" s="780" t="s">
        <v>832</v>
      </c>
      <c r="B4824" s="3041" t="s">
        <v>756</v>
      </c>
      <c r="C4824" s="780" t="s">
        <v>307</v>
      </c>
      <c r="D4824" s="1911" t="s">
        <v>1853</v>
      </c>
      <c r="E4824" s="639" t="s">
        <v>1802</v>
      </c>
      <c r="F4824" s="734">
        <v>2234</v>
      </c>
      <c r="G4824" s="1910" t="s">
        <v>3809</v>
      </c>
      <c r="H4824" s="687"/>
      <c r="I4824" s="687">
        <v>1440</v>
      </c>
      <c r="J4824" s="1537" t="s">
        <v>1126</v>
      </c>
      <c r="K4824" s="1221"/>
      <c r="L4824" s="687"/>
      <c r="M4824" s="1908">
        <v>900</v>
      </c>
      <c r="N4824" s="296"/>
      <c r="O4824" s="6"/>
      <c r="P4824" s="6"/>
      <c r="Q4824" s="6"/>
      <c r="R4824" s="6"/>
      <c r="S4824" s="6"/>
      <c r="T4824" s="6"/>
      <c r="U4824" s="6"/>
      <c r="V4824" s="6"/>
      <c r="W4824" s="6"/>
      <c r="X4824" s="6"/>
      <c r="Y4824" s="6"/>
      <c r="Z4824" s="6"/>
      <c r="AA4824" s="6"/>
      <c r="AB4824" s="6"/>
      <c r="AC4824" s="6"/>
      <c r="AD4824" s="6"/>
      <c r="AE4824" s="6"/>
      <c r="AF4824" s="6"/>
    </row>
    <row r="4825" spans="1:32" ht="20.399999999999999">
      <c r="A4825" s="780" t="s">
        <v>832</v>
      </c>
      <c r="B4825" s="3041" t="s">
        <v>756</v>
      </c>
      <c r="C4825" s="780" t="s">
        <v>307</v>
      </c>
      <c r="D4825" s="1911" t="s">
        <v>1853</v>
      </c>
      <c r="E4825" s="639" t="s">
        <v>1802</v>
      </c>
      <c r="F4825" s="734">
        <v>2234</v>
      </c>
      <c r="G4825" s="1910" t="s">
        <v>3810</v>
      </c>
      <c r="H4825" s="687"/>
      <c r="I4825" s="687">
        <v>1300</v>
      </c>
      <c r="J4825" s="1537" t="s">
        <v>1126</v>
      </c>
      <c r="K4825" s="1221"/>
      <c r="L4825" s="687"/>
      <c r="M4825" s="1908">
        <v>1040</v>
      </c>
      <c r="N4825" s="296"/>
      <c r="O4825" s="6"/>
      <c r="P4825" s="6"/>
      <c r="Q4825" s="6"/>
      <c r="R4825" s="6"/>
      <c r="S4825" s="6"/>
      <c r="T4825" s="6"/>
      <c r="U4825" s="6"/>
      <c r="V4825" s="6"/>
      <c r="W4825" s="6"/>
      <c r="X4825" s="6"/>
      <c r="Y4825" s="6"/>
      <c r="Z4825" s="6"/>
      <c r="AA4825" s="6"/>
      <c r="AB4825" s="6"/>
      <c r="AC4825" s="6"/>
      <c r="AD4825" s="6"/>
      <c r="AE4825" s="6"/>
      <c r="AF4825" s="6"/>
    </row>
    <row r="4826" spans="1:32" ht="11.4" customHeight="1">
      <c r="A4826" s="659"/>
      <c r="B4826" s="3032" t="s">
        <v>756</v>
      </c>
      <c r="C4826" s="659" t="s">
        <v>307</v>
      </c>
      <c r="D4826" s="762" t="s">
        <v>1853</v>
      </c>
      <c r="E4826" s="659" t="s">
        <v>1802</v>
      </c>
      <c r="F4826" s="763">
        <v>2235</v>
      </c>
      <c r="G4826" s="739" t="s">
        <v>1131</v>
      </c>
      <c r="H4826" s="832">
        <v>2050</v>
      </c>
      <c r="I4826" s="832"/>
      <c r="J4826" s="1537">
        <v>1101</v>
      </c>
      <c r="K4826" s="1158"/>
      <c r="L4826" s="832">
        <v>1500</v>
      </c>
      <c r="M4826" s="832"/>
      <c r="N4826" s="296"/>
      <c r="O4826" s="6"/>
      <c r="P4826" s="6"/>
      <c r="Q4826" s="6"/>
      <c r="R4826" s="6"/>
      <c r="S4826" s="6"/>
      <c r="T4826" s="6"/>
      <c r="U4826" s="6"/>
      <c r="V4826" s="6"/>
      <c r="W4826" s="6"/>
      <c r="X4826" s="6"/>
      <c r="Y4826" s="6"/>
      <c r="Z4826" s="6"/>
      <c r="AA4826" s="6"/>
      <c r="AB4826" s="6"/>
      <c r="AC4826" s="6"/>
      <c r="AD4826" s="6"/>
      <c r="AE4826" s="6"/>
      <c r="AF4826" s="6"/>
    </row>
    <row r="4827" spans="1:32" ht="20.399999999999999">
      <c r="A4827" s="780" t="s">
        <v>827</v>
      </c>
      <c r="B4827" s="3041" t="s">
        <v>756</v>
      </c>
      <c r="C4827" s="780" t="s">
        <v>307</v>
      </c>
      <c r="D4827" s="1911" t="s">
        <v>1853</v>
      </c>
      <c r="E4827" s="639" t="s">
        <v>1802</v>
      </c>
      <c r="F4827" s="734">
        <v>2235</v>
      </c>
      <c r="G4827" s="1905" t="s">
        <v>3811</v>
      </c>
      <c r="H4827" s="687"/>
      <c r="I4827" s="687">
        <v>2500</v>
      </c>
      <c r="J4827" s="1537" t="s">
        <v>1126</v>
      </c>
      <c r="K4827" s="1221"/>
      <c r="L4827" s="687"/>
      <c r="M4827" s="687">
        <v>1500</v>
      </c>
      <c r="N4827" s="296"/>
      <c r="O4827" s="6"/>
      <c r="P4827" s="6"/>
      <c r="Q4827" s="6"/>
      <c r="R4827" s="6"/>
      <c r="S4827" s="6"/>
      <c r="T4827" s="6"/>
      <c r="U4827" s="6"/>
      <c r="V4827" s="6"/>
      <c r="W4827" s="6"/>
      <c r="X4827" s="6"/>
      <c r="Y4827" s="6"/>
      <c r="Z4827" s="6"/>
      <c r="AA4827" s="6"/>
      <c r="AB4827" s="6"/>
      <c r="AC4827" s="6"/>
      <c r="AD4827" s="6"/>
      <c r="AE4827" s="6"/>
      <c r="AF4827" s="6"/>
    </row>
    <row r="4828" spans="1:32" ht="20.399999999999999">
      <c r="A4828" s="780" t="s">
        <v>827</v>
      </c>
      <c r="B4828" s="3041" t="s">
        <v>756</v>
      </c>
      <c r="C4828" s="780" t="s">
        <v>307</v>
      </c>
      <c r="D4828" s="1911" t="s">
        <v>1853</v>
      </c>
      <c r="E4828" s="639" t="s">
        <v>1802</v>
      </c>
      <c r="F4828" s="734">
        <v>2235</v>
      </c>
      <c r="G4828" s="769" t="s">
        <v>3202</v>
      </c>
      <c r="H4828" s="687"/>
      <c r="I4828" s="687">
        <v>-450</v>
      </c>
      <c r="J4828" s="1537" t="s">
        <v>1126</v>
      </c>
      <c r="K4828" s="1221"/>
      <c r="L4828" s="687"/>
      <c r="M4828" s="1900"/>
      <c r="N4828" s="296"/>
      <c r="O4828" s="6"/>
      <c r="P4828" s="6"/>
      <c r="Q4828" s="6"/>
      <c r="R4828" s="6"/>
      <c r="S4828" s="6"/>
      <c r="T4828" s="6"/>
      <c r="U4828" s="6"/>
      <c r="V4828" s="6"/>
      <c r="W4828" s="6"/>
      <c r="X4828" s="6"/>
      <c r="Y4828" s="6"/>
      <c r="Z4828" s="6"/>
      <c r="AA4828" s="6"/>
      <c r="AB4828" s="6"/>
      <c r="AC4828" s="6"/>
      <c r="AD4828" s="6"/>
      <c r="AE4828" s="6"/>
      <c r="AF4828" s="6"/>
    </row>
    <row r="4829" spans="1:32">
      <c r="A4829" s="659"/>
      <c r="B4829" s="3032" t="s">
        <v>756</v>
      </c>
      <c r="C4829" s="659" t="s">
        <v>305</v>
      </c>
      <c r="D4829" s="762" t="s">
        <v>1853</v>
      </c>
      <c r="E4829" s="659" t="s">
        <v>1802</v>
      </c>
      <c r="F4829" s="763">
        <v>2239</v>
      </c>
      <c r="G4829" s="739" t="s">
        <v>723</v>
      </c>
      <c r="H4829" s="832">
        <v>3579</v>
      </c>
      <c r="I4829" s="832"/>
      <c r="J4829" s="1537">
        <v>5242</v>
      </c>
      <c r="K4829" s="1158"/>
      <c r="L4829" s="832">
        <v>17335</v>
      </c>
      <c r="M4829" s="832"/>
      <c r="N4829" s="296"/>
      <c r="O4829" s="6"/>
      <c r="P4829" s="6"/>
      <c r="Q4829" s="6"/>
      <c r="R4829" s="6"/>
      <c r="S4829" s="6"/>
      <c r="T4829" s="6"/>
      <c r="U4829" s="6"/>
      <c r="V4829" s="6"/>
      <c r="W4829" s="6"/>
      <c r="X4829" s="6"/>
      <c r="Y4829" s="6"/>
      <c r="Z4829" s="6"/>
      <c r="AA4829" s="6"/>
      <c r="AB4829" s="6"/>
      <c r="AC4829" s="6"/>
      <c r="AD4829" s="6"/>
      <c r="AE4829" s="6"/>
      <c r="AF4829" s="6"/>
    </row>
    <row r="4830" spans="1:32" ht="20.399999999999999">
      <c r="A4830" s="780" t="s">
        <v>827</v>
      </c>
      <c r="B4830" s="3041" t="s">
        <v>756</v>
      </c>
      <c r="C4830" s="780" t="s">
        <v>305</v>
      </c>
      <c r="D4830" s="1911" t="s">
        <v>1853</v>
      </c>
      <c r="E4830" s="639" t="s">
        <v>1802</v>
      </c>
      <c r="F4830" s="734">
        <v>2239</v>
      </c>
      <c r="G4830" s="1797" t="s">
        <v>3812</v>
      </c>
      <c r="H4830" s="687"/>
      <c r="I4830" s="687">
        <v>1280</v>
      </c>
      <c r="J4830" s="1537" t="s">
        <v>1126</v>
      </c>
      <c r="K4830" s="1221"/>
      <c r="L4830" s="687"/>
      <c r="M4830" s="1876">
        <v>640</v>
      </c>
      <c r="N4830" s="296"/>
      <c r="O4830" s="6"/>
      <c r="P4830" s="6"/>
      <c r="Q4830" s="6"/>
      <c r="R4830" s="6"/>
      <c r="S4830" s="6"/>
      <c r="T4830" s="6"/>
      <c r="U4830" s="6"/>
      <c r="V4830" s="6"/>
      <c r="W4830" s="6"/>
      <c r="X4830" s="6"/>
      <c r="Y4830" s="6"/>
      <c r="Z4830" s="6"/>
      <c r="AA4830" s="6"/>
      <c r="AB4830" s="6"/>
      <c r="AC4830" s="6"/>
      <c r="AD4830" s="6"/>
      <c r="AE4830" s="6"/>
      <c r="AF4830" s="6"/>
    </row>
    <row r="4831" spans="1:32" ht="40.799999999999997">
      <c r="A4831" s="780" t="s">
        <v>827</v>
      </c>
      <c r="B4831" s="3041" t="s">
        <v>756</v>
      </c>
      <c r="C4831" s="780" t="s">
        <v>305</v>
      </c>
      <c r="D4831" s="1911" t="s">
        <v>1853</v>
      </c>
      <c r="E4831" s="639" t="s">
        <v>1802</v>
      </c>
      <c r="F4831" s="734">
        <v>2239</v>
      </c>
      <c r="G4831" s="1797" t="s">
        <v>4807</v>
      </c>
      <c r="H4831" s="687"/>
      <c r="I4831" s="687">
        <v>1275</v>
      </c>
      <c r="J4831" s="1537" t="s">
        <v>1126</v>
      </c>
      <c r="K4831" s="1221"/>
      <c r="L4831" s="687"/>
      <c r="M4831" s="1876">
        <v>1275</v>
      </c>
      <c r="N4831" s="296"/>
      <c r="O4831" s="6"/>
      <c r="P4831" s="6"/>
      <c r="Q4831" s="6"/>
      <c r="R4831" s="6"/>
      <c r="S4831" s="6"/>
      <c r="T4831" s="6"/>
      <c r="U4831" s="6"/>
      <c r="V4831" s="6"/>
      <c r="W4831" s="6"/>
      <c r="X4831" s="6"/>
      <c r="Y4831" s="6"/>
      <c r="Z4831" s="6"/>
      <c r="AA4831" s="6"/>
      <c r="AB4831" s="6"/>
      <c r="AC4831" s="6"/>
      <c r="AD4831" s="6"/>
      <c r="AE4831" s="6"/>
      <c r="AF4831" s="6"/>
    </row>
    <row r="4832" spans="1:32" ht="30.6">
      <c r="A4832" s="1912"/>
      <c r="B4832" s="3041" t="s">
        <v>756</v>
      </c>
      <c r="C4832" s="780" t="s">
        <v>307</v>
      </c>
      <c r="D4832" s="1911" t="s">
        <v>1853</v>
      </c>
      <c r="E4832" s="639" t="s">
        <v>1802</v>
      </c>
      <c r="F4832" s="734">
        <v>2239</v>
      </c>
      <c r="G4832" s="1913" t="s">
        <v>3038</v>
      </c>
      <c r="H4832" s="1914"/>
      <c r="I4832" s="1914">
        <v>-847</v>
      </c>
      <c r="J4832" s="1537" t="s">
        <v>1126</v>
      </c>
      <c r="K4832" s="1915"/>
      <c r="L4832" s="1914"/>
      <c r="M4832" s="1914"/>
      <c r="N4832" s="296"/>
      <c r="O4832" s="6"/>
      <c r="P4832" s="6"/>
      <c r="Q4832" s="6"/>
      <c r="R4832" s="6"/>
      <c r="S4832" s="6"/>
      <c r="T4832" s="6"/>
      <c r="U4832" s="6"/>
      <c r="V4832" s="6"/>
      <c r="W4832" s="6"/>
      <c r="X4832" s="6"/>
      <c r="Y4832" s="6"/>
      <c r="Z4832" s="6"/>
      <c r="AA4832" s="6"/>
      <c r="AB4832" s="6"/>
      <c r="AC4832" s="6"/>
      <c r="AD4832" s="6"/>
      <c r="AE4832" s="6"/>
      <c r="AF4832" s="6"/>
    </row>
    <row r="4833" spans="1:32" ht="45" customHeight="1">
      <c r="A4833" s="780"/>
      <c r="B4833" s="3041" t="s">
        <v>756</v>
      </c>
      <c r="C4833" s="780" t="s">
        <v>307</v>
      </c>
      <c r="D4833" s="1911" t="s">
        <v>1853</v>
      </c>
      <c r="E4833" s="639" t="s">
        <v>1802</v>
      </c>
      <c r="F4833" s="734">
        <v>2239</v>
      </c>
      <c r="G4833" s="1797" t="s">
        <v>3814</v>
      </c>
      <c r="H4833" s="687"/>
      <c r="I4833" s="687">
        <v>1180</v>
      </c>
      <c r="J4833" s="1537" t="s">
        <v>1126</v>
      </c>
      <c r="K4833" s="1221"/>
      <c r="L4833" s="687"/>
      <c r="M4833" s="1876">
        <v>1180</v>
      </c>
      <c r="N4833" s="296"/>
      <c r="O4833" s="6"/>
      <c r="P4833" s="6"/>
      <c r="Q4833" s="6"/>
      <c r="R4833" s="6"/>
      <c r="S4833" s="6"/>
      <c r="T4833" s="6"/>
      <c r="U4833" s="6"/>
      <c r="V4833" s="6"/>
      <c r="W4833" s="6"/>
      <c r="X4833" s="6"/>
      <c r="Y4833" s="6"/>
      <c r="Z4833" s="6"/>
      <c r="AA4833" s="6"/>
      <c r="AB4833" s="6"/>
      <c r="AC4833" s="6"/>
      <c r="AD4833" s="6"/>
      <c r="AE4833" s="6"/>
      <c r="AF4833" s="6"/>
    </row>
    <row r="4834" spans="1:32" ht="191.25" customHeight="1">
      <c r="A4834" s="1916"/>
      <c r="B4834" s="3041" t="s">
        <v>756</v>
      </c>
      <c r="C4834" s="780" t="s">
        <v>307</v>
      </c>
      <c r="D4834" s="1911" t="s">
        <v>1853</v>
      </c>
      <c r="E4834" s="639" t="s">
        <v>1802</v>
      </c>
      <c r="F4834" s="734">
        <v>2239</v>
      </c>
      <c r="G4834" s="1797" t="s">
        <v>3815</v>
      </c>
      <c r="H4834" s="1876"/>
      <c r="I4834" s="1876"/>
      <c r="J4834" s="1619"/>
      <c r="K4834" s="1907"/>
      <c r="L4834" s="1876"/>
      <c r="M4834" s="1876">
        <v>14240</v>
      </c>
      <c r="N4834" s="296"/>
      <c r="O4834" s="6"/>
      <c r="P4834" s="6"/>
      <c r="Q4834" s="6"/>
      <c r="R4834" s="6"/>
      <c r="S4834" s="6"/>
      <c r="T4834" s="6"/>
      <c r="U4834" s="6"/>
      <c r="V4834" s="6"/>
      <c r="W4834" s="6"/>
      <c r="X4834" s="6"/>
      <c r="Y4834" s="6"/>
      <c r="Z4834" s="6"/>
      <c r="AA4834" s="6"/>
      <c r="AB4834" s="6"/>
      <c r="AC4834" s="6"/>
      <c r="AD4834" s="6"/>
      <c r="AE4834" s="6"/>
      <c r="AF4834" s="6"/>
    </row>
    <row r="4835" spans="1:32" ht="30.6">
      <c r="A4835" s="780" t="s">
        <v>827</v>
      </c>
      <c r="B4835" s="3041" t="s">
        <v>756</v>
      </c>
      <c r="C4835" s="780" t="s">
        <v>307</v>
      </c>
      <c r="D4835" s="1911" t="s">
        <v>1853</v>
      </c>
      <c r="E4835" s="639" t="s">
        <v>1802</v>
      </c>
      <c r="F4835" s="734">
        <v>2239</v>
      </c>
      <c r="G4835" s="769" t="s">
        <v>2227</v>
      </c>
      <c r="H4835" s="687"/>
      <c r="I4835" s="687">
        <v>168</v>
      </c>
      <c r="J4835" s="1537" t="s">
        <v>1126</v>
      </c>
      <c r="K4835" s="1221"/>
      <c r="L4835" s="687"/>
      <c r="M4835" s="687"/>
      <c r="N4835" s="296"/>
      <c r="O4835" s="6"/>
      <c r="P4835" s="6"/>
      <c r="Q4835" s="6"/>
      <c r="R4835" s="6"/>
      <c r="S4835" s="6"/>
      <c r="T4835" s="6"/>
      <c r="U4835" s="6"/>
      <c r="V4835" s="6"/>
      <c r="W4835" s="6"/>
      <c r="X4835" s="6"/>
      <c r="Y4835" s="6"/>
      <c r="Z4835" s="6"/>
      <c r="AA4835" s="6"/>
      <c r="AB4835" s="6"/>
      <c r="AC4835" s="6"/>
      <c r="AD4835" s="6"/>
      <c r="AE4835" s="6"/>
      <c r="AF4835" s="6"/>
    </row>
    <row r="4836" spans="1:32" ht="30.6">
      <c r="A4836" s="639"/>
      <c r="B4836" s="3033" t="s">
        <v>756</v>
      </c>
      <c r="C4836" s="639" t="s">
        <v>305</v>
      </c>
      <c r="D4836" s="733" t="s">
        <v>1853</v>
      </c>
      <c r="E4836" s="639" t="s">
        <v>1802</v>
      </c>
      <c r="F4836" s="734">
        <v>2239</v>
      </c>
      <c r="G4836" s="769" t="s">
        <v>2228</v>
      </c>
      <c r="H4836" s="691"/>
      <c r="I4836" s="691">
        <v>567</v>
      </c>
      <c r="J4836" s="1537" t="s">
        <v>1126</v>
      </c>
      <c r="K4836" s="1158"/>
      <c r="L4836" s="691"/>
      <c r="M4836" s="691"/>
      <c r="N4836" s="296"/>
      <c r="O4836" s="6"/>
      <c r="P4836" s="6"/>
      <c r="Q4836" s="6"/>
      <c r="R4836" s="6"/>
      <c r="S4836" s="6"/>
      <c r="T4836" s="6"/>
      <c r="V4836" s="6"/>
      <c r="W4836" s="6"/>
      <c r="X4836" s="6"/>
      <c r="Y4836" s="6"/>
      <c r="Z4836" s="6"/>
      <c r="AA4836" s="6"/>
      <c r="AB4836" s="6"/>
      <c r="AC4836" s="6"/>
      <c r="AD4836" s="6"/>
      <c r="AE4836" s="6"/>
      <c r="AF4836" s="6"/>
    </row>
    <row r="4837" spans="1:32" ht="20.399999999999999">
      <c r="A4837" s="1034"/>
      <c r="B4837" s="3033" t="s">
        <v>756</v>
      </c>
      <c r="C4837" s="639" t="s">
        <v>305</v>
      </c>
      <c r="D4837" s="733" t="s">
        <v>1853</v>
      </c>
      <c r="E4837" s="639" t="s">
        <v>1802</v>
      </c>
      <c r="F4837" s="734">
        <v>2239</v>
      </c>
      <c r="G4837" s="1913" t="s">
        <v>2891</v>
      </c>
      <c r="H4837" s="1352"/>
      <c r="I4837" s="1352">
        <v>-40</v>
      </c>
      <c r="J4837" s="1537" t="s">
        <v>1126</v>
      </c>
      <c r="K4837" s="1917"/>
      <c r="L4837" s="1352"/>
      <c r="M4837" s="1352"/>
      <c r="N4837" s="168"/>
      <c r="O4837" s="6"/>
      <c r="P4837" s="6"/>
      <c r="Q4837" s="6"/>
      <c r="R4837" s="6"/>
      <c r="S4837" s="6"/>
      <c r="T4837" s="6"/>
      <c r="V4837" s="6"/>
      <c r="W4837" s="6"/>
      <c r="X4837" s="6"/>
      <c r="Y4837" s="6"/>
      <c r="Z4837" s="6"/>
      <c r="AA4837" s="6"/>
      <c r="AB4837" s="6"/>
      <c r="AC4837" s="6"/>
      <c r="AD4837" s="6"/>
      <c r="AE4837" s="6"/>
      <c r="AF4837" s="6"/>
    </row>
    <row r="4838" spans="1:32" ht="20.399999999999999">
      <c r="A4838" s="1034"/>
      <c r="B4838" s="3033" t="s">
        <v>756</v>
      </c>
      <c r="C4838" s="639" t="s">
        <v>305</v>
      </c>
      <c r="D4838" s="733" t="s">
        <v>1853</v>
      </c>
      <c r="E4838" s="639" t="s">
        <v>1802</v>
      </c>
      <c r="F4838" s="734">
        <v>2239</v>
      </c>
      <c r="G4838" s="689" t="s">
        <v>2892</v>
      </c>
      <c r="H4838" s="687"/>
      <c r="I4838" s="687">
        <v>-4</v>
      </c>
      <c r="J4838" s="1537" t="s">
        <v>1126</v>
      </c>
      <c r="K4838" s="1221"/>
      <c r="L4838" s="687"/>
      <c r="M4838" s="687"/>
      <c r="N4838" s="168"/>
      <c r="O4838" s="6"/>
      <c r="P4838" s="6"/>
      <c r="Q4838" s="6"/>
      <c r="R4838" s="6"/>
      <c r="S4838" s="6"/>
      <c r="T4838" s="6"/>
      <c r="V4838" s="6"/>
      <c r="W4838" s="6"/>
      <c r="X4838" s="6"/>
      <c r="Y4838" s="6"/>
      <c r="Z4838" s="6"/>
      <c r="AA4838" s="6"/>
      <c r="AB4838" s="6"/>
      <c r="AC4838" s="6"/>
      <c r="AD4838" s="6"/>
      <c r="AE4838" s="6"/>
      <c r="AF4838" s="6"/>
    </row>
    <row r="4839" spans="1:32" ht="20.399999999999999">
      <c r="A4839" s="622"/>
      <c r="B4839" s="3032" t="s">
        <v>756</v>
      </c>
      <c r="C4839" s="622" t="s">
        <v>305</v>
      </c>
      <c r="D4839" s="658" t="s">
        <v>1853</v>
      </c>
      <c r="E4839" s="659" t="s">
        <v>1802</v>
      </c>
      <c r="F4839" s="763">
        <v>2241</v>
      </c>
      <c r="G4839" s="739" t="s">
        <v>148</v>
      </c>
      <c r="H4839" s="832">
        <v>540</v>
      </c>
      <c r="I4839" s="832"/>
      <c r="J4839" s="1537">
        <v>125.51</v>
      </c>
      <c r="K4839" s="1158"/>
      <c r="L4839" s="832">
        <v>540</v>
      </c>
      <c r="M4839" s="832"/>
      <c r="N4839" s="594" t="s">
        <v>4394</v>
      </c>
      <c r="O4839" s="6"/>
      <c r="P4839" s="6"/>
      <c r="Q4839" s="6"/>
      <c r="R4839" s="6"/>
      <c r="S4839" s="6"/>
      <c r="T4839" s="6"/>
      <c r="U4839" s="6"/>
      <c r="V4839" s="6"/>
      <c r="W4839" s="6"/>
      <c r="X4839" s="6"/>
      <c r="Y4839" s="6"/>
      <c r="Z4839" s="6"/>
      <c r="AA4839" s="6"/>
      <c r="AB4839" s="6"/>
      <c r="AC4839" s="6"/>
      <c r="AD4839" s="6"/>
      <c r="AE4839" s="6"/>
      <c r="AF4839" s="6"/>
    </row>
    <row r="4840" spans="1:32">
      <c r="A4840" s="713"/>
      <c r="B4840" s="3041" t="s">
        <v>756</v>
      </c>
      <c r="C4840" s="713" t="s">
        <v>305</v>
      </c>
      <c r="D4840" s="812" t="s">
        <v>1853</v>
      </c>
      <c r="E4840" s="639" t="s">
        <v>1802</v>
      </c>
      <c r="F4840" s="734">
        <v>2241</v>
      </c>
      <c r="G4840" s="947" t="s">
        <v>777</v>
      </c>
      <c r="H4840" s="687"/>
      <c r="I4840" s="687">
        <v>540</v>
      </c>
      <c r="J4840" s="1537" t="s">
        <v>1126</v>
      </c>
      <c r="K4840" s="1918"/>
      <c r="L4840" s="687"/>
      <c r="M4840" s="687">
        <v>540</v>
      </c>
      <c r="N4840" s="168"/>
      <c r="O4840" s="6"/>
      <c r="P4840" s="6"/>
      <c r="Q4840" s="6"/>
      <c r="R4840" s="6"/>
      <c r="S4840" s="6"/>
      <c r="T4840" s="6"/>
      <c r="U4840" s="6"/>
      <c r="V4840" s="6"/>
      <c r="W4840" s="6"/>
      <c r="X4840" s="6"/>
      <c r="Y4840" s="6"/>
      <c r="Z4840" s="6"/>
      <c r="AA4840" s="6"/>
      <c r="AB4840" s="6"/>
      <c r="AC4840" s="6"/>
      <c r="AD4840" s="6"/>
      <c r="AE4840" s="6"/>
      <c r="AF4840" s="6"/>
    </row>
    <row r="4841" spans="1:32">
      <c r="A4841" s="1050"/>
      <c r="B4841" s="3041" t="s">
        <v>756</v>
      </c>
      <c r="C4841" s="713" t="s">
        <v>305</v>
      </c>
      <c r="D4841" s="812" t="s">
        <v>1853</v>
      </c>
      <c r="E4841" s="639" t="s">
        <v>1802</v>
      </c>
      <c r="F4841" s="734">
        <v>2241</v>
      </c>
      <c r="G4841" s="1919"/>
      <c r="H4841" s="1914"/>
      <c r="I4841" s="1914"/>
      <c r="J4841" s="1537" t="s">
        <v>1126</v>
      </c>
      <c r="K4841" s="1920"/>
      <c r="L4841" s="1914"/>
      <c r="M4841" s="1914"/>
      <c r="N4841" s="168"/>
      <c r="O4841" s="6"/>
      <c r="P4841" s="6"/>
      <c r="Q4841" s="6"/>
      <c r="R4841" s="6"/>
      <c r="S4841" s="6"/>
      <c r="T4841" s="6"/>
      <c r="V4841" s="6"/>
      <c r="W4841" s="6"/>
      <c r="X4841" s="6"/>
      <c r="Y4841" s="6"/>
      <c r="Z4841" s="6"/>
      <c r="AA4841" s="6"/>
      <c r="AB4841" s="6"/>
      <c r="AC4841" s="6"/>
      <c r="AD4841" s="6"/>
      <c r="AE4841" s="6"/>
      <c r="AF4841" s="6"/>
    </row>
    <row r="4842" spans="1:32" ht="20.399999999999999">
      <c r="A4842" s="622"/>
      <c r="B4842" s="3032" t="s">
        <v>756</v>
      </c>
      <c r="C4842" s="622" t="s">
        <v>305</v>
      </c>
      <c r="D4842" s="658" t="s">
        <v>1853</v>
      </c>
      <c r="E4842" s="659" t="s">
        <v>1802</v>
      </c>
      <c r="F4842" s="763">
        <v>2243</v>
      </c>
      <c r="G4842" s="739" t="s">
        <v>190</v>
      </c>
      <c r="H4842" s="832">
        <v>300</v>
      </c>
      <c r="I4842" s="832"/>
      <c r="J4842" s="1537">
        <v>0</v>
      </c>
      <c r="K4842" s="1158"/>
      <c r="L4842" s="832">
        <v>300</v>
      </c>
      <c r="M4842" s="832"/>
      <c r="N4842" s="168"/>
      <c r="O4842" s="6"/>
      <c r="P4842" s="6"/>
      <c r="Q4842" s="6"/>
      <c r="R4842" s="6"/>
      <c r="S4842" s="6"/>
      <c r="T4842" s="6"/>
      <c r="U4842" s="6"/>
      <c r="V4842" s="6"/>
      <c r="W4842" s="6"/>
      <c r="X4842" s="6"/>
      <c r="Y4842" s="6"/>
      <c r="Z4842" s="6"/>
      <c r="AA4842" s="6"/>
      <c r="AB4842" s="6"/>
      <c r="AC4842" s="6"/>
      <c r="AD4842" s="6"/>
      <c r="AE4842" s="6"/>
      <c r="AF4842" s="6"/>
    </row>
    <row r="4843" spans="1:32">
      <c r="A4843" s="713"/>
      <c r="B4843" s="3041" t="s">
        <v>756</v>
      </c>
      <c r="C4843" s="713" t="s">
        <v>305</v>
      </c>
      <c r="D4843" s="617" t="s">
        <v>1853</v>
      </c>
      <c r="E4843" s="639" t="s">
        <v>1802</v>
      </c>
      <c r="F4843" s="734">
        <v>2243</v>
      </c>
      <c r="G4843" s="769" t="s">
        <v>1413</v>
      </c>
      <c r="H4843" s="687"/>
      <c r="I4843" s="687">
        <v>300</v>
      </c>
      <c r="J4843" s="1537" t="s">
        <v>1126</v>
      </c>
      <c r="K4843" s="1221"/>
      <c r="L4843" s="687"/>
      <c r="M4843" s="687">
        <v>300</v>
      </c>
      <c r="N4843" s="6"/>
      <c r="O4843" s="6"/>
      <c r="P4843" s="6"/>
      <c r="Q4843" s="6"/>
      <c r="R4843" s="6"/>
      <c r="S4843" s="6"/>
      <c r="T4843" s="6"/>
      <c r="U4843" s="6"/>
      <c r="V4843" s="6"/>
      <c r="W4843" s="6"/>
      <c r="X4843" s="6"/>
      <c r="Y4843" s="6"/>
      <c r="Z4843" s="6"/>
      <c r="AA4843" s="6"/>
      <c r="AB4843" s="6"/>
      <c r="AC4843" s="6"/>
      <c r="AD4843" s="6"/>
      <c r="AE4843" s="6"/>
      <c r="AF4843" s="6"/>
    </row>
    <row r="4844" spans="1:32" ht="202.5" customHeight="1">
      <c r="A4844" s="622"/>
      <c r="B4844" s="3032" t="s">
        <v>756</v>
      </c>
      <c r="C4844" s="622" t="s">
        <v>305</v>
      </c>
      <c r="D4844" s="658" t="s">
        <v>1853</v>
      </c>
      <c r="E4844" s="659" t="s">
        <v>1802</v>
      </c>
      <c r="F4844" s="763">
        <v>2247</v>
      </c>
      <c r="G4844" s="739" t="s">
        <v>153</v>
      </c>
      <c r="H4844" s="832">
        <v>11100</v>
      </c>
      <c r="I4844" s="832"/>
      <c r="J4844" s="1537">
        <v>7200</v>
      </c>
      <c r="K4844" s="1158"/>
      <c r="L4844" s="832">
        <v>10600</v>
      </c>
      <c r="M4844" s="832"/>
      <c r="N4844" s="6"/>
      <c r="O4844" s="6"/>
      <c r="P4844" s="6"/>
      <c r="Q4844" s="6"/>
      <c r="R4844" s="6"/>
      <c r="S4844" s="6"/>
      <c r="T4844" s="6"/>
      <c r="U4844" s="6"/>
      <c r="V4844" s="6"/>
      <c r="W4844" s="6"/>
      <c r="X4844" s="6"/>
      <c r="Y4844" s="6"/>
      <c r="Z4844" s="6"/>
      <c r="AA4844" s="6"/>
      <c r="AB4844" s="6"/>
      <c r="AC4844" s="6"/>
      <c r="AD4844" s="6"/>
      <c r="AE4844" s="6"/>
      <c r="AF4844" s="6"/>
    </row>
    <row r="4845" spans="1:32" ht="191.25" customHeight="1">
      <c r="A4845" s="713"/>
      <c r="B4845" s="3041" t="s">
        <v>756</v>
      </c>
      <c r="C4845" s="713" t="s">
        <v>305</v>
      </c>
      <c r="D4845" s="812" t="s">
        <v>1853</v>
      </c>
      <c r="E4845" s="639" t="s">
        <v>1802</v>
      </c>
      <c r="F4845" s="734">
        <v>2247</v>
      </c>
      <c r="G4845" s="1797" t="s">
        <v>2229</v>
      </c>
      <c r="H4845" s="687"/>
      <c r="I4845" s="687">
        <v>10600</v>
      </c>
      <c r="J4845" s="1537" t="s">
        <v>1126</v>
      </c>
      <c r="K4845" s="1221"/>
      <c r="L4845" s="687"/>
      <c r="M4845" s="687">
        <v>10600</v>
      </c>
      <c r="N4845" s="6"/>
      <c r="O4845" s="6"/>
      <c r="P4845" s="6"/>
      <c r="Q4845" s="6"/>
      <c r="R4845" s="6"/>
      <c r="S4845" s="6"/>
      <c r="T4845" s="6"/>
      <c r="U4845" s="6"/>
      <c r="V4845" s="6"/>
      <c r="W4845" s="6"/>
      <c r="X4845" s="6"/>
      <c r="Y4845" s="6"/>
      <c r="Z4845" s="6"/>
      <c r="AA4845" s="6"/>
      <c r="AB4845" s="6"/>
      <c r="AC4845" s="6"/>
      <c r="AD4845" s="6"/>
      <c r="AE4845" s="6"/>
      <c r="AF4845" s="6"/>
    </row>
    <row r="4846" spans="1:32" ht="20.399999999999999">
      <c r="A4846" s="713"/>
      <c r="B4846" s="3041" t="s">
        <v>756</v>
      </c>
      <c r="C4846" s="713" t="s">
        <v>305</v>
      </c>
      <c r="D4846" s="812" t="s">
        <v>1853</v>
      </c>
      <c r="E4846" s="639" t="s">
        <v>1802</v>
      </c>
      <c r="F4846" s="734">
        <v>2247</v>
      </c>
      <c r="G4846" s="684" t="s">
        <v>2568</v>
      </c>
      <c r="H4846" s="687"/>
      <c r="I4846" s="687">
        <v>1500</v>
      </c>
      <c r="J4846" s="1537" t="s">
        <v>1126</v>
      </c>
      <c r="K4846" s="1220"/>
      <c r="L4846" s="687"/>
      <c r="M4846" s="687"/>
      <c r="N4846" s="6"/>
      <c r="O4846" s="6"/>
      <c r="P4846" s="6"/>
      <c r="Q4846" s="6"/>
      <c r="R4846" s="6"/>
      <c r="S4846" s="6"/>
      <c r="T4846" s="6"/>
      <c r="U4846" s="6"/>
      <c r="V4846" s="6"/>
      <c r="W4846" s="6"/>
      <c r="X4846" s="6"/>
      <c r="Y4846" s="6"/>
      <c r="Z4846" s="6"/>
      <c r="AA4846" s="6"/>
      <c r="AB4846" s="6"/>
      <c r="AC4846" s="6"/>
      <c r="AD4846" s="6"/>
      <c r="AE4846" s="6"/>
      <c r="AF4846" s="6"/>
    </row>
    <row r="4847" spans="1:32" ht="71.400000000000006">
      <c r="A4847" s="1463"/>
      <c r="B4847" s="3041" t="s">
        <v>756</v>
      </c>
      <c r="C4847" s="713" t="s">
        <v>305</v>
      </c>
      <c r="D4847" s="812" t="s">
        <v>1853</v>
      </c>
      <c r="E4847" s="639" t="s">
        <v>1802</v>
      </c>
      <c r="F4847" s="734">
        <v>2247</v>
      </c>
      <c r="G4847" s="1895" t="s">
        <v>3166</v>
      </c>
      <c r="H4847" s="1464"/>
      <c r="I4847" s="1464">
        <v>-1000</v>
      </c>
      <c r="J4847" s="1538"/>
      <c r="K4847" s="1896"/>
      <c r="L4847" s="1464"/>
      <c r="M4847" s="1464"/>
      <c r="N4847" s="6"/>
      <c r="O4847" s="6"/>
      <c r="P4847" s="6"/>
      <c r="Q4847" s="6"/>
      <c r="R4847" s="6"/>
      <c r="S4847" s="6"/>
      <c r="T4847" s="6"/>
      <c r="U4847" s="6"/>
      <c r="V4847" s="6"/>
      <c r="W4847" s="6"/>
      <c r="X4847" s="6"/>
      <c r="Y4847" s="6"/>
      <c r="Z4847" s="6"/>
      <c r="AA4847" s="6"/>
      <c r="AB4847" s="6"/>
      <c r="AC4847" s="6"/>
      <c r="AD4847" s="6"/>
      <c r="AE4847" s="6"/>
      <c r="AF4847" s="6"/>
    </row>
    <row r="4848" spans="1:32" ht="20.399999999999999">
      <c r="A4848" s="622"/>
      <c r="B4848" s="3032" t="s">
        <v>756</v>
      </c>
      <c r="C4848" s="622" t="s">
        <v>305</v>
      </c>
      <c r="D4848" s="658" t="s">
        <v>1853</v>
      </c>
      <c r="E4848" s="659" t="s">
        <v>1802</v>
      </c>
      <c r="F4848" s="763">
        <v>2249</v>
      </c>
      <c r="G4848" s="739" t="s">
        <v>274</v>
      </c>
      <c r="H4848" s="832">
        <v>4500</v>
      </c>
      <c r="I4848" s="832"/>
      <c r="J4848" s="1537">
        <v>0</v>
      </c>
      <c r="K4848" s="1158"/>
      <c r="L4848" s="832">
        <v>3660</v>
      </c>
      <c r="M4848" s="832"/>
      <c r="N4848" s="6"/>
      <c r="O4848" s="6"/>
      <c r="P4848" s="6"/>
      <c r="Q4848" s="6"/>
      <c r="R4848" s="6"/>
      <c r="S4848" s="6"/>
      <c r="T4848" s="6"/>
      <c r="V4848" s="6"/>
      <c r="W4848" s="6"/>
      <c r="X4848" s="6"/>
      <c r="Y4848" s="6"/>
      <c r="Z4848" s="6"/>
      <c r="AA4848" s="6"/>
      <c r="AB4848" s="6"/>
      <c r="AC4848" s="6"/>
      <c r="AD4848" s="6"/>
      <c r="AE4848" s="6"/>
      <c r="AF4848" s="6"/>
    </row>
    <row r="4849" spans="1:32" ht="30.6">
      <c r="A4849" s="713"/>
      <c r="B4849" s="3041" t="s">
        <v>756</v>
      </c>
      <c r="C4849" s="713" t="s">
        <v>305</v>
      </c>
      <c r="D4849" s="617" t="s">
        <v>1853</v>
      </c>
      <c r="E4849" s="639" t="s">
        <v>1802</v>
      </c>
      <c r="F4849" s="734">
        <v>2249</v>
      </c>
      <c r="G4849" s="1797" t="s">
        <v>3813</v>
      </c>
      <c r="H4849" s="687"/>
      <c r="I4849" s="687">
        <v>4500</v>
      </c>
      <c r="J4849" s="1537" t="s">
        <v>1126</v>
      </c>
      <c r="K4849" s="1221"/>
      <c r="L4849" s="687"/>
      <c r="M4849" s="1876">
        <v>3660</v>
      </c>
      <c r="N4849" s="6"/>
      <c r="O4849" s="6"/>
      <c r="P4849" s="6"/>
      <c r="Q4849" s="6"/>
      <c r="R4849" s="6"/>
      <c r="S4849" s="6"/>
      <c r="T4849" s="6"/>
      <c r="V4849" s="6"/>
      <c r="W4849" s="6"/>
      <c r="X4849" s="6"/>
      <c r="Y4849" s="6"/>
      <c r="Z4849" s="6"/>
      <c r="AA4849" s="6"/>
      <c r="AB4849" s="6"/>
      <c r="AC4849" s="6"/>
      <c r="AD4849" s="6"/>
      <c r="AE4849" s="6"/>
      <c r="AF4849" s="6"/>
    </row>
    <row r="4850" spans="1:32">
      <c r="A4850" s="622"/>
      <c r="B4850" s="3032" t="s">
        <v>756</v>
      </c>
      <c r="C4850" s="622" t="s">
        <v>305</v>
      </c>
      <c r="D4850" s="658" t="s">
        <v>1853</v>
      </c>
      <c r="E4850" s="659" t="s">
        <v>1802</v>
      </c>
      <c r="F4850" s="763">
        <v>2250</v>
      </c>
      <c r="G4850" s="739" t="s">
        <v>762</v>
      </c>
      <c r="H4850" s="832">
        <v>2200.6759999999995</v>
      </c>
      <c r="I4850" s="832"/>
      <c r="J4850" s="1537">
        <v>1357</v>
      </c>
      <c r="K4850" s="1158"/>
      <c r="L4850" s="832">
        <v>2281.52</v>
      </c>
      <c r="M4850" s="832"/>
      <c r="N4850" s="1529"/>
      <c r="O4850" s="6"/>
      <c r="P4850" s="6"/>
      <c r="Q4850" s="6"/>
      <c r="R4850" s="6"/>
      <c r="S4850" s="6"/>
      <c r="T4850" s="6"/>
      <c r="V4850" s="6"/>
      <c r="W4850" s="6"/>
      <c r="X4850" s="6"/>
      <c r="Y4850" s="6"/>
      <c r="Z4850" s="6"/>
      <c r="AA4850" s="6"/>
      <c r="AB4850" s="6"/>
      <c r="AC4850" s="6"/>
      <c r="AD4850" s="6"/>
      <c r="AE4850" s="6"/>
      <c r="AF4850" s="6"/>
    </row>
    <row r="4851" spans="1:32" ht="71.400000000000006">
      <c r="A4851" s="713"/>
      <c r="B4851" s="3041" t="s">
        <v>756</v>
      </c>
      <c r="C4851" s="713" t="s">
        <v>305</v>
      </c>
      <c r="D4851" s="812" t="s">
        <v>1853</v>
      </c>
      <c r="E4851" s="639" t="s">
        <v>1802</v>
      </c>
      <c r="F4851" s="734">
        <v>2250</v>
      </c>
      <c r="G4851" s="1921" t="s">
        <v>3816</v>
      </c>
      <c r="H4851" s="687"/>
      <c r="I4851" s="687">
        <v>1311.1559999999997</v>
      </c>
      <c r="J4851" s="1537" t="s">
        <v>1126</v>
      </c>
      <c r="K4851" s="1221"/>
      <c r="L4851" s="687"/>
      <c r="M4851" s="1876">
        <v>1284</v>
      </c>
      <c r="N4851" s="372" t="s">
        <v>4382</v>
      </c>
      <c r="O4851" s="6"/>
      <c r="P4851" s="6"/>
      <c r="Q4851" s="6"/>
      <c r="R4851" s="6"/>
      <c r="S4851" s="6"/>
      <c r="T4851" s="6"/>
      <c r="V4851" s="6"/>
      <c r="W4851" s="6"/>
      <c r="X4851" s="6"/>
      <c r="Y4851" s="6"/>
      <c r="Z4851" s="6"/>
      <c r="AA4851" s="6"/>
      <c r="AB4851" s="6"/>
      <c r="AC4851" s="6"/>
      <c r="AD4851" s="6"/>
      <c r="AE4851" s="6"/>
      <c r="AF4851" s="6"/>
    </row>
    <row r="4852" spans="1:32" ht="51">
      <c r="A4852" s="602" t="s">
        <v>830</v>
      </c>
      <c r="B4852" s="3033" t="s">
        <v>756</v>
      </c>
      <c r="C4852" s="602" t="s">
        <v>305</v>
      </c>
      <c r="D4852" s="617" t="s">
        <v>1853</v>
      </c>
      <c r="E4852" s="639" t="s">
        <v>1802</v>
      </c>
      <c r="F4852" s="734">
        <v>2250</v>
      </c>
      <c r="G4852" s="1922" t="s">
        <v>2230</v>
      </c>
      <c r="H4852" s="687"/>
      <c r="I4852" s="687">
        <v>299.52</v>
      </c>
      <c r="J4852" s="1537" t="s">
        <v>1126</v>
      </c>
      <c r="K4852" s="1221"/>
      <c r="L4852" s="687"/>
      <c r="M4852" s="1923">
        <v>299.52</v>
      </c>
      <c r="N4852" s="1529"/>
    </row>
    <row r="4853" spans="1:32" ht="20.399999999999999">
      <c r="A4853" s="602" t="s">
        <v>830</v>
      </c>
      <c r="B4853" s="3033" t="s">
        <v>756</v>
      </c>
      <c r="C4853" s="602" t="s">
        <v>305</v>
      </c>
      <c r="D4853" s="617" t="s">
        <v>1853</v>
      </c>
      <c r="E4853" s="639" t="s">
        <v>1802</v>
      </c>
      <c r="F4853" s="734">
        <v>2250</v>
      </c>
      <c r="G4853" s="1922" t="s">
        <v>2231</v>
      </c>
      <c r="H4853" s="687"/>
      <c r="I4853" s="687">
        <v>590</v>
      </c>
      <c r="J4853" s="1537" t="s">
        <v>1126</v>
      </c>
      <c r="K4853" s="1221"/>
      <c r="L4853" s="687"/>
      <c r="M4853" s="1923">
        <v>590</v>
      </c>
      <c r="N4853" s="72"/>
      <c r="O4853" s="6"/>
      <c r="P4853" s="6"/>
      <c r="Q4853" s="6"/>
      <c r="R4853" s="6"/>
      <c r="S4853" s="6"/>
      <c r="T4853" s="6"/>
      <c r="U4853" s="6"/>
      <c r="V4853" s="6"/>
      <c r="W4853" s="6"/>
      <c r="X4853" s="6"/>
      <c r="Y4853" s="6"/>
      <c r="Z4853" s="6"/>
      <c r="AA4853" s="6"/>
      <c r="AB4853" s="6"/>
      <c r="AC4853" s="6"/>
      <c r="AD4853" s="6"/>
      <c r="AE4853" s="6"/>
      <c r="AF4853" s="6"/>
    </row>
    <row r="4854" spans="1:32" ht="20.399999999999999">
      <c r="A4854" s="1050"/>
      <c r="B4854" s="3041" t="s">
        <v>756</v>
      </c>
      <c r="C4854" s="713" t="s">
        <v>305</v>
      </c>
      <c r="D4854" s="812" t="s">
        <v>1853</v>
      </c>
      <c r="E4854" s="639" t="s">
        <v>1802</v>
      </c>
      <c r="F4854" s="734">
        <v>2250</v>
      </c>
      <c r="G4854" s="1797" t="s">
        <v>4808</v>
      </c>
      <c r="H4854" s="1914"/>
      <c r="I4854" s="1914"/>
      <c r="J4854" s="1537" t="s">
        <v>1126</v>
      </c>
      <c r="K4854" s="1920"/>
      <c r="L4854" s="1914"/>
      <c r="M4854" s="1923">
        <v>108</v>
      </c>
      <c r="N4854" s="1497" t="s">
        <v>4335</v>
      </c>
      <c r="O4854" s="6"/>
      <c r="P4854" s="6"/>
      <c r="Q4854" s="6"/>
      <c r="R4854" s="6"/>
      <c r="S4854" s="6"/>
      <c r="T4854" s="6"/>
      <c r="U4854" s="6"/>
      <c r="V4854" s="6"/>
      <c r="W4854" s="6"/>
      <c r="X4854" s="6"/>
      <c r="Y4854" s="6"/>
      <c r="Z4854" s="6"/>
      <c r="AA4854" s="6"/>
      <c r="AB4854" s="6"/>
      <c r="AC4854" s="6"/>
      <c r="AD4854" s="6"/>
      <c r="AE4854" s="6"/>
      <c r="AF4854" s="6"/>
    </row>
    <row r="4855" spans="1:32">
      <c r="A4855" s="622"/>
      <c r="B4855" s="3032" t="s">
        <v>756</v>
      </c>
      <c r="C4855" s="622" t="s">
        <v>305</v>
      </c>
      <c r="D4855" s="658" t="s">
        <v>1853</v>
      </c>
      <c r="E4855" s="659" t="s">
        <v>1802</v>
      </c>
      <c r="F4855" s="624">
        <v>2264</v>
      </c>
      <c r="G4855" s="625" t="s">
        <v>117</v>
      </c>
      <c r="H4855" s="670">
        <v>0</v>
      </c>
      <c r="I4855" s="670"/>
      <c r="J4855" s="1392" t="s">
        <v>1126</v>
      </c>
      <c r="K4855" s="686"/>
      <c r="L4855" s="799">
        <v>0</v>
      </c>
      <c r="M4855" s="799"/>
      <c r="N4855" s="72"/>
      <c r="O4855" s="6"/>
      <c r="P4855" s="6"/>
      <c r="Q4855" s="6"/>
      <c r="R4855" s="6"/>
      <c r="S4855" s="6"/>
      <c r="T4855" s="6"/>
      <c r="U4855" s="6"/>
      <c r="V4855" s="6"/>
      <c r="W4855" s="6"/>
      <c r="X4855" s="6"/>
      <c r="Y4855" s="6"/>
      <c r="Z4855" s="6"/>
      <c r="AA4855" s="6"/>
      <c r="AB4855" s="6"/>
      <c r="AC4855" s="6"/>
      <c r="AD4855" s="6"/>
      <c r="AE4855" s="6"/>
      <c r="AF4855" s="6"/>
    </row>
    <row r="4856" spans="1:32">
      <c r="A4856" s="602"/>
      <c r="B4856" s="3033" t="s">
        <v>756</v>
      </c>
      <c r="C4856" s="602" t="s">
        <v>305</v>
      </c>
      <c r="D4856" s="617" t="s">
        <v>1853</v>
      </c>
      <c r="E4856" s="639" t="s">
        <v>1802</v>
      </c>
      <c r="F4856" s="618">
        <v>2264</v>
      </c>
      <c r="G4856" s="692"/>
      <c r="H4856" s="680"/>
      <c r="I4856" s="680"/>
      <c r="J4856" s="1392" t="s">
        <v>1126</v>
      </c>
      <c r="K4856" s="671"/>
      <c r="L4856" s="798"/>
      <c r="M4856" s="798"/>
      <c r="N4856" s="72"/>
      <c r="O4856" s="6"/>
      <c r="P4856" s="6"/>
      <c r="Q4856" s="6"/>
      <c r="R4856" s="6"/>
      <c r="S4856" s="6"/>
      <c r="T4856" s="6"/>
      <c r="U4856" s="6"/>
      <c r="V4856" s="6"/>
      <c r="W4856" s="6"/>
      <c r="X4856" s="6"/>
      <c r="Y4856" s="6"/>
      <c r="Z4856" s="6"/>
      <c r="AA4856" s="6"/>
      <c r="AB4856" s="6"/>
      <c r="AC4856" s="6"/>
      <c r="AD4856" s="6"/>
      <c r="AE4856" s="6"/>
      <c r="AF4856" s="6"/>
    </row>
    <row r="4857" spans="1:32">
      <c r="A4857" s="622"/>
      <c r="B4857" s="3032" t="s">
        <v>756</v>
      </c>
      <c r="C4857" s="622" t="s">
        <v>307</v>
      </c>
      <c r="D4857" s="658" t="s">
        <v>1853</v>
      </c>
      <c r="E4857" s="659" t="s">
        <v>1802</v>
      </c>
      <c r="F4857" s="763">
        <v>2311</v>
      </c>
      <c r="G4857" s="739" t="s">
        <v>121</v>
      </c>
      <c r="H4857" s="832">
        <v>2812.5</v>
      </c>
      <c r="I4857" s="832"/>
      <c r="J4857" s="1537">
        <v>2228</v>
      </c>
      <c r="K4857" s="1158"/>
      <c r="L4857" s="832">
        <v>2726.25</v>
      </c>
      <c r="M4857" s="832"/>
      <c r="N4857" s="72"/>
      <c r="O4857" s="6"/>
      <c r="P4857" s="6"/>
      <c r="Q4857" s="6"/>
      <c r="R4857" s="6"/>
      <c r="S4857" s="6"/>
      <c r="T4857" s="6"/>
      <c r="U4857" s="6"/>
      <c r="V4857" s="6"/>
      <c r="W4857" s="6"/>
      <c r="X4857" s="6"/>
      <c r="Y4857" s="6"/>
      <c r="Z4857" s="6"/>
      <c r="AA4857" s="6"/>
      <c r="AB4857" s="6"/>
      <c r="AC4857" s="6"/>
      <c r="AD4857" s="6"/>
      <c r="AE4857" s="6"/>
      <c r="AF4857" s="6"/>
    </row>
    <row r="4858" spans="1:32" ht="30.6">
      <c r="A4858" s="602"/>
      <c r="B4858" s="3033" t="s">
        <v>756</v>
      </c>
      <c r="C4858" s="602" t="s">
        <v>307</v>
      </c>
      <c r="D4858" s="617" t="s">
        <v>1853</v>
      </c>
      <c r="E4858" s="639" t="s">
        <v>1802</v>
      </c>
      <c r="F4858" s="734">
        <v>2311</v>
      </c>
      <c r="G4858" s="1583" t="s">
        <v>1093</v>
      </c>
      <c r="H4858" s="687"/>
      <c r="I4858" s="687">
        <v>600</v>
      </c>
      <c r="J4858" s="1537" t="s">
        <v>1126</v>
      </c>
      <c r="K4858" s="1221"/>
      <c r="L4858" s="687"/>
      <c r="M4858" s="1876">
        <v>600</v>
      </c>
      <c r="N4858" s="72" t="s">
        <v>4603</v>
      </c>
      <c r="O4858" s="6"/>
      <c r="P4858" s="6"/>
      <c r="Q4858" s="6"/>
      <c r="R4858" s="6"/>
      <c r="S4858" s="6"/>
      <c r="T4858" s="6"/>
      <c r="U4858" s="6"/>
      <c r="V4858" s="6"/>
      <c r="W4858" s="6"/>
      <c r="X4858" s="6"/>
      <c r="Y4858" s="6"/>
      <c r="Z4858" s="6"/>
      <c r="AA4858" s="6"/>
      <c r="AB4858" s="6"/>
      <c r="AC4858" s="6"/>
      <c r="AD4858" s="6"/>
      <c r="AE4858" s="6"/>
      <c r="AF4858" s="6"/>
    </row>
    <row r="4859" spans="1:32" ht="20.399999999999999">
      <c r="A4859" s="602"/>
      <c r="B4859" s="3033" t="s">
        <v>756</v>
      </c>
      <c r="C4859" s="602" t="s">
        <v>307</v>
      </c>
      <c r="D4859" s="617" t="s">
        <v>1853</v>
      </c>
      <c r="E4859" s="639" t="s">
        <v>1802</v>
      </c>
      <c r="F4859" s="734">
        <v>2311</v>
      </c>
      <c r="G4859" s="1924" t="s">
        <v>1414</v>
      </c>
      <c r="H4859" s="687"/>
      <c r="I4859" s="687">
        <v>192.5</v>
      </c>
      <c r="J4859" s="1537" t="s">
        <v>1126</v>
      </c>
      <c r="K4859" s="1221"/>
      <c r="L4859" s="687"/>
      <c r="M4859" s="1876">
        <v>192.5</v>
      </c>
      <c r="N4859" s="72"/>
      <c r="O4859" s="6"/>
      <c r="P4859" s="6"/>
      <c r="Q4859" s="6"/>
      <c r="R4859" s="6"/>
      <c r="S4859" s="6"/>
      <c r="T4859" s="6"/>
      <c r="U4859" s="6"/>
      <c r="V4859" s="6"/>
      <c r="W4859" s="6"/>
      <c r="X4859" s="6"/>
      <c r="Y4859" s="6"/>
      <c r="Z4859" s="6"/>
      <c r="AA4859" s="6"/>
      <c r="AB4859" s="6"/>
      <c r="AC4859" s="6"/>
      <c r="AD4859" s="6"/>
      <c r="AE4859" s="6"/>
      <c r="AF4859" s="6"/>
    </row>
    <row r="4860" spans="1:32">
      <c r="A4860" s="602"/>
      <c r="B4860" s="3033" t="s">
        <v>756</v>
      </c>
      <c r="C4860" s="602" t="s">
        <v>307</v>
      </c>
      <c r="D4860" s="617" t="s">
        <v>1853</v>
      </c>
      <c r="E4860" s="639" t="s">
        <v>1802</v>
      </c>
      <c r="F4860" s="734">
        <v>2311</v>
      </c>
      <c r="G4860" s="1925" t="s">
        <v>1094</v>
      </c>
      <c r="H4860" s="687"/>
      <c r="I4860" s="687">
        <v>100</v>
      </c>
      <c r="J4860" s="1537" t="s">
        <v>1126</v>
      </c>
      <c r="K4860" s="1221"/>
      <c r="L4860" s="687"/>
      <c r="M4860" s="1876">
        <v>100</v>
      </c>
      <c r="N4860" s="72"/>
      <c r="O4860" s="6"/>
      <c r="P4860" s="6"/>
      <c r="Q4860" s="6"/>
      <c r="R4860" s="6"/>
      <c r="S4860" s="6"/>
      <c r="T4860" s="6"/>
      <c r="U4860" s="6"/>
      <c r="V4860" s="6"/>
      <c r="W4860" s="6"/>
      <c r="X4860" s="6"/>
      <c r="Y4860" s="6"/>
      <c r="Z4860" s="6"/>
      <c r="AA4860" s="6"/>
      <c r="AB4860" s="6"/>
      <c r="AC4860" s="6"/>
      <c r="AD4860" s="6"/>
      <c r="AE4860" s="6"/>
      <c r="AF4860" s="6"/>
    </row>
    <row r="4861" spans="1:32" ht="33.75" customHeight="1">
      <c r="A4861" s="602"/>
      <c r="B4861" s="3033" t="s">
        <v>756</v>
      </c>
      <c r="C4861" s="602" t="s">
        <v>307</v>
      </c>
      <c r="D4861" s="617" t="s">
        <v>1853</v>
      </c>
      <c r="E4861" s="639" t="s">
        <v>1802</v>
      </c>
      <c r="F4861" s="734">
        <v>2311</v>
      </c>
      <c r="G4861" s="1797" t="s">
        <v>3817</v>
      </c>
      <c r="H4861" s="687"/>
      <c r="I4861" s="687">
        <v>1920</v>
      </c>
      <c r="J4861" s="1537" t="s">
        <v>1126</v>
      </c>
      <c r="K4861" s="1221"/>
      <c r="L4861" s="687"/>
      <c r="M4861" s="1876">
        <v>1833.75</v>
      </c>
      <c r="N4861" s="72"/>
      <c r="O4861" s="3"/>
      <c r="P4861" s="3"/>
      <c r="Q4861" s="3"/>
      <c r="R4861" s="3"/>
      <c r="S4861" s="3"/>
      <c r="T4861" s="3"/>
      <c r="U4861" s="3"/>
      <c r="V4861" s="3"/>
      <c r="W4861" s="3"/>
      <c r="X4861" s="3"/>
      <c r="Y4861" s="3"/>
      <c r="Z4861" s="3"/>
      <c r="AA4861" s="3"/>
      <c r="AB4861" s="3"/>
      <c r="AC4861" s="3"/>
      <c r="AD4861" s="3"/>
      <c r="AE4861" s="3"/>
      <c r="AF4861" s="3"/>
    </row>
    <row r="4862" spans="1:32">
      <c r="A4862" s="622"/>
      <c r="B4862" s="3032" t="s">
        <v>756</v>
      </c>
      <c r="C4862" s="622" t="s">
        <v>307</v>
      </c>
      <c r="D4862" s="658" t="s">
        <v>1853</v>
      </c>
      <c r="E4862" s="659" t="s">
        <v>1802</v>
      </c>
      <c r="F4862" s="763">
        <v>2312</v>
      </c>
      <c r="G4862" s="739" t="s">
        <v>123</v>
      </c>
      <c r="H4862" s="832">
        <v>5272.8</v>
      </c>
      <c r="I4862" s="832"/>
      <c r="J4862" s="1537">
        <v>5474</v>
      </c>
      <c r="K4862" s="1158"/>
      <c r="L4862" s="832">
        <v>4393</v>
      </c>
      <c r="M4862" s="832"/>
      <c r="N4862" s="72"/>
      <c r="O4862" s="6"/>
      <c r="P4862" s="6"/>
      <c r="Q4862" s="6"/>
      <c r="R4862" s="6"/>
      <c r="S4862" s="6"/>
      <c r="T4862" s="6"/>
      <c r="U4862" s="6"/>
      <c r="V4862" s="6"/>
      <c r="W4862" s="6"/>
      <c r="X4862" s="6"/>
      <c r="Y4862" s="6"/>
      <c r="Z4862" s="6"/>
      <c r="AA4862" s="6"/>
      <c r="AB4862" s="6"/>
      <c r="AC4862" s="6"/>
      <c r="AD4862" s="6"/>
      <c r="AE4862" s="6"/>
      <c r="AF4862" s="6"/>
    </row>
    <row r="4863" spans="1:32" ht="30.6">
      <c r="A4863" s="602"/>
      <c r="B4863" s="3033" t="s">
        <v>756</v>
      </c>
      <c r="C4863" s="602" t="s">
        <v>307</v>
      </c>
      <c r="D4863" s="617" t="s">
        <v>1853</v>
      </c>
      <c r="E4863" s="639" t="s">
        <v>1802</v>
      </c>
      <c r="F4863" s="734">
        <v>2312</v>
      </c>
      <c r="G4863" s="1797" t="s">
        <v>3818</v>
      </c>
      <c r="H4863" s="687"/>
      <c r="I4863" s="687"/>
      <c r="J4863" s="1537"/>
      <c r="K4863" s="1221"/>
      <c r="L4863" s="687"/>
      <c r="M4863" s="687">
        <v>1280</v>
      </c>
      <c r="N4863" s="72"/>
      <c r="O4863" s="6"/>
      <c r="P4863" s="6"/>
      <c r="Q4863" s="6"/>
      <c r="R4863" s="6"/>
      <c r="S4863" s="6"/>
      <c r="T4863" s="6"/>
      <c r="U4863" s="6"/>
      <c r="V4863" s="6"/>
      <c r="W4863" s="6"/>
      <c r="X4863" s="6"/>
      <c r="Y4863" s="6"/>
      <c r="Z4863" s="6"/>
      <c r="AA4863" s="6"/>
      <c r="AB4863" s="6"/>
      <c r="AC4863" s="6"/>
      <c r="AD4863" s="6"/>
      <c r="AE4863" s="6"/>
      <c r="AF4863" s="6"/>
    </row>
    <row r="4864" spans="1:32" ht="33.75" customHeight="1">
      <c r="A4864" s="602"/>
      <c r="B4864" s="3033" t="s">
        <v>756</v>
      </c>
      <c r="C4864" s="602" t="s">
        <v>307</v>
      </c>
      <c r="D4864" s="617" t="s">
        <v>1853</v>
      </c>
      <c r="E4864" s="639" t="s">
        <v>1802</v>
      </c>
      <c r="F4864" s="734">
        <v>2312</v>
      </c>
      <c r="G4864" s="1797" t="s">
        <v>3819</v>
      </c>
      <c r="H4864" s="687"/>
      <c r="I4864" s="687"/>
      <c r="J4864" s="1537"/>
      <c r="K4864" s="1221"/>
      <c r="L4864" s="687"/>
      <c r="M4864" s="687">
        <v>1202</v>
      </c>
      <c r="N4864" s="72"/>
      <c r="O4864" s="6"/>
      <c r="P4864" s="6"/>
      <c r="Q4864" s="6"/>
      <c r="R4864" s="6"/>
      <c r="S4864" s="6"/>
      <c r="T4864" s="6"/>
      <c r="U4864" s="6"/>
      <c r="V4864" s="6"/>
      <c r="W4864" s="6"/>
      <c r="X4864" s="6"/>
      <c r="Y4864" s="6"/>
      <c r="Z4864" s="6"/>
      <c r="AA4864" s="6"/>
      <c r="AB4864" s="6"/>
      <c r="AC4864" s="6"/>
      <c r="AD4864" s="6"/>
      <c r="AE4864" s="6"/>
      <c r="AF4864" s="6"/>
    </row>
    <row r="4865" spans="1:32" ht="20.399999999999999">
      <c r="A4865" s="602"/>
      <c r="B4865" s="3033" t="s">
        <v>756</v>
      </c>
      <c r="C4865" s="602" t="s">
        <v>307</v>
      </c>
      <c r="D4865" s="617" t="s">
        <v>1853</v>
      </c>
      <c r="E4865" s="639" t="s">
        <v>1802</v>
      </c>
      <c r="F4865" s="734">
        <v>2312</v>
      </c>
      <c r="G4865" s="1797" t="s">
        <v>3820</v>
      </c>
      <c r="H4865" s="687"/>
      <c r="I4865" s="687"/>
      <c r="J4865" s="1537"/>
      <c r="K4865" s="1221"/>
      <c r="L4865" s="687"/>
      <c r="M4865" s="687">
        <v>61</v>
      </c>
      <c r="N4865" s="72"/>
      <c r="O4865" s="6"/>
      <c r="P4865" s="6"/>
      <c r="Q4865" s="6"/>
      <c r="R4865" s="6"/>
      <c r="S4865" s="6"/>
      <c r="T4865" s="6"/>
      <c r="U4865" s="6"/>
      <c r="V4865" s="6"/>
      <c r="W4865" s="6"/>
      <c r="X4865" s="6"/>
      <c r="Y4865" s="6"/>
      <c r="Z4865" s="6"/>
      <c r="AA4865" s="6"/>
      <c r="AB4865" s="6"/>
      <c r="AC4865" s="6"/>
      <c r="AD4865" s="6"/>
      <c r="AE4865" s="6"/>
      <c r="AF4865" s="6"/>
    </row>
    <row r="4866" spans="1:32" ht="20.399999999999999">
      <c r="A4866" s="602"/>
      <c r="B4866" s="3033" t="s">
        <v>756</v>
      </c>
      <c r="C4866" s="602" t="s">
        <v>307</v>
      </c>
      <c r="D4866" s="617" t="s">
        <v>1853</v>
      </c>
      <c r="E4866" s="639" t="s">
        <v>1802</v>
      </c>
      <c r="F4866" s="734">
        <v>2312</v>
      </c>
      <c r="G4866" s="1797" t="s">
        <v>3821</v>
      </c>
      <c r="H4866" s="687"/>
      <c r="I4866" s="687"/>
      <c r="J4866" s="1537"/>
      <c r="K4866" s="1221"/>
      <c r="L4866" s="687"/>
      <c r="M4866" s="687">
        <v>119</v>
      </c>
      <c r="N4866" s="72"/>
      <c r="O4866" s="6"/>
      <c r="P4866" s="6"/>
      <c r="Q4866" s="6"/>
      <c r="R4866" s="6"/>
      <c r="S4866" s="6"/>
      <c r="T4866" s="6"/>
      <c r="U4866" s="6"/>
      <c r="V4866" s="6"/>
      <c r="W4866" s="6"/>
      <c r="X4866" s="6"/>
      <c r="Y4866" s="6"/>
      <c r="Z4866" s="6"/>
      <c r="AA4866" s="6"/>
      <c r="AB4866" s="6"/>
      <c r="AC4866" s="6"/>
      <c r="AD4866" s="6"/>
      <c r="AE4866" s="6"/>
      <c r="AF4866" s="6"/>
    </row>
    <row r="4867" spans="1:32" ht="30.6">
      <c r="A4867" s="602"/>
      <c r="B4867" s="3033" t="s">
        <v>756</v>
      </c>
      <c r="C4867" s="602" t="s">
        <v>307</v>
      </c>
      <c r="D4867" s="617" t="s">
        <v>1853</v>
      </c>
      <c r="E4867" s="639" t="s">
        <v>1802</v>
      </c>
      <c r="F4867" s="734">
        <v>2312</v>
      </c>
      <c r="G4867" s="1797" t="s">
        <v>3822</v>
      </c>
      <c r="H4867" s="687"/>
      <c r="I4867" s="687"/>
      <c r="J4867" s="1537"/>
      <c r="K4867" s="1221"/>
      <c r="L4867" s="687"/>
      <c r="M4867" s="687">
        <v>0</v>
      </c>
      <c r="N4867" s="72" t="s">
        <v>4604</v>
      </c>
      <c r="O4867" s="6"/>
      <c r="P4867" s="6"/>
      <c r="Q4867" s="6"/>
      <c r="R4867" s="6"/>
      <c r="S4867" s="6"/>
      <c r="T4867" s="6"/>
      <c r="U4867" s="6"/>
      <c r="V4867" s="6"/>
      <c r="W4867" s="6"/>
      <c r="X4867" s="6"/>
      <c r="Y4867" s="6"/>
      <c r="Z4867" s="6"/>
      <c r="AA4867" s="6"/>
      <c r="AB4867" s="6"/>
      <c r="AC4867" s="6"/>
      <c r="AD4867" s="6"/>
      <c r="AE4867" s="6"/>
      <c r="AF4867" s="6"/>
    </row>
    <row r="4868" spans="1:32" ht="20.399999999999999">
      <c r="A4868" s="602"/>
      <c r="B4868" s="3033" t="s">
        <v>756</v>
      </c>
      <c r="C4868" s="602" t="s">
        <v>307</v>
      </c>
      <c r="D4868" s="617" t="s">
        <v>1853</v>
      </c>
      <c r="E4868" s="639" t="s">
        <v>1802</v>
      </c>
      <c r="F4868" s="734">
        <v>2312</v>
      </c>
      <c r="G4868" s="1797" t="s">
        <v>3823</v>
      </c>
      <c r="H4868" s="687"/>
      <c r="I4868" s="687"/>
      <c r="J4868" s="1537"/>
      <c r="K4868" s="1221"/>
      <c r="L4868" s="687"/>
      <c r="M4868" s="687">
        <v>972</v>
      </c>
      <c r="N4868" s="72"/>
      <c r="O4868" s="6"/>
      <c r="P4868" s="6"/>
      <c r="Q4868" s="6"/>
      <c r="R4868" s="6"/>
      <c r="S4868" s="6"/>
      <c r="T4868" s="6"/>
      <c r="V4868" s="6"/>
      <c r="W4868" s="6"/>
      <c r="X4868" s="6"/>
      <c r="Y4868" s="6"/>
      <c r="Z4868" s="6"/>
      <c r="AA4868" s="6"/>
      <c r="AB4868" s="6"/>
      <c r="AC4868" s="6"/>
      <c r="AD4868" s="6"/>
      <c r="AE4868" s="6"/>
      <c r="AF4868" s="6"/>
    </row>
    <row r="4869" spans="1:32" ht="33.75" customHeight="1">
      <c r="A4869" s="602"/>
      <c r="B4869" s="3033" t="s">
        <v>756</v>
      </c>
      <c r="C4869" s="602" t="s">
        <v>307</v>
      </c>
      <c r="D4869" s="617" t="s">
        <v>1853</v>
      </c>
      <c r="E4869" s="639" t="s">
        <v>1802</v>
      </c>
      <c r="F4869" s="734">
        <v>2312</v>
      </c>
      <c r="G4869" s="1797" t="s">
        <v>3824</v>
      </c>
      <c r="H4869" s="687"/>
      <c r="I4869" s="687"/>
      <c r="J4869" s="1537"/>
      <c r="K4869" s="1221"/>
      <c r="L4869" s="687"/>
      <c r="M4869" s="687">
        <v>0</v>
      </c>
      <c r="N4869" s="72"/>
      <c r="O4869" s="3"/>
      <c r="P4869" s="3"/>
      <c r="Q4869" s="3"/>
      <c r="R4869" s="3"/>
      <c r="S4869" s="3"/>
      <c r="T4869" s="3"/>
      <c r="U4869" s="3"/>
      <c r="V4869" s="3"/>
      <c r="W4869" s="3"/>
      <c r="X4869" s="3"/>
      <c r="Y4869" s="3"/>
      <c r="Z4869" s="3"/>
      <c r="AA4869" s="3"/>
      <c r="AB4869" s="3"/>
      <c r="AC4869" s="3"/>
      <c r="AD4869" s="3"/>
      <c r="AE4869" s="3"/>
      <c r="AF4869" s="3"/>
    </row>
    <row r="4870" spans="1:32" ht="20.399999999999999">
      <c r="A4870" s="602"/>
      <c r="B4870" s="3033" t="s">
        <v>756</v>
      </c>
      <c r="C4870" s="602" t="s">
        <v>307</v>
      </c>
      <c r="D4870" s="617" t="s">
        <v>1853</v>
      </c>
      <c r="E4870" s="639" t="s">
        <v>1802</v>
      </c>
      <c r="F4870" s="734">
        <v>2312</v>
      </c>
      <c r="G4870" s="1797" t="s">
        <v>3825</v>
      </c>
      <c r="H4870" s="687"/>
      <c r="I4870" s="687"/>
      <c r="J4870" s="1537"/>
      <c r="K4870" s="1221"/>
      <c r="L4870" s="687"/>
      <c r="M4870" s="687">
        <v>437</v>
      </c>
      <c r="N4870" s="72"/>
      <c r="O4870" s="6"/>
      <c r="P4870" s="6"/>
      <c r="Q4870" s="6"/>
      <c r="R4870" s="6"/>
      <c r="S4870" s="6"/>
      <c r="T4870" s="6"/>
      <c r="U4870" s="6"/>
      <c r="V4870" s="6"/>
      <c r="W4870" s="6"/>
      <c r="X4870" s="6"/>
      <c r="Y4870" s="6"/>
      <c r="Z4870" s="6"/>
      <c r="AA4870" s="6"/>
      <c r="AB4870" s="6"/>
      <c r="AC4870" s="6"/>
      <c r="AD4870" s="6"/>
      <c r="AE4870" s="6"/>
      <c r="AF4870" s="6"/>
    </row>
    <row r="4871" spans="1:32" ht="20.399999999999999">
      <c r="A4871" s="602"/>
      <c r="B4871" s="3033" t="s">
        <v>756</v>
      </c>
      <c r="C4871" s="602" t="s">
        <v>307</v>
      </c>
      <c r="D4871" s="617" t="s">
        <v>1853</v>
      </c>
      <c r="E4871" s="639" t="s">
        <v>1802</v>
      </c>
      <c r="F4871" s="734">
        <v>2312</v>
      </c>
      <c r="G4871" s="1797" t="s">
        <v>3826</v>
      </c>
      <c r="H4871" s="687"/>
      <c r="I4871" s="687"/>
      <c r="J4871" s="1537"/>
      <c r="K4871" s="1221"/>
      <c r="L4871" s="687"/>
      <c r="M4871" s="687">
        <v>132</v>
      </c>
      <c r="N4871" s="72"/>
      <c r="O4871" s="6"/>
      <c r="P4871" s="6"/>
      <c r="Q4871" s="6"/>
      <c r="R4871" s="6"/>
      <c r="S4871" s="6"/>
      <c r="T4871" s="6"/>
      <c r="U4871" s="6"/>
      <c r="V4871" s="6"/>
      <c r="W4871" s="6"/>
      <c r="X4871" s="6"/>
      <c r="Y4871" s="6"/>
      <c r="Z4871" s="6"/>
      <c r="AA4871" s="6"/>
      <c r="AB4871" s="6"/>
      <c r="AC4871" s="6"/>
      <c r="AD4871" s="6"/>
      <c r="AE4871" s="6"/>
      <c r="AF4871" s="6"/>
    </row>
    <row r="4872" spans="1:32" ht="20.399999999999999">
      <c r="A4872" s="1549"/>
      <c r="B4872" s="3033" t="s">
        <v>756</v>
      </c>
      <c r="C4872" s="602" t="s">
        <v>307</v>
      </c>
      <c r="D4872" s="617" t="s">
        <v>1853</v>
      </c>
      <c r="E4872" s="639" t="s">
        <v>1802</v>
      </c>
      <c r="F4872" s="734">
        <v>2312</v>
      </c>
      <c r="G4872" s="1902" t="s">
        <v>3849</v>
      </c>
      <c r="H4872" s="1876"/>
      <c r="I4872" s="1876"/>
      <c r="J4872" s="1619"/>
      <c r="K4872" s="1907"/>
      <c r="L4872" s="1876"/>
      <c r="M4872" s="1876">
        <v>190</v>
      </c>
      <c r="N4872" s="72"/>
      <c r="O4872" s="6"/>
      <c r="P4872" s="6"/>
      <c r="Q4872" s="6"/>
      <c r="R4872" s="6"/>
      <c r="S4872" s="6"/>
      <c r="T4872" s="6"/>
      <c r="U4872" s="6"/>
      <c r="V4872" s="6"/>
      <c r="W4872" s="6"/>
      <c r="X4872" s="6"/>
      <c r="Y4872" s="6"/>
      <c r="Z4872" s="6"/>
      <c r="AA4872" s="6"/>
      <c r="AB4872" s="6"/>
      <c r="AC4872" s="6"/>
      <c r="AD4872" s="6"/>
      <c r="AE4872" s="6"/>
      <c r="AF4872" s="6"/>
    </row>
    <row r="4873" spans="1:32" ht="30.6">
      <c r="A4873" s="602" t="s">
        <v>834</v>
      </c>
      <c r="B4873" s="3033" t="s">
        <v>756</v>
      </c>
      <c r="C4873" s="602" t="s">
        <v>307</v>
      </c>
      <c r="D4873" s="617" t="s">
        <v>1853</v>
      </c>
      <c r="E4873" s="639" t="s">
        <v>1802</v>
      </c>
      <c r="F4873" s="734">
        <v>2312</v>
      </c>
      <c r="G4873" s="769" t="s">
        <v>2232</v>
      </c>
      <c r="H4873" s="687"/>
      <c r="I4873" s="687">
        <v>1737</v>
      </c>
      <c r="J4873" s="1537" t="s">
        <v>1126</v>
      </c>
      <c r="K4873" s="1221"/>
      <c r="L4873" s="687"/>
      <c r="M4873" s="687"/>
      <c r="N4873" s="72"/>
      <c r="O4873" s="6"/>
      <c r="P4873" s="6"/>
      <c r="Q4873" s="6"/>
      <c r="R4873" s="6"/>
      <c r="S4873" s="6"/>
      <c r="T4873" s="6"/>
      <c r="U4873" s="6"/>
      <c r="V4873" s="6"/>
      <c r="W4873" s="6"/>
      <c r="X4873" s="6"/>
      <c r="Y4873" s="6"/>
      <c r="Z4873" s="6"/>
      <c r="AA4873" s="6"/>
      <c r="AB4873" s="6"/>
      <c r="AC4873" s="6"/>
      <c r="AD4873" s="6"/>
      <c r="AE4873" s="6"/>
      <c r="AF4873" s="6"/>
    </row>
    <row r="4874" spans="1:32" ht="30.6">
      <c r="A4874" s="602" t="s">
        <v>834</v>
      </c>
      <c r="B4874" s="3033" t="s">
        <v>756</v>
      </c>
      <c r="C4874" s="602" t="s">
        <v>307</v>
      </c>
      <c r="D4874" s="617" t="s">
        <v>1853</v>
      </c>
      <c r="E4874" s="639" t="s">
        <v>1802</v>
      </c>
      <c r="F4874" s="734">
        <v>2312</v>
      </c>
      <c r="G4874" s="769" t="s">
        <v>2233</v>
      </c>
      <c r="H4874" s="687"/>
      <c r="I4874" s="687">
        <v>705</v>
      </c>
      <c r="J4874" s="1537" t="s">
        <v>1126</v>
      </c>
      <c r="K4874" s="1221"/>
      <c r="L4874" s="687"/>
      <c r="M4874" s="687"/>
      <c r="N4874" s="72"/>
      <c r="O4874" s="6"/>
      <c r="P4874" s="6"/>
      <c r="Q4874" s="6"/>
      <c r="R4874" s="6"/>
      <c r="S4874" s="6"/>
      <c r="T4874" s="6"/>
      <c r="U4874" s="6"/>
      <c r="V4874" s="6"/>
      <c r="W4874" s="6"/>
      <c r="X4874" s="6"/>
      <c r="Y4874" s="6"/>
      <c r="Z4874" s="6"/>
      <c r="AA4874" s="6"/>
      <c r="AB4874" s="6"/>
      <c r="AC4874" s="6"/>
      <c r="AD4874" s="6"/>
      <c r="AE4874" s="6"/>
      <c r="AF4874" s="6"/>
    </row>
    <row r="4875" spans="1:32" ht="11.4" customHeight="1">
      <c r="A4875" s="602" t="s">
        <v>834</v>
      </c>
      <c r="B4875" s="3033" t="s">
        <v>756</v>
      </c>
      <c r="C4875" s="602" t="s">
        <v>307</v>
      </c>
      <c r="D4875" s="617" t="s">
        <v>1853</v>
      </c>
      <c r="E4875" s="639" t="s">
        <v>1802</v>
      </c>
      <c r="F4875" s="734">
        <v>2312</v>
      </c>
      <c r="G4875" s="769" t="s">
        <v>2234</v>
      </c>
      <c r="H4875" s="687"/>
      <c r="I4875" s="687">
        <v>320</v>
      </c>
      <c r="J4875" s="1537" t="s">
        <v>1126</v>
      </c>
      <c r="K4875" s="1221"/>
      <c r="L4875" s="687"/>
      <c r="M4875" s="687"/>
      <c r="N4875" s="72"/>
      <c r="O4875" s="6"/>
      <c r="P4875" s="6"/>
      <c r="Q4875" s="6"/>
      <c r="R4875" s="184"/>
      <c r="S4875" s="117"/>
      <c r="T4875" s="117"/>
      <c r="U4875" s="6"/>
      <c r="V4875" s="6"/>
      <c r="W4875" s="6"/>
      <c r="X4875" s="6"/>
      <c r="Y4875" s="6"/>
      <c r="Z4875" s="6"/>
      <c r="AA4875" s="6"/>
      <c r="AB4875" s="6"/>
      <c r="AC4875" s="6"/>
      <c r="AD4875" s="6"/>
      <c r="AE4875" s="6"/>
      <c r="AF4875" s="6"/>
    </row>
    <row r="4876" spans="1:32" ht="51">
      <c r="A4876" s="602" t="s">
        <v>834</v>
      </c>
      <c r="B4876" s="3033" t="s">
        <v>756</v>
      </c>
      <c r="C4876" s="602" t="s">
        <v>307</v>
      </c>
      <c r="D4876" s="617" t="s">
        <v>1853</v>
      </c>
      <c r="E4876" s="639" t="s">
        <v>1802</v>
      </c>
      <c r="F4876" s="734">
        <v>2312</v>
      </c>
      <c r="G4876" s="769" t="s">
        <v>2235</v>
      </c>
      <c r="H4876" s="687"/>
      <c r="I4876" s="687">
        <v>778</v>
      </c>
      <c r="J4876" s="1537" t="s">
        <v>1126</v>
      </c>
      <c r="K4876" s="1221"/>
      <c r="L4876" s="687"/>
      <c r="M4876" s="687"/>
      <c r="N4876" s="72"/>
      <c r="O4876" s="6"/>
      <c r="P4876" s="6"/>
      <c r="Q4876" s="6"/>
      <c r="R4876" s="184"/>
      <c r="S4876" s="117"/>
      <c r="T4876" s="117"/>
      <c r="U4876" s="6"/>
      <c r="V4876" s="6"/>
      <c r="W4876" s="6"/>
      <c r="X4876" s="6"/>
      <c r="Y4876" s="6"/>
      <c r="Z4876" s="6"/>
      <c r="AA4876" s="6"/>
      <c r="AB4876" s="6"/>
      <c r="AC4876" s="6"/>
      <c r="AD4876" s="6"/>
      <c r="AE4876" s="6"/>
      <c r="AF4876" s="6"/>
    </row>
    <row r="4877" spans="1:32" ht="30.6">
      <c r="A4877" s="602" t="s">
        <v>834</v>
      </c>
      <c r="B4877" s="3033" t="s">
        <v>756</v>
      </c>
      <c r="C4877" s="602" t="s">
        <v>307</v>
      </c>
      <c r="D4877" s="617" t="s">
        <v>1853</v>
      </c>
      <c r="E4877" s="639" t="s">
        <v>1802</v>
      </c>
      <c r="F4877" s="734">
        <v>2312</v>
      </c>
      <c r="G4877" s="769" t="s">
        <v>2236</v>
      </c>
      <c r="H4877" s="687"/>
      <c r="I4877" s="687">
        <v>1190</v>
      </c>
      <c r="J4877" s="1537" t="s">
        <v>1126</v>
      </c>
      <c r="K4877" s="1221"/>
      <c r="L4877" s="687"/>
      <c r="M4877" s="687"/>
      <c r="N4877" s="1529"/>
      <c r="O4877" s="6"/>
      <c r="P4877" s="6"/>
      <c r="Q4877" s="6"/>
      <c r="R4877" s="6"/>
      <c r="S4877" s="6"/>
      <c r="T4877" s="6"/>
      <c r="U4877" s="6"/>
      <c r="V4877" s="6"/>
      <c r="W4877" s="6"/>
      <c r="X4877" s="6"/>
      <c r="Y4877" s="6"/>
      <c r="Z4877" s="6"/>
      <c r="AA4877" s="6"/>
      <c r="AB4877" s="6"/>
      <c r="AC4877" s="6"/>
      <c r="AD4877" s="6"/>
      <c r="AE4877" s="6"/>
      <c r="AF4877" s="6"/>
    </row>
    <row r="4878" spans="1:32" ht="20.399999999999999">
      <c r="A4878" s="602" t="s">
        <v>834</v>
      </c>
      <c r="B4878" s="3033" t="s">
        <v>756</v>
      </c>
      <c r="C4878" s="602" t="s">
        <v>307</v>
      </c>
      <c r="D4878" s="617" t="s">
        <v>1853</v>
      </c>
      <c r="E4878" s="639" t="s">
        <v>1802</v>
      </c>
      <c r="F4878" s="734">
        <v>2312</v>
      </c>
      <c r="G4878" s="769" t="s">
        <v>2237</v>
      </c>
      <c r="H4878" s="687"/>
      <c r="I4878" s="687">
        <v>519.79999999999995</v>
      </c>
      <c r="J4878" s="1537" t="s">
        <v>1126</v>
      </c>
      <c r="K4878" s="1221"/>
      <c r="L4878" s="687"/>
      <c r="M4878" s="687"/>
      <c r="N4878" s="1529"/>
      <c r="O4878" s="6"/>
      <c r="P4878" s="6"/>
      <c r="Q4878" s="6"/>
      <c r="R4878" s="6"/>
      <c r="S4878" s="6"/>
      <c r="T4878" s="6"/>
      <c r="U4878" s="6"/>
      <c r="V4878" s="6"/>
      <c r="W4878" s="6"/>
      <c r="X4878" s="6"/>
      <c r="Y4878" s="6"/>
      <c r="Z4878" s="6"/>
      <c r="AA4878" s="6"/>
      <c r="AB4878" s="6"/>
      <c r="AC4878" s="6"/>
      <c r="AD4878" s="6"/>
      <c r="AE4878" s="6"/>
      <c r="AF4878" s="6"/>
    </row>
    <row r="4879" spans="1:32" ht="30.6">
      <c r="A4879" s="602" t="s">
        <v>834</v>
      </c>
      <c r="B4879" s="3033" t="s">
        <v>756</v>
      </c>
      <c r="C4879" s="602" t="s">
        <v>307</v>
      </c>
      <c r="D4879" s="617" t="s">
        <v>1853</v>
      </c>
      <c r="E4879" s="639" t="s">
        <v>1802</v>
      </c>
      <c r="F4879" s="734">
        <v>2312</v>
      </c>
      <c r="G4879" s="769" t="s">
        <v>3038</v>
      </c>
      <c r="H4879" s="687"/>
      <c r="I4879" s="687">
        <v>847</v>
      </c>
      <c r="J4879" s="1537" t="s">
        <v>1126</v>
      </c>
      <c r="K4879" s="1221"/>
      <c r="L4879" s="687"/>
      <c r="M4879" s="687"/>
      <c r="N4879" s="1529"/>
      <c r="O4879" s="6"/>
      <c r="P4879" s="6"/>
      <c r="Q4879" s="6"/>
      <c r="R4879" s="6"/>
      <c r="S4879" s="6"/>
      <c r="T4879" s="6"/>
      <c r="U4879" s="6"/>
      <c r="V4879" s="6"/>
      <c r="W4879" s="6"/>
      <c r="X4879" s="6"/>
      <c r="Y4879" s="6"/>
      <c r="Z4879" s="6"/>
      <c r="AA4879" s="6"/>
      <c r="AB4879" s="6"/>
      <c r="AC4879" s="6"/>
      <c r="AD4879" s="6"/>
      <c r="AE4879" s="6"/>
      <c r="AF4879" s="6"/>
    </row>
    <row r="4880" spans="1:32" ht="30.6">
      <c r="A4880" s="576"/>
      <c r="B4880" s="3033" t="s">
        <v>756</v>
      </c>
      <c r="C4880" s="602" t="s">
        <v>307</v>
      </c>
      <c r="D4880" s="617" t="s">
        <v>1853</v>
      </c>
      <c r="E4880" s="639" t="s">
        <v>1802</v>
      </c>
      <c r="F4880" s="734">
        <v>2312</v>
      </c>
      <c r="G4880" s="769" t="s">
        <v>3039</v>
      </c>
      <c r="H4880" s="1914"/>
      <c r="I4880" s="1914">
        <v>885</v>
      </c>
      <c r="J4880" s="1537" t="s">
        <v>1126</v>
      </c>
      <c r="K4880" s="1915"/>
      <c r="L4880" s="1914"/>
      <c r="M4880" s="1914"/>
      <c r="N4880" s="1529"/>
      <c r="O4880" s="6"/>
      <c r="P4880" s="6"/>
      <c r="Q4880" s="6"/>
      <c r="R4880" s="6"/>
      <c r="S4880" s="6"/>
      <c r="T4880" s="6"/>
      <c r="U4880" s="6"/>
      <c r="V4880" s="6"/>
      <c r="W4880" s="6"/>
      <c r="X4880" s="6"/>
      <c r="Y4880" s="6"/>
      <c r="Z4880" s="6"/>
      <c r="AA4880" s="6"/>
      <c r="AB4880" s="6"/>
      <c r="AC4880" s="6"/>
      <c r="AD4880" s="6"/>
      <c r="AE4880" s="6"/>
      <c r="AF4880" s="6"/>
    </row>
    <row r="4881" spans="1:32" ht="20.399999999999999">
      <c r="A4881" s="602" t="s">
        <v>834</v>
      </c>
      <c r="B4881" s="3033" t="s">
        <v>756</v>
      </c>
      <c r="C4881" s="602" t="s">
        <v>307</v>
      </c>
      <c r="D4881" s="617" t="s">
        <v>1853</v>
      </c>
      <c r="E4881" s="639" t="s">
        <v>1802</v>
      </c>
      <c r="F4881" s="734">
        <v>2312</v>
      </c>
      <c r="G4881" s="1926" t="s">
        <v>3251</v>
      </c>
      <c r="H4881" s="687"/>
      <c r="I4881" s="687">
        <v>-1709</v>
      </c>
      <c r="J4881" s="1537" t="s">
        <v>1126</v>
      </c>
      <c r="K4881" s="1221"/>
      <c r="L4881" s="687"/>
      <c r="M4881" s="687"/>
      <c r="N4881" s="1529"/>
      <c r="O4881" s="6"/>
      <c r="P4881" s="6"/>
      <c r="Q4881" s="6"/>
      <c r="R4881" s="6"/>
      <c r="S4881" s="6"/>
      <c r="T4881" s="6"/>
      <c r="U4881" s="6"/>
      <c r="V4881" s="6"/>
      <c r="W4881" s="6"/>
      <c r="X4881" s="6"/>
      <c r="Y4881" s="6"/>
      <c r="Z4881" s="6"/>
      <c r="AA4881" s="6"/>
      <c r="AB4881" s="6"/>
      <c r="AC4881" s="6"/>
      <c r="AD4881" s="6"/>
      <c r="AE4881" s="6"/>
    </row>
    <row r="4882" spans="1:32" ht="20.399999999999999">
      <c r="A4882" s="622"/>
      <c r="B4882" s="3032" t="s">
        <v>756</v>
      </c>
      <c r="C4882" s="622" t="s">
        <v>305</v>
      </c>
      <c r="D4882" s="658" t="s">
        <v>1853</v>
      </c>
      <c r="E4882" s="659" t="s">
        <v>1802</v>
      </c>
      <c r="F4882" s="763">
        <v>2314</v>
      </c>
      <c r="G4882" s="739" t="s">
        <v>1135</v>
      </c>
      <c r="H4882" s="832">
        <v>1939</v>
      </c>
      <c r="I4882" s="832"/>
      <c r="J4882" s="1537">
        <v>1438</v>
      </c>
      <c r="K4882" s="1158"/>
      <c r="L4882" s="832">
        <v>1934</v>
      </c>
      <c r="M4882" s="832"/>
      <c r="N4882" s="1529"/>
    </row>
    <row r="4883" spans="1:32" ht="30.6">
      <c r="A4883" s="602"/>
      <c r="B4883" s="3033" t="s">
        <v>756</v>
      </c>
      <c r="C4883" s="602" t="s">
        <v>305</v>
      </c>
      <c r="D4883" s="617" t="s">
        <v>1853</v>
      </c>
      <c r="E4883" s="639" t="s">
        <v>1802</v>
      </c>
      <c r="F4883" s="734">
        <v>2314</v>
      </c>
      <c r="G4883" s="1924" t="s">
        <v>838</v>
      </c>
      <c r="H4883" s="1876"/>
      <c r="I4883" s="1876">
        <v>300</v>
      </c>
      <c r="J4883" s="1619" t="s">
        <v>1126</v>
      </c>
      <c r="K4883" s="1907"/>
      <c r="L4883" s="1876"/>
      <c r="M4883" s="1876">
        <v>300</v>
      </c>
      <c r="N4883" s="1529"/>
    </row>
    <row r="4884" spans="1:32" ht="30.6">
      <c r="A4884" s="602"/>
      <c r="B4884" s="3033" t="s">
        <v>756</v>
      </c>
      <c r="C4884" s="602" t="s">
        <v>305</v>
      </c>
      <c r="D4884" s="617" t="s">
        <v>1853</v>
      </c>
      <c r="E4884" s="639" t="s">
        <v>1802</v>
      </c>
      <c r="F4884" s="734">
        <v>2314</v>
      </c>
      <c r="G4884" s="1583" t="s">
        <v>839</v>
      </c>
      <c r="H4884" s="1876"/>
      <c r="I4884" s="1876">
        <v>250</v>
      </c>
      <c r="J4884" s="1619" t="s">
        <v>1126</v>
      </c>
      <c r="K4884" s="1907"/>
      <c r="L4884" s="1876"/>
      <c r="M4884" s="1876">
        <v>250</v>
      </c>
      <c r="N4884" s="1529"/>
      <c r="O4884" s="6"/>
      <c r="P4884" s="6"/>
      <c r="Q4884" s="6"/>
      <c r="R4884" s="6"/>
      <c r="S4884" s="6"/>
      <c r="T4884" s="6"/>
      <c r="U4884" s="6"/>
      <c r="V4884" s="6"/>
      <c r="W4884" s="6"/>
      <c r="X4884" s="6"/>
      <c r="Y4884" s="6"/>
      <c r="Z4884" s="6"/>
      <c r="AA4884" s="6"/>
      <c r="AB4884" s="6"/>
      <c r="AC4884" s="6"/>
      <c r="AD4884" s="6"/>
      <c r="AE4884" s="6"/>
      <c r="AF4884" s="6"/>
    </row>
    <row r="4885" spans="1:32" ht="30.6">
      <c r="A4885" s="602"/>
      <c r="B4885" s="3033" t="s">
        <v>756</v>
      </c>
      <c r="C4885" s="602" t="s">
        <v>305</v>
      </c>
      <c r="D4885" s="617" t="s">
        <v>1853</v>
      </c>
      <c r="E4885" s="639" t="s">
        <v>1802</v>
      </c>
      <c r="F4885" s="734">
        <v>2314</v>
      </c>
      <c r="G4885" s="1797" t="s">
        <v>3827</v>
      </c>
      <c r="H4885" s="1876"/>
      <c r="I4885" s="1876">
        <v>250</v>
      </c>
      <c r="J4885" s="1619" t="s">
        <v>1126</v>
      </c>
      <c r="K4885" s="1907"/>
      <c r="L4885" s="1876"/>
      <c r="M4885" s="1876">
        <v>250</v>
      </c>
      <c r="N4885" s="1529"/>
      <c r="O4885" s="3"/>
      <c r="P4885" s="3"/>
      <c r="Q4885" s="3"/>
      <c r="R4885" s="3"/>
      <c r="S4885" s="3"/>
      <c r="T4885" s="3"/>
      <c r="U4885" s="3"/>
      <c r="V4885" s="3"/>
      <c r="W4885" s="3"/>
      <c r="X4885" s="3"/>
      <c r="Y4885" s="3"/>
      <c r="Z4885" s="3"/>
      <c r="AA4885" s="3"/>
      <c r="AB4885" s="3"/>
      <c r="AC4885" s="3"/>
      <c r="AD4885" s="3"/>
      <c r="AE4885" s="3"/>
      <c r="AF4885" s="3"/>
    </row>
    <row r="4886" spans="1:32" ht="30.6">
      <c r="A4886" s="602"/>
      <c r="B4886" s="3033" t="s">
        <v>756</v>
      </c>
      <c r="C4886" s="602" t="s">
        <v>305</v>
      </c>
      <c r="D4886" s="617" t="s">
        <v>1853</v>
      </c>
      <c r="E4886" s="639" t="s">
        <v>1802</v>
      </c>
      <c r="F4886" s="734">
        <v>2314</v>
      </c>
      <c r="G4886" s="1905" t="s">
        <v>3828</v>
      </c>
      <c r="H4886" s="1876"/>
      <c r="I4886" s="1876">
        <v>549</v>
      </c>
      <c r="J4886" s="1619" t="s">
        <v>1126</v>
      </c>
      <c r="K4886" s="1907"/>
      <c r="L4886" s="1876"/>
      <c r="M4886" s="1876">
        <v>594</v>
      </c>
      <c r="N4886" s="72"/>
      <c r="O4886" s="3"/>
      <c r="P4886" s="3"/>
      <c r="Q4886" s="3"/>
      <c r="R4886" s="3"/>
      <c r="S4886" s="3"/>
      <c r="T4886" s="3"/>
      <c r="U4886" s="3"/>
      <c r="V4886" s="3"/>
      <c r="W4886" s="3"/>
      <c r="X4886" s="3"/>
      <c r="Y4886" s="3"/>
      <c r="Z4886" s="3"/>
      <c r="AA4886" s="3"/>
      <c r="AB4886" s="3"/>
      <c r="AC4886" s="3"/>
      <c r="AD4886" s="3"/>
      <c r="AE4886" s="3"/>
      <c r="AF4886" s="3"/>
    </row>
    <row r="4887" spans="1:32" ht="40.799999999999997">
      <c r="A4887" s="602"/>
      <c r="B4887" s="3033" t="s">
        <v>756</v>
      </c>
      <c r="C4887" s="602" t="s">
        <v>305</v>
      </c>
      <c r="D4887" s="617" t="s">
        <v>1853</v>
      </c>
      <c r="E4887" s="639" t="s">
        <v>1802</v>
      </c>
      <c r="F4887" s="734">
        <v>2314</v>
      </c>
      <c r="G4887" s="1905" t="s">
        <v>2238</v>
      </c>
      <c r="H4887" s="1876"/>
      <c r="I4887" s="1876">
        <v>420</v>
      </c>
      <c r="J4887" s="1619" t="s">
        <v>1126</v>
      </c>
      <c r="K4887" s="1907"/>
      <c r="L4887" s="1876"/>
      <c r="M4887" s="1876">
        <v>420</v>
      </c>
      <c r="N4887" s="72"/>
      <c r="O4887" s="3"/>
      <c r="P4887" s="3"/>
      <c r="Q4887" s="3"/>
      <c r="R4887" s="3"/>
      <c r="S4887" s="3"/>
      <c r="T4887" s="3"/>
      <c r="U4887" s="3"/>
      <c r="V4887" s="3"/>
      <c r="W4887" s="3"/>
      <c r="X4887" s="3"/>
      <c r="Y4887" s="3"/>
      <c r="Z4887" s="3"/>
      <c r="AA4887" s="3"/>
      <c r="AB4887" s="3"/>
      <c r="AC4887" s="3"/>
      <c r="AD4887" s="3"/>
      <c r="AE4887" s="3"/>
      <c r="AF4887" s="3"/>
    </row>
    <row r="4888" spans="1:32">
      <c r="A4888" s="602"/>
      <c r="B4888" s="3033" t="s">
        <v>756</v>
      </c>
      <c r="C4888" s="602" t="s">
        <v>305</v>
      </c>
      <c r="D4888" s="617" t="s">
        <v>1853</v>
      </c>
      <c r="E4888" s="639" t="s">
        <v>1802</v>
      </c>
      <c r="F4888" s="734">
        <v>2314</v>
      </c>
      <c r="G4888" s="1795" t="s">
        <v>2239</v>
      </c>
      <c r="H4888" s="1876"/>
      <c r="I4888" s="1876">
        <v>70</v>
      </c>
      <c r="J4888" s="1619" t="s">
        <v>1126</v>
      </c>
      <c r="K4888" s="1907"/>
      <c r="L4888" s="1876"/>
      <c r="M4888" s="1876">
        <v>70</v>
      </c>
      <c r="N4888" s="72"/>
      <c r="O4888" s="6"/>
      <c r="P4888" s="6"/>
      <c r="Q4888" s="6"/>
      <c r="R4888" s="3"/>
      <c r="S4888" s="3"/>
      <c r="T4888" s="3"/>
      <c r="U4888" s="3"/>
      <c r="V4888" s="3"/>
      <c r="W4888" s="3"/>
      <c r="X4888" s="3"/>
      <c r="Y4888" s="3"/>
      <c r="Z4888" s="3"/>
      <c r="AA4888" s="3"/>
      <c r="AB4888" s="3"/>
      <c r="AC4888" s="3"/>
      <c r="AD4888" s="3"/>
      <c r="AE4888" s="3"/>
      <c r="AF4888" s="3"/>
    </row>
    <row r="4889" spans="1:32">
      <c r="A4889" s="602"/>
      <c r="B4889" s="3033" t="s">
        <v>756</v>
      </c>
      <c r="C4889" s="602" t="s">
        <v>305</v>
      </c>
      <c r="D4889" s="617" t="s">
        <v>1853</v>
      </c>
      <c r="E4889" s="639" t="s">
        <v>1802</v>
      </c>
      <c r="F4889" s="734">
        <v>2314</v>
      </c>
      <c r="G4889" s="1795" t="s">
        <v>3829</v>
      </c>
      <c r="H4889" s="1876"/>
      <c r="I4889" s="1876">
        <v>100</v>
      </c>
      <c r="J4889" s="1619" t="s">
        <v>1126</v>
      </c>
      <c r="K4889" s="1907"/>
      <c r="L4889" s="1876"/>
      <c r="M4889" s="1876">
        <v>50</v>
      </c>
      <c r="N4889" s="72"/>
      <c r="O4889" s="6"/>
      <c r="P4889" s="6"/>
      <c r="Q4889" s="6"/>
      <c r="R4889" s="6"/>
      <c r="S4889" s="6"/>
      <c r="T4889" s="6"/>
      <c r="U4889" s="6"/>
      <c r="V4889" s="6"/>
      <c r="W4889" s="6"/>
      <c r="X4889" s="6"/>
      <c r="Y4889" s="6"/>
      <c r="Z4889" s="6"/>
      <c r="AA4889" s="6"/>
      <c r="AB4889" s="6"/>
      <c r="AC4889" s="6"/>
      <c r="AD4889" s="6"/>
      <c r="AE4889" s="6"/>
      <c r="AF4889" s="6"/>
    </row>
    <row r="4890" spans="1:32" ht="11.4" customHeight="1">
      <c r="A4890" s="622"/>
      <c r="B4890" s="3032" t="s">
        <v>756</v>
      </c>
      <c r="C4890" s="622" t="s">
        <v>305</v>
      </c>
      <c r="D4890" s="658" t="s">
        <v>1853</v>
      </c>
      <c r="E4890" s="659" t="s">
        <v>1802</v>
      </c>
      <c r="F4890" s="763">
        <v>2322</v>
      </c>
      <c r="G4890" s="739" t="s">
        <v>221</v>
      </c>
      <c r="H4890" s="832">
        <v>435</v>
      </c>
      <c r="I4890" s="832"/>
      <c r="J4890" s="1537">
        <v>232</v>
      </c>
      <c r="K4890" s="1158"/>
      <c r="L4890" s="832">
        <v>300</v>
      </c>
      <c r="M4890" s="832"/>
      <c r="N4890" s="72"/>
      <c r="O4890" s="6"/>
      <c r="P4890" s="6"/>
      <c r="Q4890" s="6"/>
      <c r="R4890" s="3"/>
      <c r="S4890" s="3"/>
      <c r="T4890" s="3"/>
      <c r="U4890" s="3"/>
      <c r="V4890" s="3"/>
      <c r="W4890" s="3"/>
      <c r="X4890" s="3"/>
      <c r="Y4890" s="3"/>
      <c r="Z4890" s="3"/>
      <c r="AA4890" s="3"/>
      <c r="AB4890" s="3"/>
      <c r="AC4890" s="3"/>
      <c r="AD4890" s="3"/>
      <c r="AE4890" s="3"/>
    </row>
    <row r="4891" spans="1:32" ht="30.6">
      <c r="A4891" s="602"/>
      <c r="B4891" s="3033" t="s">
        <v>756</v>
      </c>
      <c r="C4891" s="602" t="s">
        <v>305</v>
      </c>
      <c r="D4891" s="617" t="s">
        <v>1853</v>
      </c>
      <c r="E4891" s="639" t="s">
        <v>1802</v>
      </c>
      <c r="F4891" s="734">
        <v>2322</v>
      </c>
      <c r="G4891" s="769" t="s">
        <v>2621</v>
      </c>
      <c r="H4891" s="687"/>
      <c r="I4891" s="687">
        <v>435</v>
      </c>
      <c r="J4891" s="1537" t="s">
        <v>1126</v>
      </c>
      <c r="K4891" s="1221"/>
      <c r="L4891" s="687"/>
      <c r="M4891" s="1908">
        <v>300</v>
      </c>
      <c r="N4891" s="72"/>
      <c r="O4891" s="6"/>
      <c r="P4891" s="6"/>
      <c r="Q4891" s="6"/>
      <c r="R4891" s="6"/>
      <c r="S4891" s="6"/>
      <c r="T4891" s="6"/>
      <c r="U4891" s="6"/>
      <c r="V4891" s="6"/>
      <c r="W4891" s="6"/>
      <c r="X4891" s="6"/>
      <c r="Y4891" s="6"/>
      <c r="Z4891" s="6"/>
      <c r="AA4891" s="6"/>
      <c r="AB4891" s="6"/>
      <c r="AC4891" s="6"/>
      <c r="AD4891" s="6"/>
      <c r="AE4891" s="6"/>
      <c r="AF4891" s="6"/>
    </row>
    <row r="4892" spans="1:32">
      <c r="A4892" s="622"/>
      <c r="B4892" s="3032" t="s">
        <v>756</v>
      </c>
      <c r="C4892" s="622" t="s">
        <v>307</v>
      </c>
      <c r="D4892" s="658" t="s">
        <v>1853</v>
      </c>
      <c r="E4892" s="659" t="s">
        <v>1802</v>
      </c>
      <c r="F4892" s="763">
        <v>2341</v>
      </c>
      <c r="G4892" s="739" t="s">
        <v>200</v>
      </c>
      <c r="H4892" s="832">
        <v>240</v>
      </c>
      <c r="I4892" s="832"/>
      <c r="J4892" s="1537">
        <v>124.33</v>
      </c>
      <c r="K4892" s="1158"/>
      <c r="L4892" s="832">
        <v>240</v>
      </c>
      <c r="M4892" s="832"/>
      <c r="N4892" s="72"/>
      <c r="O4892" s="6"/>
      <c r="P4892" s="6"/>
      <c r="Q4892" s="6"/>
      <c r="R4892" s="3"/>
      <c r="S4892" s="3"/>
      <c r="T4892" s="3"/>
      <c r="U4892" s="3"/>
      <c r="V4892" s="3"/>
      <c r="W4892" s="3"/>
      <c r="X4892" s="3"/>
      <c r="Y4892" s="3"/>
      <c r="Z4892" s="3"/>
      <c r="AA4892" s="3"/>
      <c r="AB4892" s="3"/>
      <c r="AC4892" s="3"/>
      <c r="AD4892" s="3"/>
      <c r="AE4892" s="3"/>
      <c r="AF4892" s="3"/>
    </row>
    <row r="4893" spans="1:32" ht="33.75" customHeight="1">
      <c r="A4893" s="602"/>
      <c r="B4893" s="3033" t="s">
        <v>756</v>
      </c>
      <c r="C4893" s="602" t="s">
        <v>307</v>
      </c>
      <c r="D4893" s="617" t="s">
        <v>1853</v>
      </c>
      <c r="E4893" s="639" t="s">
        <v>1802</v>
      </c>
      <c r="F4893" s="734">
        <v>2341</v>
      </c>
      <c r="G4893" s="684" t="s">
        <v>2240</v>
      </c>
      <c r="H4893" s="687"/>
      <c r="I4893" s="687">
        <v>240</v>
      </c>
      <c r="J4893" s="1537" t="s">
        <v>1126</v>
      </c>
      <c r="K4893" s="1221"/>
      <c r="L4893" s="687"/>
      <c r="M4893" s="687">
        <v>240</v>
      </c>
      <c r="N4893" s="1529"/>
      <c r="O4893" s="6"/>
      <c r="P4893" s="6"/>
      <c r="Q4893" s="6"/>
      <c r="R4893" s="3"/>
      <c r="S4893" s="3"/>
      <c r="T4893" s="3"/>
      <c r="U4893" s="3"/>
      <c r="V4893" s="3"/>
      <c r="W4893" s="3"/>
      <c r="X4893" s="3"/>
      <c r="Y4893" s="3"/>
      <c r="Z4893" s="3"/>
      <c r="AA4893" s="3"/>
      <c r="AB4893" s="3"/>
      <c r="AC4893" s="3"/>
      <c r="AD4893" s="3"/>
      <c r="AE4893" s="3"/>
      <c r="AF4893" s="3"/>
    </row>
    <row r="4894" spans="1:32">
      <c r="A4894" s="659"/>
      <c r="B4894" s="3032" t="s">
        <v>756</v>
      </c>
      <c r="C4894" s="659" t="s">
        <v>305</v>
      </c>
      <c r="D4894" s="762" t="s">
        <v>1853</v>
      </c>
      <c r="E4894" s="659" t="s">
        <v>1802</v>
      </c>
      <c r="F4894" s="763">
        <v>2350</v>
      </c>
      <c r="G4894" s="739" t="s">
        <v>775</v>
      </c>
      <c r="H4894" s="832">
        <v>5038</v>
      </c>
      <c r="I4894" s="832"/>
      <c r="J4894" s="1537">
        <v>4280</v>
      </c>
      <c r="K4894" s="1158"/>
      <c r="L4894" s="832">
        <v>4778</v>
      </c>
      <c r="M4894" s="832"/>
      <c r="N4894" s="1529"/>
      <c r="O4894" s="6"/>
      <c r="P4894" s="6"/>
      <c r="Q4894" s="6"/>
      <c r="R4894" s="6"/>
      <c r="S4894" s="6"/>
      <c r="T4894" s="6"/>
      <c r="U4894" s="6"/>
      <c r="V4894" s="6"/>
      <c r="W4894" s="6"/>
      <c r="X4894" s="6"/>
      <c r="Y4894" s="6"/>
      <c r="Z4894" s="6"/>
      <c r="AA4894" s="6"/>
      <c r="AB4894" s="6"/>
      <c r="AC4894" s="6"/>
      <c r="AD4894" s="6"/>
      <c r="AE4894" s="6"/>
      <c r="AF4894" s="6"/>
    </row>
    <row r="4895" spans="1:32" ht="51">
      <c r="A4895" s="639"/>
      <c r="B4895" s="3033" t="s">
        <v>756</v>
      </c>
      <c r="C4895" s="639" t="s">
        <v>305</v>
      </c>
      <c r="D4895" s="733" t="s">
        <v>1853</v>
      </c>
      <c r="E4895" s="639" t="s">
        <v>1802</v>
      </c>
      <c r="F4895" s="734">
        <v>2350</v>
      </c>
      <c r="G4895" s="769" t="s">
        <v>3830</v>
      </c>
      <c r="H4895" s="687"/>
      <c r="I4895" s="687">
        <v>2200</v>
      </c>
      <c r="J4895" s="1537" t="s">
        <v>1126</v>
      </c>
      <c r="K4895" s="1221"/>
      <c r="L4895" s="687"/>
      <c r="M4895" s="687">
        <v>990</v>
      </c>
      <c r="N4895" s="72"/>
      <c r="O4895" s="6"/>
      <c r="P4895" s="6"/>
      <c r="Q4895" s="6"/>
      <c r="R4895" s="3"/>
      <c r="S4895" s="3"/>
      <c r="T4895" s="3"/>
      <c r="U4895" s="3"/>
      <c r="V4895" s="3"/>
      <c r="W4895" s="3"/>
      <c r="X4895" s="3"/>
      <c r="Y4895" s="3"/>
      <c r="Z4895" s="3"/>
      <c r="AA4895" s="3"/>
      <c r="AB4895" s="3"/>
      <c r="AC4895" s="3"/>
      <c r="AD4895" s="3"/>
      <c r="AE4895" s="3"/>
      <c r="AF4895" s="3"/>
    </row>
    <row r="4896" spans="1:32" ht="30.6">
      <c r="A4896" s="639"/>
      <c r="B4896" s="3033" t="s">
        <v>756</v>
      </c>
      <c r="C4896" s="639" t="s">
        <v>305</v>
      </c>
      <c r="D4896" s="733" t="s">
        <v>1853</v>
      </c>
      <c r="E4896" s="639" t="s">
        <v>1802</v>
      </c>
      <c r="F4896" s="734">
        <v>2350</v>
      </c>
      <c r="G4896" s="1905" t="s">
        <v>2241</v>
      </c>
      <c r="H4896" s="687"/>
      <c r="I4896" s="687">
        <v>528</v>
      </c>
      <c r="J4896" s="1537" t="s">
        <v>1126</v>
      </c>
      <c r="K4896" s="1221"/>
      <c r="L4896" s="687"/>
      <c r="M4896" s="687">
        <v>528</v>
      </c>
      <c r="N4896" s="72"/>
      <c r="O4896" s="6"/>
      <c r="P4896" s="6"/>
      <c r="Q4896" s="6"/>
      <c r="R4896" s="3"/>
      <c r="S4896" s="3"/>
      <c r="T4896" s="3"/>
      <c r="U4896" s="3"/>
      <c r="V4896" s="3"/>
      <c r="W4896" s="3"/>
      <c r="X4896" s="3"/>
      <c r="Y4896" s="3"/>
      <c r="Z4896" s="3"/>
      <c r="AA4896" s="3"/>
      <c r="AB4896" s="3"/>
      <c r="AC4896" s="3"/>
      <c r="AD4896" s="3"/>
      <c r="AE4896" s="3"/>
      <c r="AF4896" s="3"/>
    </row>
    <row r="4897" spans="1:32" ht="30.6">
      <c r="A4897" s="639"/>
      <c r="B4897" s="3033" t="s">
        <v>756</v>
      </c>
      <c r="C4897" s="639" t="s">
        <v>305</v>
      </c>
      <c r="D4897" s="733" t="s">
        <v>1853</v>
      </c>
      <c r="E4897" s="639" t="s">
        <v>1802</v>
      </c>
      <c r="F4897" s="734">
        <v>2350</v>
      </c>
      <c r="G4897" s="1924" t="s">
        <v>3831</v>
      </c>
      <c r="H4897" s="687"/>
      <c r="I4897" s="687">
        <v>300</v>
      </c>
      <c r="J4897" s="1537" t="s">
        <v>1126</v>
      </c>
      <c r="K4897" s="1221"/>
      <c r="L4897" s="687"/>
      <c r="M4897" s="687">
        <v>560</v>
      </c>
      <c r="N4897" s="72"/>
      <c r="O4897" s="178"/>
      <c r="P4897" s="178"/>
      <c r="Q4897" s="178"/>
      <c r="R4897" s="178"/>
      <c r="S4897" s="178"/>
      <c r="T4897" s="178"/>
      <c r="U4897" s="178"/>
      <c r="V4897" s="178"/>
      <c r="W4897" s="178"/>
      <c r="X4897" s="178"/>
      <c r="Y4897" s="178"/>
      <c r="Z4897" s="178"/>
      <c r="AA4897" s="178"/>
      <c r="AB4897" s="178"/>
      <c r="AC4897" s="178"/>
      <c r="AD4897" s="178"/>
      <c r="AE4897" s="178"/>
      <c r="AF4897" s="178"/>
    </row>
    <row r="4898" spans="1:32" ht="40.799999999999997">
      <c r="A4898" s="639" t="s">
        <v>834</v>
      </c>
      <c r="B4898" s="3033" t="s">
        <v>756</v>
      </c>
      <c r="C4898" s="639" t="s">
        <v>307</v>
      </c>
      <c r="D4898" s="733" t="s">
        <v>1853</v>
      </c>
      <c r="E4898" s="639" t="s">
        <v>1802</v>
      </c>
      <c r="F4898" s="734">
        <v>2350</v>
      </c>
      <c r="G4898" s="1797" t="s">
        <v>3832</v>
      </c>
      <c r="H4898" s="687"/>
      <c r="I4898" s="687">
        <v>770</v>
      </c>
      <c r="J4898" s="1537" t="s">
        <v>1126</v>
      </c>
      <c r="K4898" s="1221"/>
      <c r="L4898" s="687"/>
      <c r="M4898" s="687">
        <v>770</v>
      </c>
      <c r="N4898" s="72"/>
      <c r="O4898" s="178"/>
      <c r="P4898" s="178"/>
      <c r="Q4898" s="178"/>
      <c r="R4898" s="178"/>
      <c r="S4898" s="178"/>
      <c r="T4898" s="178"/>
      <c r="U4898" s="178"/>
      <c r="V4898" s="178"/>
      <c r="W4898" s="178"/>
      <c r="X4898" s="178"/>
      <c r="Y4898" s="178"/>
      <c r="Z4898" s="178"/>
      <c r="AA4898" s="178"/>
      <c r="AB4898" s="178"/>
      <c r="AC4898" s="178"/>
      <c r="AD4898" s="178"/>
      <c r="AE4898" s="178"/>
      <c r="AF4898" s="178"/>
    </row>
    <row r="4899" spans="1:32">
      <c r="A4899" s="639"/>
      <c r="B4899" s="3033" t="s">
        <v>756</v>
      </c>
      <c r="C4899" s="639" t="s">
        <v>305</v>
      </c>
      <c r="D4899" s="733" t="s">
        <v>1853</v>
      </c>
      <c r="E4899" s="639" t="s">
        <v>1802</v>
      </c>
      <c r="F4899" s="734">
        <v>2350</v>
      </c>
      <c r="G4899" s="684" t="s">
        <v>1416</v>
      </c>
      <c r="H4899" s="687"/>
      <c r="I4899" s="687">
        <v>100</v>
      </c>
      <c r="J4899" s="1537" t="s">
        <v>1126</v>
      </c>
      <c r="K4899" s="1221"/>
      <c r="L4899" s="687"/>
      <c r="M4899" s="687">
        <v>100</v>
      </c>
      <c r="N4899" s="72"/>
      <c r="O4899" s="6"/>
      <c r="P4899" s="6"/>
      <c r="Q4899" s="6"/>
      <c r="R4899" s="6"/>
      <c r="S4899" s="6"/>
      <c r="T4899" s="6"/>
      <c r="U4899" s="6"/>
      <c r="V4899" s="6"/>
      <c r="W4899" s="6"/>
      <c r="X4899" s="6"/>
      <c r="Y4899" s="6"/>
      <c r="Z4899" s="6"/>
      <c r="AA4899" s="6"/>
      <c r="AB4899" s="6"/>
      <c r="AC4899" s="6"/>
      <c r="AD4899" s="6"/>
      <c r="AE4899" s="6"/>
      <c r="AF4899" s="6"/>
    </row>
    <row r="4900" spans="1:32" ht="20.399999999999999">
      <c r="A4900" s="639" t="s">
        <v>836</v>
      </c>
      <c r="B4900" s="3033" t="s">
        <v>756</v>
      </c>
      <c r="C4900" s="639" t="s">
        <v>305</v>
      </c>
      <c r="D4900" s="733" t="s">
        <v>1853</v>
      </c>
      <c r="E4900" s="639" t="s">
        <v>1802</v>
      </c>
      <c r="F4900" s="734">
        <v>2350</v>
      </c>
      <c r="G4900" s="1905" t="s">
        <v>2243</v>
      </c>
      <c r="H4900" s="687"/>
      <c r="I4900" s="687">
        <v>165</v>
      </c>
      <c r="J4900" s="1537" t="s">
        <v>1126</v>
      </c>
      <c r="K4900" s="1221"/>
      <c r="L4900" s="687"/>
      <c r="M4900" s="687">
        <v>165</v>
      </c>
      <c r="N4900" s="1529"/>
      <c r="O4900" s="6"/>
      <c r="P4900" s="6"/>
      <c r="Q4900" s="6"/>
      <c r="R4900" s="3"/>
      <c r="S4900" s="3"/>
      <c r="T4900" s="3"/>
      <c r="U4900" s="3"/>
      <c r="V4900" s="3"/>
      <c r="W4900" s="3"/>
      <c r="X4900" s="3"/>
      <c r="Y4900" s="3"/>
      <c r="Z4900" s="3"/>
      <c r="AA4900" s="3"/>
      <c r="AB4900" s="3"/>
      <c r="AC4900" s="3"/>
      <c r="AD4900" s="3"/>
      <c r="AE4900" s="3"/>
      <c r="AF4900" s="3"/>
    </row>
    <row r="4901" spans="1:32" ht="40.799999999999997">
      <c r="A4901" s="639" t="s">
        <v>836</v>
      </c>
      <c r="B4901" s="3033" t="s">
        <v>756</v>
      </c>
      <c r="C4901" s="639" t="s">
        <v>305</v>
      </c>
      <c r="D4901" s="733" t="s">
        <v>1853</v>
      </c>
      <c r="E4901" s="639" t="s">
        <v>1802</v>
      </c>
      <c r="F4901" s="734">
        <v>2350</v>
      </c>
      <c r="G4901" s="1905" t="s">
        <v>3833</v>
      </c>
      <c r="H4901" s="687"/>
      <c r="I4901" s="687">
        <v>280</v>
      </c>
      <c r="J4901" s="1537" t="s">
        <v>1126</v>
      </c>
      <c r="K4901" s="1221"/>
      <c r="L4901" s="687"/>
      <c r="M4901" s="687">
        <v>315</v>
      </c>
      <c r="N4901" s="1388" t="s">
        <v>4603</v>
      </c>
      <c r="O4901" s="6"/>
      <c r="P4901" s="6"/>
      <c r="Q4901" s="6"/>
      <c r="R4901" s="3"/>
      <c r="S4901" s="3"/>
      <c r="T4901" s="3"/>
      <c r="U4901" s="3"/>
      <c r="V4901" s="3"/>
      <c r="W4901" s="3"/>
      <c r="X4901" s="3"/>
      <c r="Y4901" s="3"/>
      <c r="Z4901" s="3"/>
      <c r="AA4901" s="3"/>
      <c r="AB4901" s="3"/>
      <c r="AC4901" s="3"/>
      <c r="AD4901" s="3"/>
      <c r="AE4901" s="3"/>
      <c r="AF4901" s="3"/>
    </row>
    <row r="4902" spans="1:32" ht="30.6">
      <c r="A4902" s="639" t="s">
        <v>834</v>
      </c>
      <c r="B4902" s="3033" t="s">
        <v>756</v>
      </c>
      <c r="C4902" s="639" t="s">
        <v>305</v>
      </c>
      <c r="D4902" s="733" t="s">
        <v>1853</v>
      </c>
      <c r="E4902" s="639" t="s">
        <v>1802</v>
      </c>
      <c r="F4902" s="734">
        <v>2350</v>
      </c>
      <c r="G4902" s="1924" t="s">
        <v>1418</v>
      </c>
      <c r="H4902" s="687"/>
      <c r="I4902" s="687">
        <v>240</v>
      </c>
      <c r="J4902" s="1537" t="s">
        <v>1126</v>
      </c>
      <c r="K4902" s="1221"/>
      <c r="L4902" s="687"/>
      <c r="M4902" s="687">
        <v>240</v>
      </c>
      <c r="N4902" s="1529"/>
      <c r="O4902" s="3"/>
      <c r="P4902" s="3"/>
      <c r="Q4902" s="3"/>
      <c r="R4902" s="3"/>
      <c r="S4902" s="3"/>
      <c r="T4902" s="3"/>
      <c r="U4902" s="3"/>
      <c r="V4902" s="3"/>
      <c r="W4902" s="3"/>
      <c r="X4902" s="3"/>
      <c r="Y4902" s="3"/>
      <c r="Z4902" s="3"/>
      <c r="AA4902" s="3"/>
      <c r="AB4902" s="3"/>
      <c r="AC4902" s="3"/>
      <c r="AD4902" s="3"/>
      <c r="AE4902" s="3"/>
      <c r="AF4902" s="3"/>
    </row>
    <row r="4903" spans="1:32">
      <c r="A4903" s="1604"/>
      <c r="B4903" s="3033" t="s">
        <v>756</v>
      </c>
      <c r="C4903" s="639" t="s">
        <v>305</v>
      </c>
      <c r="D4903" s="733" t="s">
        <v>1853</v>
      </c>
      <c r="E4903" s="639" t="s">
        <v>1802</v>
      </c>
      <c r="F4903" s="734">
        <v>2350</v>
      </c>
      <c r="G4903" s="1924" t="s">
        <v>3834</v>
      </c>
      <c r="H4903" s="1876"/>
      <c r="I4903" s="1876"/>
      <c r="J4903" s="1619"/>
      <c r="K4903" s="1907"/>
      <c r="L4903" s="1876"/>
      <c r="M4903" s="1876">
        <v>100</v>
      </c>
      <c r="N4903" s="1529"/>
      <c r="O4903" s="6"/>
      <c r="P4903" s="6"/>
      <c r="Q4903" s="6"/>
      <c r="R4903" s="6"/>
      <c r="S4903" s="6"/>
      <c r="T4903" s="6"/>
      <c r="U4903" s="6"/>
      <c r="V4903" s="6"/>
      <c r="W4903" s="6"/>
      <c r="X4903" s="6"/>
      <c r="Y4903" s="6"/>
      <c r="Z4903" s="6"/>
      <c r="AA4903" s="6"/>
      <c r="AB4903" s="6"/>
      <c r="AC4903" s="6"/>
      <c r="AD4903" s="6"/>
      <c r="AE4903" s="6"/>
      <c r="AF4903" s="6"/>
    </row>
    <row r="4904" spans="1:32" ht="191.25" customHeight="1">
      <c r="A4904" s="639"/>
      <c r="B4904" s="3033" t="s">
        <v>756</v>
      </c>
      <c r="C4904" s="639" t="s">
        <v>305</v>
      </c>
      <c r="D4904" s="733" t="s">
        <v>1853</v>
      </c>
      <c r="E4904" s="639" t="s">
        <v>1802</v>
      </c>
      <c r="F4904" s="734">
        <v>2350</v>
      </c>
      <c r="G4904" s="1905" t="s">
        <v>2244</v>
      </c>
      <c r="H4904" s="687"/>
      <c r="I4904" s="687">
        <v>170</v>
      </c>
      <c r="J4904" s="1537" t="s">
        <v>1126</v>
      </c>
      <c r="K4904" s="1221"/>
      <c r="L4904" s="687"/>
      <c r="M4904" s="687">
        <v>170</v>
      </c>
      <c r="N4904" s="1529"/>
      <c r="O4904" s="6"/>
      <c r="P4904" s="6"/>
      <c r="Q4904" s="6"/>
      <c r="R4904" s="6"/>
      <c r="S4904" s="6"/>
      <c r="T4904" s="6"/>
      <c r="U4904" s="6"/>
      <c r="V4904" s="6"/>
      <c r="W4904" s="6"/>
      <c r="X4904" s="6"/>
      <c r="Y4904" s="6"/>
      <c r="Z4904" s="6"/>
      <c r="AA4904" s="6"/>
      <c r="AB4904" s="6"/>
      <c r="AC4904" s="6"/>
      <c r="AD4904" s="6"/>
      <c r="AE4904" s="6"/>
      <c r="AF4904" s="6"/>
    </row>
    <row r="4905" spans="1:32">
      <c r="A4905" s="639"/>
      <c r="B4905" s="3033" t="s">
        <v>756</v>
      </c>
      <c r="C4905" s="639" t="s">
        <v>305</v>
      </c>
      <c r="D4905" s="733" t="s">
        <v>1853</v>
      </c>
      <c r="E4905" s="639" t="s">
        <v>1802</v>
      </c>
      <c r="F4905" s="734">
        <v>2350</v>
      </c>
      <c r="G4905" s="1906" t="s">
        <v>2245</v>
      </c>
      <c r="H4905" s="687"/>
      <c r="I4905" s="687">
        <v>120</v>
      </c>
      <c r="J4905" s="1537" t="s">
        <v>1126</v>
      </c>
      <c r="K4905" s="1221"/>
      <c r="L4905" s="687"/>
      <c r="M4905" s="687"/>
      <c r="N4905" s="1529"/>
      <c r="O4905" s="6"/>
      <c r="P4905" s="6"/>
      <c r="Q4905" s="6"/>
      <c r="R4905" s="6"/>
      <c r="S4905" s="6"/>
      <c r="T4905" s="6"/>
      <c r="U4905" s="6"/>
      <c r="V4905" s="6"/>
      <c r="W4905" s="6"/>
      <c r="X4905" s="6"/>
      <c r="Y4905" s="6"/>
      <c r="Z4905" s="6"/>
      <c r="AA4905" s="6"/>
      <c r="AB4905" s="6"/>
      <c r="AC4905" s="6"/>
      <c r="AD4905" s="6"/>
      <c r="AE4905" s="6"/>
      <c r="AF4905" s="6"/>
    </row>
    <row r="4906" spans="1:32" ht="20.399999999999999">
      <c r="A4906" s="1604"/>
      <c r="B4906" s="3033" t="s">
        <v>756</v>
      </c>
      <c r="C4906" s="639" t="s">
        <v>305</v>
      </c>
      <c r="D4906" s="733" t="s">
        <v>1853</v>
      </c>
      <c r="E4906" s="639" t="s">
        <v>1802</v>
      </c>
      <c r="F4906" s="734">
        <v>2350</v>
      </c>
      <c r="G4906" s="1905" t="s">
        <v>3835</v>
      </c>
      <c r="H4906" s="1876"/>
      <c r="I4906" s="1876"/>
      <c r="J4906" s="1619"/>
      <c r="K4906" s="1907"/>
      <c r="L4906" s="1876"/>
      <c r="M4906" s="1876">
        <v>180</v>
      </c>
      <c r="N4906" s="72"/>
      <c r="O4906" s="178"/>
      <c r="P4906" s="178"/>
      <c r="Q4906" s="178"/>
      <c r="R4906" s="178"/>
      <c r="S4906" s="178"/>
      <c r="T4906" s="178"/>
      <c r="U4906" s="178"/>
      <c r="V4906" s="178"/>
      <c r="W4906" s="178"/>
      <c r="X4906" s="178"/>
      <c r="Y4906" s="178"/>
      <c r="Z4906" s="178"/>
      <c r="AA4906" s="178"/>
      <c r="AB4906" s="178"/>
      <c r="AC4906" s="178"/>
      <c r="AD4906" s="178"/>
      <c r="AE4906" s="178"/>
      <c r="AF4906" s="178"/>
    </row>
    <row r="4907" spans="1:32" ht="20.399999999999999">
      <c r="A4907" s="639"/>
      <c r="B4907" s="3033" t="s">
        <v>756</v>
      </c>
      <c r="C4907" s="639" t="s">
        <v>305</v>
      </c>
      <c r="D4907" s="733" t="s">
        <v>1853</v>
      </c>
      <c r="E4907" s="639" t="s">
        <v>1802</v>
      </c>
      <c r="F4907" s="734">
        <v>2350</v>
      </c>
      <c r="G4907" s="1905" t="s">
        <v>3836</v>
      </c>
      <c r="H4907" s="687"/>
      <c r="I4907" s="687">
        <v>165</v>
      </c>
      <c r="J4907" s="1537" t="s">
        <v>1126</v>
      </c>
      <c r="K4907" s="1221"/>
      <c r="L4907" s="687"/>
      <c r="M4907" s="687">
        <v>220</v>
      </c>
      <c r="N4907" s="72"/>
      <c r="O4907" s="178"/>
      <c r="P4907" s="178"/>
      <c r="Q4907" s="178"/>
      <c r="R4907" s="178"/>
      <c r="S4907" s="178"/>
      <c r="T4907" s="178"/>
      <c r="U4907" s="178"/>
      <c r="V4907" s="178"/>
      <c r="W4907" s="178"/>
      <c r="X4907" s="178"/>
      <c r="Y4907" s="178"/>
      <c r="Z4907" s="178"/>
      <c r="AA4907" s="178"/>
      <c r="AB4907" s="178"/>
      <c r="AC4907" s="178"/>
      <c r="AD4907" s="178"/>
      <c r="AE4907" s="178"/>
      <c r="AF4907" s="178"/>
    </row>
    <row r="4908" spans="1:32" ht="30.6">
      <c r="A4908" s="639" t="s">
        <v>834</v>
      </c>
      <c r="B4908" s="3033" t="s">
        <v>756</v>
      </c>
      <c r="C4908" s="639" t="s">
        <v>307</v>
      </c>
      <c r="D4908" s="733" t="s">
        <v>1853</v>
      </c>
      <c r="E4908" s="639" t="s">
        <v>1802</v>
      </c>
      <c r="F4908" s="734">
        <v>2350</v>
      </c>
      <c r="G4908" s="1797" t="s">
        <v>1415</v>
      </c>
      <c r="H4908" s="687"/>
      <c r="I4908" s="687"/>
      <c r="J4908" s="1537" t="s">
        <v>1126</v>
      </c>
      <c r="K4908" s="1221"/>
      <c r="L4908" s="687"/>
      <c r="M4908" s="687">
        <v>440</v>
      </c>
      <c r="N4908" s="72"/>
      <c r="O4908" s="178"/>
      <c r="P4908" s="178"/>
      <c r="Q4908" s="178"/>
      <c r="R4908" s="4"/>
      <c r="S4908" s="4"/>
      <c r="T4908" s="4"/>
      <c r="V4908" s="178"/>
      <c r="W4908" s="178"/>
      <c r="X4908" s="178"/>
      <c r="Y4908" s="178"/>
      <c r="Z4908" s="178"/>
      <c r="AA4908" s="178"/>
      <c r="AB4908" s="178"/>
      <c r="AC4908" s="178"/>
      <c r="AD4908" s="178"/>
      <c r="AE4908" s="178"/>
      <c r="AF4908" s="178"/>
    </row>
    <row r="4909" spans="1:32">
      <c r="A4909" s="659"/>
      <c r="B4909" s="3032" t="s">
        <v>756</v>
      </c>
      <c r="C4909" s="659" t="s">
        <v>305</v>
      </c>
      <c r="D4909" s="762" t="s">
        <v>1853</v>
      </c>
      <c r="E4909" s="659" t="s">
        <v>1802</v>
      </c>
      <c r="F4909" s="763">
        <v>2361</v>
      </c>
      <c r="G4909" s="659" t="s">
        <v>1426</v>
      </c>
      <c r="H4909" s="832">
        <v>0</v>
      </c>
      <c r="I4909" s="832"/>
      <c r="J4909" s="1537" t="s">
        <v>1126</v>
      </c>
      <c r="K4909" s="1158"/>
      <c r="L4909" s="832">
        <v>1460</v>
      </c>
      <c r="M4909" s="832"/>
      <c r="N4909" s="72"/>
      <c r="O4909" s="178"/>
      <c r="P4909" s="178"/>
      <c r="Q4909" s="178"/>
      <c r="R4909" s="178"/>
      <c r="S4909" s="178"/>
      <c r="T4909" s="178"/>
      <c r="U4909" s="178"/>
      <c r="V4909" s="178"/>
      <c r="W4909" s="178"/>
      <c r="X4909" s="178"/>
      <c r="Y4909" s="178"/>
      <c r="Z4909" s="178"/>
      <c r="AA4909" s="178"/>
      <c r="AB4909" s="178"/>
      <c r="AC4909" s="178"/>
      <c r="AD4909" s="178"/>
      <c r="AE4909" s="178"/>
      <c r="AF4909" s="178"/>
    </row>
    <row r="4910" spans="1:32" ht="30.6">
      <c r="A4910" s="639" t="s">
        <v>834</v>
      </c>
      <c r="B4910" s="3033" t="s">
        <v>756</v>
      </c>
      <c r="C4910" s="639" t="s">
        <v>307</v>
      </c>
      <c r="D4910" s="733" t="s">
        <v>1853</v>
      </c>
      <c r="E4910" s="639" t="s">
        <v>1802</v>
      </c>
      <c r="F4910" s="734">
        <v>2361</v>
      </c>
      <c r="G4910" s="1797" t="s">
        <v>3822</v>
      </c>
      <c r="H4910" s="687"/>
      <c r="I4910" s="687"/>
      <c r="J4910" s="1537" t="s">
        <v>1126</v>
      </c>
      <c r="K4910" s="1221"/>
      <c r="L4910" s="687"/>
      <c r="M4910" s="687">
        <v>1460</v>
      </c>
      <c r="N4910" s="72"/>
      <c r="O4910" s="178"/>
      <c r="P4910" s="178"/>
      <c r="Q4910" s="178"/>
      <c r="R4910" s="178"/>
      <c r="S4910" s="178"/>
      <c r="T4910" s="178"/>
      <c r="U4910" s="178"/>
      <c r="V4910" s="178"/>
      <c r="W4910" s="178"/>
      <c r="X4910" s="178"/>
      <c r="Y4910" s="178"/>
      <c r="Z4910" s="178"/>
      <c r="AA4910" s="178"/>
      <c r="AB4910" s="178"/>
      <c r="AC4910" s="178"/>
      <c r="AD4910" s="178"/>
      <c r="AE4910" s="178"/>
      <c r="AF4910" s="178"/>
    </row>
    <row r="4911" spans="1:32">
      <c r="A4911" s="659"/>
      <c r="B4911" s="3032" t="s">
        <v>756</v>
      </c>
      <c r="C4911" s="659" t="s">
        <v>307</v>
      </c>
      <c r="D4911" s="762" t="s">
        <v>1853</v>
      </c>
      <c r="E4911" s="659" t="s">
        <v>1802</v>
      </c>
      <c r="F4911" s="763">
        <v>2370</v>
      </c>
      <c r="G4911" s="739" t="s">
        <v>201</v>
      </c>
      <c r="H4911" s="832">
        <v>9547.25</v>
      </c>
      <c r="I4911" s="832"/>
      <c r="J4911" s="1537">
        <v>9462</v>
      </c>
      <c r="K4911" s="1158"/>
      <c r="L4911" s="832">
        <v>11293</v>
      </c>
      <c r="M4911" s="832"/>
      <c r="N4911" s="72"/>
      <c r="O4911" s="178"/>
      <c r="P4911" s="178"/>
      <c r="Q4911" s="178"/>
      <c r="R4911" s="178"/>
      <c r="S4911" s="178"/>
      <c r="T4911" s="178"/>
      <c r="U4911" s="178"/>
      <c r="V4911" s="178"/>
      <c r="W4911" s="178"/>
      <c r="X4911" s="178"/>
      <c r="Y4911" s="178"/>
      <c r="Z4911" s="178"/>
      <c r="AA4911" s="178"/>
      <c r="AB4911" s="178"/>
      <c r="AC4911" s="178"/>
      <c r="AD4911" s="178"/>
      <c r="AE4911" s="178"/>
      <c r="AF4911" s="178"/>
    </row>
    <row r="4912" spans="1:32" ht="183.6">
      <c r="A4912" s="639"/>
      <c r="B4912" s="3033" t="s">
        <v>756</v>
      </c>
      <c r="C4912" s="639" t="s">
        <v>307</v>
      </c>
      <c r="D4912" s="733" t="s">
        <v>1853</v>
      </c>
      <c r="E4912" s="639" t="s">
        <v>1802</v>
      </c>
      <c r="F4912" s="734">
        <v>2370</v>
      </c>
      <c r="G4912" s="1797" t="s">
        <v>2242</v>
      </c>
      <c r="H4912" s="687"/>
      <c r="I4912" s="687">
        <v>5544.0000000000009</v>
      </c>
      <c r="J4912" s="1537" t="s">
        <v>1126</v>
      </c>
      <c r="K4912" s="1221"/>
      <c r="L4912" s="687"/>
      <c r="M4912" s="1876">
        <v>5544.0000000000009</v>
      </c>
      <c r="N4912" s="72"/>
      <c r="O4912" s="178"/>
      <c r="P4912" s="178"/>
      <c r="Q4912" s="178"/>
      <c r="R4912" s="178"/>
      <c r="S4912" s="178"/>
      <c r="T4912" s="178"/>
      <c r="U4912" s="178"/>
      <c r="V4912" s="178"/>
      <c r="W4912" s="178"/>
      <c r="X4912" s="178"/>
      <c r="Y4912" s="178"/>
      <c r="Z4912" s="178"/>
      <c r="AA4912" s="178"/>
      <c r="AB4912" s="178"/>
      <c r="AC4912" s="178"/>
      <c r="AD4912" s="178"/>
      <c r="AE4912" s="178"/>
      <c r="AF4912" s="178"/>
    </row>
    <row r="4913" spans="1:32" ht="71.400000000000006">
      <c r="A4913" s="639"/>
      <c r="B4913" s="3033" t="s">
        <v>756</v>
      </c>
      <c r="C4913" s="639" t="s">
        <v>307</v>
      </c>
      <c r="D4913" s="733" t="s">
        <v>1853</v>
      </c>
      <c r="E4913" s="639" t="s">
        <v>1802</v>
      </c>
      <c r="F4913" s="734">
        <v>2370</v>
      </c>
      <c r="G4913" s="1797" t="s">
        <v>3837</v>
      </c>
      <c r="H4913" s="687"/>
      <c r="I4913" s="687">
        <v>480</v>
      </c>
      <c r="J4913" s="1537" t="s">
        <v>1126</v>
      </c>
      <c r="K4913" s="1221"/>
      <c r="L4913" s="687"/>
      <c r="M4913" s="1876">
        <v>460</v>
      </c>
      <c r="N4913" s="72"/>
      <c r="O4913" s="6"/>
      <c r="P4913" s="6"/>
      <c r="Q4913" s="6"/>
      <c r="R4913" s="6"/>
      <c r="S4913" s="6"/>
      <c r="T4913" s="6"/>
      <c r="U4913" s="6"/>
      <c r="V4913" s="6"/>
      <c r="W4913" s="6"/>
      <c r="X4913" s="6"/>
      <c r="Y4913" s="6"/>
      <c r="Z4913" s="6"/>
      <c r="AA4913" s="6"/>
      <c r="AB4913" s="6"/>
      <c r="AC4913" s="6"/>
      <c r="AD4913" s="6"/>
      <c r="AE4913" s="6"/>
      <c r="AF4913" s="6"/>
    </row>
    <row r="4914" spans="1:32" ht="51">
      <c r="A4914" s="639"/>
      <c r="B4914" s="3033" t="s">
        <v>756</v>
      </c>
      <c r="C4914" s="639" t="s">
        <v>307</v>
      </c>
      <c r="D4914" s="733" t="s">
        <v>1853</v>
      </c>
      <c r="E4914" s="639" t="s">
        <v>1802</v>
      </c>
      <c r="F4914" s="734">
        <v>2370</v>
      </c>
      <c r="G4914" s="1797" t="s">
        <v>3838</v>
      </c>
      <c r="H4914" s="687"/>
      <c r="I4914" s="687">
        <v>402</v>
      </c>
      <c r="J4914" s="1537" t="s">
        <v>1126</v>
      </c>
      <c r="K4914" s="1221"/>
      <c r="L4914" s="687"/>
      <c r="M4914" s="687">
        <v>380</v>
      </c>
      <c r="N4914" s="72"/>
      <c r="O4914" s="6"/>
      <c r="P4914" s="6"/>
      <c r="Q4914" s="6"/>
      <c r="R4914" s="6"/>
      <c r="S4914" s="6"/>
      <c r="T4914" s="6"/>
      <c r="U4914" s="6"/>
      <c r="V4914" s="6"/>
      <c r="W4914" s="6"/>
      <c r="X4914" s="6"/>
      <c r="Y4914" s="6"/>
      <c r="Z4914" s="6"/>
      <c r="AA4914" s="6"/>
      <c r="AB4914" s="6"/>
      <c r="AC4914" s="6"/>
      <c r="AD4914" s="6"/>
      <c r="AE4914" s="6"/>
      <c r="AF4914" s="6"/>
    </row>
    <row r="4915" spans="1:32" ht="20.399999999999999">
      <c r="A4915" s="639"/>
      <c r="B4915" s="3033" t="s">
        <v>756</v>
      </c>
      <c r="C4915" s="639" t="s">
        <v>307</v>
      </c>
      <c r="D4915" s="733" t="s">
        <v>1853</v>
      </c>
      <c r="E4915" s="639" t="s">
        <v>1802</v>
      </c>
      <c r="F4915" s="734">
        <v>2370</v>
      </c>
      <c r="G4915" s="1797" t="s">
        <v>3839</v>
      </c>
      <c r="H4915" s="687"/>
      <c r="I4915" s="687">
        <v>548</v>
      </c>
      <c r="J4915" s="1537" t="s">
        <v>1126</v>
      </c>
      <c r="K4915" s="1221"/>
      <c r="L4915" s="687"/>
      <c r="M4915" s="687">
        <v>600</v>
      </c>
      <c r="N4915" s="1529"/>
      <c r="O4915" s="6"/>
      <c r="P4915" s="6"/>
      <c r="Q4915" s="6"/>
      <c r="R4915" s="6"/>
      <c r="S4915" s="6"/>
      <c r="T4915" s="6"/>
      <c r="U4915" s="6"/>
      <c r="V4915" s="6"/>
      <c r="W4915" s="6"/>
      <c r="X4915" s="6"/>
      <c r="Y4915" s="6"/>
      <c r="Z4915" s="6"/>
      <c r="AA4915" s="6"/>
      <c r="AB4915" s="6"/>
      <c r="AC4915" s="6"/>
      <c r="AD4915" s="6"/>
      <c r="AE4915" s="6"/>
      <c r="AF4915" s="6"/>
    </row>
    <row r="4916" spans="1:32" ht="61.2">
      <c r="A4916" s="639"/>
      <c r="B4916" s="3033" t="s">
        <v>756</v>
      </c>
      <c r="C4916" s="639" t="s">
        <v>307</v>
      </c>
      <c r="D4916" s="733" t="s">
        <v>1853</v>
      </c>
      <c r="E4916" s="639" t="s">
        <v>1802</v>
      </c>
      <c r="F4916" s="734">
        <v>2370</v>
      </c>
      <c r="G4916" s="1797" t="s">
        <v>3840</v>
      </c>
      <c r="H4916" s="687"/>
      <c r="I4916" s="687">
        <v>201.45000000000002</v>
      </c>
      <c r="J4916" s="1537" t="s">
        <v>1126</v>
      </c>
      <c r="K4916" s="1221"/>
      <c r="L4916" s="687"/>
      <c r="M4916" s="687">
        <v>300</v>
      </c>
      <c r="N4916" s="1529"/>
      <c r="O4916" s="6"/>
      <c r="P4916" s="6"/>
      <c r="Q4916" s="6"/>
      <c r="R4916" s="6"/>
      <c r="S4916" s="6"/>
      <c r="T4916" s="6"/>
      <c r="U4916" s="6"/>
      <c r="V4916" s="6"/>
      <c r="W4916" s="6"/>
      <c r="X4916" s="6"/>
      <c r="Y4916" s="6"/>
      <c r="Z4916" s="6"/>
      <c r="AA4916" s="6"/>
      <c r="AB4916" s="6"/>
      <c r="AC4916" s="6"/>
      <c r="AD4916" s="6"/>
      <c r="AE4916" s="6"/>
      <c r="AF4916" s="6"/>
    </row>
    <row r="4917" spans="1:32" ht="132.6">
      <c r="A4917" s="639"/>
      <c r="B4917" s="3033" t="s">
        <v>756</v>
      </c>
      <c r="C4917" s="639" t="s">
        <v>307</v>
      </c>
      <c r="D4917" s="733" t="s">
        <v>1853</v>
      </c>
      <c r="E4917" s="639" t="s">
        <v>1802</v>
      </c>
      <c r="F4917" s="734">
        <v>2370</v>
      </c>
      <c r="G4917" s="1797" t="s">
        <v>3841</v>
      </c>
      <c r="H4917" s="687"/>
      <c r="I4917" s="687">
        <v>2200</v>
      </c>
      <c r="J4917" s="1537" t="s">
        <v>1126</v>
      </c>
      <c r="K4917" s="1221"/>
      <c r="L4917" s="687"/>
      <c r="M4917" s="687">
        <v>1540</v>
      </c>
      <c r="N4917" s="1529"/>
      <c r="O4917" s="6"/>
      <c r="P4917" s="6"/>
      <c r="Q4917" s="6"/>
      <c r="R4917" s="6"/>
      <c r="S4917" s="6"/>
      <c r="T4917" s="6"/>
      <c r="U4917" s="6"/>
      <c r="V4917" s="6"/>
      <c r="W4917" s="6"/>
      <c r="X4917" s="6"/>
      <c r="Y4917" s="6"/>
      <c r="Z4917" s="6"/>
      <c r="AA4917" s="6"/>
      <c r="AB4917" s="6"/>
      <c r="AC4917" s="6"/>
      <c r="AD4917" s="6"/>
      <c r="AE4917" s="6"/>
      <c r="AF4917" s="6"/>
    </row>
    <row r="4918" spans="1:32" ht="30.6" customHeight="1">
      <c r="A4918" s="639" t="s">
        <v>836</v>
      </c>
      <c r="B4918" s="3033" t="s">
        <v>756</v>
      </c>
      <c r="C4918" s="639" t="s">
        <v>307</v>
      </c>
      <c r="D4918" s="733" t="s">
        <v>1853</v>
      </c>
      <c r="E4918" s="639" t="s">
        <v>1802</v>
      </c>
      <c r="F4918" s="734">
        <v>2370</v>
      </c>
      <c r="G4918" s="1905" t="s">
        <v>3842</v>
      </c>
      <c r="H4918" s="687"/>
      <c r="I4918" s="687">
        <v>107.80000000000001</v>
      </c>
      <c r="J4918" s="1537" t="s">
        <v>1126</v>
      </c>
      <c r="K4918" s="1221"/>
      <c r="L4918" s="687"/>
      <c r="M4918" s="1876">
        <v>649</v>
      </c>
      <c r="N4918" s="72"/>
      <c r="O4918" s="6"/>
      <c r="P4918" s="6"/>
      <c r="Q4918" s="6"/>
      <c r="R4918" s="6"/>
      <c r="S4918" s="6"/>
      <c r="T4918" s="6"/>
      <c r="U4918" s="6"/>
      <c r="V4918" s="6"/>
      <c r="W4918" s="6"/>
      <c r="X4918" s="6"/>
      <c r="Y4918" s="6"/>
      <c r="Z4918" s="6"/>
      <c r="AA4918" s="6"/>
      <c r="AB4918" s="6"/>
      <c r="AC4918" s="6"/>
      <c r="AD4918" s="6"/>
      <c r="AE4918" s="6"/>
      <c r="AF4918" s="6"/>
    </row>
    <row r="4919" spans="1:32" ht="30.6">
      <c r="A4919" s="639" t="s">
        <v>837</v>
      </c>
      <c r="B4919" s="3033" t="s">
        <v>756</v>
      </c>
      <c r="C4919" s="639" t="s">
        <v>307</v>
      </c>
      <c r="D4919" s="733" t="s">
        <v>1853</v>
      </c>
      <c r="E4919" s="639" t="s">
        <v>1802</v>
      </c>
      <c r="F4919" s="734">
        <v>2370</v>
      </c>
      <c r="G4919" s="1905" t="s">
        <v>3843</v>
      </c>
      <c r="H4919" s="687"/>
      <c r="I4919" s="687">
        <v>84</v>
      </c>
      <c r="J4919" s="1537" t="s">
        <v>1126</v>
      </c>
      <c r="K4919" s="1221"/>
      <c r="L4919" s="687"/>
      <c r="M4919" s="1876">
        <v>245</v>
      </c>
      <c r="N4919" s="72"/>
      <c r="O4919" s="6"/>
      <c r="P4919" s="6"/>
      <c r="Q4919" s="6"/>
      <c r="R4919" s="6"/>
      <c r="S4919" s="6"/>
      <c r="T4919" s="6"/>
      <c r="U4919" s="6"/>
      <c r="V4919" s="6"/>
      <c r="W4919" s="6"/>
      <c r="X4919" s="6"/>
      <c r="Y4919" s="6"/>
      <c r="Z4919" s="6"/>
      <c r="AA4919" s="6"/>
      <c r="AB4919" s="6"/>
      <c r="AC4919" s="6"/>
      <c r="AD4919" s="6"/>
      <c r="AE4919" s="6"/>
      <c r="AF4919" s="6"/>
    </row>
    <row r="4920" spans="1:32" ht="30.6">
      <c r="A4920" s="639" t="s">
        <v>837</v>
      </c>
      <c r="B4920" s="3033" t="s">
        <v>756</v>
      </c>
      <c r="C4920" s="639" t="s">
        <v>307</v>
      </c>
      <c r="D4920" s="733" t="s">
        <v>1853</v>
      </c>
      <c r="E4920" s="639" t="s">
        <v>1802</v>
      </c>
      <c r="F4920" s="734">
        <v>2370</v>
      </c>
      <c r="G4920" s="1905" t="s">
        <v>3844</v>
      </c>
      <c r="H4920" s="687"/>
      <c r="I4920" s="687">
        <v>440</v>
      </c>
      <c r="J4920" s="1537" t="s">
        <v>1126</v>
      </c>
      <c r="K4920" s="1221"/>
      <c r="L4920" s="687"/>
      <c r="M4920" s="1876">
        <v>200</v>
      </c>
      <c r="N4920" s="1529"/>
      <c r="O4920" s="178"/>
      <c r="P4920" s="178"/>
      <c r="Q4920" s="178"/>
      <c r="R4920" s="178"/>
      <c r="S4920" s="178"/>
      <c r="T4920" s="178"/>
      <c r="U4920" s="178"/>
      <c r="V4920" s="178"/>
      <c r="W4920" s="178"/>
      <c r="X4920" s="178"/>
      <c r="Y4920" s="178"/>
      <c r="Z4920" s="178"/>
      <c r="AA4920" s="178"/>
      <c r="AB4920" s="178"/>
      <c r="AC4920" s="178"/>
      <c r="AD4920" s="178"/>
      <c r="AE4920" s="178"/>
      <c r="AF4920" s="178"/>
    </row>
    <row r="4921" spans="1:32" ht="30.6">
      <c r="A4921" s="639"/>
      <c r="B4921" s="3033" t="s">
        <v>756</v>
      </c>
      <c r="C4921" s="639" t="s">
        <v>307</v>
      </c>
      <c r="D4921" s="733" t="s">
        <v>1853</v>
      </c>
      <c r="E4921" s="639" t="s">
        <v>1802</v>
      </c>
      <c r="F4921" s="734">
        <v>2370</v>
      </c>
      <c r="G4921" s="1905" t="s">
        <v>3845</v>
      </c>
      <c r="H4921" s="687"/>
      <c r="I4921" s="687">
        <v>70</v>
      </c>
      <c r="J4921" s="1537" t="s">
        <v>1126</v>
      </c>
      <c r="K4921" s="1221"/>
      <c r="L4921" s="687"/>
      <c r="M4921" s="1876">
        <v>245</v>
      </c>
      <c r="N4921" s="1529"/>
      <c r="O4921" s="178"/>
      <c r="P4921" s="178"/>
      <c r="Q4921" s="178"/>
      <c r="R4921" s="178"/>
      <c r="S4921" s="178"/>
      <c r="T4921" s="178"/>
      <c r="U4921" s="178"/>
      <c r="V4921" s="178"/>
      <c r="W4921" s="178"/>
      <c r="X4921" s="178"/>
      <c r="Y4921" s="178"/>
      <c r="Z4921" s="178"/>
      <c r="AA4921" s="178"/>
      <c r="AB4921" s="178"/>
      <c r="AC4921" s="178"/>
      <c r="AD4921" s="178"/>
      <c r="AE4921" s="178"/>
      <c r="AF4921" s="178"/>
    </row>
    <row r="4922" spans="1:32" ht="30.6">
      <c r="A4922" s="639" t="s">
        <v>840</v>
      </c>
      <c r="B4922" s="3033" t="s">
        <v>756</v>
      </c>
      <c r="C4922" s="639" t="s">
        <v>305</v>
      </c>
      <c r="D4922" s="733" t="s">
        <v>1853</v>
      </c>
      <c r="E4922" s="639" t="s">
        <v>1802</v>
      </c>
      <c r="F4922" s="734">
        <v>2370</v>
      </c>
      <c r="G4922" s="1905" t="s">
        <v>3846</v>
      </c>
      <c r="H4922" s="687"/>
      <c r="I4922" s="687">
        <v>440</v>
      </c>
      <c r="J4922" s="1537" t="s">
        <v>1126</v>
      </c>
      <c r="K4922" s="1221"/>
      <c r="L4922" s="687"/>
      <c r="M4922" s="1876">
        <v>260</v>
      </c>
      <c r="N4922" s="1529"/>
      <c r="O4922" s="178"/>
      <c r="P4922" s="178"/>
      <c r="Q4922" s="178"/>
      <c r="R4922" s="178"/>
      <c r="S4922" s="178"/>
      <c r="T4922" s="178"/>
      <c r="U4922" s="178"/>
      <c r="V4922" s="178"/>
      <c r="W4922" s="178"/>
      <c r="X4922" s="178"/>
      <c r="Y4922" s="178"/>
      <c r="Z4922" s="178"/>
      <c r="AA4922" s="178"/>
      <c r="AB4922" s="178"/>
      <c r="AC4922" s="178"/>
      <c r="AD4922" s="178"/>
      <c r="AE4922" s="178"/>
      <c r="AF4922" s="178"/>
    </row>
    <row r="4923" spans="1:32" ht="30.6" customHeight="1">
      <c r="A4923" s="639"/>
      <c r="B4923" s="3033" t="s">
        <v>756</v>
      </c>
      <c r="C4923" s="639" t="s">
        <v>307</v>
      </c>
      <c r="D4923" s="733" t="s">
        <v>1853</v>
      </c>
      <c r="E4923" s="639" t="s">
        <v>1802</v>
      </c>
      <c r="F4923" s="734">
        <v>2370</v>
      </c>
      <c r="G4923" s="1905" t="s">
        <v>3847</v>
      </c>
      <c r="H4923" s="687"/>
      <c r="I4923" s="687"/>
      <c r="J4923" s="1537" t="s">
        <v>1126</v>
      </c>
      <c r="K4923" s="1221"/>
      <c r="L4923" s="687"/>
      <c r="M4923" s="1876">
        <v>270</v>
      </c>
      <c r="N4923" s="1529"/>
      <c r="O4923" s="178"/>
      <c r="P4923" s="178"/>
      <c r="Q4923" s="178"/>
      <c r="R4923" s="178"/>
      <c r="S4923" s="178"/>
      <c r="T4923" s="178"/>
      <c r="U4923" s="178"/>
      <c r="V4923" s="178"/>
      <c r="W4923" s="178"/>
      <c r="X4923" s="178"/>
      <c r="Y4923" s="178"/>
      <c r="Z4923" s="178"/>
      <c r="AA4923" s="178"/>
      <c r="AB4923" s="178"/>
      <c r="AC4923" s="178"/>
      <c r="AD4923" s="178"/>
      <c r="AE4923" s="6"/>
      <c r="AF4923" s="6"/>
    </row>
    <row r="4924" spans="1:32" ht="30.6">
      <c r="A4924" s="639"/>
      <c r="B4924" s="3033" t="s">
        <v>756</v>
      </c>
      <c r="C4924" s="639" t="s">
        <v>307</v>
      </c>
      <c r="D4924" s="733" t="s">
        <v>1853</v>
      </c>
      <c r="E4924" s="639" t="s">
        <v>1802</v>
      </c>
      <c r="F4924" s="734">
        <v>2370</v>
      </c>
      <c r="G4924" s="1905" t="s">
        <v>3848</v>
      </c>
      <c r="H4924" s="687"/>
      <c r="I4924" s="687"/>
      <c r="J4924" s="1537" t="s">
        <v>1126</v>
      </c>
      <c r="K4924" s="1221"/>
      <c r="L4924" s="687"/>
      <c r="M4924" s="1876">
        <v>600</v>
      </c>
      <c r="N4924" s="1529"/>
      <c r="O4924" s="178"/>
      <c r="P4924" s="178"/>
      <c r="Q4924" s="178"/>
      <c r="R4924" s="178"/>
      <c r="S4924" s="178"/>
      <c r="T4924" s="178"/>
      <c r="U4924" s="178"/>
      <c r="V4924" s="178"/>
      <c r="W4924" s="178"/>
      <c r="X4924" s="178"/>
      <c r="Y4924" s="178"/>
      <c r="Z4924" s="178"/>
      <c r="AA4924" s="178"/>
      <c r="AB4924" s="178"/>
      <c r="AC4924" s="178"/>
      <c r="AD4924" s="178"/>
      <c r="AE4924" s="178"/>
      <c r="AF4924" s="178"/>
    </row>
    <row r="4925" spans="1:32" ht="20.399999999999999">
      <c r="A4925" s="639" t="s">
        <v>835</v>
      </c>
      <c r="B4925" s="3033" t="s">
        <v>756</v>
      </c>
      <c r="C4925" s="639" t="s">
        <v>307</v>
      </c>
      <c r="D4925" s="733" t="s">
        <v>1853</v>
      </c>
      <c r="E4925" s="639" t="s">
        <v>1802</v>
      </c>
      <c r="F4925" s="734">
        <v>2370</v>
      </c>
      <c r="G4925" s="1928" t="s">
        <v>3037</v>
      </c>
      <c r="H4925" s="687"/>
      <c r="I4925" s="687">
        <v>-85</v>
      </c>
      <c r="J4925" s="1537" t="s">
        <v>1126</v>
      </c>
      <c r="K4925" s="1221"/>
      <c r="L4925" s="687"/>
      <c r="M4925" s="687"/>
      <c r="N4925" s="1529" t="s">
        <v>4362</v>
      </c>
      <c r="O4925" s="178"/>
      <c r="P4925" s="178"/>
      <c r="Q4925" s="178"/>
      <c r="R4925" s="178"/>
      <c r="S4925" s="178"/>
      <c r="T4925" s="178"/>
      <c r="U4925" s="178"/>
      <c r="V4925" s="178"/>
      <c r="W4925" s="178"/>
      <c r="X4925" s="178"/>
      <c r="Y4925" s="178"/>
      <c r="Z4925" s="178"/>
      <c r="AA4925" s="178"/>
      <c r="AB4925" s="178"/>
      <c r="AC4925" s="178"/>
      <c r="AD4925" s="178"/>
      <c r="AE4925" s="178"/>
      <c r="AF4925" s="178"/>
    </row>
    <row r="4926" spans="1:32" ht="30.6">
      <c r="A4926" s="1034"/>
      <c r="B4926" s="3033" t="s">
        <v>756</v>
      </c>
      <c r="C4926" s="639" t="s">
        <v>307</v>
      </c>
      <c r="D4926" s="733" t="s">
        <v>1853</v>
      </c>
      <c r="E4926" s="639" t="s">
        <v>1802</v>
      </c>
      <c r="F4926" s="734">
        <v>2370</v>
      </c>
      <c r="G4926" s="769" t="s">
        <v>3039</v>
      </c>
      <c r="H4926" s="1914"/>
      <c r="I4926" s="1914">
        <v>-885</v>
      </c>
      <c r="J4926" s="1537" t="s">
        <v>1126</v>
      </c>
      <c r="K4926" s="1915"/>
      <c r="L4926" s="1914"/>
      <c r="M4926" s="1914"/>
      <c r="N4926" s="1529"/>
      <c r="O4926" s="178"/>
      <c r="P4926" s="178"/>
      <c r="Q4926" s="178"/>
      <c r="R4926" s="178"/>
      <c r="S4926" s="178"/>
      <c r="T4926" s="178"/>
      <c r="U4926" s="178"/>
      <c r="V4926" s="178"/>
      <c r="W4926" s="178"/>
      <c r="X4926" s="178"/>
      <c r="Y4926" s="178"/>
      <c r="Z4926" s="178"/>
      <c r="AA4926" s="178"/>
      <c r="AB4926" s="178"/>
      <c r="AC4926" s="178"/>
      <c r="AD4926" s="178"/>
      <c r="AE4926" s="178"/>
      <c r="AF4926" s="178"/>
    </row>
    <row r="4927" spans="1:32">
      <c r="A4927" s="622"/>
      <c r="B4927" s="3032" t="s">
        <v>312</v>
      </c>
      <c r="C4927" s="622" t="s">
        <v>306</v>
      </c>
      <c r="D4927" s="658" t="s">
        <v>1853</v>
      </c>
      <c r="E4927" s="659" t="s">
        <v>1803</v>
      </c>
      <c r="F4927" s="763">
        <v>2370</v>
      </c>
      <c r="G4927" s="739" t="s">
        <v>215</v>
      </c>
      <c r="H4927" s="1158">
        <v>5002</v>
      </c>
      <c r="I4927" s="832"/>
      <c r="J4927" s="1392">
        <v>5002</v>
      </c>
      <c r="K4927" s="1221"/>
      <c r="L4927" s="686">
        <v>32</v>
      </c>
      <c r="M4927" s="670"/>
      <c r="N4927" s="1529"/>
      <c r="O4927" s="178"/>
      <c r="P4927" s="178"/>
      <c r="Q4927" s="178"/>
      <c r="R4927" s="178"/>
      <c r="S4927" s="178"/>
      <c r="T4927" s="178"/>
      <c r="U4927" s="178"/>
      <c r="V4927" s="178"/>
      <c r="W4927" s="178"/>
      <c r="X4927" s="178"/>
      <c r="Y4927" s="178"/>
      <c r="Z4927" s="178"/>
      <c r="AA4927" s="178"/>
      <c r="AB4927" s="178"/>
      <c r="AC4927" s="178"/>
      <c r="AD4927" s="178"/>
      <c r="AE4927" s="178"/>
      <c r="AF4927" s="178"/>
    </row>
    <row r="4928" spans="1:32">
      <c r="A4928" s="602"/>
      <c r="B4928" s="3033" t="s">
        <v>312</v>
      </c>
      <c r="C4928" s="602" t="s">
        <v>306</v>
      </c>
      <c r="D4928" s="617" t="s">
        <v>1853</v>
      </c>
      <c r="E4928" s="639" t="s">
        <v>1803</v>
      </c>
      <c r="F4928" s="734">
        <v>2370</v>
      </c>
      <c r="G4928" s="1222" t="s">
        <v>1728</v>
      </c>
      <c r="H4928" s="687"/>
      <c r="I4928" s="687">
        <v>0</v>
      </c>
      <c r="J4928" s="1392" t="s">
        <v>1126</v>
      </c>
      <c r="K4928" s="1221"/>
      <c r="L4928" s="680"/>
      <c r="M4928" s="680">
        <v>32</v>
      </c>
      <c r="N4928" s="1529"/>
      <c r="O4928" s="178"/>
      <c r="P4928" s="178"/>
      <c r="Q4928" s="178"/>
      <c r="R4928" s="178"/>
      <c r="S4928" s="178"/>
      <c r="T4928" s="178"/>
      <c r="U4928" s="178"/>
      <c r="V4928" s="178"/>
      <c r="W4928" s="178"/>
      <c r="X4928" s="178"/>
      <c r="Y4928" s="178"/>
      <c r="Z4928" s="178"/>
      <c r="AA4928" s="178"/>
      <c r="AB4928" s="178"/>
      <c r="AC4928" s="178"/>
      <c r="AD4928" s="178"/>
      <c r="AE4928" s="178"/>
      <c r="AF4928" s="178"/>
    </row>
    <row r="4929" spans="1:32">
      <c r="A4929" s="602"/>
      <c r="B4929" s="3033" t="s">
        <v>312</v>
      </c>
      <c r="C4929" s="602" t="s">
        <v>306</v>
      </c>
      <c r="D4929" s="617" t="s">
        <v>1853</v>
      </c>
      <c r="E4929" s="639" t="s">
        <v>1803</v>
      </c>
      <c r="F4929" s="734">
        <v>2370</v>
      </c>
      <c r="G4929" s="1222" t="s">
        <v>1731</v>
      </c>
      <c r="H4929" s="687"/>
      <c r="I4929" s="687">
        <v>5002</v>
      </c>
      <c r="J4929" s="1392" t="s">
        <v>1126</v>
      </c>
      <c r="K4929" s="1221"/>
      <c r="L4929" s="680"/>
      <c r="M4929" s="680"/>
      <c r="N4929" s="1529"/>
      <c r="O4929" s="178"/>
      <c r="P4929" s="178"/>
      <c r="Q4929" s="178"/>
      <c r="R4929" s="178"/>
      <c r="S4929" s="178"/>
      <c r="T4929" s="178"/>
      <c r="U4929" s="178"/>
      <c r="V4929" s="178"/>
      <c r="W4929" s="178"/>
      <c r="X4929" s="178"/>
      <c r="Y4929" s="178"/>
      <c r="Z4929" s="178"/>
      <c r="AA4929" s="178"/>
      <c r="AB4929" s="178"/>
      <c r="AC4929" s="178"/>
      <c r="AD4929" s="178"/>
      <c r="AE4929" s="178"/>
      <c r="AF4929" s="178"/>
    </row>
    <row r="4930" spans="1:32">
      <c r="A4930" s="659"/>
      <c r="B4930" s="3032" t="s">
        <v>756</v>
      </c>
      <c r="C4930" s="659" t="s">
        <v>305</v>
      </c>
      <c r="D4930" s="762" t="s">
        <v>1853</v>
      </c>
      <c r="E4930" s="659" t="s">
        <v>1802</v>
      </c>
      <c r="F4930" s="763">
        <v>2390</v>
      </c>
      <c r="G4930" s="739" t="s">
        <v>127</v>
      </c>
      <c r="H4930" s="832">
        <v>135</v>
      </c>
      <c r="I4930" s="832"/>
      <c r="J4930" s="1537">
        <v>97</v>
      </c>
      <c r="K4930" s="1158"/>
      <c r="L4930" s="832">
        <v>90</v>
      </c>
      <c r="M4930" s="832"/>
      <c r="N4930" s="1388" t="s">
        <v>4340</v>
      </c>
      <c r="O4930" s="178"/>
      <c r="P4930" s="178"/>
      <c r="Q4930" s="178"/>
      <c r="R4930" s="178"/>
      <c r="S4930" s="178"/>
      <c r="T4930" s="178"/>
      <c r="U4930" s="178"/>
      <c r="V4930" s="178"/>
      <c r="W4930" s="178"/>
      <c r="X4930" s="178"/>
      <c r="Y4930" s="178"/>
      <c r="Z4930" s="178"/>
      <c r="AA4930" s="178"/>
      <c r="AB4930" s="178"/>
      <c r="AC4930" s="178"/>
      <c r="AD4930" s="178"/>
      <c r="AE4930" s="178"/>
      <c r="AF4930" s="178"/>
    </row>
    <row r="4931" spans="1:32" ht="30.6">
      <c r="A4931" s="639"/>
      <c r="B4931" s="3033" t="s">
        <v>756</v>
      </c>
      <c r="C4931" s="639" t="s">
        <v>305</v>
      </c>
      <c r="D4931" s="733" t="s">
        <v>1853</v>
      </c>
      <c r="E4931" s="639" t="s">
        <v>1802</v>
      </c>
      <c r="F4931" s="734">
        <v>2390</v>
      </c>
      <c r="G4931" s="1905" t="s">
        <v>4809</v>
      </c>
      <c r="H4931" s="687"/>
      <c r="I4931" s="687">
        <v>135</v>
      </c>
      <c r="J4931" s="1537" t="s">
        <v>1126</v>
      </c>
      <c r="K4931" s="1221"/>
      <c r="L4931" s="687"/>
      <c r="M4931" s="687">
        <v>90</v>
      </c>
      <c r="N4931" s="1529"/>
      <c r="O4931" s="178"/>
      <c r="P4931" s="178"/>
      <c r="Q4931" s="178"/>
      <c r="R4931" s="178"/>
      <c r="S4931" s="178"/>
      <c r="T4931" s="178"/>
      <c r="U4931" s="178"/>
      <c r="V4931" s="178"/>
      <c r="W4931" s="178"/>
      <c r="X4931" s="178"/>
      <c r="Y4931" s="178"/>
      <c r="Z4931" s="178"/>
      <c r="AA4931" s="178"/>
      <c r="AB4931" s="178"/>
      <c r="AC4931" s="178"/>
      <c r="AD4931" s="178"/>
      <c r="AE4931" s="178"/>
      <c r="AF4931" s="178"/>
    </row>
    <row r="4932" spans="1:32">
      <c r="A4932" s="639" t="s">
        <v>841</v>
      </c>
      <c r="B4932" s="3033" t="s">
        <v>756</v>
      </c>
      <c r="C4932" s="639" t="s">
        <v>305</v>
      </c>
      <c r="D4932" s="733" t="s">
        <v>1853</v>
      </c>
      <c r="E4932" s="639" t="s">
        <v>1802</v>
      </c>
      <c r="F4932" s="734">
        <v>2390</v>
      </c>
      <c r="G4932" s="1906"/>
      <c r="H4932" s="687"/>
      <c r="I4932" s="687"/>
      <c r="J4932" s="1537" t="s">
        <v>1126</v>
      </c>
      <c r="K4932" s="1221"/>
      <c r="L4932" s="687"/>
      <c r="M4932" s="687"/>
      <c r="N4932" s="1388" t="s">
        <v>4340</v>
      </c>
      <c r="O4932" s="178"/>
      <c r="P4932" s="178"/>
      <c r="Q4932" s="178"/>
      <c r="R4932" s="178"/>
      <c r="S4932" s="178"/>
      <c r="T4932" s="178"/>
      <c r="U4932" s="178"/>
      <c r="V4932" s="178"/>
      <c r="W4932" s="178"/>
      <c r="X4932" s="178"/>
      <c r="Y4932" s="178"/>
      <c r="Z4932" s="178"/>
      <c r="AA4932" s="178"/>
      <c r="AB4932" s="178"/>
      <c r="AC4932" s="178"/>
      <c r="AD4932" s="178"/>
      <c r="AE4932" s="178"/>
      <c r="AF4932" s="178"/>
    </row>
    <row r="4933" spans="1:32" ht="20.399999999999999">
      <c r="A4933" s="622"/>
      <c r="B4933" s="3032" t="s">
        <v>756</v>
      </c>
      <c r="C4933" s="622" t="s">
        <v>305</v>
      </c>
      <c r="D4933" s="658" t="s">
        <v>1853</v>
      </c>
      <c r="E4933" s="659" t="s">
        <v>1802</v>
      </c>
      <c r="F4933" s="763">
        <v>2512</v>
      </c>
      <c r="G4933" s="739" t="s">
        <v>763</v>
      </c>
      <c r="H4933" s="832">
        <v>1000</v>
      </c>
      <c r="I4933" s="832"/>
      <c r="J4933" s="1537">
        <v>756</v>
      </c>
      <c r="K4933" s="1158"/>
      <c r="L4933" s="832">
        <v>1000</v>
      </c>
      <c r="M4933" s="832"/>
      <c r="N4933" s="1529"/>
      <c r="O4933" s="178"/>
      <c r="P4933" s="178"/>
      <c r="Q4933" s="178"/>
      <c r="R4933" s="178"/>
      <c r="S4933" s="178"/>
      <c r="T4933" s="178"/>
      <c r="U4933" s="178"/>
      <c r="V4933" s="178"/>
      <c r="W4933" s="178"/>
      <c r="X4933" s="178"/>
      <c r="Y4933" s="178"/>
      <c r="Z4933" s="178"/>
      <c r="AA4933" s="178"/>
      <c r="AB4933" s="178"/>
      <c r="AC4933" s="178"/>
      <c r="AD4933" s="178"/>
      <c r="AE4933" s="178"/>
      <c r="AF4933" s="178"/>
    </row>
    <row r="4934" spans="1:32" ht="12" customHeight="1">
      <c r="A4934" s="602"/>
      <c r="B4934" s="3033" t="s">
        <v>756</v>
      </c>
      <c r="C4934" s="602" t="s">
        <v>305</v>
      </c>
      <c r="D4934" s="617" t="s">
        <v>1853</v>
      </c>
      <c r="E4934" s="639" t="s">
        <v>1802</v>
      </c>
      <c r="F4934" s="734">
        <v>2512</v>
      </c>
      <c r="G4934" s="1906" t="s">
        <v>2938</v>
      </c>
      <c r="H4934" s="687"/>
      <c r="I4934" s="687">
        <v>1000</v>
      </c>
      <c r="J4934" s="1537" t="s">
        <v>1126</v>
      </c>
      <c r="K4934" s="1221"/>
      <c r="L4934" s="687"/>
      <c r="M4934" s="687">
        <v>1000</v>
      </c>
      <c r="N4934" s="296"/>
      <c r="O4934" s="6"/>
      <c r="P4934" s="6"/>
      <c r="Q4934" s="6"/>
      <c r="R4934" s="6"/>
      <c r="S4934" s="6"/>
      <c r="T4934" s="6"/>
      <c r="U4934" s="6"/>
      <c r="V4934" s="6"/>
      <c r="W4934" s="6"/>
      <c r="X4934" s="6"/>
      <c r="Y4934" s="6"/>
      <c r="Z4934" s="6"/>
      <c r="AA4934" s="6"/>
      <c r="AB4934" s="6"/>
      <c r="AC4934" s="6"/>
      <c r="AD4934" s="6"/>
      <c r="AE4934" s="6"/>
      <c r="AF4934" s="6"/>
    </row>
    <row r="4935" spans="1:32" ht="12" customHeight="1">
      <c r="A4935" s="622"/>
      <c r="B4935" s="3032" t="s">
        <v>758</v>
      </c>
      <c r="C4935" s="659" t="s">
        <v>309</v>
      </c>
      <c r="D4935" s="762" t="s">
        <v>1853</v>
      </c>
      <c r="E4935" s="659" t="s">
        <v>1802</v>
      </c>
      <c r="F4935" s="763">
        <v>5120</v>
      </c>
      <c r="G4935" s="739" t="s">
        <v>572</v>
      </c>
      <c r="H4935" s="832">
        <v>450</v>
      </c>
      <c r="I4935" s="832"/>
      <c r="J4935" s="1537">
        <v>450</v>
      </c>
      <c r="K4935" s="1158"/>
      <c r="L4935" s="832">
        <v>0</v>
      </c>
      <c r="M4935" s="832"/>
      <c r="N4935" s="296"/>
      <c r="O4935" s="6"/>
      <c r="P4935" s="6"/>
      <c r="Q4935" s="6"/>
      <c r="R4935" s="6"/>
      <c r="S4935" s="6"/>
      <c r="T4935" s="6"/>
      <c r="U4935" s="6"/>
      <c r="V4935" s="6"/>
      <c r="W4935" s="6"/>
      <c r="X4935" s="6"/>
      <c r="Y4935" s="6"/>
      <c r="Z4935" s="6"/>
      <c r="AA4935" s="6"/>
      <c r="AB4935" s="6"/>
      <c r="AC4935" s="6"/>
      <c r="AD4935" s="6"/>
      <c r="AE4935" s="6"/>
      <c r="AF4935" s="6"/>
    </row>
    <row r="4936" spans="1:32" s="195" customFormat="1" ht="11.25" customHeight="1">
      <c r="A4936" s="602" t="s">
        <v>826</v>
      </c>
      <c r="B4936" s="3033" t="s">
        <v>758</v>
      </c>
      <c r="C4936" s="639" t="s">
        <v>309</v>
      </c>
      <c r="D4936" s="733" t="s">
        <v>1853</v>
      </c>
      <c r="E4936" s="639" t="s">
        <v>1802</v>
      </c>
      <c r="F4936" s="734">
        <v>5120</v>
      </c>
      <c r="G4936" s="769" t="s">
        <v>3202</v>
      </c>
      <c r="H4936" s="687"/>
      <c r="I4936" s="687">
        <v>450</v>
      </c>
      <c r="J4936" s="1537" t="s">
        <v>1126</v>
      </c>
      <c r="K4936" s="1221"/>
      <c r="L4936" s="687"/>
      <c r="M4936" s="1900"/>
      <c r="N4936" s="372" t="s">
        <v>4339</v>
      </c>
      <c r="O4936" s="194"/>
      <c r="P4936" s="194"/>
      <c r="Q4936" s="194"/>
      <c r="R4936" s="194"/>
      <c r="S4936" s="194"/>
      <c r="T4936" s="194"/>
      <c r="U4936" s="196"/>
      <c r="V4936" s="196"/>
      <c r="W4936" s="196"/>
      <c r="X4936" s="196"/>
      <c r="Y4936" s="196"/>
      <c r="Z4936" s="196"/>
      <c r="AA4936" s="196"/>
      <c r="AB4936" s="196"/>
      <c r="AC4936" s="196"/>
      <c r="AD4936" s="196"/>
      <c r="AE4936" s="196"/>
      <c r="AF4936" s="196"/>
    </row>
    <row r="4937" spans="1:32" s="195" customFormat="1" ht="10.199999999999999">
      <c r="A4937" s="622"/>
      <c r="B4937" s="3032" t="s">
        <v>758</v>
      </c>
      <c r="C4937" s="659" t="s">
        <v>309</v>
      </c>
      <c r="D4937" s="762" t="s">
        <v>1853</v>
      </c>
      <c r="E4937" s="659" t="s">
        <v>1802</v>
      </c>
      <c r="F4937" s="763">
        <v>5238</v>
      </c>
      <c r="G4937" s="739" t="s">
        <v>131</v>
      </c>
      <c r="H4937" s="832">
        <v>2275</v>
      </c>
      <c r="I4937" s="832"/>
      <c r="J4937" s="1537">
        <v>2274.8000000000002</v>
      </c>
      <c r="K4937" s="1158"/>
      <c r="L4937" s="832">
        <v>1330</v>
      </c>
      <c r="M4937" s="832"/>
      <c r="N4937" s="296"/>
      <c r="O4937" s="194"/>
      <c r="P4937" s="194"/>
      <c r="Q4937" s="194"/>
      <c r="R4937" s="194"/>
      <c r="S4937" s="194"/>
      <c r="T4937" s="194"/>
      <c r="U4937" s="196"/>
      <c r="V4937" s="196"/>
      <c r="W4937" s="196"/>
      <c r="X4937" s="196"/>
      <c r="Y4937" s="196"/>
      <c r="Z4937" s="196"/>
      <c r="AA4937" s="196"/>
      <c r="AB4937" s="196"/>
      <c r="AC4937" s="196"/>
      <c r="AD4937" s="196"/>
      <c r="AE4937" s="196"/>
      <c r="AF4937" s="196"/>
    </row>
    <row r="4938" spans="1:32" s="195" customFormat="1" ht="11.25" customHeight="1">
      <c r="A4938" s="602"/>
      <c r="B4938" s="3033" t="s">
        <v>758</v>
      </c>
      <c r="C4938" s="639" t="s">
        <v>309</v>
      </c>
      <c r="D4938" s="733" t="s">
        <v>1853</v>
      </c>
      <c r="E4938" s="639" t="s">
        <v>1802</v>
      </c>
      <c r="F4938" s="734">
        <v>5238</v>
      </c>
      <c r="G4938" s="1797" t="s">
        <v>3824</v>
      </c>
      <c r="H4938" s="687"/>
      <c r="I4938" s="687"/>
      <c r="J4938" s="1537"/>
      <c r="K4938" s="1221"/>
      <c r="L4938" s="687"/>
      <c r="M4938" s="687">
        <v>1330</v>
      </c>
      <c r="N4938" s="1529" t="s">
        <v>2450</v>
      </c>
      <c r="O4938" s="194"/>
      <c r="P4938" s="194"/>
      <c r="Q4938" s="194"/>
      <c r="R4938" s="194"/>
      <c r="S4938" s="194"/>
      <c r="T4938" s="194"/>
      <c r="U4938" s="196"/>
      <c r="V4938" s="196"/>
      <c r="W4938" s="196"/>
      <c r="X4938" s="196"/>
      <c r="Y4938" s="196"/>
      <c r="Z4938" s="196"/>
      <c r="AA4938" s="196"/>
      <c r="AB4938" s="196"/>
      <c r="AC4938" s="196"/>
      <c r="AD4938" s="196"/>
      <c r="AE4938" s="196"/>
      <c r="AF4938" s="196"/>
    </row>
    <row r="4939" spans="1:32" ht="40.799999999999997">
      <c r="A4939" s="602" t="s">
        <v>842</v>
      </c>
      <c r="B4939" s="3033" t="s">
        <v>758</v>
      </c>
      <c r="C4939" s="639" t="s">
        <v>309</v>
      </c>
      <c r="D4939" s="733" t="s">
        <v>1853</v>
      </c>
      <c r="E4939" s="639" t="s">
        <v>1802</v>
      </c>
      <c r="F4939" s="734">
        <v>5238</v>
      </c>
      <c r="G4939" s="769" t="s">
        <v>2246</v>
      </c>
      <c r="H4939" s="687"/>
      <c r="I4939" s="687">
        <v>2190</v>
      </c>
      <c r="J4939" s="1537" t="s">
        <v>1126</v>
      </c>
      <c r="K4939" s="1221"/>
      <c r="L4939" s="687"/>
      <c r="M4939" s="1900"/>
      <c r="N4939" s="1529"/>
      <c r="O4939" s="178"/>
      <c r="P4939" s="178"/>
      <c r="Q4939" s="178"/>
      <c r="R4939" s="178"/>
      <c r="S4939" s="178"/>
      <c r="T4939" s="178"/>
      <c r="U4939" s="178"/>
      <c r="V4939" s="178"/>
      <c r="W4939" s="178"/>
      <c r="X4939" s="178"/>
      <c r="Y4939" s="178"/>
      <c r="Z4939" s="178"/>
      <c r="AA4939" s="178"/>
      <c r="AB4939" s="178"/>
      <c r="AC4939" s="178"/>
      <c r="AD4939" s="178"/>
      <c r="AE4939" s="178"/>
      <c r="AF4939" s="178"/>
    </row>
    <row r="4940" spans="1:32" ht="12" customHeight="1">
      <c r="A4940" s="602" t="s">
        <v>842</v>
      </c>
      <c r="B4940" s="3033" t="s">
        <v>758</v>
      </c>
      <c r="C4940" s="639" t="s">
        <v>309</v>
      </c>
      <c r="D4940" s="733" t="s">
        <v>1853</v>
      </c>
      <c r="E4940" s="639" t="s">
        <v>1802</v>
      </c>
      <c r="F4940" s="734">
        <v>5238</v>
      </c>
      <c r="G4940" s="769" t="s">
        <v>3037</v>
      </c>
      <c r="H4940" s="687"/>
      <c r="I4940" s="687">
        <v>85</v>
      </c>
      <c r="J4940" s="1537" t="s">
        <v>1126</v>
      </c>
      <c r="K4940" s="1221"/>
      <c r="L4940" s="687"/>
      <c r="M4940" s="687"/>
      <c r="N4940" s="1529"/>
      <c r="O4940" s="178"/>
      <c r="P4940" s="178"/>
      <c r="Q4940" s="178"/>
      <c r="R4940" s="178"/>
      <c r="S4940" s="178"/>
      <c r="T4940" s="178"/>
      <c r="U4940" s="178"/>
      <c r="V4940" s="178"/>
      <c r="W4940" s="178"/>
      <c r="X4940" s="178"/>
      <c r="Y4940" s="178"/>
      <c r="Z4940" s="178"/>
      <c r="AA4940" s="178"/>
      <c r="AB4940" s="178"/>
      <c r="AC4940" s="178"/>
      <c r="AD4940" s="178"/>
      <c r="AE4940" s="178"/>
      <c r="AF4940" s="178"/>
    </row>
    <row r="4941" spans="1:32">
      <c r="A4941" s="659"/>
      <c r="B4941" s="3032" t="s">
        <v>758</v>
      </c>
      <c r="C4941" s="659" t="s">
        <v>326</v>
      </c>
      <c r="D4941" s="762" t="s">
        <v>1853</v>
      </c>
      <c r="E4941" s="659" t="s">
        <v>1802</v>
      </c>
      <c r="F4941" s="763">
        <v>5239</v>
      </c>
      <c r="G4941" s="739" t="s">
        <v>130</v>
      </c>
      <c r="H4941" s="832">
        <v>1709</v>
      </c>
      <c r="I4941" s="832"/>
      <c r="J4941" s="1537">
        <v>1709</v>
      </c>
      <c r="K4941" s="1158"/>
      <c r="L4941" s="832">
        <v>0</v>
      </c>
      <c r="M4941" s="832"/>
      <c r="N4941" s="1529"/>
      <c r="O4941" s="6"/>
      <c r="P4941" s="6"/>
      <c r="Q4941" s="6"/>
      <c r="R4941" s="6"/>
      <c r="S4941" s="6"/>
      <c r="T4941" s="6"/>
      <c r="U4941" s="6"/>
      <c r="V4941" s="6"/>
      <c r="W4941" s="6"/>
      <c r="X4941" s="6"/>
      <c r="Y4941" s="6"/>
      <c r="Z4941" s="6"/>
      <c r="AA4941" s="6"/>
      <c r="AB4941" s="6"/>
      <c r="AC4941" s="6"/>
      <c r="AD4941" s="6"/>
      <c r="AE4941" s="6"/>
      <c r="AF4941" s="6"/>
    </row>
    <row r="4942" spans="1:32" ht="20.399999999999999">
      <c r="A4942" s="1477" t="s">
        <v>842</v>
      </c>
      <c r="B4942" s="3042" t="s">
        <v>758</v>
      </c>
      <c r="C4942" s="1477" t="s">
        <v>309</v>
      </c>
      <c r="D4942" s="1451" t="s">
        <v>1853</v>
      </c>
      <c r="E4942" s="1477" t="s">
        <v>1802</v>
      </c>
      <c r="F4942" s="1453">
        <v>5239</v>
      </c>
      <c r="G4942" s="1926" t="s">
        <v>3251</v>
      </c>
      <c r="H4942" s="1464"/>
      <c r="I4942" s="1464">
        <v>1709</v>
      </c>
      <c r="J4942" s="1464"/>
      <c r="K4942" s="1929"/>
      <c r="L4942" s="1464"/>
      <c r="M4942" s="1464"/>
      <c r="N4942" s="1529"/>
      <c r="O4942" s="178"/>
      <c r="P4942" s="178"/>
      <c r="Q4942" s="178"/>
      <c r="R4942" s="178"/>
      <c r="S4942" s="178"/>
      <c r="T4942" s="178"/>
      <c r="V4942" s="178"/>
      <c r="W4942" s="178"/>
      <c r="X4942" s="178"/>
      <c r="Y4942" s="178"/>
      <c r="Z4942" s="178"/>
      <c r="AA4942" s="178"/>
      <c r="AB4942" s="178"/>
      <c r="AC4942" s="178"/>
      <c r="AD4942" s="178"/>
      <c r="AE4942" s="178"/>
      <c r="AF4942" s="178"/>
    </row>
    <row r="4943" spans="1:32">
      <c r="A4943" s="659"/>
      <c r="B4943" s="3032" t="s">
        <v>757</v>
      </c>
      <c r="C4943" s="659" t="s">
        <v>326</v>
      </c>
      <c r="D4943" s="762" t="s">
        <v>1853</v>
      </c>
      <c r="E4943" s="659" t="s">
        <v>1802</v>
      </c>
      <c r="F4943" s="763">
        <v>5239</v>
      </c>
      <c r="G4943" s="739" t="s">
        <v>130</v>
      </c>
      <c r="H4943" s="832"/>
      <c r="I4943" s="832"/>
      <c r="J4943" s="1537"/>
      <c r="K4943" s="1158"/>
      <c r="L4943" s="832">
        <v>10083.44</v>
      </c>
      <c r="M4943" s="832"/>
      <c r="N4943" s="1529"/>
      <c r="O4943" s="6"/>
      <c r="P4943" s="6"/>
      <c r="Q4943" s="6"/>
      <c r="R4943" s="6"/>
      <c r="S4943" s="6"/>
      <c r="T4943" s="6"/>
      <c r="U4943" s="6"/>
      <c r="V4943" s="6"/>
      <c r="W4943" s="6"/>
      <c r="X4943" s="6"/>
      <c r="Y4943" s="6"/>
      <c r="Z4943" s="6"/>
      <c r="AA4943" s="6"/>
      <c r="AB4943" s="6"/>
      <c r="AC4943" s="6"/>
      <c r="AD4943" s="6"/>
      <c r="AE4943" s="6"/>
      <c r="AF4943" s="6"/>
    </row>
    <row r="4944" spans="1:32" ht="20.399999999999999">
      <c r="A4944" s="1477" t="s">
        <v>842</v>
      </c>
      <c r="B4944" s="3042" t="s">
        <v>757</v>
      </c>
      <c r="C4944" s="1477" t="s">
        <v>309</v>
      </c>
      <c r="D4944" s="1451" t="s">
        <v>1853</v>
      </c>
      <c r="E4944" s="1477" t="s">
        <v>1802</v>
      </c>
      <c r="F4944" s="1453">
        <v>5239</v>
      </c>
      <c r="G4944" s="1926" t="s">
        <v>3852</v>
      </c>
      <c r="H4944" s="1464"/>
      <c r="I4944" s="1464"/>
      <c r="J4944" s="1464"/>
      <c r="K4944" s="1929"/>
      <c r="L4944" s="1464"/>
      <c r="M4944" s="1464">
        <v>1494</v>
      </c>
      <c r="N4944" s="1529"/>
      <c r="O4944" s="6"/>
      <c r="P4944" s="6"/>
      <c r="Q4944" s="6"/>
      <c r="R4944" s="6"/>
      <c r="S4944" s="6"/>
      <c r="T4944" s="6"/>
      <c r="U4944" s="3"/>
      <c r="V4944" s="3"/>
      <c r="W4944" s="3"/>
      <c r="X4944" s="3"/>
      <c r="Y4944" s="3"/>
      <c r="Z4944" s="3"/>
      <c r="AA4944" s="3"/>
      <c r="AB4944" s="3"/>
      <c r="AC4944" s="3"/>
      <c r="AD4944" s="3"/>
      <c r="AE4944" s="3"/>
      <c r="AF4944" s="3"/>
    </row>
    <row r="4945" spans="1:32" ht="20.399999999999999">
      <c r="A4945" s="1477" t="s">
        <v>842</v>
      </c>
      <c r="B4945" s="3042" t="s">
        <v>757</v>
      </c>
      <c r="C4945" s="1477" t="s">
        <v>309</v>
      </c>
      <c r="D4945" s="1451" t="s">
        <v>1853</v>
      </c>
      <c r="E4945" s="1477" t="s">
        <v>1802</v>
      </c>
      <c r="F4945" s="1453">
        <v>5239</v>
      </c>
      <c r="G4945" s="1926" t="s">
        <v>3851</v>
      </c>
      <c r="H4945" s="1464"/>
      <c r="I4945" s="1464"/>
      <c r="J4945" s="1464"/>
      <c r="K4945" s="1929"/>
      <c r="L4945" s="1464"/>
      <c r="M4945" s="1464">
        <v>127</v>
      </c>
      <c r="N4945" s="1529"/>
      <c r="O4945" s="6"/>
      <c r="P4945" s="6"/>
      <c r="Q4945" s="6"/>
      <c r="R4945" s="6"/>
      <c r="S4945" s="6"/>
      <c r="T4945" s="6"/>
      <c r="U4945" s="6"/>
      <c r="V4945" s="6"/>
      <c r="W4945" s="6"/>
      <c r="X4945" s="6"/>
      <c r="Y4945" s="6"/>
      <c r="Z4945" s="6"/>
      <c r="AA4945" s="6"/>
      <c r="AB4945" s="6"/>
      <c r="AC4945" s="6"/>
      <c r="AD4945" s="6"/>
      <c r="AE4945" s="6"/>
      <c r="AF4945" s="6"/>
    </row>
    <row r="4946" spans="1:32" ht="20.399999999999999">
      <c r="A4946" s="1477" t="s">
        <v>842</v>
      </c>
      <c r="B4946" s="3042" t="s">
        <v>757</v>
      </c>
      <c r="C4946" s="1477" t="s">
        <v>309</v>
      </c>
      <c r="D4946" s="1451" t="s">
        <v>1853</v>
      </c>
      <c r="E4946" s="1477" t="s">
        <v>1802</v>
      </c>
      <c r="F4946" s="1453">
        <v>5239</v>
      </c>
      <c r="G4946" s="1926" t="s">
        <v>3853</v>
      </c>
      <c r="H4946" s="1464"/>
      <c r="I4946" s="1464"/>
      <c r="J4946" s="1464"/>
      <c r="K4946" s="1929"/>
      <c r="L4946" s="1464"/>
      <c r="M4946" s="1464">
        <v>897</v>
      </c>
      <c r="N4946" s="1529"/>
      <c r="O4946" s="6"/>
      <c r="P4946" s="6"/>
      <c r="Q4946" s="6"/>
      <c r="R4946" s="6"/>
      <c r="S4946" s="6"/>
      <c r="T4946" s="6"/>
      <c r="U4946" s="6"/>
      <c r="V4946" s="6"/>
      <c r="W4946" s="6"/>
      <c r="X4946" s="6"/>
      <c r="Y4946" s="6"/>
      <c r="Z4946" s="6"/>
      <c r="AA4946" s="6"/>
      <c r="AB4946" s="6"/>
      <c r="AC4946" s="6"/>
      <c r="AD4946" s="6"/>
      <c r="AE4946" s="6"/>
      <c r="AF4946" s="6"/>
    </row>
    <row r="4947" spans="1:32" ht="20.399999999999999">
      <c r="A4947" s="1477" t="s">
        <v>842</v>
      </c>
      <c r="B4947" s="3042" t="s">
        <v>757</v>
      </c>
      <c r="C4947" s="1477" t="s">
        <v>309</v>
      </c>
      <c r="D4947" s="1451" t="s">
        <v>1853</v>
      </c>
      <c r="E4947" s="1477" t="s">
        <v>1802</v>
      </c>
      <c r="F4947" s="1453">
        <v>5239</v>
      </c>
      <c r="G4947" s="1926" t="s">
        <v>3854</v>
      </c>
      <c r="H4947" s="1464"/>
      <c r="I4947" s="1464"/>
      <c r="J4947" s="1464"/>
      <c r="K4947" s="1929"/>
      <c r="L4947" s="1464"/>
      <c r="M4947" s="1464">
        <v>955</v>
      </c>
      <c r="N4947" s="2245">
        <v>0</v>
      </c>
      <c r="O4947" s="6"/>
      <c r="P4947" s="6"/>
      <c r="Q4947" s="6"/>
      <c r="R4947" s="6"/>
      <c r="S4947" s="6"/>
      <c r="T4947" s="6"/>
      <c r="U4947" s="6"/>
      <c r="V4947" s="6"/>
      <c r="W4947" s="6"/>
      <c r="X4947" s="6"/>
      <c r="Y4947" s="6"/>
      <c r="Z4947" s="6"/>
      <c r="AA4947" s="6"/>
      <c r="AB4947" s="6"/>
      <c r="AC4947" s="6"/>
      <c r="AD4947" s="6"/>
      <c r="AE4947" s="6"/>
      <c r="AF4947" s="6"/>
    </row>
    <row r="4948" spans="1:32" ht="20.399999999999999">
      <c r="A4948" s="1477" t="s">
        <v>842</v>
      </c>
      <c r="B4948" s="3042" t="s">
        <v>757</v>
      </c>
      <c r="C4948" s="1477" t="s">
        <v>309</v>
      </c>
      <c r="D4948" s="1451" t="s">
        <v>1853</v>
      </c>
      <c r="E4948" s="1477" t="s">
        <v>1802</v>
      </c>
      <c r="F4948" s="1453">
        <v>5239</v>
      </c>
      <c r="G4948" s="1926" t="s">
        <v>3855</v>
      </c>
      <c r="H4948" s="1464"/>
      <c r="I4948" s="1464"/>
      <c r="J4948" s="1464"/>
      <c r="K4948" s="1929"/>
      <c r="L4948" s="1464"/>
      <c r="M4948" s="1464">
        <v>1139</v>
      </c>
      <c r="N4948" s="296" t="s">
        <v>4342</v>
      </c>
      <c r="O4948" s="6"/>
      <c r="P4948" s="6"/>
      <c r="Q4948" s="6"/>
      <c r="R4948" s="6"/>
      <c r="S4948" s="6"/>
      <c r="T4948" s="6"/>
      <c r="U4948" s="6"/>
      <c r="V4948" s="6"/>
      <c r="W4948" s="6"/>
      <c r="X4948" s="6"/>
      <c r="Y4948" s="6"/>
      <c r="Z4948" s="6"/>
      <c r="AA4948" s="6"/>
      <c r="AB4948" s="6"/>
      <c r="AC4948" s="6"/>
      <c r="AD4948" s="6"/>
      <c r="AE4948" s="6"/>
      <c r="AF4948" s="6"/>
    </row>
    <row r="4949" spans="1:32" ht="20.399999999999999">
      <c r="A4949" s="1477" t="s">
        <v>842</v>
      </c>
      <c r="B4949" s="3042" t="s">
        <v>757</v>
      </c>
      <c r="C4949" s="1477" t="s">
        <v>309</v>
      </c>
      <c r="D4949" s="1451" t="s">
        <v>1853</v>
      </c>
      <c r="E4949" s="1477" t="s">
        <v>1802</v>
      </c>
      <c r="F4949" s="1453">
        <v>5239</v>
      </c>
      <c r="G4949" s="1926" t="s">
        <v>3856</v>
      </c>
      <c r="H4949" s="1464"/>
      <c r="I4949" s="1464"/>
      <c r="J4949" s="1464"/>
      <c r="K4949" s="1929"/>
      <c r="L4949" s="1464"/>
      <c r="M4949" s="1464">
        <v>1771.44</v>
      </c>
      <c r="N4949" s="296" t="s">
        <v>4342</v>
      </c>
      <c r="O4949" s="6"/>
      <c r="P4949" s="6"/>
      <c r="Q4949" s="6"/>
      <c r="R4949" s="6"/>
      <c r="S4949" s="6"/>
      <c r="T4949" s="6"/>
      <c r="U4949" s="6"/>
      <c r="V4949" s="6"/>
      <c r="W4949" s="6"/>
      <c r="X4949" s="6"/>
      <c r="Y4949" s="6"/>
      <c r="Z4949" s="6"/>
      <c r="AA4949" s="6"/>
      <c r="AB4949" s="6"/>
      <c r="AC4949" s="6"/>
      <c r="AD4949" s="6"/>
      <c r="AE4949" s="6"/>
      <c r="AF4949" s="6"/>
    </row>
    <row r="4950" spans="1:32" ht="20.399999999999999">
      <c r="A4950" s="1477" t="s">
        <v>842</v>
      </c>
      <c r="B4950" s="3042" t="s">
        <v>757</v>
      </c>
      <c r="C4950" s="1477" t="s">
        <v>309</v>
      </c>
      <c r="D4950" s="1451" t="s">
        <v>1853</v>
      </c>
      <c r="E4950" s="1477" t="s">
        <v>1802</v>
      </c>
      <c r="F4950" s="1453">
        <v>5239</v>
      </c>
      <c r="G4950" s="1926" t="s">
        <v>3857</v>
      </c>
      <c r="H4950" s="1464"/>
      <c r="I4950" s="1464"/>
      <c r="J4950" s="1464"/>
      <c r="K4950" s="1929"/>
      <c r="L4950" s="1464"/>
      <c r="M4950" s="1464">
        <v>3700</v>
      </c>
      <c r="N4950" s="372" t="s">
        <v>4343</v>
      </c>
      <c r="O4950" s="6"/>
      <c r="P4950" s="6"/>
      <c r="Q4950" s="6"/>
      <c r="R4950" s="6"/>
      <c r="S4950" s="6"/>
      <c r="T4950" s="6"/>
      <c r="U4950" s="6"/>
      <c r="V4950" s="6"/>
      <c r="W4950" s="6"/>
      <c r="X4950" s="6"/>
      <c r="Y4950" s="6"/>
      <c r="Z4950" s="6"/>
      <c r="AA4950" s="6"/>
      <c r="AB4950" s="6"/>
      <c r="AC4950" s="6"/>
      <c r="AD4950" s="6"/>
      <c r="AE4950" s="6"/>
      <c r="AF4950" s="6"/>
    </row>
    <row r="4951" spans="1:32">
      <c r="A4951" s="622"/>
      <c r="B4951" s="3032" t="s">
        <v>1203</v>
      </c>
      <c r="C4951" s="622" t="s">
        <v>305</v>
      </c>
      <c r="D4951" s="658" t="s">
        <v>1853</v>
      </c>
      <c r="E4951" s="1305" t="s">
        <v>1802</v>
      </c>
      <c r="F4951" s="624">
        <v>7230</v>
      </c>
      <c r="G4951" s="625" t="s">
        <v>1000</v>
      </c>
      <c r="H4951" s="670">
        <v>165990.33061999999</v>
      </c>
      <c r="I4951" s="670"/>
      <c r="J4951" s="1392">
        <v>138329</v>
      </c>
      <c r="K4951" s="686"/>
      <c r="L4951" s="1869">
        <v>176322</v>
      </c>
      <c r="M4951" s="1869"/>
      <c r="N4951" s="296" t="s">
        <v>4344</v>
      </c>
      <c r="O4951" s="6"/>
      <c r="P4951" s="6"/>
      <c r="Q4951" s="6"/>
      <c r="R4951" s="6"/>
      <c r="S4951" s="6"/>
      <c r="T4951" s="6"/>
      <c r="U4951" s="6"/>
      <c r="V4951" s="6"/>
      <c r="W4951" s="6"/>
      <c r="X4951" s="6"/>
      <c r="Y4951" s="6"/>
      <c r="Z4951" s="6"/>
      <c r="AA4951" s="6"/>
      <c r="AB4951" s="6"/>
      <c r="AC4951" s="6"/>
      <c r="AD4951" s="6"/>
      <c r="AE4951" s="6"/>
      <c r="AF4951" s="6"/>
    </row>
    <row r="4952" spans="1:32">
      <c r="A4952" s="602"/>
      <c r="B4952" s="3033" t="s">
        <v>2427</v>
      </c>
      <c r="C4952" s="602" t="s">
        <v>305</v>
      </c>
      <c r="D4952" s="617" t="s">
        <v>1853</v>
      </c>
      <c r="E4952" s="1306" t="s">
        <v>1802</v>
      </c>
      <c r="F4952" s="618">
        <v>7230</v>
      </c>
      <c r="G4952" s="604" t="s">
        <v>422</v>
      </c>
      <c r="H4952" s="680"/>
      <c r="I4952" s="680">
        <v>107368</v>
      </c>
      <c r="J4952" s="1392" t="s">
        <v>1126</v>
      </c>
      <c r="K4952" s="671"/>
      <c r="L4952" s="1870"/>
      <c r="M4952" s="1870">
        <v>115350</v>
      </c>
      <c r="N4952" s="296"/>
      <c r="O4952" s="6"/>
      <c r="P4952" s="6"/>
      <c r="Q4952" s="6"/>
      <c r="R4952" s="6"/>
      <c r="S4952" s="6"/>
      <c r="T4952" s="6"/>
      <c r="U4952" s="6"/>
      <c r="V4952" s="6"/>
      <c r="W4952" s="6"/>
      <c r="X4952" s="6"/>
      <c r="Y4952" s="6"/>
      <c r="Z4952" s="6"/>
      <c r="AA4952" s="6"/>
      <c r="AB4952" s="6"/>
      <c r="AC4952" s="6"/>
      <c r="AD4952" s="6"/>
      <c r="AE4952" s="6"/>
      <c r="AF4952" s="6"/>
    </row>
    <row r="4953" spans="1:32">
      <c r="A4953" s="576"/>
      <c r="B4953" s="3033" t="s">
        <v>1203</v>
      </c>
      <c r="C4953" s="602" t="s">
        <v>305</v>
      </c>
      <c r="D4953" s="617" t="s">
        <v>1853</v>
      </c>
      <c r="E4953" s="1306" t="s">
        <v>1802</v>
      </c>
      <c r="F4953" s="618">
        <v>7230</v>
      </c>
      <c r="G4953" s="1044" t="s">
        <v>756</v>
      </c>
      <c r="H4953" s="1051"/>
      <c r="I4953" s="1051">
        <v>52322.330620000001</v>
      </c>
      <c r="J4953" s="1392" t="s">
        <v>1126</v>
      </c>
      <c r="K4953" s="696"/>
      <c r="L4953" s="1872"/>
      <c r="M4953" s="1872">
        <v>60972</v>
      </c>
      <c r="N4953" s="1529"/>
      <c r="O4953" s="178"/>
      <c r="P4953" s="178"/>
      <c r="Q4953" s="178"/>
      <c r="R4953" s="178"/>
      <c r="S4953" s="178"/>
      <c r="T4953" s="178"/>
      <c r="U4953" s="178"/>
      <c r="V4953" s="178"/>
      <c r="W4953" s="178"/>
      <c r="X4953" s="178"/>
      <c r="Y4953" s="178"/>
      <c r="Z4953" s="178"/>
      <c r="AA4953" s="178"/>
      <c r="AB4953" s="178"/>
      <c r="AC4953" s="178"/>
      <c r="AD4953" s="178"/>
      <c r="AE4953" s="178"/>
      <c r="AF4953" s="178"/>
    </row>
    <row r="4954" spans="1:32">
      <c r="A4954" s="602"/>
      <c r="B4954" s="3033" t="s">
        <v>1203</v>
      </c>
      <c r="C4954" s="602" t="s">
        <v>305</v>
      </c>
      <c r="D4954" s="617" t="s">
        <v>1853</v>
      </c>
      <c r="E4954" s="1306" t="s">
        <v>1802</v>
      </c>
      <c r="F4954" s="618">
        <v>7230</v>
      </c>
      <c r="G4954" s="604" t="s">
        <v>758</v>
      </c>
      <c r="H4954" s="680"/>
      <c r="I4954" s="680">
        <v>6300</v>
      </c>
      <c r="J4954" s="1392" t="s">
        <v>1126</v>
      </c>
      <c r="K4954" s="671"/>
      <c r="L4954" s="1870"/>
      <c r="M4954" s="1870">
        <v>0</v>
      </c>
      <c r="N4954" s="1529"/>
      <c r="O4954" s="6"/>
      <c r="P4954" s="6"/>
      <c r="Q4954" s="6"/>
      <c r="R4954" s="6"/>
      <c r="S4954" s="6"/>
      <c r="T4954" s="6"/>
      <c r="U4954" s="6"/>
      <c r="V4954" s="6"/>
      <c r="W4954" s="6"/>
      <c r="X4954" s="6"/>
      <c r="Y4954" s="6"/>
      <c r="Z4954" s="6"/>
      <c r="AA4954" s="6"/>
      <c r="AB4954" s="6"/>
      <c r="AC4954" s="6"/>
      <c r="AD4954" s="6"/>
      <c r="AE4954" s="6"/>
      <c r="AF4954" s="6"/>
    </row>
    <row r="4955" spans="1:32" ht="33.75" customHeight="1">
      <c r="A4955" s="622"/>
      <c r="B4955" s="3032" t="s">
        <v>757</v>
      </c>
      <c r="C4955" s="622" t="s">
        <v>305</v>
      </c>
      <c r="D4955" s="658" t="s">
        <v>1853</v>
      </c>
      <c r="E4955" s="779" t="s">
        <v>1802</v>
      </c>
      <c r="F4955" s="624">
        <v>7230</v>
      </c>
      <c r="G4955" s="625" t="s">
        <v>1000</v>
      </c>
      <c r="H4955" s="670">
        <v>0</v>
      </c>
      <c r="I4955" s="670"/>
      <c r="J4955" s="1392" t="s">
        <v>1126</v>
      </c>
      <c r="K4955" s="686"/>
      <c r="L4955" s="1869">
        <v>0</v>
      </c>
      <c r="M4955" s="1869"/>
      <c r="N4955" s="1529"/>
      <c r="O4955" s="6"/>
      <c r="P4955" s="6"/>
      <c r="Q4955" s="6"/>
      <c r="R4955" s="6"/>
      <c r="S4955" s="6"/>
      <c r="T4955" s="6"/>
      <c r="U4955" s="6"/>
      <c r="V4955" s="6"/>
      <c r="W4955" s="6"/>
      <c r="X4955" s="6"/>
      <c r="Y4955" s="6"/>
      <c r="Z4955" s="6"/>
      <c r="AA4955" s="6"/>
      <c r="AB4955" s="6"/>
      <c r="AC4955" s="6"/>
      <c r="AD4955" s="6"/>
      <c r="AE4955" s="6"/>
      <c r="AF4955" s="6"/>
    </row>
    <row r="4956" spans="1:32">
      <c r="A4956" s="607"/>
      <c r="B4956" s="3049" t="s">
        <v>757</v>
      </c>
      <c r="C4956" s="607" t="s">
        <v>305</v>
      </c>
      <c r="D4956" s="608" t="s">
        <v>1853</v>
      </c>
      <c r="E4956" s="875" t="s">
        <v>1802</v>
      </c>
      <c r="F4956" s="610">
        <v>7230</v>
      </c>
      <c r="G4956" s="656"/>
      <c r="H4956" s="672"/>
      <c r="I4956" s="672"/>
      <c r="J4956" s="1392" t="s">
        <v>1126</v>
      </c>
      <c r="K4956" s="672"/>
      <c r="L4956" s="2263"/>
      <c r="M4956" s="2263"/>
      <c r="N4956" s="1529"/>
      <c r="O4956" s="178"/>
      <c r="P4956" s="178"/>
      <c r="Q4956" s="178"/>
      <c r="R4956" s="178"/>
      <c r="S4956" s="178"/>
      <c r="T4956" s="178"/>
      <c r="U4956" s="178"/>
      <c r="V4956" s="178"/>
      <c r="W4956" s="178"/>
      <c r="X4956" s="178"/>
      <c r="Y4956" s="178"/>
      <c r="Z4956" s="178"/>
      <c r="AA4956" s="178"/>
      <c r="AB4956" s="178"/>
      <c r="AC4956" s="178"/>
      <c r="AD4956" s="178"/>
      <c r="AE4956" s="178"/>
    </row>
    <row r="4957" spans="1:32">
      <c r="A4957" s="1466"/>
      <c r="B4957" s="3052" t="s">
        <v>351</v>
      </c>
      <c r="C4957" s="1466"/>
      <c r="D4957" s="1472" t="s">
        <v>1853</v>
      </c>
      <c r="E4957" s="1473" t="s">
        <v>3180</v>
      </c>
      <c r="F4957" s="1467">
        <v>1119</v>
      </c>
      <c r="G4957" s="1468" t="s">
        <v>134</v>
      </c>
      <c r="H4957" s="1474">
        <v>248</v>
      </c>
      <c r="I4957" s="1474"/>
      <c r="J4957" s="1474"/>
      <c r="K4957" s="1458"/>
      <c r="L4957" s="1475">
        <v>248</v>
      </c>
      <c r="M4957" s="1476"/>
      <c r="N4957" s="3541" t="s">
        <v>4345</v>
      </c>
      <c r="O4957" s="6"/>
      <c r="P4957" s="6"/>
      <c r="Q4957" s="6"/>
      <c r="R4957" s="6"/>
      <c r="S4957" s="6"/>
      <c r="T4957" s="6"/>
      <c r="U4957" s="6"/>
      <c r="V4957" s="6"/>
      <c r="W4957" s="6"/>
      <c r="X4957" s="6"/>
      <c r="Y4957" s="6"/>
      <c r="Z4957" s="6"/>
      <c r="AA4957" s="6"/>
      <c r="AB4957" s="6"/>
      <c r="AC4957" s="6"/>
      <c r="AD4957" s="6"/>
      <c r="AE4957" s="6"/>
      <c r="AF4957" s="6"/>
    </row>
    <row r="4958" spans="1:32">
      <c r="A4958" s="1393"/>
      <c r="B4958" s="3042" t="s">
        <v>351</v>
      </c>
      <c r="C4958" s="1393"/>
      <c r="D4958" s="1452" t="s">
        <v>1853</v>
      </c>
      <c r="E4958" s="1477" t="s">
        <v>3180</v>
      </c>
      <c r="F4958" s="1465">
        <v>1119</v>
      </c>
      <c r="G4958" s="1439" t="s">
        <v>422</v>
      </c>
      <c r="H4958" s="1440"/>
      <c r="I4958" s="1440">
        <v>248</v>
      </c>
      <c r="J4958" s="1440"/>
      <c r="K4958" s="1442"/>
      <c r="L4958" s="1469"/>
      <c r="M4958" s="1478">
        <v>248</v>
      </c>
      <c r="N4958" s="3541"/>
      <c r="O4958" s="168"/>
      <c r="P4958" s="168"/>
      <c r="Q4958" s="168"/>
      <c r="R4958" s="168"/>
      <c r="S4958" s="168"/>
      <c r="T4958" s="168"/>
      <c r="U4958" s="168"/>
      <c r="V4958" s="168"/>
      <c r="W4958" s="168"/>
      <c r="X4958" s="168"/>
      <c r="Y4958" s="168"/>
      <c r="Z4958" s="168"/>
      <c r="AA4958" s="168"/>
      <c r="AB4958" s="168"/>
      <c r="AC4958" s="168"/>
      <c r="AD4958" s="168"/>
      <c r="AE4958" s="168"/>
      <c r="AF4958" s="168"/>
    </row>
    <row r="4959" spans="1:32" ht="22.5" customHeight="1">
      <c r="A4959" s="1466"/>
      <c r="B4959" s="3052" t="s">
        <v>351</v>
      </c>
      <c r="C4959" s="1466"/>
      <c r="D4959" s="1472" t="s">
        <v>1853</v>
      </c>
      <c r="E4959" s="1473" t="s">
        <v>3180</v>
      </c>
      <c r="F4959" s="1467">
        <v>1210</v>
      </c>
      <c r="G4959" s="1468" t="s">
        <v>388</v>
      </c>
      <c r="H4959" s="1474">
        <v>58</v>
      </c>
      <c r="I4959" s="1474"/>
      <c r="J4959" s="1474"/>
      <c r="K4959" s="1458"/>
      <c r="L4959" s="1475">
        <v>58</v>
      </c>
      <c r="M4959" s="1474"/>
      <c r="N4959" s="1932" t="s">
        <v>4346</v>
      </c>
      <c r="O4959" s="168"/>
      <c r="P4959" s="168"/>
      <c r="Q4959" s="168"/>
      <c r="R4959" s="168"/>
      <c r="S4959" s="168"/>
      <c r="T4959" s="168"/>
      <c r="U4959" s="168"/>
      <c r="V4959" s="168"/>
      <c r="W4959" s="168"/>
      <c r="X4959" s="168"/>
      <c r="Y4959" s="168"/>
      <c r="Z4959" s="168"/>
      <c r="AA4959" s="168"/>
      <c r="AB4959" s="168"/>
      <c r="AC4959" s="168"/>
      <c r="AD4959" s="168"/>
      <c r="AE4959" s="168"/>
      <c r="AF4959" s="168"/>
    </row>
    <row r="4960" spans="1:32">
      <c r="A4960" s="1393"/>
      <c r="B4960" s="3042" t="s">
        <v>351</v>
      </c>
      <c r="C4960" s="1393"/>
      <c r="D4960" s="1452" t="s">
        <v>1853</v>
      </c>
      <c r="E4960" s="1477" t="s">
        <v>3180</v>
      </c>
      <c r="F4960" s="1465">
        <v>1210</v>
      </c>
      <c r="G4960" s="1439"/>
      <c r="H4960" s="1440"/>
      <c r="I4960" s="1440">
        <v>58</v>
      </c>
      <c r="J4960" s="1440"/>
      <c r="K4960" s="1442"/>
      <c r="L4960" s="1469"/>
      <c r="M4960" s="1478">
        <v>58</v>
      </c>
      <c r="N4960" s="1529"/>
      <c r="O4960" s="6"/>
      <c r="P4960" s="6"/>
      <c r="Q4960" s="6"/>
      <c r="R4960" s="6"/>
      <c r="S4960" s="6"/>
      <c r="T4960" s="6"/>
      <c r="U4960" s="6"/>
      <c r="V4960" s="6"/>
      <c r="W4960" s="6"/>
      <c r="X4960" s="6"/>
      <c r="Y4960" s="6"/>
      <c r="Z4960" s="6"/>
      <c r="AA4960" s="6"/>
      <c r="AB4960" s="6"/>
      <c r="AC4960" s="6"/>
      <c r="AD4960" s="6"/>
      <c r="AE4960" s="6"/>
      <c r="AF4960" s="6"/>
    </row>
    <row r="4961" spans="1:32">
      <c r="A4961" s="1466"/>
      <c r="B4961" s="3052" t="s">
        <v>351</v>
      </c>
      <c r="C4961" s="1466"/>
      <c r="D4961" s="1472" t="s">
        <v>1853</v>
      </c>
      <c r="E4961" s="1473" t="s">
        <v>3180</v>
      </c>
      <c r="F4961" s="1467">
        <v>2239</v>
      </c>
      <c r="G4961" s="1468" t="s">
        <v>993</v>
      </c>
      <c r="H4961" s="1474">
        <v>2780</v>
      </c>
      <c r="I4961" s="1474"/>
      <c r="J4961" s="1474"/>
      <c r="K4961" s="1458"/>
      <c r="L4961" s="1475">
        <v>2190</v>
      </c>
      <c r="M4961" s="1474"/>
      <c r="N4961" s="1529"/>
      <c r="O4961" s="6"/>
      <c r="P4961" s="6"/>
      <c r="Q4961" s="6"/>
      <c r="R4961" s="6"/>
      <c r="S4961" s="6"/>
      <c r="T4961" s="6"/>
      <c r="U4961" s="6"/>
      <c r="V4961" s="6"/>
      <c r="W4961" s="6"/>
      <c r="X4961" s="6"/>
      <c r="Y4961" s="6"/>
      <c r="Z4961" s="6"/>
      <c r="AA4961" s="6"/>
      <c r="AB4961" s="6"/>
      <c r="AC4961" s="6"/>
      <c r="AD4961" s="6"/>
      <c r="AE4961" s="6"/>
      <c r="AF4961" s="6"/>
    </row>
    <row r="4962" spans="1:32" ht="22.5" customHeight="1">
      <c r="A4962" s="1393"/>
      <c r="B4962" s="3042" t="s">
        <v>351</v>
      </c>
      <c r="C4962" s="1393"/>
      <c r="D4962" s="1452" t="s">
        <v>1853</v>
      </c>
      <c r="E4962" s="1477" t="s">
        <v>3180</v>
      </c>
      <c r="F4962" s="1465">
        <v>2239</v>
      </c>
      <c r="G4962" s="1470" t="s">
        <v>1287</v>
      </c>
      <c r="H4962" s="1440"/>
      <c r="I4962" s="1440">
        <v>2780</v>
      </c>
      <c r="J4962" s="1440"/>
      <c r="K4962" s="1442"/>
      <c r="L4962" s="1469"/>
      <c r="M4962" s="1478">
        <v>2190</v>
      </c>
      <c r="N4962" s="1529"/>
      <c r="O4962" s="6"/>
      <c r="P4962" s="6"/>
      <c r="Q4962" s="6"/>
      <c r="R4962" s="6"/>
      <c r="S4962" s="6"/>
      <c r="T4962" s="6"/>
      <c r="U4962" s="6"/>
      <c r="V4962" s="6"/>
      <c r="W4962" s="6"/>
      <c r="X4962" s="6"/>
      <c r="Y4962" s="6"/>
      <c r="Z4962" s="6"/>
      <c r="AA4962" s="6"/>
      <c r="AB4962" s="6"/>
      <c r="AC4962" s="6"/>
      <c r="AD4962" s="6"/>
      <c r="AE4962" s="6"/>
      <c r="AF4962" s="6"/>
    </row>
    <row r="4963" spans="1:32">
      <c r="A4963" s="1393"/>
      <c r="B4963" s="3042" t="s">
        <v>351</v>
      </c>
      <c r="C4963" s="1393"/>
      <c r="D4963" s="1452" t="s">
        <v>1853</v>
      </c>
      <c r="E4963" s="1477" t="s">
        <v>3180</v>
      </c>
      <c r="F4963" s="1465">
        <v>2239</v>
      </c>
      <c r="G4963" s="1470" t="s">
        <v>304</v>
      </c>
      <c r="H4963" s="1440"/>
      <c r="I4963" s="1440"/>
      <c r="J4963" s="1440"/>
      <c r="K4963" s="1442"/>
      <c r="L4963" s="1469"/>
      <c r="M4963" s="1478">
        <v>306</v>
      </c>
      <c r="N4963" s="1529"/>
      <c r="O4963" s="6"/>
      <c r="P4963" s="6"/>
      <c r="Q4963" s="6"/>
      <c r="R4963" s="6"/>
      <c r="S4963" s="6"/>
      <c r="T4963" s="6"/>
      <c r="U4963" s="6"/>
      <c r="V4963" s="6"/>
      <c r="W4963" s="6"/>
      <c r="X4963" s="6"/>
      <c r="Y4963" s="6"/>
      <c r="Z4963" s="6"/>
      <c r="AA4963" s="6"/>
      <c r="AB4963" s="6"/>
      <c r="AC4963" s="6"/>
      <c r="AD4963" s="6"/>
      <c r="AE4963" s="6"/>
      <c r="AF4963" s="6"/>
    </row>
    <row r="4964" spans="1:32">
      <c r="A4964" s="1393"/>
      <c r="B4964" s="3042" t="s">
        <v>351</v>
      </c>
      <c r="C4964" s="1393"/>
      <c r="D4964" s="1452" t="s">
        <v>1853</v>
      </c>
      <c r="E4964" s="1477" t="s">
        <v>3180</v>
      </c>
      <c r="F4964" s="1465">
        <v>2239</v>
      </c>
      <c r="G4964" s="1470" t="s">
        <v>5104</v>
      </c>
      <c r="H4964" s="1440"/>
      <c r="I4964" s="1440"/>
      <c r="J4964" s="1440"/>
      <c r="K4964" s="1442"/>
      <c r="L4964" s="1469"/>
      <c r="M4964" s="1478">
        <v>-306</v>
      </c>
      <c r="N4964" s="1529"/>
      <c r="O4964" s="6"/>
      <c r="P4964" s="6"/>
      <c r="Q4964" s="6"/>
      <c r="R4964" s="6"/>
      <c r="S4964" s="6"/>
      <c r="T4964" s="6"/>
      <c r="U4964" s="6"/>
      <c r="V4964" s="6"/>
      <c r="W4964" s="6"/>
      <c r="X4964" s="6"/>
      <c r="Y4964" s="6"/>
      <c r="Z4964" s="6"/>
      <c r="AA4964" s="6"/>
      <c r="AB4964" s="6"/>
      <c r="AC4964" s="6"/>
      <c r="AD4964" s="6"/>
      <c r="AE4964" s="6"/>
      <c r="AF4964" s="6"/>
    </row>
    <row r="4965" spans="1:32" ht="30.6">
      <c r="A4965" s="622"/>
      <c r="B4965" s="3032" t="s">
        <v>351</v>
      </c>
      <c r="C4965" s="622" t="s">
        <v>308</v>
      </c>
      <c r="D4965" s="658" t="s">
        <v>1853</v>
      </c>
      <c r="E4965" s="681" t="s">
        <v>3144</v>
      </c>
      <c r="F4965" s="763">
        <v>2239</v>
      </c>
      <c r="G4965" s="739" t="s">
        <v>114</v>
      </c>
      <c r="H4965" s="832">
        <v>11200</v>
      </c>
      <c r="I4965" s="832"/>
      <c r="J4965" s="1537">
        <v>4345.6000000000004</v>
      </c>
      <c r="K4965" s="1007"/>
      <c r="L4965" s="832">
        <v>17776</v>
      </c>
      <c r="M4965" s="832"/>
      <c r="N4965" s="1529"/>
      <c r="O4965" s="6"/>
      <c r="P4965" s="6"/>
      <c r="Q4965" s="6"/>
      <c r="R4965" s="6"/>
      <c r="S4965" s="6"/>
      <c r="T4965" s="6"/>
      <c r="U4965" s="6"/>
      <c r="V4965" s="6"/>
      <c r="W4965" s="6"/>
      <c r="X4965" s="6"/>
      <c r="Y4965" s="3"/>
      <c r="Z4965" s="3"/>
      <c r="AA4965" s="3"/>
      <c r="AB4965" s="3"/>
      <c r="AC4965" s="3"/>
      <c r="AD4965" s="3"/>
      <c r="AE4965" s="3"/>
      <c r="AF4965" s="3"/>
    </row>
    <row r="4966" spans="1:32" ht="20.399999999999999">
      <c r="A4966" s="682"/>
      <c r="B4966" s="3068" t="s">
        <v>351</v>
      </c>
      <c r="C4966" s="602" t="s">
        <v>308</v>
      </c>
      <c r="D4966" s="617" t="s">
        <v>1853</v>
      </c>
      <c r="E4966" s="639" t="s">
        <v>3144</v>
      </c>
      <c r="F4966" s="734">
        <v>2239</v>
      </c>
      <c r="G4966" s="2107" t="s">
        <v>2759</v>
      </c>
      <c r="H4966" s="2256"/>
      <c r="I4966" s="2256">
        <v>11200</v>
      </c>
      <c r="J4966" s="2241" t="s">
        <v>1126</v>
      </c>
      <c r="K4966" s="2257"/>
      <c r="L4966" s="2256"/>
      <c r="M4966" s="2256">
        <v>15980</v>
      </c>
      <c r="N4966" s="1529"/>
      <c r="O4966" s="3"/>
      <c r="P4966" s="3"/>
      <c r="Q4966" s="3"/>
      <c r="R4966" s="3"/>
      <c r="S4966" s="3"/>
      <c r="T4966" s="3"/>
      <c r="U4966" s="3"/>
      <c r="V4966" s="3"/>
      <c r="W4966" s="3"/>
      <c r="X4966" s="3"/>
      <c r="Y4966" s="3"/>
      <c r="Z4966" s="3"/>
      <c r="AA4966" s="3"/>
      <c r="AB4966" s="3"/>
      <c r="AC4966" s="3"/>
      <c r="AD4966" s="3"/>
      <c r="AE4966" s="3"/>
      <c r="AF4966" s="3"/>
    </row>
    <row r="4967" spans="1:32" s="195" customFormat="1" ht="22.5" customHeight="1">
      <c r="A4967" s="682"/>
      <c r="B4967" s="3068" t="s">
        <v>351</v>
      </c>
      <c r="C4967" s="602" t="s">
        <v>308</v>
      </c>
      <c r="D4967" s="617" t="s">
        <v>1853</v>
      </c>
      <c r="E4967" s="639" t="s">
        <v>3144</v>
      </c>
      <c r="F4967" s="734">
        <v>2239</v>
      </c>
      <c r="G4967" s="689" t="s">
        <v>1286</v>
      </c>
      <c r="H4967" s="691"/>
      <c r="I4967" s="691"/>
      <c r="J4967" s="1537" t="s">
        <v>1126</v>
      </c>
      <c r="K4967" s="1008"/>
      <c r="L4967" s="691"/>
      <c r="M4967" s="691">
        <v>1796</v>
      </c>
      <c r="N4967" s="1529"/>
      <c r="O4967" s="194"/>
      <c r="P4967" s="194"/>
      <c r="Q4967" s="194"/>
      <c r="R4967" s="194"/>
      <c r="S4967" s="194"/>
      <c r="T4967" s="194"/>
      <c r="U4967" s="194"/>
      <c r="V4967" s="194"/>
      <c r="W4967" s="194"/>
      <c r="X4967" s="194"/>
      <c r="Y4967" s="194"/>
      <c r="Z4967" s="194"/>
      <c r="AA4967" s="194"/>
      <c r="AB4967" s="194"/>
      <c r="AC4967" s="194"/>
      <c r="AD4967" s="194"/>
      <c r="AE4967" s="194"/>
      <c r="AF4967" s="194"/>
    </row>
    <row r="4968" spans="1:32" s="195" customFormat="1" ht="20.399999999999999">
      <c r="A4968" s="622"/>
      <c r="B4968" s="3032" t="s">
        <v>422</v>
      </c>
      <c r="C4968" s="635" t="s">
        <v>418</v>
      </c>
      <c r="D4968" s="923" t="s">
        <v>1853</v>
      </c>
      <c r="E4968" s="930" t="s">
        <v>2511</v>
      </c>
      <c r="F4968" s="935">
        <v>1119</v>
      </c>
      <c r="G4968" s="739" t="s">
        <v>256</v>
      </c>
      <c r="H4968" s="936">
        <v>313041.77260000003</v>
      </c>
      <c r="I4968" s="950"/>
      <c r="J4968" s="1392">
        <v>206256</v>
      </c>
      <c r="K4968" s="781"/>
      <c r="L4968" s="925">
        <v>327704.79296319815</v>
      </c>
      <c r="M4968" s="926"/>
      <c r="N4968" s="1529"/>
      <c r="O4968" s="194"/>
      <c r="P4968" s="194"/>
      <c r="Q4968" s="194"/>
      <c r="R4968" s="194"/>
      <c r="S4968" s="194"/>
      <c r="T4968" s="194"/>
      <c r="U4968" s="194"/>
      <c r="V4968" s="194"/>
      <c r="W4968" s="194"/>
      <c r="X4968" s="194"/>
      <c r="Y4968" s="194"/>
      <c r="Z4968" s="194"/>
      <c r="AA4968" s="194"/>
      <c r="AB4968" s="194"/>
      <c r="AC4968" s="194"/>
      <c r="AD4968" s="194"/>
      <c r="AE4968" s="194"/>
      <c r="AF4968" s="194"/>
    </row>
    <row r="4969" spans="1:32" s="195" customFormat="1" ht="10.199999999999999">
      <c r="A4969" s="713"/>
      <c r="B4969" s="3041" t="s">
        <v>422</v>
      </c>
      <c r="C4969" s="698" t="s">
        <v>418</v>
      </c>
      <c r="D4969" s="927" t="s">
        <v>1853</v>
      </c>
      <c r="E4969" s="928" t="s">
        <v>2511</v>
      </c>
      <c r="F4969" s="940">
        <v>1119</v>
      </c>
      <c r="G4969" s="751" t="s">
        <v>1713</v>
      </c>
      <c r="H4969" s="755"/>
      <c r="I4969" s="754">
        <v>277340.77260000003</v>
      </c>
      <c r="J4969" s="1392" t="s">
        <v>1126</v>
      </c>
      <c r="K4969" s="781"/>
      <c r="L4969" s="752"/>
      <c r="M4969" s="756">
        <v>327704.79296319815</v>
      </c>
      <c r="N4969" s="1529"/>
      <c r="O4969" s="194"/>
      <c r="P4969" s="194"/>
      <c r="Q4969" s="194"/>
      <c r="R4969" s="194"/>
      <c r="S4969" s="194"/>
      <c r="T4969" s="194"/>
      <c r="U4969" s="194"/>
      <c r="V4969" s="194"/>
      <c r="W4969" s="194"/>
      <c r="X4969" s="194"/>
      <c r="Y4969" s="194"/>
      <c r="Z4969" s="194"/>
      <c r="AA4969" s="194"/>
      <c r="AB4969" s="194"/>
      <c r="AC4969" s="194"/>
      <c r="AD4969" s="194"/>
      <c r="AE4969" s="194"/>
      <c r="AF4969" s="194"/>
    </row>
    <row r="4970" spans="1:32" s="195" customFormat="1" ht="40.799999999999997">
      <c r="A4970" s="1259"/>
      <c r="B4970" s="3041" t="s">
        <v>422</v>
      </c>
      <c r="C4970" s="698" t="s">
        <v>418</v>
      </c>
      <c r="D4970" s="927" t="s">
        <v>1853</v>
      </c>
      <c r="E4970" s="928" t="s">
        <v>2511</v>
      </c>
      <c r="F4970" s="940">
        <v>1119</v>
      </c>
      <c r="G4970" s="1323" t="s">
        <v>2821</v>
      </c>
      <c r="H4970" s="1261"/>
      <c r="I4970" s="1327">
        <v>35701</v>
      </c>
      <c r="J4970" s="1392" t="s">
        <v>1126</v>
      </c>
      <c r="K4970" s="1328"/>
      <c r="L4970" s="1326"/>
      <c r="M4970" s="1378"/>
      <c r="N4970" s="1529"/>
      <c r="O4970" s="194"/>
      <c r="P4970" s="194"/>
      <c r="Q4970" s="194"/>
      <c r="R4970" s="194"/>
      <c r="S4970" s="194"/>
      <c r="T4970" s="194"/>
      <c r="U4970" s="196"/>
      <c r="V4970" s="196"/>
      <c r="W4970" s="196"/>
      <c r="X4970" s="196"/>
      <c r="Y4970" s="196"/>
      <c r="Z4970" s="196"/>
      <c r="AA4970" s="196"/>
      <c r="AB4970" s="196"/>
      <c r="AC4970" s="196"/>
      <c r="AD4970" s="196"/>
      <c r="AE4970" s="196"/>
      <c r="AF4970" s="196"/>
    </row>
    <row r="4971" spans="1:32" s="195" customFormat="1" ht="10.199999999999999">
      <c r="A4971" s="622"/>
      <c r="B4971" s="3032" t="s">
        <v>312</v>
      </c>
      <c r="C4971" s="635" t="s">
        <v>306</v>
      </c>
      <c r="D4971" s="923" t="s">
        <v>1853</v>
      </c>
      <c r="E4971" s="933" t="s">
        <v>3145</v>
      </c>
      <c r="F4971" s="935">
        <v>1119</v>
      </c>
      <c r="G4971" s="739" t="s">
        <v>257</v>
      </c>
      <c r="H4971" s="2407">
        <v>1024833</v>
      </c>
      <c r="I4971" s="950"/>
      <c r="J4971" s="1537">
        <v>610754</v>
      </c>
      <c r="K4971" s="2410"/>
      <c r="L4971" s="2407">
        <v>1309876.0779189256</v>
      </c>
      <c r="M4971" s="2407"/>
      <c r="N4971" s="1529"/>
      <c r="O4971" s="194"/>
      <c r="P4971" s="194"/>
      <c r="Q4971" s="194"/>
      <c r="R4971" s="194"/>
      <c r="S4971" s="194"/>
      <c r="T4971" s="194"/>
      <c r="U4971" s="196"/>
      <c r="V4971" s="196"/>
      <c r="W4971" s="196"/>
      <c r="X4971" s="196"/>
      <c r="Y4971" s="196"/>
      <c r="Z4971" s="196"/>
      <c r="AA4971" s="196"/>
      <c r="AB4971" s="196"/>
      <c r="AC4971" s="196"/>
      <c r="AD4971" s="196"/>
      <c r="AE4971" s="196"/>
      <c r="AF4971" s="196"/>
    </row>
    <row r="4972" spans="1:32" s="195" customFormat="1" ht="10.199999999999999">
      <c r="A4972" s="713"/>
      <c r="B4972" s="3041" t="s">
        <v>312</v>
      </c>
      <c r="C4972" s="698" t="s">
        <v>306</v>
      </c>
      <c r="D4972" s="927" t="s">
        <v>1853</v>
      </c>
      <c r="E4972" s="938" t="s">
        <v>3145</v>
      </c>
      <c r="F4972" s="940">
        <v>1119</v>
      </c>
      <c r="G4972" s="751" t="s">
        <v>1287</v>
      </c>
      <c r="H4972" s="755"/>
      <c r="I4972" s="754">
        <v>3159</v>
      </c>
      <c r="J4972" s="1537" t="s">
        <v>1126</v>
      </c>
      <c r="K4972" s="2410"/>
      <c r="L4972" s="755"/>
      <c r="M4972" s="951">
        <v>3433</v>
      </c>
      <c r="N4972" s="2249" t="s">
        <v>4348</v>
      </c>
      <c r="O4972" s="194"/>
      <c r="P4972" s="194"/>
      <c r="Q4972" s="194"/>
      <c r="R4972" s="194"/>
      <c r="S4972" s="194"/>
      <c r="T4972" s="194"/>
      <c r="U4972" s="196"/>
      <c r="V4972" s="196"/>
      <c r="W4972" s="196"/>
      <c r="X4972" s="196"/>
      <c r="Y4972" s="196"/>
      <c r="Z4972" s="196"/>
      <c r="AA4972" s="196"/>
      <c r="AB4972" s="196"/>
      <c r="AC4972" s="196"/>
      <c r="AD4972" s="196"/>
      <c r="AE4972" s="196"/>
      <c r="AF4972" s="196"/>
    </row>
    <row r="4973" spans="1:32" s="195" customFormat="1" ht="20.399999999999999">
      <c r="A4973" s="713"/>
      <c r="B4973" s="3041" t="s">
        <v>312</v>
      </c>
      <c r="C4973" s="698" t="s">
        <v>306</v>
      </c>
      <c r="D4973" s="939" t="s">
        <v>1853</v>
      </c>
      <c r="E4973" s="938" t="s">
        <v>3145</v>
      </c>
      <c r="F4973" s="940">
        <v>1119</v>
      </c>
      <c r="G4973" s="751" t="s">
        <v>4602</v>
      </c>
      <c r="H4973" s="755"/>
      <c r="I4973" s="754">
        <v>694449</v>
      </c>
      <c r="J4973" s="1537" t="s">
        <v>1126</v>
      </c>
      <c r="K4973" s="2410"/>
      <c r="L4973" s="755"/>
      <c r="M4973" s="951">
        <v>850962.05194595037</v>
      </c>
      <c r="N4973" s="2249" t="s">
        <v>4349</v>
      </c>
      <c r="O4973" s="194"/>
      <c r="P4973" s="194"/>
      <c r="Q4973" s="194"/>
      <c r="R4973" s="194"/>
      <c r="S4973" s="194"/>
      <c r="T4973" s="194"/>
      <c r="U4973" s="194"/>
      <c r="V4973" s="194"/>
      <c r="W4973" s="194"/>
      <c r="X4973" s="194"/>
      <c r="Y4973" s="194"/>
      <c r="Z4973" s="194"/>
      <c r="AA4973" s="194"/>
      <c r="AB4973" s="194"/>
      <c r="AC4973" s="194"/>
      <c r="AD4973" s="194"/>
      <c r="AE4973" s="194"/>
      <c r="AF4973" s="194"/>
    </row>
    <row r="4974" spans="1:32" ht="20.399999999999999">
      <c r="A4974" s="713"/>
      <c r="B4974" s="3041" t="s">
        <v>312</v>
      </c>
      <c r="C4974" s="698" t="s">
        <v>306</v>
      </c>
      <c r="D4974" s="939" t="s">
        <v>1853</v>
      </c>
      <c r="E4974" s="938" t="s">
        <v>3145</v>
      </c>
      <c r="F4974" s="940">
        <v>1119</v>
      </c>
      <c r="G4974" s="751" t="s">
        <v>2728</v>
      </c>
      <c r="H4974" s="755"/>
      <c r="I4974" s="754">
        <v>347225</v>
      </c>
      <c r="J4974" s="1537" t="s">
        <v>1126</v>
      </c>
      <c r="K4974" s="2410"/>
      <c r="L4974" s="755"/>
      <c r="M4974" s="951">
        <v>455481.02597297519</v>
      </c>
      <c r="N4974" s="1529"/>
      <c r="O4974" s="6"/>
      <c r="P4974" s="6"/>
      <c r="Q4974" s="6"/>
      <c r="R4974" s="6"/>
      <c r="S4974" s="6"/>
      <c r="T4974" s="6"/>
      <c r="U4974" s="3"/>
      <c r="V4974" s="3"/>
      <c r="W4974" s="3"/>
      <c r="X4974" s="3"/>
      <c r="Y4974" s="3"/>
      <c r="Z4974" s="3"/>
      <c r="AA4974" s="3"/>
      <c r="AB4974" s="3"/>
      <c r="AC4974" s="3"/>
      <c r="AD4974" s="3"/>
      <c r="AE4974" s="3"/>
      <c r="AF4974" s="3"/>
    </row>
    <row r="4975" spans="1:32" ht="20.399999999999999">
      <c r="A4975" s="713"/>
      <c r="B4975" s="3041" t="s">
        <v>312</v>
      </c>
      <c r="C4975" s="698" t="s">
        <v>306</v>
      </c>
      <c r="D4975" s="939" t="s">
        <v>1853</v>
      </c>
      <c r="E4975" s="938" t="s">
        <v>3145</v>
      </c>
      <c r="F4975" s="940">
        <v>1119</v>
      </c>
      <c r="G4975" s="751" t="s">
        <v>1896</v>
      </c>
      <c r="H4975" s="755"/>
      <c r="I4975" s="754">
        <v>-20000</v>
      </c>
      <c r="J4975" s="1537" t="s">
        <v>1126</v>
      </c>
      <c r="K4975" s="2410"/>
      <c r="L4975" s="755"/>
      <c r="M4975" s="951"/>
      <c r="N4975" s="1529"/>
      <c r="O4975" s="6"/>
      <c r="P4975" s="6"/>
      <c r="Q4975" s="6"/>
      <c r="R4975" s="3"/>
      <c r="S4975" s="3"/>
      <c r="T4975" s="3"/>
      <c r="U4975" s="3"/>
      <c r="V4975" s="3"/>
      <c r="W4975" s="3"/>
      <c r="X4975" s="3"/>
      <c r="Y4975" s="3"/>
      <c r="Z4975" s="3"/>
      <c r="AA4975" s="3"/>
      <c r="AB4975" s="3"/>
      <c r="AC4975" s="3"/>
      <c r="AD4975" s="3"/>
      <c r="AE4975" s="3"/>
      <c r="AF4975" s="3"/>
    </row>
    <row r="4976" spans="1:32" ht="20.399999999999999">
      <c r="A4976" s="713"/>
      <c r="B4976" s="3041" t="s">
        <v>312</v>
      </c>
      <c r="C4976" s="698" t="s">
        <v>306</v>
      </c>
      <c r="D4976" s="939" t="s">
        <v>1853</v>
      </c>
      <c r="E4976" s="938" t="s">
        <v>3145</v>
      </c>
      <c r="F4976" s="940">
        <v>1119</v>
      </c>
      <c r="G4976" s="751" t="s">
        <v>1895</v>
      </c>
      <c r="H4976" s="755"/>
      <c r="I4976" s="754"/>
      <c r="J4976" s="1537" t="s">
        <v>1126</v>
      </c>
      <c r="K4976" s="2410"/>
      <c r="L4976" s="755"/>
      <c r="M4976" s="951"/>
      <c r="N4976" s="1529"/>
      <c r="O4976" s="6"/>
      <c r="P4976" s="6"/>
      <c r="Q4976" s="6"/>
      <c r="R4976" s="3"/>
      <c r="S4976" s="3"/>
      <c r="T4976" s="3"/>
      <c r="U4976" s="3"/>
      <c r="V4976" s="3"/>
      <c r="W4976" s="3"/>
      <c r="X4976" s="3"/>
      <c r="Y4976" s="3"/>
      <c r="Z4976" s="3"/>
      <c r="AA4976" s="3"/>
      <c r="AB4976" s="3"/>
      <c r="AC4976" s="3"/>
      <c r="AD4976" s="3"/>
      <c r="AE4976" s="3"/>
      <c r="AF4976" s="3"/>
    </row>
    <row r="4977" spans="1:32" ht="20.399999999999999">
      <c r="A4977" s="713"/>
      <c r="B4977" s="3041" t="s">
        <v>312</v>
      </c>
      <c r="C4977" s="698" t="s">
        <v>306</v>
      </c>
      <c r="D4977" s="939" t="s">
        <v>1853</v>
      </c>
      <c r="E4977" s="938" t="s">
        <v>3145</v>
      </c>
      <c r="F4977" s="940">
        <v>1119</v>
      </c>
      <c r="G4977" s="751" t="s">
        <v>1894</v>
      </c>
      <c r="H4977" s="755"/>
      <c r="I4977" s="754"/>
      <c r="J4977" s="1537" t="s">
        <v>1126</v>
      </c>
      <c r="K4977" s="2410"/>
      <c r="L4977" s="755"/>
      <c r="M4977" s="951"/>
      <c r="N4977" s="1529"/>
      <c r="O4977" s="6"/>
      <c r="P4977" s="6"/>
      <c r="Q4977" s="6"/>
      <c r="R4977" s="6"/>
      <c r="S4977" s="6"/>
      <c r="T4977" s="6"/>
      <c r="U4977" s="6"/>
      <c r="V4977" s="6"/>
      <c r="W4977" s="6"/>
      <c r="X4977" s="6"/>
      <c r="Y4977" s="6"/>
      <c r="Z4977" s="6"/>
      <c r="AA4977" s="6"/>
      <c r="AB4977" s="6"/>
      <c r="AC4977" s="6"/>
      <c r="AD4977" s="6"/>
      <c r="AE4977" s="6"/>
      <c r="AF4977" s="6"/>
    </row>
    <row r="4978" spans="1:32" ht="20.399999999999999">
      <c r="A4978" s="713"/>
      <c r="B4978" s="3041" t="s">
        <v>312</v>
      </c>
      <c r="C4978" s="698" t="s">
        <v>306</v>
      </c>
      <c r="D4978" s="939" t="s">
        <v>1853</v>
      </c>
      <c r="E4978" s="938" t="s">
        <v>3145</v>
      </c>
      <c r="F4978" s="940">
        <v>1119</v>
      </c>
      <c r="G4978" s="751" t="s">
        <v>1897</v>
      </c>
      <c r="H4978" s="755"/>
      <c r="I4978" s="754"/>
      <c r="J4978" s="1537" t="s">
        <v>1126</v>
      </c>
      <c r="K4978" s="2410"/>
      <c r="L4978" s="755"/>
      <c r="M4978" s="951"/>
      <c r="N4978" s="1529"/>
      <c r="O4978" s="6"/>
      <c r="P4978" s="6"/>
      <c r="Q4978" s="6"/>
      <c r="R4978" s="6"/>
      <c r="S4978" s="6"/>
      <c r="T4978" s="6"/>
      <c r="U4978" s="6"/>
      <c r="V4978" s="6"/>
      <c r="W4978" s="6"/>
      <c r="X4978" s="6"/>
      <c r="Y4978" s="6"/>
      <c r="Z4978" s="6"/>
      <c r="AA4978" s="6"/>
      <c r="AB4978" s="6"/>
      <c r="AC4978" s="6"/>
      <c r="AD4978" s="6"/>
      <c r="AE4978" s="6"/>
      <c r="AF4978" s="6"/>
    </row>
    <row r="4979" spans="1:32">
      <c r="A4979" s="713"/>
      <c r="B4979" s="3041" t="s">
        <v>312</v>
      </c>
      <c r="C4979" s="698" t="s">
        <v>306</v>
      </c>
      <c r="D4979" s="939" t="s">
        <v>1853</v>
      </c>
      <c r="E4979" s="938" t="s">
        <v>3145</v>
      </c>
      <c r="F4979" s="940">
        <v>1119</v>
      </c>
      <c r="G4979" s="751" t="s">
        <v>3230</v>
      </c>
      <c r="H4979" s="755"/>
      <c r="I4979" s="754"/>
      <c r="J4979" s="1537" t="s">
        <v>1126</v>
      </c>
      <c r="K4979" s="2410"/>
      <c r="L4979" s="755"/>
      <c r="M4979" s="951"/>
      <c r="N4979" s="1529"/>
    </row>
    <row r="4980" spans="1:32">
      <c r="A4980" s="622"/>
      <c r="B4980" s="3032" t="s">
        <v>312</v>
      </c>
      <c r="C4980" s="635" t="s">
        <v>306</v>
      </c>
      <c r="D4980" s="923" t="s">
        <v>1853</v>
      </c>
      <c r="E4980" s="1311" t="s">
        <v>3146</v>
      </c>
      <c r="F4980" s="924">
        <v>1119</v>
      </c>
      <c r="G4980" s="625" t="s">
        <v>1283</v>
      </c>
      <c r="H4980" s="1262">
        <v>82433</v>
      </c>
      <c r="I4980" s="1005"/>
      <c r="J4980" s="1392">
        <v>48811.23</v>
      </c>
      <c r="K4980" s="931"/>
      <c r="L4980" s="1262">
        <v>91573.997164010041</v>
      </c>
      <c r="M4980" s="3028"/>
      <c r="N4980" s="1529"/>
    </row>
    <row r="4981" spans="1:32">
      <c r="A4981" s="713"/>
      <c r="B4981" s="3041" t="s">
        <v>312</v>
      </c>
      <c r="C4981" s="698" t="s">
        <v>306</v>
      </c>
      <c r="D4981" s="927" t="s">
        <v>1853</v>
      </c>
      <c r="E4981" s="2266" t="s">
        <v>3146</v>
      </c>
      <c r="F4981" s="929">
        <v>1119</v>
      </c>
      <c r="G4981" s="620" t="s">
        <v>1287</v>
      </c>
      <c r="H4981" s="941"/>
      <c r="I4981" s="1218">
        <v>517</v>
      </c>
      <c r="J4981" s="1392" t="s">
        <v>1126</v>
      </c>
      <c r="K4981" s="931"/>
      <c r="L4981" s="941"/>
      <c r="M4981" s="2929">
        <v>107</v>
      </c>
      <c r="N4981" s="1529"/>
    </row>
    <row r="4982" spans="1:32">
      <c r="A4982" s="713"/>
      <c r="B4982" s="3041" t="s">
        <v>312</v>
      </c>
      <c r="C4982" s="698" t="s">
        <v>306</v>
      </c>
      <c r="D4982" s="927" t="s">
        <v>1853</v>
      </c>
      <c r="E4982" s="2266" t="s">
        <v>3146</v>
      </c>
      <c r="F4982" s="929">
        <v>1119</v>
      </c>
      <c r="G4982" s="620" t="s">
        <v>2730</v>
      </c>
      <c r="H4982" s="941"/>
      <c r="I4982" s="1218">
        <v>94467</v>
      </c>
      <c r="J4982" s="1392" t="s">
        <v>1126</v>
      </c>
      <c r="K4982" s="931"/>
      <c r="L4982" s="941"/>
      <c r="M4982" s="2929">
        <v>74310.998400356024</v>
      </c>
      <c r="N4982" s="1529"/>
    </row>
    <row r="4983" spans="1:32">
      <c r="A4983" s="713"/>
      <c r="B4983" s="3041" t="s">
        <v>312</v>
      </c>
      <c r="C4983" s="698" t="s">
        <v>306</v>
      </c>
      <c r="D4983" s="927" t="s">
        <v>1853</v>
      </c>
      <c r="E4983" s="2266" t="s">
        <v>3146</v>
      </c>
      <c r="F4983" s="929">
        <v>1119</v>
      </c>
      <c r="G4983" s="620" t="s">
        <v>2729</v>
      </c>
      <c r="H4983" s="941"/>
      <c r="I4983" s="1218">
        <v>47234</v>
      </c>
      <c r="J4983" s="1392" t="s">
        <v>1126</v>
      </c>
      <c r="K4983" s="931"/>
      <c r="L4983" s="941"/>
      <c r="M4983" s="2929">
        <v>37155.998763654017</v>
      </c>
      <c r="N4983" s="2245">
        <v>900</v>
      </c>
    </row>
    <row r="4984" spans="1:32">
      <c r="A4984" s="1463"/>
      <c r="B4984" s="3041" t="s">
        <v>312</v>
      </c>
      <c r="C4984" s="698" t="s">
        <v>306</v>
      </c>
      <c r="D4984" s="927" t="s">
        <v>1853</v>
      </c>
      <c r="E4984" s="2266" t="s">
        <v>3146</v>
      </c>
      <c r="F4984" s="929">
        <v>1119</v>
      </c>
      <c r="G4984" s="1481" t="s">
        <v>3233</v>
      </c>
      <c r="H4984" s="1520"/>
      <c r="I4984" s="1521">
        <v>-20000</v>
      </c>
      <c r="J4984" s="1441"/>
      <c r="K4984" s="1522"/>
      <c r="L4984" s="1520"/>
      <c r="M4984" s="3029">
        <v>-20000</v>
      </c>
      <c r="N4984" s="1529"/>
    </row>
    <row r="4985" spans="1:32" ht="20.399999999999999">
      <c r="A4985" s="713"/>
      <c r="B4985" s="3041" t="s">
        <v>312</v>
      </c>
      <c r="C4985" s="698" t="s">
        <v>306</v>
      </c>
      <c r="D4985" s="927" t="s">
        <v>1853</v>
      </c>
      <c r="E4985" s="2266" t="s">
        <v>3146</v>
      </c>
      <c r="F4985" s="929">
        <v>1119</v>
      </c>
      <c r="G4985" s="614" t="s">
        <v>2809</v>
      </c>
      <c r="H4985" s="941"/>
      <c r="I4985" s="1218">
        <v>-37690</v>
      </c>
      <c r="J4985" s="1392" t="s">
        <v>1126</v>
      </c>
      <c r="K4985" s="931"/>
      <c r="L4985" s="941"/>
      <c r="M4985" s="2929"/>
      <c r="N4985" s="2245">
        <v>0</v>
      </c>
    </row>
    <row r="4986" spans="1:32" ht="33.75" customHeight="1">
      <c r="A4986" s="713"/>
      <c r="B4986" s="3041" t="s">
        <v>312</v>
      </c>
      <c r="C4986" s="698" t="s">
        <v>306</v>
      </c>
      <c r="D4986" s="927" t="s">
        <v>1853</v>
      </c>
      <c r="E4986" s="2266" t="s">
        <v>3146</v>
      </c>
      <c r="F4986" s="929">
        <v>1119</v>
      </c>
      <c r="G4986" s="620" t="s">
        <v>1915</v>
      </c>
      <c r="H4986" s="941"/>
      <c r="I4986" s="1218">
        <v>-2095</v>
      </c>
      <c r="J4986" s="1392" t="s">
        <v>1126</v>
      </c>
      <c r="K4986" s="931"/>
      <c r="L4986" s="941"/>
      <c r="M4986" s="2929"/>
      <c r="N4986" s="2249" t="s">
        <v>4352</v>
      </c>
    </row>
    <row r="4987" spans="1:32">
      <c r="A4987" s="622"/>
      <c r="B4987" s="3032" t="s">
        <v>422</v>
      </c>
      <c r="C4987" s="635" t="s">
        <v>418</v>
      </c>
      <c r="D4987" s="932" t="s">
        <v>1853</v>
      </c>
      <c r="E4987" s="930" t="s">
        <v>2511</v>
      </c>
      <c r="F4987" s="935">
        <v>1141</v>
      </c>
      <c r="G4987" s="739" t="s">
        <v>141</v>
      </c>
      <c r="H4987" s="936">
        <v>10</v>
      </c>
      <c r="I4987" s="950"/>
      <c r="J4987" s="1392">
        <v>8</v>
      </c>
      <c r="K4987" s="781"/>
      <c r="L4987" s="925">
        <v>10</v>
      </c>
      <c r="M4987" s="926"/>
      <c r="N4987" s="1529"/>
    </row>
    <row r="4988" spans="1:32" ht="20.399999999999999">
      <c r="A4988" s="713"/>
      <c r="B4988" s="3041" t="s">
        <v>422</v>
      </c>
      <c r="C4988" s="698" t="s">
        <v>418</v>
      </c>
      <c r="D4988" s="927" t="s">
        <v>1853</v>
      </c>
      <c r="E4988" s="928" t="s">
        <v>2511</v>
      </c>
      <c r="F4988" s="940">
        <v>1141</v>
      </c>
      <c r="G4988" s="751" t="s">
        <v>3148</v>
      </c>
      <c r="H4988" s="755"/>
      <c r="I4988" s="754">
        <v>10</v>
      </c>
      <c r="J4988" s="1392" t="s">
        <v>1126</v>
      </c>
      <c r="K4988" s="781"/>
      <c r="L4988" s="752"/>
      <c r="M4988" s="756">
        <v>10</v>
      </c>
      <c r="N4988" s="1529"/>
    </row>
    <row r="4989" spans="1:32" ht="20.399999999999999">
      <c r="A4989" s="622"/>
      <c r="B4989" s="3032" t="s">
        <v>422</v>
      </c>
      <c r="C4989" s="635" t="s">
        <v>418</v>
      </c>
      <c r="D4989" s="932" t="s">
        <v>1853</v>
      </c>
      <c r="E4989" s="930" t="s">
        <v>2511</v>
      </c>
      <c r="F4989" s="935">
        <v>1142</v>
      </c>
      <c r="G4989" s="739" t="s">
        <v>102</v>
      </c>
      <c r="H4989" s="936">
        <v>990</v>
      </c>
      <c r="I4989" s="950"/>
      <c r="J4989" s="1392">
        <v>719</v>
      </c>
      <c r="K4989" s="781"/>
      <c r="L4989" s="925">
        <v>1000</v>
      </c>
      <c r="M4989" s="926"/>
      <c r="N4989" s="1529"/>
    </row>
    <row r="4990" spans="1:32" ht="20.399999999999999">
      <c r="A4990" s="713"/>
      <c r="B4990" s="3041" t="s">
        <v>422</v>
      </c>
      <c r="C4990" s="698" t="s">
        <v>418</v>
      </c>
      <c r="D4990" s="927" t="s">
        <v>1853</v>
      </c>
      <c r="E4990" s="928" t="s">
        <v>2511</v>
      </c>
      <c r="F4990" s="940">
        <v>1142</v>
      </c>
      <c r="G4990" s="751" t="s">
        <v>1867</v>
      </c>
      <c r="H4990" s="755"/>
      <c r="I4990" s="754">
        <v>1000</v>
      </c>
      <c r="J4990" s="1392" t="s">
        <v>1126</v>
      </c>
      <c r="K4990" s="781"/>
      <c r="L4990" s="752"/>
      <c r="M4990" s="756">
        <v>1000</v>
      </c>
      <c r="N4990" s="1750" t="s">
        <v>4353</v>
      </c>
    </row>
    <row r="4991" spans="1:32" ht="20.399999999999999">
      <c r="A4991" s="713"/>
      <c r="B4991" s="3041" t="s">
        <v>422</v>
      </c>
      <c r="C4991" s="698" t="s">
        <v>418</v>
      </c>
      <c r="D4991" s="927" t="s">
        <v>1853</v>
      </c>
      <c r="E4991" s="928" t="s">
        <v>2511</v>
      </c>
      <c r="F4991" s="940">
        <v>1142</v>
      </c>
      <c r="G4991" s="751" t="s">
        <v>3148</v>
      </c>
      <c r="H4991" s="755"/>
      <c r="I4991" s="754">
        <v>-10</v>
      </c>
      <c r="J4991" s="1392" t="s">
        <v>1126</v>
      </c>
      <c r="K4991" s="781"/>
      <c r="L4991" s="752"/>
      <c r="M4991" s="756"/>
      <c r="N4991" s="2249"/>
    </row>
    <row r="4992" spans="1:32" ht="20.399999999999999" customHeight="1">
      <c r="A4992" s="622"/>
      <c r="B4992" s="3032" t="s">
        <v>312</v>
      </c>
      <c r="C4992" s="933" t="s">
        <v>306</v>
      </c>
      <c r="D4992" s="2406" t="s">
        <v>1853</v>
      </c>
      <c r="E4992" s="933" t="s">
        <v>3145</v>
      </c>
      <c r="F4992" s="935">
        <v>1146</v>
      </c>
      <c r="G4992" s="739" t="s">
        <v>565</v>
      </c>
      <c r="H4992" s="2407">
        <v>2000</v>
      </c>
      <c r="I4992" s="950"/>
      <c r="J4992" s="1537">
        <v>1974</v>
      </c>
      <c r="K4992" s="781"/>
      <c r="L4992" s="2407">
        <v>2000</v>
      </c>
      <c r="M4992" s="2232"/>
      <c r="N4992" s="1750" t="s">
        <v>4354</v>
      </c>
    </row>
    <row r="4993" spans="1:14">
      <c r="A4993" s="713"/>
      <c r="B4993" s="3041" t="s">
        <v>312</v>
      </c>
      <c r="C4993" s="938" t="s">
        <v>306</v>
      </c>
      <c r="D4993" s="939" t="s">
        <v>1853</v>
      </c>
      <c r="E4993" s="938" t="s">
        <v>3145</v>
      </c>
      <c r="F4993" s="940">
        <v>1146</v>
      </c>
      <c r="G4993" s="751" t="s">
        <v>312</v>
      </c>
      <c r="H4993" s="755"/>
      <c r="I4993" s="754">
        <v>2000</v>
      </c>
      <c r="J4993" s="1537" t="s">
        <v>1126</v>
      </c>
      <c r="K4993" s="781"/>
      <c r="L4993" s="755"/>
      <c r="M4993" s="951">
        <v>2000</v>
      </c>
      <c r="N4993" s="2249"/>
    </row>
    <row r="4994" spans="1:14" ht="20.399999999999999">
      <c r="A4994" s="713"/>
      <c r="B4994" s="3041" t="s">
        <v>312</v>
      </c>
      <c r="C4994" s="938" t="s">
        <v>306</v>
      </c>
      <c r="D4994" s="939" t="s">
        <v>1853</v>
      </c>
      <c r="E4994" s="938" t="s">
        <v>3145</v>
      </c>
      <c r="F4994" s="940">
        <v>1146</v>
      </c>
      <c r="G4994" s="751" t="s">
        <v>3231</v>
      </c>
      <c r="H4994" s="755"/>
      <c r="I4994" s="754">
        <v>2000</v>
      </c>
      <c r="J4994" s="1537" t="s">
        <v>1126</v>
      </c>
      <c r="K4994" s="781"/>
      <c r="L4994" s="755"/>
      <c r="M4994" s="951"/>
      <c r="N4994" s="1750" t="s">
        <v>4356</v>
      </c>
    </row>
    <row r="4995" spans="1:14">
      <c r="A4995" s="622"/>
      <c r="B4995" s="3032" t="s">
        <v>312</v>
      </c>
      <c r="C4995" s="933" t="s">
        <v>306</v>
      </c>
      <c r="D4995" s="2406" t="s">
        <v>1853</v>
      </c>
      <c r="E4995" s="933" t="s">
        <v>3145</v>
      </c>
      <c r="F4995" s="935">
        <v>1147</v>
      </c>
      <c r="G4995" s="739" t="s">
        <v>353</v>
      </c>
      <c r="H4995" s="2407">
        <v>88113</v>
      </c>
      <c r="I4995" s="950"/>
      <c r="J4995" s="1537">
        <v>67608.160000000003</v>
      </c>
      <c r="K4995" s="781"/>
      <c r="L4995" s="2407">
        <v>49000</v>
      </c>
      <c r="M4995" s="2232"/>
      <c r="N4995" s="1529"/>
    </row>
    <row r="4996" spans="1:14" ht="33.75" customHeight="1">
      <c r="A4996" s="713"/>
      <c r="B4996" s="3041" t="s">
        <v>312</v>
      </c>
      <c r="C4996" s="938" t="s">
        <v>306</v>
      </c>
      <c r="D4996" s="939" t="s">
        <v>1853</v>
      </c>
      <c r="E4996" s="938" t="s">
        <v>3145</v>
      </c>
      <c r="F4996" s="940">
        <v>1147</v>
      </c>
      <c r="G4996" s="751" t="s">
        <v>103</v>
      </c>
      <c r="H4996" s="755"/>
      <c r="I4996" s="754">
        <v>30000</v>
      </c>
      <c r="J4996" s="1537" t="s">
        <v>1126</v>
      </c>
      <c r="K4996" s="781"/>
      <c r="L4996" s="755"/>
      <c r="M4996" s="951">
        <v>49000</v>
      </c>
      <c r="N4996" s="1529"/>
    </row>
    <row r="4997" spans="1:14" ht="22.5" customHeight="1">
      <c r="A4997" s="713"/>
      <c r="B4997" s="3041" t="s">
        <v>312</v>
      </c>
      <c r="C4997" s="938" t="s">
        <v>306</v>
      </c>
      <c r="D4997" s="939" t="s">
        <v>1853</v>
      </c>
      <c r="E4997" s="938" t="s">
        <v>3145</v>
      </c>
      <c r="F4997" s="940">
        <v>1147</v>
      </c>
      <c r="G4997" s="751" t="s">
        <v>1895</v>
      </c>
      <c r="H4997" s="755"/>
      <c r="I4997" s="754">
        <v>20000</v>
      </c>
      <c r="J4997" s="1537" t="s">
        <v>1126</v>
      </c>
      <c r="K4997" s="781"/>
      <c r="L4997" s="755"/>
      <c r="M4997" s="951"/>
      <c r="N4997" s="1529"/>
    </row>
    <row r="4998" spans="1:14" ht="30.6">
      <c r="A4998" s="1259"/>
      <c r="B4998" s="3041" t="s">
        <v>312</v>
      </c>
      <c r="C4998" s="938" t="s">
        <v>306</v>
      </c>
      <c r="D4998" s="939" t="s">
        <v>1853</v>
      </c>
      <c r="E4998" s="938" t="s">
        <v>3145</v>
      </c>
      <c r="F4998" s="940">
        <v>1147</v>
      </c>
      <c r="G4998" s="2157" t="s">
        <v>2810</v>
      </c>
      <c r="H4998" s="1261"/>
      <c r="I4998" s="1327">
        <v>1113</v>
      </c>
      <c r="J4998" s="1537" t="s">
        <v>1126</v>
      </c>
      <c r="K4998" s="2408"/>
      <c r="L4998" s="1261"/>
      <c r="M4998" s="2409"/>
      <c r="N4998" s="372"/>
    </row>
    <row r="4999" spans="1:14" ht="30.6">
      <c r="A4999" s="713"/>
      <c r="B4999" s="3041" t="s">
        <v>312</v>
      </c>
      <c r="C4999" s="938" t="s">
        <v>306</v>
      </c>
      <c r="D4999" s="939" t="s">
        <v>1853</v>
      </c>
      <c r="E4999" s="938" t="s">
        <v>3145</v>
      </c>
      <c r="F4999" s="940">
        <v>1147</v>
      </c>
      <c r="G4999" s="751" t="s">
        <v>3209</v>
      </c>
      <c r="H4999" s="755"/>
      <c r="I4999" s="754">
        <v>20000</v>
      </c>
      <c r="J4999" s="1537" t="s">
        <v>1126</v>
      </c>
      <c r="K4999" s="781"/>
      <c r="L4999" s="755"/>
      <c r="M4999" s="951"/>
      <c r="N4999" s="372" t="s">
        <v>4357</v>
      </c>
    </row>
    <row r="5000" spans="1:14" ht="20.399999999999999">
      <c r="A5000" s="713"/>
      <c r="B5000" s="3041" t="s">
        <v>312</v>
      </c>
      <c r="C5000" s="938" t="s">
        <v>306</v>
      </c>
      <c r="D5000" s="939" t="s">
        <v>1853</v>
      </c>
      <c r="E5000" s="938" t="s">
        <v>3145</v>
      </c>
      <c r="F5000" s="940">
        <v>1147</v>
      </c>
      <c r="G5000" s="751" t="s">
        <v>3231</v>
      </c>
      <c r="H5000" s="755"/>
      <c r="I5000" s="754">
        <v>-2000</v>
      </c>
      <c r="J5000" s="1537" t="s">
        <v>1126</v>
      </c>
      <c r="K5000" s="781"/>
      <c r="L5000" s="755"/>
      <c r="M5000" s="951"/>
      <c r="N5000" s="1529"/>
    </row>
    <row r="5001" spans="1:14">
      <c r="A5001" s="622"/>
      <c r="B5001" s="3032" t="s">
        <v>312</v>
      </c>
      <c r="C5001" s="635" t="s">
        <v>306</v>
      </c>
      <c r="D5001" s="923" t="s">
        <v>1853</v>
      </c>
      <c r="E5001" s="1311" t="s">
        <v>3146</v>
      </c>
      <c r="F5001" s="924">
        <v>1147</v>
      </c>
      <c r="G5001" s="625" t="s">
        <v>353</v>
      </c>
      <c r="H5001" s="1262">
        <v>20000</v>
      </c>
      <c r="I5001" s="1005"/>
      <c r="J5001" s="1392">
        <v>12415</v>
      </c>
      <c r="K5001" s="627"/>
      <c r="L5001" s="1262">
        <v>20000</v>
      </c>
      <c r="M5001" s="3028"/>
      <c r="N5001" s="1529"/>
    </row>
    <row r="5002" spans="1:14">
      <c r="A5002" s="713"/>
      <c r="B5002" s="3041" t="s">
        <v>312</v>
      </c>
      <c r="C5002" s="698" t="s">
        <v>306</v>
      </c>
      <c r="D5002" s="927" t="s">
        <v>1853</v>
      </c>
      <c r="E5002" s="2266" t="s">
        <v>3146</v>
      </c>
      <c r="F5002" s="929">
        <v>1147</v>
      </c>
      <c r="G5002" s="614" t="s">
        <v>312</v>
      </c>
      <c r="H5002" s="941"/>
      <c r="I5002" s="1218">
        <v>20000</v>
      </c>
      <c r="J5002" s="1392" t="s">
        <v>1126</v>
      </c>
      <c r="K5002" s="627"/>
      <c r="L5002" s="941"/>
      <c r="M5002" s="2929">
        <v>20000</v>
      </c>
      <c r="N5002" s="1529"/>
    </row>
    <row r="5003" spans="1:14">
      <c r="A5003" s="622"/>
      <c r="B5003" s="3032" t="s">
        <v>422</v>
      </c>
      <c r="C5003" s="635" t="s">
        <v>418</v>
      </c>
      <c r="D5003" s="932" t="s">
        <v>1853</v>
      </c>
      <c r="E5003" s="930" t="s">
        <v>2511</v>
      </c>
      <c r="F5003" s="935">
        <v>1147</v>
      </c>
      <c r="G5003" s="739" t="s">
        <v>353</v>
      </c>
      <c r="H5003" s="936">
        <v>11712.138540200001</v>
      </c>
      <c r="I5003" s="950"/>
      <c r="J5003" s="1392">
        <v>8242</v>
      </c>
      <c r="K5003" s="781"/>
      <c r="L5003" s="925">
        <v>8454.4158765600005</v>
      </c>
      <c r="M5003" s="926"/>
      <c r="N5003" s="1529"/>
    </row>
    <row r="5004" spans="1:14">
      <c r="A5004" s="713"/>
      <c r="B5004" s="3041" t="s">
        <v>422</v>
      </c>
      <c r="C5004" s="698" t="s">
        <v>418</v>
      </c>
      <c r="D5004" s="927" t="s">
        <v>1853</v>
      </c>
      <c r="E5004" s="928" t="s">
        <v>2511</v>
      </c>
      <c r="F5004" s="940">
        <v>1147</v>
      </c>
      <c r="G5004" s="751" t="s">
        <v>422</v>
      </c>
      <c r="H5004" s="755"/>
      <c r="I5004" s="754">
        <v>12712.138540200001</v>
      </c>
      <c r="J5004" s="1392" t="s">
        <v>1126</v>
      </c>
      <c r="K5004" s="781"/>
      <c r="L5004" s="752"/>
      <c r="M5004" s="756">
        <v>8454.4158765600005</v>
      </c>
      <c r="N5004" s="1529"/>
    </row>
    <row r="5005" spans="1:14" ht="20.399999999999999">
      <c r="A5005" s="713"/>
      <c r="B5005" s="3041" t="s">
        <v>422</v>
      </c>
      <c r="C5005" s="698" t="s">
        <v>418</v>
      </c>
      <c r="D5005" s="927" t="s">
        <v>1853</v>
      </c>
      <c r="E5005" s="928" t="s">
        <v>2511</v>
      </c>
      <c r="F5005" s="940">
        <v>1147</v>
      </c>
      <c r="G5005" s="751" t="s">
        <v>1867</v>
      </c>
      <c r="H5005" s="755"/>
      <c r="I5005" s="754">
        <v>-1000</v>
      </c>
      <c r="J5005" s="1392" t="s">
        <v>1126</v>
      </c>
      <c r="K5005" s="781"/>
      <c r="L5005" s="752"/>
      <c r="M5005" s="756"/>
      <c r="N5005" s="1529"/>
    </row>
    <row r="5006" spans="1:14">
      <c r="A5006" s="622"/>
      <c r="B5006" s="3032" t="s">
        <v>422</v>
      </c>
      <c r="C5006" s="635" t="s">
        <v>418</v>
      </c>
      <c r="D5006" s="923" t="s">
        <v>1853</v>
      </c>
      <c r="E5006" s="930" t="s">
        <v>2511</v>
      </c>
      <c r="F5006" s="935">
        <v>1148</v>
      </c>
      <c r="G5006" s="739" t="s">
        <v>354</v>
      </c>
      <c r="H5006" s="1009">
        <v>0</v>
      </c>
      <c r="I5006" s="950"/>
      <c r="J5006" s="1392" t="s">
        <v>1126</v>
      </c>
      <c r="K5006" s="781"/>
      <c r="L5006" s="925">
        <v>0</v>
      </c>
      <c r="M5006" s="926"/>
      <c r="N5006" s="1529"/>
    </row>
    <row r="5007" spans="1:14">
      <c r="A5007" s="602"/>
      <c r="B5007" s="3033" t="s">
        <v>422</v>
      </c>
      <c r="C5007" s="698" t="s">
        <v>418</v>
      </c>
      <c r="D5007" s="927" t="s">
        <v>1853</v>
      </c>
      <c r="E5007" s="928" t="s">
        <v>2511</v>
      </c>
      <c r="F5007" s="940">
        <v>1148</v>
      </c>
      <c r="G5007" s="751"/>
      <c r="H5007" s="754"/>
      <c r="I5007" s="754"/>
      <c r="J5007" s="1392" t="s">
        <v>1126</v>
      </c>
      <c r="K5007" s="781"/>
      <c r="L5007" s="752"/>
      <c r="M5007" s="752"/>
      <c r="N5007" s="1529"/>
    </row>
    <row r="5008" spans="1:14">
      <c r="A5008" s="622"/>
      <c r="B5008" s="3032" t="s">
        <v>312</v>
      </c>
      <c r="C5008" s="933" t="s">
        <v>306</v>
      </c>
      <c r="D5008" s="2406" t="s">
        <v>1853</v>
      </c>
      <c r="E5008" s="933" t="s">
        <v>3145</v>
      </c>
      <c r="F5008" s="935">
        <v>1148</v>
      </c>
      <c r="G5008" s="739" t="s">
        <v>354</v>
      </c>
      <c r="H5008" s="2407">
        <v>9000</v>
      </c>
      <c r="I5008" s="950"/>
      <c r="J5008" s="1537">
        <v>0</v>
      </c>
      <c r="K5008" s="781"/>
      <c r="L5008" s="2407">
        <v>9000</v>
      </c>
      <c r="M5008" s="2232"/>
      <c r="N5008" s="1529"/>
    </row>
    <row r="5009" spans="1:14" ht="20.399999999999999">
      <c r="A5009" s="602"/>
      <c r="B5009" s="3033" t="s">
        <v>312</v>
      </c>
      <c r="C5009" s="938" t="s">
        <v>306</v>
      </c>
      <c r="D5009" s="939" t="s">
        <v>1853</v>
      </c>
      <c r="E5009" s="938" t="s">
        <v>3145</v>
      </c>
      <c r="F5009" s="940">
        <v>1148</v>
      </c>
      <c r="G5009" s="751" t="s">
        <v>1897</v>
      </c>
      <c r="H5009" s="754"/>
      <c r="I5009" s="754">
        <v>9000</v>
      </c>
      <c r="J5009" s="1537" t="s">
        <v>1126</v>
      </c>
      <c r="K5009" s="781"/>
      <c r="L5009" s="755"/>
      <c r="M5009" s="755">
        <v>9000</v>
      </c>
      <c r="N5009" s="1529"/>
    </row>
    <row r="5010" spans="1:14" ht="20.399999999999999">
      <c r="A5010" s="622"/>
      <c r="B5010" s="3032" t="s">
        <v>756</v>
      </c>
      <c r="C5010" s="635" t="s">
        <v>305</v>
      </c>
      <c r="D5010" s="932" t="s">
        <v>1853</v>
      </c>
      <c r="E5010" s="933" t="s">
        <v>2511</v>
      </c>
      <c r="F5010" s="935">
        <v>1150</v>
      </c>
      <c r="G5010" s="739" t="s">
        <v>389</v>
      </c>
      <c r="H5010" s="936">
        <v>1000</v>
      </c>
      <c r="I5010" s="937"/>
      <c r="J5010" s="1537">
        <v>450</v>
      </c>
      <c r="K5010" s="781"/>
      <c r="L5010" s="936">
        <v>1000</v>
      </c>
      <c r="M5010" s="936"/>
      <c r="N5010" s="1529" t="s">
        <v>4363</v>
      </c>
    </row>
    <row r="5011" spans="1:14" ht="22.5" customHeight="1">
      <c r="A5011" s="602"/>
      <c r="B5011" s="3033" t="s">
        <v>756</v>
      </c>
      <c r="C5011" s="698" t="s">
        <v>305</v>
      </c>
      <c r="D5011" s="927" t="s">
        <v>1853</v>
      </c>
      <c r="E5011" s="938" t="s">
        <v>2511</v>
      </c>
      <c r="F5011" s="940">
        <v>1150</v>
      </c>
      <c r="G5011" s="689"/>
      <c r="H5011" s="754"/>
      <c r="I5011" s="754">
        <v>1000</v>
      </c>
      <c r="J5011" s="1537" t="s">
        <v>1126</v>
      </c>
      <c r="K5011" s="748"/>
      <c r="L5011" s="755"/>
      <c r="M5011" s="755">
        <v>1000</v>
      </c>
      <c r="N5011" s="1529" t="s">
        <v>4363</v>
      </c>
    </row>
    <row r="5012" spans="1:14">
      <c r="A5012" s="622"/>
      <c r="B5012" s="3032" t="s">
        <v>422</v>
      </c>
      <c r="C5012" s="635" t="s">
        <v>418</v>
      </c>
      <c r="D5012" s="932" t="s">
        <v>1853</v>
      </c>
      <c r="E5012" s="930" t="s">
        <v>2511</v>
      </c>
      <c r="F5012" s="935">
        <v>1210</v>
      </c>
      <c r="G5012" s="739" t="s">
        <v>258</v>
      </c>
      <c r="H5012" s="936">
        <v>60134.412543829618</v>
      </c>
      <c r="I5012" s="950"/>
      <c r="J5012" s="1392">
        <v>49870</v>
      </c>
      <c r="K5012" s="781"/>
      <c r="L5012" s="925">
        <v>59381.854543917885</v>
      </c>
      <c r="M5012" s="926"/>
      <c r="N5012" s="1529" t="s">
        <v>4363</v>
      </c>
    </row>
    <row r="5013" spans="1:14">
      <c r="A5013" s="713"/>
      <c r="B5013" s="3041" t="s">
        <v>422</v>
      </c>
      <c r="C5013" s="698" t="s">
        <v>418</v>
      </c>
      <c r="D5013" s="927" t="s">
        <v>1853</v>
      </c>
      <c r="E5013" s="928" t="s">
        <v>2511</v>
      </c>
      <c r="F5013" s="940">
        <v>1210</v>
      </c>
      <c r="G5013" s="751" t="s">
        <v>422</v>
      </c>
      <c r="H5013" s="755"/>
      <c r="I5013" s="754">
        <v>51711.412543829618</v>
      </c>
      <c r="J5013" s="1392" t="s">
        <v>1126</v>
      </c>
      <c r="K5013" s="781"/>
      <c r="L5013" s="752"/>
      <c r="M5013" s="756">
        <v>59381.854543917885</v>
      </c>
      <c r="N5013" s="1529" t="s">
        <v>4363</v>
      </c>
    </row>
    <row r="5014" spans="1:14" ht="22.5" customHeight="1">
      <c r="A5014" s="1259"/>
      <c r="B5014" s="3041" t="s">
        <v>422</v>
      </c>
      <c r="C5014" s="698" t="s">
        <v>418</v>
      </c>
      <c r="D5014" s="927" t="s">
        <v>1853</v>
      </c>
      <c r="E5014" s="928" t="s">
        <v>2511</v>
      </c>
      <c r="F5014" s="940">
        <v>1210</v>
      </c>
      <c r="G5014" s="1323" t="s">
        <v>2821</v>
      </c>
      <c r="H5014" s="1261"/>
      <c r="I5014" s="1327">
        <v>8423</v>
      </c>
      <c r="J5014" s="1392" t="s">
        <v>1126</v>
      </c>
      <c r="K5014" s="1328"/>
      <c r="L5014" s="1326"/>
      <c r="M5014" s="1378"/>
      <c r="N5014" s="1529"/>
    </row>
    <row r="5015" spans="1:14">
      <c r="A5015" s="622"/>
      <c r="B5015" s="3032" t="s">
        <v>312</v>
      </c>
      <c r="C5015" s="933" t="s">
        <v>306</v>
      </c>
      <c r="D5015" s="2406" t="s">
        <v>1853</v>
      </c>
      <c r="E5015" s="933" t="s">
        <v>3145</v>
      </c>
      <c r="F5015" s="935">
        <v>1210</v>
      </c>
      <c r="G5015" s="739" t="s">
        <v>196</v>
      </c>
      <c r="H5015" s="2407">
        <v>269340.99804439093</v>
      </c>
      <c r="I5015" s="950"/>
      <c r="J5015" s="1537">
        <v>159998.04999999999</v>
      </c>
      <c r="K5015" s="2410"/>
      <c r="L5015" s="2407">
        <v>315143.92208107456</v>
      </c>
      <c r="M5015" s="2232"/>
      <c r="N5015" s="1529"/>
    </row>
    <row r="5016" spans="1:14" ht="20.399999999999999">
      <c r="A5016" s="602"/>
      <c r="B5016" s="3033" t="s">
        <v>312</v>
      </c>
      <c r="C5016" s="938" t="s">
        <v>306</v>
      </c>
      <c r="D5016" s="939" t="s">
        <v>1853</v>
      </c>
      <c r="E5016" s="938" t="s">
        <v>3145</v>
      </c>
      <c r="F5016" s="940">
        <v>1210</v>
      </c>
      <c r="G5016" s="751" t="s">
        <v>1898</v>
      </c>
      <c r="H5016" s="754"/>
      <c r="I5016" s="754">
        <v>166256.99994359401</v>
      </c>
      <c r="J5016" s="1537" t="s">
        <v>1126</v>
      </c>
      <c r="K5016" s="2410"/>
      <c r="L5016" s="755"/>
      <c r="M5016" s="951">
        <v>207695.94805404969</v>
      </c>
      <c r="N5016" s="1529"/>
    </row>
    <row r="5017" spans="1:14" ht="20.399999999999999">
      <c r="A5017" s="602"/>
      <c r="B5017" s="3033" t="s">
        <v>312</v>
      </c>
      <c r="C5017" s="938" t="s">
        <v>306</v>
      </c>
      <c r="D5017" s="939" t="s">
        <v>1853</v>
      </c>
      <c r="E5017" s="938" t="s">
        <v>3145</v>
      </c>
      <c r="F5017" s="940">
        <v>1210</v>
      </c>
      <c r="G5017" s="751" t="s">
        <v>1899</v>
      </c>
      <c r="H5017" s="754"/>
      <c r="I5017" s="754">
        <v>84827.998100796904</v>
      </c>
      <c r="J5017" s="1537" t="s">
        <v>1126</v>
      </c>
      <c r="K5017" s="2410"/>
      <c r="L5017" s="755"/>
      <c r="M5017" s="951">
        <v>107447.97402702484</v>
      </c>
      <c r="N5017" s="1529"/>
    </row>
    <row r="5018" spans="1:14" ht="20.399999999999999">
      <c r="A5018" s="602"/>
      <c r="B5018" s="3033" t="s">
        <v>312</v>
      </c>
      <c r="C5018" s="938" t="s">
        <v>306</v>
      </c>
      <c r="D5018" s="939" t="s">
        <v>1853</v>
      </c>
      <c r="E5018" s="938" t="s">
        <v>3145</v>
      </c>
      <c r="F5018" s="940">
        <v>1210</v>
      </c>
      <c r="G5018" s="751" t="s">
        <v>1900</v>
      </c>
      <c r="H5018" s="754"/>
      <c r="I5018" s="754">
        <v>-200</v>
      </c>
      <c r="J5018" s="1537" t="s">
        <v>1126</v>
      </c>
      <c r="K5018" s="2410"/>
      <c r="L5018" s="755"/>
      <c r="M5018" s="951"/>
      <c r="N5018" s="1529"/>
    </row>
    <row r="5019" spans="1:14" ht="22.5" customHeight="1">
      <c r="A5019" s="713"/>
      <c r="B5019" s="3041" t="s">
        <v>312</v>
      </c>
      <c r="C5019" s="938" t="s">
        <v>306</v>
      </c>
      <c r="D5019" s="939" t="s">
        <v>1853</v>
      </c>
      <c r="E5019" s="938" t="s">
        <v>3145</v>
      </c>
      <c r="F5019" s="940">
        <v>1210</v>
      </c>
      <c r="G5019" s="751" t="s">
        <v>1901</v>
      </c>
      <c r="H5019" s="755"/>
      <c r="I5019" s="754"/>
      <c r="J5019" s="1537" t="s">
        <v>1126</v>
      </c>
      <c r="K5019" s="2410"/>
      <c r="L5019" s="755"/>
      <c r="M5019" s="951"/>
      <c r="N5019" s="1529"/>
    </row>
    <row r="5020" spans="1:14">
      <c r="A5020" s="713"/>
      <c r="B5020" s="3041" t="s">
        <v>312</v>
      </c>
      <c r="C5020" s="938" t="s">
        <v>306</v>
      </c>
      <c r="D5020" s="939" t="s">
        <v>1853</v>
      </c>
      <c r="E5020" s="938" t="s">
        <v>3145</v>
      </c>
      <c r="F5020" s="940">
        <v>1210</v>
      </c>
      <c r="G5020" s="751" t="s">
        <v>3230</v>
      </c>
      <c r="H5020" s="755"/>
      <c r="I5020" s="754">
        <v>18456</v>
      </c>
      <c r="J5020" s="1537" t="s">
        <v>1126</v>
      </c>
      <c r="K5020" s="2410"/>
      <c r="L5020" s="755"/>
      <c r="M5020" s="951"/>
      <c r="N5020" s="1664"/>
    </row>
    <row r="5021" spans="1:14">
      <c r="A5021" s="622"/>
      <c r="B5021" s="3032" t="s">
        <v>312</v>
      </c>
      <c r="C5021" s="635" t="s">
        <v>306</v>
      </c>
      <c r="D5021" s="923" t="s">
        <v>1853</v>
      </c>
      <c r="E5021" s="1311" t="s">
        <v>3146</v>
      </c>
      <c r="F5021" s="924">
        <v>1210</v>
      </c>
      <c r="G5021" s="625" t="s">
        <v>259</v>
      </c>
      <c r="H5021" s="1262">
        <v>22746.2</v>
      </c>
      <c r="I5021" s="1005"/>
      <c r="J5021" s="1392">
        <v>14296.04</v>
      </c>
      <c r="K5021" s="931"/>
      <c r="L5021" s="1262">
        <v>25295.002835989959</v>
      </c>
      <c r="M5021" s="3028"/>
      <c r="N5021" s="1664"/>
    </row>
    <row r="5022" spans="1:14">
      <c r="A5022" s="602"/>
      <c r="B5022" s="3033" t="s">
        <v>312</v>
      </c>
      <c r="C5022" s="698" t="s">
        <v>306</v>
      </c>
      <c r="D5022" s="927" t="s">
        <v>1853</v>
      </c>
      <c r="E5022" s="2266" t="s">
        <v>3146</v>
      </c>
      <c r="F5022" s="929">
        <v>1210</v>
      </c>
      <c r="G5022" s="620" t="s">
        <v>1287</v>
      </c>
      <c r="H5022" s="1218"/>
      <c r="I5022" s="1218"/>
      <c r="J5022" s="1392" t="s">
        <v>1126</v>
      </c>
      <c r="K5022" s="931"/>
      <c r="L5022" s="941"/>
      <c r="M5022" s="2929"/>
      <c r="N5022" s="1529"/>
    </row>
    <row r="5023" spans="1:14">
      <c r="A5023" s="602"/>
      <c r="B5023" s="3033" t="s">
        <v>312</v>
      </c>
      <c r="C5023" s="698" t="s">
        <v>306</v>
      </c>
      <c r="D5023" s="927" t="s">
        <v>1853</v>
      </c>
      <c r="E5023" s="2266" t="s">
        <v>3146</v>
      </c>
      <c r="F5023" s="929">
        <v>1210</v>
      </c>
      <c r="G5023" s="620" t="s">
        <v>2730</v>
      </c>
      <c r="H5023" s="1218"/>
      <c r="I5023" s="1218">
        <v>20495.2</v>
      </c>
      <c r="J5023" s="1392" t="s">
        <v>1126</v>
      </c>
      <c r="K5023" s="931"/>
      <c r="L5023" s="941"/>
      <c r="M5023" s="941">
        <v>17530.001599643976</v>
      </c>
      <c r="N5023" s="1529"/>
    </row>
    <row r="5024" spans="1:14">
      <c r="A5024" s="602"/>
      <c r="B5024" s="3033" t="s">
        <v>312</v>
      </c>
      <c r="C5024" s="698" t="s">
        <v>306</v>
      </c>
      <c r="D5024" s="927" t="s">
        <v>1853</v>
      </c>
      <c r="E5024" s="2266" t="s">
        <v>3146</v>
      </c>
      <c r="F5024" s="929">
        <v>1210</v>
      </c>
      <c r="G5024" s="620" t="s">
        <v>2729</v>
      </c>
      <c r="H5024" s="1218"/>
      <c r="I5024" s="1218">
        <v>11142</v>
      </c>
      <c r="J5024" s="1392" t="s">
        <v>1126</v>
      </c>
      <c r="K5024" s="931"/>
      <c r="L5024" s="941"/>
      <c r="M5024" s="941">
        <v>8765.0012363459828</v>
      </c>
      <c r="N5024" s="1529"/>
    </row>
    <row r="5025" spans="1:14">
      <c r="A5025" s="713"/>
      <c r="B5025" s="3033" t="s">
        <v>312</v>
      </c>
      <c r="C5025" s="698" t="s">
        <v>306</v>
      </c>
      <c r="D5025" s="927" t="s">
        <v>1853</v>
      </c>
      <c r="E5025" s="2266" t="s">
        <v>3146</v>
      </c>
      <c r="F5025" s="929">
        <v>1210</v>
      </c>
      <c r="G5025" s="1481" t="s">
        <v>5122</v>
      </c>
      <c r="H5025" s="941"/>
      <c r="I5025" s="1218">
        <v>-8891</v>
      </c>
      <c r="J5025" s="1392" t="s">
        <v>1126</v>
      </c>
      <c r="K5025" s="931"/>
      <c r="L5025" s="941"/>
      <c r="M5025" s="2929">
        <v>-1000</v>
      </c>
      <c r="N5025" s="1529"/>
    </row>
    <row r="5026" spans="1:14" ht="12" customHeight="1">
      <c r="A5026" s="713"/>
      <c r="B5026" s="3033" t="s">
        <v>312</v>
      </c>
      <c r="C5026" s="698" t="s">
        <v>306</v>
      </c>
      <c r="D5026" s="927" t="s">
        <v>1853</v>
      </c>
      <c r="E5026" s="2266" t="s">
        <v>3146</v>
      </c>
      <c r="F5026" s="929">
        <v>1210</v>
      </c>
      <c r="G5026" s="614" t="s">
        <v>1915</v>
      </c>
      <c r="H5026" s="941"/>
      <c r="I5026" s="1218"/>
      <c r="J5026" s="1392" t="s">
        <v>1126</v>
      </c>
      <c r="K5026" s="931"/>
      <c r="L5026" s="941"/>
      <c r="M5026" s="2929"/>
      <c r="N5026" s="1529"/>
    </row>
    <row r="5027" spans="1:14" ht="40.799999999999997">
      <c r="A5027" s="622"/>
      <c r="B5027" s="3032" t="s">
        <v>422</v>
      </c>
      <c r="C5027" s="635" t="s">
        <v>418</v>
      </c>
      <c r="D5027" s="932" t="s">
        <v>1853</v>
      </c>
      <c r="E5027" s="930" t="s">
        <v>2511</v>
      </c>
      <c r="F5027" s="935">
        <v>1221</v>
      </c>
      <c r="G5027" s="739" t="s">
        <v>260</v>
      </c>
      <c r="H5027" s="936">
        <v>19898.391184243665</v>
      </c>
      <c r="I5027" s="950"/>
      <c r="J5027" s="1392">
        <v>4280</v>
      </c>
      <c r="K5027" s="781"/>
      <c r="L5027" s="925">
        <v>27036.992163640491</v>
      </c>
      <c r="M5027" s="926"/>
      <c r="N5027" s="1529"/>
    </row>
    <row r="5028" spans="1:14">
      <c r="A5028" s="713"/>
      <c r="B5028" s="3041" t="s">
        <v>422</v>
      </c>
      <c r="C5028" s="698" t="s">
        <v>418</v>
      </c>
      <c r="D5028" s="927" t="s">
        <v>1853</v>
      </c>
      <c r="E5028" s="928" t="s">
        <v>2511</v>
      </c>
      <c r="F5028" s="940">
        <v>1221</v>
      </c>
      <c r="G5028" s="751" t="s">
        <v>422</v>
      </c>
      <c r="H5028" s="755"/>
      <c r="I5028" s="754">
        <v>19898.391184243665</v>
      </c>
      <c r="J5028" s="1392" t="s">
        <v>1126</v>
      </c>
      <c r="K5028" s="781"/>
      <c r="L5028" s="752"/>
      <c r="M5028" s="756">
        <v>27036.992163640491</v>
      </c>
      <c r="N5028" s="1529" t="s">
        <v>4364</v>
      </c>
    </row>
    <row r="5029" spans="1:14">
      <c r="A5029" s="713"/>
      <c r="B5029" s="3041" t="s">
        <v>422</v>
      </c>
      <c r="C5029" s="698" t="s">
        <v>418</v>
      </c>
      <c r="D5029" s="927" t="s">
        <v>1853</v>
      </c>
      <c r="E5029" s="928" t="s">
        <v>2511</v>
      </c>
      <c r="F5029" s="940">
        <v>1221</v>
      </c>
      <c r="G5029" s="751"/>
      <c r="H5029" s="755"/>
      <c r="I5029" s="754"/>
      <c r="J5029" s="1392" t="s">
        <v>1126</v>
      </c>
      <c r="K5029" s="781"/>
      <c r="L5029" s="752"/>
      <c r="M5029" s="756"/>
      <c r="N5029" s="1529"/>
    </row>
    <row r="5030" spans="1:14" ht="40.799999999999997">
      <c r="A5030" s="622"/>
      <c r="B5030" s="3032" t="s">
        <v>312</v>
      </c>
      <c r="C5030" s="933" t="s">
        <v>306</v>
      </c>
      <c r="D5030" s="2406" t="s">
        <v>1853</v>
      </c>
      <c r="E5030" s="933" t="s">
        <v>3145</v>
      </c>
      <c r="F5030" s="935">
        <v>1221</v>
      </c>
      <c r="G5030" s="739" t="s">
        <v>383</v>
      </c>
      <c r="H5030" s="2407">
        <v>8800</v>
      </c>
      <c r="I5030" s="950"/>
      <c r="J5030" s="1537">
        <v>8447.75</v>
      </c>
      <c r="K5030" s="781"/>
      <c r="L5030" s="2407">
        <v>7000</v>
      </c>
      <c r="M5030" s="2232"/>
      <c r="N5030" s="1529" t="s">
        <v>4365</v>
      </c>
    </row>
    <row r="5031" spans="1:14" ht="20.399999999999999">
      <c r="A5031" s="602"/>
      <c r="B5031" s="3033" t="s">
        <v>312</v>
      </c>
      <c r="C5031" s="938" t="s">
        <v>306</v>
      </c>
      <c r="D5031" s="939" t="s">
        <v>1853</v>
      </c>
      <c r="E5031" s="938" t="s">
        <v>3145</v>
      </c>
      <c r="F5031" s="940">
        <v>1221</v>
      </c>
      <c r="G5031" s="751" t="s">
        <v>1900</v>
      </c>
      <c r="H5031" s="755"/>
      <c r="I5031" s="755">
        <v>7000</v>
      </c>
      <c r="J5031" s="1537" t="s">
        <v>1126</v>
      </c>
      <c r="K5031" s="781"/>
      <c r="L5031" s="755"/>
      <c r="M5031" s="755">
        <v>7000</v>
      </c>
      <c r="N5031" s="1529"/>
    </row>
    <row r="5032" spans="1:14" ht="20.399999999999999">
      <c r="A5032" s="602"/>
      <c r="B5032" s="3033" t="s">
        <v>312</v>
      </c>
      <c r="C5032" s="938" t="s">
        <v>306</v>
      </c>
      <c r="D5032" s="939" t="s">
        <v>1853</v>
      </c>
      <c r="E5032" s="938" t="s">
        <v>3145</v>
      </c>
      <c r="F5032" s="940">
        <v>1221</v>
      </c>
      <c r="G5032" s="751" t="s">
        <v>1901</v>
      </c>
      <c r="H5032" s="755"/>
      <c r="I5032" s="755">
        <v>1800</v>
      </c>
      <c r="J5032" s="1537" t="s">
        <v>1126</v>
      </c>
      <c r="K5032" s="781"/>
      <c r="L5032" s="755"/>
      <c r="M5032" s="755"/>
      <c r="N5032" s="1529"/>
    </row>
    <row r="5033" spans="1:14" ht="40.799999999999997">
      <c r="A5033" s="622"/>
      <c r="B5033" s="3032" t="s">
        <v>312</v>
      </c>
      <c r="C5033" s="635" t="s">
        <v>306</v>
      </c>
      <c r="D5033" s="923" t="s">
        <v>1853</v>
      </c>
      <c r="E5033" s="1311" t="s">
        <v>3146</v>
      </c>
      <c r="F5033" s="924">
        <v>1221</v>
      </c>
      <c r="G5033" s="625" t="s">
        <v>383</v>
      </c>
      <c r="H5033" s="1262">
        <v>1789.8000000000002</v>
      </c>
      <c r="I5033" s="1005"/>
      <c r="J5033" s="1392">
        <v>566</v>
      </c>
      <c r="K5033" s="627"/>
      <c r="L5033" s="1262">
        <v>1000</v>
      </c>
      <c r="M5033" s="3028"/>
      <c r="N5033" s="1529"/>
    </row>
    <row r="5034" spans="1:14">
      <c r="A5034" s="602"/>
      <c r="B5034" s="3033" t="s">
        <v>312</v>
      </c>
      <c r="C5034" s="698" t="s">
        <v>306</v>
      </c>
      <c r="D5034" s="927" t="s">
        <v>1853</v>
      </c>
      <c r="E5034" s="2266" t="s">
        <v>3146</v>
      </c>
      <c r="F5034" s="929">
        <v>1221</v>
      </c>
      <c r="G5034" s="614" t="s">
        <v>909</v>
      </c>
      <c r="H5034" s="941"/>
      <c r="I5034" s="941">
        <v>1789.8000000000002</v>
      </c>
      <c r="J5034" s="1392" t="s">
        <v>1126</v>
      </c>
      <c r="K5034" s="627"/>
      <c r="L5034" s="941"/>
      <c r="M5034" s="941">
        <v>1000</v>
      </c>
      <c r="N5034" s="1529"/>
    </row>
    <row r="5035" spans="1:14">
      <c r="A5035" s="622"/>
      <c r="B5035" s="3032" t="s">
        <v>312</v>
      </c>
      <c r="C5035" s="933" t="s">
        <v>306</v>
      </c>
      <c r="D5035" s="2406" t="s">
        <v>1853</v>
      </c>
      <c r="E5035" s="933" t="s">
        <v>3145</v>
      </c>
      <c r="F5035" s="935">
        <v>1228</v>
      </c>
      <c r="G5035" s="659" t="s">
        <v>238</v>
      </c>
      <c r="H5035" s="2407">
        <v>200</v>
      </c>
      <c r="I5035" s="937"/>
      <c r="J5035" s="1537">
        <v>200</v>
      </c>
      <c r="K5035" s="781"/>
      <c r="L5035" s="2407">
        <v>200</v>
      </c>
      <c r="M5035" s="936"/>
      <c r="N5035" s="1529"/>
    </row>
    <row r="5036" spans="1:14">
      <c r="A5036" s="602"/>
      <c r="B5036" s="3033" t="s">
        <v>312</v>
      </c>
      <c r="C5036" s="938" t="s">
        <v>306</v>
      </c>
      <c r="D5036" s="939" t="s">
        <v>1853</v>
      </c>
      <c r="E5036" s="938" t="s">
        <v>3145</v>
      </c>
      <c r="F5036" s="940">
        <v>1228</v>
      </c>
      <c r="G5036" s="751" t="s">
        <v>910</v>
      </c>
      <c r="H5036" s="755"/>
      <c r="I5036" s="754">
        <v>200</v>
      </c>
      <c r="J5036" s="1537" t="s">
        <v>1126</v>
      </c>
      <c r="K5036" s="748"/>
      <c r="L5036" s="755"/>
      <c r="M5036" s="755">
        <v>200</v>
      </c>
      <c r="N5036" s="1529"/>
    </row>
    <row r="5037" spans="1:14">
      <c r="A5037" s="622"/>
      <c r="B5037" s="3032" t="s">
        <v>756</v>
      </c>
      <c r="C5037" s="933" t="s">
        <v>418</v>
      </c>
      <c r="D5037" s="934" t="s">
        <v>1853</v>
      </c>
      <c r="E5037" s="933" t="s">
        <v>2511</v>
      </c>
      <c r="F5037" s="935">
        <v>1228</v>
      </c>
      <c r="G5037" s="659" t="s">
        <v>238</v>
      </c>
      <c r="H5037" s="936">
        <v>3300</v>
      </c>
      <c r="I5037" s="937"/>
      <c r="J5037" s="1537">
        <v>1385</v>
      </c>
      <c r="K5037" s="781"/>
      <c r="L5037" s="936">
        <v>3300</v>
      </c>
      <c r="M5037" s="936"/>
      <c r="N5037" s="1529"/>
    </row>
    <row r="5038" spans="1:14" ht="20.399999999999999">
      <c r="A5038" s="602"/>
      <c r="B5038" s="3033" t="s">
        <v>756</v>
      </c>
      <c r="C5038" s="938" t="s">
        <v>418</v>
      </c>
      <c r="D5038" s="939" t="s">
        <v>1853</v>
      </c>
      <c r="E5038" s="938" t="s">
        <v>2511</v>
      </c>
      <c r="F5038" s="940">
        <v>1228</v>
      </c>
      <c r="G5038" s="689" t="s">
        <v>2491</v>
      </c>
      <c r="H5038" s="755"/>
      <c r="I5038" s="754">
        <v>3000</v>
      </c>
      <c r="J5038" s="1537" t="s">
        <v>1126</v>
      </c>
      <c r="K5038" s="748"/>
      <c r="L5038" s="755"/>
      <c r="M5038" s="755">
        <v>3000</v>
      </c>
      <c r="N5038" s="1529"/>
    </row>
    <row r="5039" spans="1:14" ht="20.399999999999999">
      <c r="A5039" s="602"/>
      <c r="B5039" s="3033" t="s">
        <v>756</v>
      </c>
      <c r="C5039" s="938" t="s">
        <v>418</v>
      </c>
      <c r="D5039" s="939" t="s">
        <v>1853</v>
      </c>
      <c r="E5039" s="938" t="s">
        <v>2511</v>
      </c>
      <c r="F5039" s="734">
        <v>1228</v>
      </c>
      <c r="G5039" s="1068" t="s">
        <v>2583</v>
      </c>
      <c r="H5039" s="1080"/>
      <c r="I5039" s="1080">
        <v>300</v>
      </c>
      <c r="J5039" s="1537" t="s">
        <v>1126</v>
      </c>
      <c r="K5039" s="1338"/>
      <c r="L5039" s="1080"/>
      <c r="M5039" s="1080">
        <v>300</v>
      </c>
      <c r="N5039" s="1529"/>
    </row>
    <row r="5040" spans="1:14">
      <c r="A5040" s="622"/>
      <c r="B5040" s="3032" t="s">
        <v>4336</v>
      </c>
      <c r="C5040" s="933" t="s">
        <v>418</v>
      </c>
      <c r="D5040" s="934" t="s">
        <v>1853</v>
      </c>
      <c r="E5040" s="933" t="s">
        <v>2511</v>
      </c>
      <c r="F5040" s="935">
        <v>1228</v>
      </c>
      <c r="G5040" s="659" t="s">
        <v>238</v>
      </c>
      <c r="H5040" s="936"/>
      <c r="I5040" s="937"/>
      <c r="J5040" s="1537"/>
      <c r="K5040" s="781"/>
      <c r="L5040" s="936">
        <v>32250</v>
      </c>
      <c r="M5040" s="936"/>
      <c r="N5040" s="296" t="s">
        <v>4600</v>
      </c>
    </row>
    <row r="5041" spans="1:14">
      <c r="A5041" s="602"/>
      <c r="B5041" s="3033" t="s">
        <v>4336</v>
      </c>
      <c r="C5041" s="938" t="s">
        <v>418</v>
      </c>
      <c r="D5041" s="939" t="s">
        <v>1853</v>
      </c>
      <c r="E5041" s="938" t="s">
        <v>2511</v>
      </c>
      <c r="F5041" s="940">
        <v>1228</v>
      </c>
      <c r="G5041" s="2089" t="s">
        <v>4337</v>
      </c>
      <c r="H5041" s="755"/>
      <c r="I5041" s="754"/>
      <c r="J5041" s="1537"/>
      <c r="K5041" s="748"/>
      <c r="L5041" s="755"/>
      <c r="M5041" s="755">
        <v>32250</v>
      </c>
      <c r="N5041" s="296" t="s">
        <v>4600</v>
      </c>
    </row>
    <row r="5042" spans="1:14">
      <c r="A5042" s="881"/>
      <c r="B5042" s="3040" t="s">
        <v>757</v>
      </c>
      <c r="C5042" s="933" t="s">
        <v>307</v>
      </c>
      <c r="D5042" s="934" t="s">
        <v>1853</v>
      </c>
      <c r="E5042" s="933" t="s">
        <v>2511</v>
      </c>
      <c r="F5042" s="935">
        <v>2111</v>
      </c>
      <c r="G5042" s="659" t="s">
        <v>1182</v>
      </c>
      <c r="H5042" s="936">
        <v>0</v>
      </c>
      <c r="I5042" s="942"/>
      <c r="J5042" s="1537" t="s">
        <v>1126</v>
      </c>
      <c r="K5042" s="781"/>
      <c r="L5042" s="936">
        <v>0</v>
      </c>
      <c r="M5042" s="2232"/>
      <c r="N5042" s="1529"/>
    </row>
    <row r="5043" spans="1:14">
      <c r="A5043" s="749"/>
      <c r="B5043" s="3033" t="s">
        <v>757</v>
      </c>
      <c r="C5043" s="938" t="s">
        <v>307</v>
      </c>
      <c r="D5043" s="939" t="s">
        <v>1853</v>
      </c>
      <c r="E5043" s="938" t="s">
        <v>2511</v>
      </c>
      <c r="F5043" s="940">
        <v>2111</v>
      </c>
      <c r="G5043" s="689" t="s">
        <v>240</v>
      </c>
      <c r="H5043" s="755"/>
      <c r="I5043" s="755">
        <v>0</v>
      </c>
      <c r="J5043" s="1537" t="s">
        <v>1126</v>
      </c>
      <c r="K5043" s="748"/>
      <c r="L5043" s="755"/>
      <c r="M5043" s="755">
        <v>0</v>
      </c>
      <c r="N5043" s="3541" t="s">
        <v>4367</v>
      </c>
    </row>
    <row r="5044" spans="1:14">
      <c r="A5044" s="881"/>
      <c r="B5044" s="3040" t="s">
        <v>757</v>
      </c>
      <c r="C5044" s="933" t="s">
        <v>307</v>
      </c>
      <c r="D5044" s="934" t="s">
        <v>1853</v>
      </c>
      <c r="E5044" s="933" t="s">
        <v>2511</v>
      </c>
      <c r="F5044" s="935">
        <v>2121</v>
      </c>
      <c r="G5044" s="659" t="s">
        <v>1008</v>
      </c>
      <c r="H5044" s="936">
        <v>0</v>
      </c>
      <c r="I5044" s="942"/>
      <c r="J5044" s="1537" t="s">
        <v>1126</v>
      </c>
      <c r="K5044" s="781"/>
      <c r="L5044" s="936">
        <v>0</v>
      </c>
      <c r="M5044" s="2232"/>
      <c r="N5044" s="3541"/>
    </row>
    <row r="5045" spans="1:14">
      <c r="A5045" s="749"/>
      <c r="B5045" s="3033" t="s">
        <v>757</v>
      </c>
      <c r="C5045" s="938" t="s">
        <v>307</v>
      </c>
      <c r="D5045" s="939" t="s">
        <v>1853</v>
      </c>
      <c r="E5045" s="938" t="s">
        <v>2511</v>
      </c>
      <c r="F5045" s="940">
        <v>2121</v>
      </c>
      <c r="G5045" s="689" t="s">
        <v>1183</v>
      </c>
      <c r="H5045" s="755"/>
      <c r="I5045" s="755">
        <v>0</v>
      </c>
      <c r="J5045" s="1537" t="s">
        <v>1126</v>
      </c>
      <c r="K5045" s="748"/>
      <c r="L5045" s="755"/>
      <c r="M5045" s="755">
        <v>0</v>
      </c>
      <c r="N5045" s="1529"/>
    </row>
    <row r="5046" spans="1:14">
      <c r="A5046" s="881"/>
      <c r="B5046" s="3040" t="s">
        <v>757</v>
      </c>
      <c r="C5046" s="933" t="s">
        <v>307</v>
      </c>
      <c r="D5046" s="934" t="s">
        <v>1853</v>
      </c>
      <c r="E5046" s="933" t="s">
        <v>2511</v>
      </c>
      <c r="F5046" s="935">
        <v>2122</v>
      </c>
      <c r="G5046" s="659" t="s">
        <v>1009</v>
      </c>
      <c r="H5046" s="936">
        <v>0</v>
      </c>
      <c r="I5046" s="942"/>
      <c r="J5046" s="1537" t="s">
        <v>1126</v>
      </c>
      <c r="K5046" s="781"/>
      <c r="L5046" s="936">
        <v>0</v>
      </c>
      <c r="M5046" s="2232"/>
      <c r="N5046" s="1529"/>
    </row>
    <row r="5047" spans="1:14">
      <c r="A5047" s="749"/>
      <c r="B5047" s="3033" t="s">
        <v>757</v>
      </c>
      <c r="C5047" s="938" t="s">
        <v>307</v>
      </c>
      <c r="D5047" s="939" t="s">
        <v>1853</v>
      </c>
      <c r="E5047" s="938" t="s">
        <v>2511</v>
      </c>
      <c r="F5047" s="940">
        <v>2122</v>
      </c>
      <c r="G5047" s="689" t="s">
        <v>1181</v>
      </c>
      <c r="H5047" s="755"/>
      <c r="I5047" s="755">
        <v>0</v>
      </c>
      <c r="J5047" s="1537" t="s">
        <v>1126</v>
      </c>
      <c r="K5047" s="748"/>
      <c r="L5047" s="755"/>
      <c r="M5047" s="755">
        <v>0</v>
      </c>
      <c r="N5047" s="1529"/>
    </row>
    <row r="5048" spans="1:14">
      <c r="A5048" s="622"/>
      <c r="B5048" s="3032" t="s">
        <v>756</v>
      </c>
      <c r="C5048" s="933" t="s">
        <v>305</v>
      </c>
      <c r="D5048" s="934" t="s">
        <v>1853</v>
      </c>
      <c r="E5048" s="933" t="s">
        <v>2511</v>
      </c>
      <c r="F5048" s="935">
        <v>2210</v>
      </c>
      <c r="G5048" s="739" t="s">
        <v>725</v>
      </c>
      <c r="H5048" s="936">
        <v>3490</v>
      </c>
      <c r="I5048" s="942"/>
      <c r="J5048" s="1537">
        <v>2763</v>
      </c>
      <c r="K5048" s="781"/>
      <c r="L5048" s="936">
        <v>1735</v>
      </c>
      <c r="M5048" s="2232"/>
      <c r="N5048" s="1529"/>
    </row>
    <row r="5049" spans="1:14" ht="20.399999999999999">
      <c r="A5049" s="602"/>
      <c r="B5049" s="3033" t="s">
        <v>756</v>
      </c>
      <c r="C5049" s="943" t="s">
        <v>305</v>
      </c>
      <c r="D5049" s="939" t="s">
        <v>1853</v>
      </c>
      <c r="E5049" s="938" t="s">
        <v>2511</v>
      </c>
      <c r="F5049" s="940">
        <v>2210</v>
      </c>
      <c r="G5049" s="2236" t="s">
        <v>1537</v>
      </c>
      <c r="H5049" s="2237"/>
      <c r="I5049" s="2238">
        <v>230</v>
      </c>
      <c r="J5049" s="2241" t="s">
        <v>1126</v>
      </c>
      <c r="K5049" s="2122"/>
      <c r="L5049" s="2237"/>
      <c r="M5049" s="2242">
        <v>230</v>
      </c>
      <c r="N5049" s="1529"/>
    </row>
    <row r="5050" spans="1:14" ht="20.399999999999999">
      <c r="A5050" s="602"/>
      <c r="B5050" s="3033" t="s">
        <v>756</v>
      </c>
      <c r="C5050" s="943" t="s">
        <v>305</v>
      </c>
      <c r="D5050" s="939" t="s">
        <v>1853</v>
      </c>
      <c r="E5050" s="938" t="s">
        <v>2511</v>
      </c>
      <c r="F5050" s="940">
        <v>2210</v>
      </c>
      <c r="G5050" s="2107" t="s">
        <v>1538</v>
      </c>
      <c r="H5050" s="2237"/>
      <c r="I5050" s="2238">
        <v>2160</v>
      </c>
      <c r="J5050" s="2241" t="s">
        <v>1126</v>
      </c>
      <c r="K5050" s="2122"/>
      <c r="L5050" s="2237"/>
      <c r="M5050" s="2242">
        <v>0</v>
      </c>
      <c r="N5050" s="1529"/>
    </row>
    <row r="5051" spans="1:14" ht="30.6">
      <c r="A5051" s="602"/>
      <c r="B5051" s="3033" t="s">
        <v>756</v>
      </c>
      <c r="C5051" s="943" t="s">
        <v>305</v>
      </c>
      <c r="D5051" s="939" t="s">
        <v>1853</v>
      </c>
      <c r="E5051" s="938" t="s">
        <v>2511</v>
      </c>
      <c r="F5051" s="940">
        <v>2210</v>
      </c>
      <c r="G5051" s="2107" t="s">
        <v>4338</v>
      </c>
      <c r="H5051" s="2237"/>
      <c r="I5051" s="2238">
        <v>1080</v>
      </c>
      <c r="J5051" s="2241" t="s">
        <v>1126</v>
      </c>
      <c r="K5051" s="2122"/>
      <c r="L5051" s="2237"/>
      <c r="M5051" s="2242">
        <v>1485</v>
      </c>
      <c r="N5051" s="2245">
        <v>0</v>
      </c>
    </row>
    <row r="5052" spans="1:14" ht="20.399999999999999">
      <c r="A5052" s="602"/>
      <c r="B5052" s="3033" t="s">
        <v>756</v>
      </c>
      <c r="C5052" s="943" t="s">
        <v>305</v>
      </c>
      <c r="D5052" s="939" t="s">
        <v>1853</v>
      </c>
      <c r="E5052" s="938" t="s">
        <v>2511</v>
      </c>
      <c r="F5052" s="940">
        <v>2210</v>
      </c>
      <c r="G5052" s="2107" t="s">
        <v>2495</v>
      </c>
      <c r="H5052" s="2237"/>
      <c r="I5052" s="2238">
        <v>20</v>
      </c>
      <c r="J5052" s="2241" t="s">
        <v>1126</v>
      </c>
      <c r="K5052" s="2122"/>
      <c r="L5052" s="2237"/>
      <c r="M5052" s="2242">
        <v>20</v>
      </c>
      <c r="N5052" s="1529" t="s">
        <v>4371</v>
      </c>
    </row>
    <row r="5053" spans="1:14">
      <c r="A5053" s="944"/>
      <c r="B5053" s="3032" t="s">
        <v>756</v>
      </c>
      <c r="C5053" s="933" t="s">
        <v>305</v>
      </c>
      <c r="D5053" s="934" t="s">
        <v>1853</v>
      </c>
      <c r="E5053" s="933" t="s">
        <v>2511</v>
      </c>
      <c r="F5053" s="935">
        <v>2223</v>
      </c>
      <c r="G5053" s="739" t="s">
        <v>146</v>
      </c>
      <c r="H5053" s="936">
        <v>44075</v>
      </c>
      <c r="I5053" s="942"/>
      <c r="J5053" s="1537">
        <v>33191</v>
      </c>
      <c r="K5053" s="781"/>
      <c r="L5053" s="936">
        <v>45300</v>
      </c>
      <c r="M5053" s="2232"/>
      <c r="N5053" s="1529" t="s">
        <v>4371</v>
      </c>
    </row>
    <row r="5054" spans="1:14">
      <c r="A5054" s="946"/>
      <c r="B5054" s="3033" t="s">
        <v>756</v>
      </c>
      <c r="C5054" s="948" t="s">
        <v>305</v>
      </c>
      <c r="D5054" s="939" t="s">
        <v>1853</v>
      </c>
      <c r="E5054" s="938" t="s">
        <v>2511</v>
      </c>
      <c r="F5054" s="940">
        <v>2223</v>
      </c>
      <c r="G5054" s="947" t="s">
        <v>2496</v>
      </c>
      <c r="H5054" s="753"/>
      <c r="I5054" s="755">
        <v>45600</v>
      </c>
      <c r="J5054" s="1537" t="s">
        <v>1126</v>
      </c>
      <c r="K5054" s="748"/>
      <c r="L5054" s="753"/>
      <c r="M5054" s="2238">
        <v>40800</v>
      </c>
      <c r="N5054" s="1529"/>
    </row>
    <row r="5055" spans="1:14">
      <c r="A5055" s="946"/>
      <c r="B5055" s="3033" t="s">
        <v>756</v>
      </c>
      <c r="C5055" s="948" t="s">
        <v>305</v>
      </c>
      <c r="D5055" s="939" t="s">
        <v>1853</v>
      </c>
      <c r="E5055" s="938" t="s">
        <v>2511</v>
      </c>
      <c r="F5055" s="940">
        <v>2223</v>
      </c>
      <c r="G5055" s="947" t="s">
        <v>2497</v>
      </c>
      <c r="H5055" s="753"/>
      <c r="I5055" s="755">
        <v>5500</v>
      </c>
      <c r="J5055" s="1537" t="s">
        <v>1126</v>
      </c>
      <c r="K5055" s="748"/>
      <c r="L5055" s="753"/>
      <c r="M5055" s="2238">
        <v>4500</v>
      </c>
      <c r="N5055" s="2245"/>
    </row>
    <row r="5056" spans="1:14">
      <c r="A5056" s="1056"/>
      <c r="B5056" s="3033" t="s">
        <v>756</v>
      </c>
      <c r="C5056" s="948" t="s">
        <v>305</v>
      </c>
      <c r="D5056" s="939" t="s">
        <v>1853</v>
      </c>
      <c r="E5056" s="938" t="s">
        <v>2511</v>
      </c>
      <c r="F5056" s="940">
        <v>2223</v>
      </c>
      <c r="G5056" s="1919" t="s">
        <v>2586</v>
      </c>
      <c r="H5056" s="1057"/>
      <c r="I5056" s="1058">
        <v>-5400</v>
      </c>
      <c r="J5056" s="1537" t="s">
        <v>1126</v>
      </c>
      <c r="K5056" s="1360"/>
      <c r="L5056" s="1057"/>
      <c r="M5056" s="1058"/>
      <c r="N5056" s="1529" t="s">
        <v>4362</v>
      </c>
    </row>
    <row r="5057" spans="1:14" ht="22.5" customHeight="1">
      <c r="A5057" s="576"/>
      <c r="B5057" s="3033" t="s">
        <v>756</v>
      </c>
      <c r="C5057" s="948" t="s">
        <v>305</v>
      </c>
      <c r="D5057" s="939" t="s">
        <v>1853</v>
      </c>
      <c r="E5057" s="938" t="s">
        <v>2511</v>
      </c>
      <c r="F5057" s="940">
        <v>2223</v>
      </c>
      <c r="G5057" s="1068" t="s">
        <v>3054</v>
      </c>
      <c r="H5057" s="1057"/>
      <c r="I5057" s="1058">
        <v>-1625</v>
      </c>
      <c r="J5057" s="1537" t="s">
        <v>1126</v>
      </c>
      <c r="K5057" s="1360"/>
      <c r="L5057" s="1057"/>
      <c r="M5057" s="1058"/>
      <c r="N5057" s="1529"/>
    </row>
    <row r="5058" spans="1:14" ht="20.399999999999999">
      <c r="A5058" s="622"/>
      <c r="B5058" s="3032" t="s">
        <v>756</v>
      </c>
      <c r="C5058" s="933" t="s">
        <v>307</v>
      </c>
      <c r="D5058" s="934" t="s">
        <v>1853</v>
      </c>
      <c r="E5058" s="933" t="s">
        <v>2511</v>
      </c>
      <c r="F5058" s="935">
        <v>2231</v>
      </c>
      <c r="G5058" s="739" t="s">
        <v>729</v>
      </c>
      <c r="H5058" s="936">
        <v>1550</v>
      </c>
      <c r="I5058" s="942"/>
      <c r="J5058" s="1537">
        <v>0</v>
      </c>
      <c r="K5058" s="781"/>
      <c r="L5058" s="936">
        <v>1350</v>
      </c>
      <c r="M5058" s="2232"/>
      <c r="N5058" s="1529"/>
    </row>
    <row r="5059" spans="1:14">
      <c r="A5059" s="602"/>
      <c r="B5059" s="3033" t="s">
        <v>756</v>
      </c>
      <c r="C5059" s="938" t="s">
        <v>307</v>
      </c>
      <c r="D5059" s="939" t="s">
        <v>1853</v>
      </c>
      <c r="E5059" s="938" t="s">
        <v>2511</v>
      </c>
      <c r="F5059" s="940">
        <v>2231</v>
      </c>
      <c r="G5059" s="2107" t="s">
        <v>1539</v>
      </c>
      <c r="H5059" s="2237"/>
      <c r="I5059" s="2238">
        <v>750</v>
      </c>
      <c r="J5059" s="2241" t="s">
        <v>1126</v>
      </c>
      <c r="K5059" s="2122"/>
      <c r="L5059" s="2237"/>
      <c r="M5059" s="2238">
        <v>500</v>
      </c>
      <c r="N5059" s="1529"/>
    </row>
    <row r="5060" spans="1:14" ht="30.6">
      <c r="A5060" s="602"/>
      <c r="B5060" s="3033" t="s">
        <v>756</v>
      </c>
      <c r="C5060" s="938" t="s">
        <v>307</v>
      </c>
      <c r="D5060" s="939" t="s">
        <v>1853</v>
      </c>
      <c r="E5060" s="938" t="s">
        <v>2511</v>
      </c>
      <c r="F5060" s="940">
        <v>2231</v>
      </c>
      <c r="G5060" s="2107" t="s">
        <v>911</v>
      </c>
      <c r="H5060" s="2237"/>
      <c r="I5060" s="2238">
        <v>800</v>
      </c>
      <c r="J5060" s="2241"/>
      <c r="K5060" s="2122"/>
      <c r="L5060" s="2237"/>
      <c r="M5060" s="2238">
        <v>350</v>
      </c>
      <c r="N5060" s="1529"/>
    </row>
    <row r="5061" spans="1:14" ht="45" customHeight="1">
      <c r="A5061" s="2080"/>
      <c r="B5061" s="3033" t="s">
        <v>756</v>
      </c>
      <c r="C5061" s="938" t="s">
        <v>307</v>
      </c>
      <c r="D5061" s="939" t="s">
        <v>1853</v>
      </c>
      <c r="E5061" s="938" t="s">
        <v>2511</v>
      </c>
      <c r="F5061" s="940">
        <v>2231</v>
      </c>
      <c r="G5061" s="2107" t="s">
        <v>4341</v>
      </c>
      <c r="H5061" s="2237"/>
      <c r="I5061" s="2238"/>
      <c r="J5061" s="2241" t="s">
        <v>1126</v>
      </c>
      <c r="K5061" s="2122"/>
      <c r="L5061" s="2237"/>
      <c r="M5061" s="2238">
        <v>500</v>
      </c>
      <c r="N5061" s="1529"/>
    </row>
    <row r="5062" spans="1:14">
      <c r="A5062" s="622"/>
      <c r="B5062" s="3032" t="s">
        <v>756</v>
      </c>
      <c r="C5062" s="933" t="s">
        <v>307</v>
      </c>
      <c r="D5062" s="934" t="s">
        <v>1853</v>
      </c>
      <c r="E5062" s="933" t="s">
        <v>2511</v>
      </c>
      <c r="F5062" s="935">
        <v>2233</v>
      </c>
      <c r="G5062" s="739" t="s">
        <v>137</v>
      </c>
      <c r="H5062" s="936">
        <v>32100</v>
      </c>
      <c r="I5062" s="942"/>
      <c r="J5062" s="1537">
        <v>20016</v>
      </c>
      <c r="K5062" s="781"/>
      <c r="L5062" s="936">
        <v>33000</v>
      </c>
      <c r="M5062" s="2232"/>
      <c r="N5062" s="1529"/>
    </row>
    <row r="5063" spans="1:14" ht="20.399999999999999">
      <c r="A5063" s="602"/>
      <c r="B5063" s="3033" t="s">
        <v>756</v>
      </c>
      <c r="C5063" s="938" t="s">
        <v>307</v>
      </c>
      <c r="D5063" s="939" t="s">
        <v>1853</v>
      </c>
      <c r="E5063" s="938" t="s">
        <v>2511</v>
      </c>
      <c r="F5063" s="940">
        <v>2233</v>
      </c>
      <c r="G5063" s="2107" t="s">
        <v>2498</v>
      </c>
      <c r="H5063" s="2237"/>
      <c r="I5063" s="2244">
        <v>16000</v>
      </c>
      <c r="J5063" s="2241" t="s">
        <v>1126</v>
      </c>
      <c r="K5063" s="2122"/>
      <c r="L5063" s="2237"/>
      <c r="M5063" s="2238">
        <v>17000</v>
      </c>
      <c r="N5063" s="1529"/>
    </row>
    <row r="5064" spans="1:14" ht="20.399999999999999">
      <c r="A5064" s="602"/>
      <c r="B5064" s="3033" t="s">
        <v>756</v>
      </c>
      <c r="C5064" s="938" t="s">
        <v>307</v>
      </c>
      <c r="D5064" s="939" t="s">
        <v>1853</v>
      </c>
      <c r="E5064" s="938" t="s">
        <v>2511</v>
      </c>
      <c r="F5064" s="940">
        <v>2233</v>
      </c>
      <c r="G5064" s="2107" t="s">
        <v>2499</v>
      </c>
      <c r="H5064" s="2237"/>
      <c r="I5064" s="2244">
        <v>1100</v>
      </c>
      <c r="J5064" s="2241" t="s">
        <v>1126</v>
      </c>
      <c r="K5064" s="2122"/>
      <c r="L5064" s="2237"/>
      <c r="M5064" s="2238">
        <v>1600</v>
      </c>
      <c r="N5064" s="1529"/>
    </row>
    <row r="5065" spans="1:14" ht="30.6">
      <c r="A5065" s="602"/>
      <c r="B5065" s="3033" t="s">
        <v>756</v>
      </c>
      <c r="C5065" s="938" t="s">
        <v>307</v>
      </c>
      <c r="D5065" s="939" t="s">
        <v>1853</v>
      </c>
      <c r="E5065" s="938" t="s">
        <v>2511</v>
      </c>
      <c r="F5065" s="940">
        <v>2233</v>
      </c>
      <c r="G5065" s="2107" t="s">
        <v>2500</v>
      </c>
      <c r="H5065" s="2237"/>
      <c r="I5065" s="2238">
        <v>6000</v>
      </c>
      <c r="J5065" s="2241" t="s">
        <v>1126</v>
      </c>
      <c r="K5065" s="2122"/>
      <c r="L5065" s="2237"/>
      <c r="M5065" s="2238">
        <v>6000</v>
      </c>
      <c r="N5065" s="1529"/>
    </row>
    <row r="5066" spans="1:14">
      <c r="A5066" s="602"/>
      <c r="B5066" s="3033" t="s">
        <v>756</v>
      </c>
      <c r="C5066" s="938" t="s">
        <v>307</v>
      </c>
      <c r="D5066" s="939" t="s">
        <v>1853</v>
      </c>
      <c r="E5066" s="938" t="s">
        <v>2511</v>
      </c>
      <c r="F5066" s="940">
        <v>2233</v>
      </c>
      <c r="G5066" s="2107" t="s">
        <v>2502</v>
      </c>
      <c r="H5066" s="2237"/>
      <c r="I5066" s="2244">
        <v>7200</v>
      </c>
      <c r="J5066" s="2241" t="s">
        <v>1126</v>
      </c>
      <c r="K5066" s="2122"/>
      <c r="L5066" s="2237"/>
      <c r="M5066" s="2238">
        <v>8400</v>
      </c>
      <c r="N5066" s="1529"/>
    </row>
    <row r="5067" spans="1:14">
      <c r="A5067" s="602"/>
      <c r="B5067" s="3033" t="s">
        <v>756</v>
      </c>
      <c r="C5067" s="938" t="s">
        <v>307</v>
      </c>
      <c r="D5067" s="939" t="s">
        <v>1853</v>
      </c>
      <c r="E5067" s="938" t="s">
        <v>2511</v>
      </c>
      <c r="F5067" s="940">
        <v>2233</v>
      </c>
      <c r="G5067" s="2107" t="s">
        <v>2501</v>
      </c>
      <c r="H5067" s="2237"/>
      <c r="I5067" s="2244">
        <v>1800</v>
      </c>
      <c r="J5067" s="2241"/>
      <c r="K5067" s="2122"/>
      <c r="L5067" s="2237"/>
      <c r="M5067" s="2238"/>
      <c r="N5067" s="1529"/>
    </row>
    <row r="5068" spans="1:14" ht="20.399999999999999">
      <c r="A5068" s="622"/>
      <c r="B5068" s="3032" t="s">
        <v>756</v>
      </c>
      <c r="C5068" s="933" t="s">
        <v>307</v>
      </c>
      <c r="D5068" s="934" t="s">
        <v>1853</v>
      </c>
      <c r="E5068" s="933" t="s">
        <v>2511</v>
      </c>
      <c r="F5068" s="935">
        <v>2234</v>
      </c>
      <c r="G5068" s="739" t="s">
        <v>912</v>
      </c>
      <c r="H5068" s="936">
        <v>1770</v>
      </c>
      <c r="I5068" s="945"/>
      <c r="J5068" s="1537">
        <v>705</v>
      </c>
      <c r="K5068" s="781"/>
      <c r="L5068" s="936">
        <v>1770</v>
      </c>
      <c r="M5068" s="936"/>
      <c r="N5068" s="1529"/>
    </row>
    <row r="5069" spans="1:14">
      <c r="A5069" s="602"/>
      <c r="B5069" s="3033" t="s">
        <v>756</v>
      </c>
      <c r="C5069" s="938" t="s">
        <v>307</v>
      </c>
      <c r="D5069" s="939" t="s">
        <v>1853</v>
      </c>
      <c r="E5069" s="938" t="s">
        <v>2511</v>
      </c>
      <c r="F5069" s="940">
        <v>2234</v>
      </c>
      <c r="G5069" s="2107" t="s">
        <v>2503</v>
      </c>
      <c r="H5069" s="2246"/>
      <c r="I5069" s="2238">
        <v>750</v>
      </c>
      <c r="J5069" s="2241" t="s">
        <v>1126</v>
      </c>
      <c r="K5069" s="2122"/>
      <c r="L5069" s="2246"/>
      <c r="M5069" s="2238">
        <v>750</v>
      </c>
      <c r="N5069" s="1529"/>
    </row>
    <row r="5070" spans="1:14" ht="20.399999999999999">
      <c r="A5070" s="602"/>
      <c r="B5070" s="3033" t="s">
        <v>756</v>
      </c>
      <c r="C5070" s="938" t="s">
        <v>307</v>
      </c>
      <c r="D5070" s="939" t="s">
        <v>1853</v>
      </c>
      <c r="E5070" s="938" t="s">
        <v>2511</v>
      </c>
      <c r="F5070" s="940">
        <v>2234</v>
      </c>
      <c r="G5070" s="2107" t="s">
        <v>2504</v>
      </c>
      <c r="H5070" s="2246"/>
      <c r="I5070" s="2238">
        <v>1020</v>
      </c>
      <c r="J5070" s="2241" t="s">
        <v>1126</v>
      </c>
      <c r="K5070" s="2122"/>
      <c r="L5070" s="2246"/>
      <c r="M5070" s="2238">
        <v>1020</v>
      </c>
      <c r="N5070" s="1389" t="s">
        <v>4372</v>
      </c>
    </row>
    <row r="5071" spans="1:14" ht="20.399999999999999">
      <c r="A5071" s="622"/>
      <c r="B5071" s="3032" t="s">
        <v>756</v>
      </c>
      <c r="C5071" s="933" t="s">
        <v>307</v>
      </c>
      <c r="D5071" s="934" t="s">
        <v>1853</v>
      </c>
      <c r="E5071" s="933" t="s">
        <v>2511</v>
      </c>
      <c r="F5071" s="935">
        <v>2235</v>
      </c>
      <c r="G5071" s="739" t="s">
        <v>913</v>
      </c>
      <c r="H5071" s="936">
        <v>2700</v>
      </c>
      <c r="I5071" s="945"/>
      <c r="J5071" s="1537">
        <v>1090.3900000000001</v>
      </c>
      <c r="K5071" s="781"/>
      <c r="L5071" s="936">
        <v>5700</v>
      </c>
      <c r="M5071" s="936"/>
      <c r="N5071" s="1389" t="s">
        <v>4372</v>
      </c>
    </row>
    <row r="5072" spans="1:14" ht="20.399999999999999">
      <c r="A5072" s="602"/>
      <c r="B5072" s="3033" t="s">
        <v>756</v>
      </c>
      <c r="C5072" s="938" t="s">
        <v>307</v>
      </c>
      <c r="D5072" s="939" t="s">
        <v>1853</v>
      </c>
      <c r="E5072" s="938" t="s">
        <v>2511</v>
      </c>
      <c r="F5072" s="940">
        <v>2235</v>
      </c>
      <c r="G5072" s="2107" t="s">
        <v>1540</v>
      </c>
      <c r="H5072" s="2246"/>
      <c r="I5072" s="2238">
        <v>1500</v>
      </c>
      <c r="J5072" s="2241" t="s">
        <v>1126</v>
      </c>
      <c r="K5072" s="2122"/>
      <c r="L5072" s="2246"/>
      <c r="M5072" s="2238">
        <v>1200</v>
      </c>
      <c r="N5072" s="72"/>
    </row>
    <row r="5073" spans="1:14" ht="20.399999999999999">
      <c r="A5073" s="602"/>
      <c r="B5073" s="3033" t="s">
        <v>756</v>
      </c>
      <c r="C5073" s="938" t="s">
        <v>307</v>
      </c>
      <c r="D5073" s="939" t="s">
        <v>1853</v>
      </c>
      <c r="E5073" s="938" t="s">
        <v>2511</v>
      </c>
      <c r="F5073" s="940">
        <v>2235</v>
      </c>
      <c r="G5073" s="2107" t="s">
        <v>1185</v>
      </c>
      <c r="H5073" s="2246"/>
      <c r="I5073" s="2238">
        <v>700</v>
      </c>
      <c r="J5073" s="2241" t="s">
        <v>1126</v>
      </c>
      <c r="K5073" s="2122"/>
      <c r="L5073" s="2246"/>
      <c r="M5073" s="2238">
        <v>500</v>
      </c>
      <c r="N5073" s="72"/>
    </row>
    <row r="5074" spans="1:14" ht="20.399999999999999">
      <c r="A5074" s="602"/>
      <c r="B5074" s="3033" t="s">
        <v>756</v>
      </c>
      <c r="C5074" s="938" t="s">
        <v>307</v>
      </c>
      <c r="D5074" s="939" t="s">
        <v>1853</v>
      </c>
      <c r="E5074" s="938" t="s">
        <v>2511</v>
      </c>
      <c r="F5074" s="940">
        <v>2235</v>
      </c>
      <c r="G5074" s="2107" t="s">
        <v>1541</v>
      </c>
      <c r="H5074" s="2246"/>
      <c r="I5074" s="2238">
        <v>500</v>
      </c>
      <c r="J5074" s="2241" t="s">
        <v>1126</v>
      </c>
      <c r="K5074" s="2122"/>
      <c r="L5074" s="2246"/>
      <c r="M5074" s="2238">
        <v>4000</v>
      </c>
      <c r="N5074" s="1390" t="s">
        <v>4601</v>
      </c>
    </row>
    <row r="5075" spans="1:14">
      <c r="A5075" s="622"/>
      <c r="B5075" s="3032" t="s">
        <v>756</v>
      </c>
      <c r="C5075" s="635" t="s">
        <v>307</v>
      </c>
      <c r="D5075" s="932" t="s">
        <v>1853</v>
      </c>
      <c r="E5075" s="933" t="s">
        <v>2511</v>
      </c>
      <c r="F5075" s="935">
        <v>2239</v>
      </c>
      <c r="G5075" s="739" t="s">
        <v>136</v>
      </c>
      <c r="H5075" s="936">
        <v>3826</v>
      </c>
      <c r="I5075" s="950"/>
      <c r="J5075" s="1537">
        <v>1629</v>
      </c>
      <c r="K5075" s="781"/>
      <c r="L5075" s="936">
        <v>6401.8799999999992</v>
      </c>
      <c r="M5075" s="2232"/>
      <c r="N5075" s="1390" t="s">
        <v>2518</v>
      </c>
    </row>
    <row r="5076" spans="1:14">
      <c r="A5076" s="602"/>
      <c r="B5076" s="3033" t="s">
        <v>756</v>
      </c>
      <c r="C5076" s="698" t="s">
        <v>307</v>
      </c>
      <c r="D5076" s="927" t="s">
        <v>1853</v>
      </c>
      <c r="E5076" s="938" t="s">
        <v>2511</v>
      </c>
      <c r="F5076" s="940">
        <v>2239</v>
      </c>
      <c r="G5076" s="2107" t="s">
        <v>318</v>
      </c>
      <c r="H5076" s="2237"/>
      <c r="I5076" s="2244">
        <v>150</v>
      </c>
      <c r="J5076" s="2241" t="s">
        <v>1126</v>
      </c>
      <c r="K5076" s="2122"/>
      <c r="L5076" s="2237"/>
      <c r="M5076" s="2238">
        <v>300</v>
      </c>
      <c r="N5076" s="1529"/>
    </row>
    <row r="5077" spans="1:14" ht="11.4" customHeight="1">
      <c r="A5077" s="602"/>
      <c r="B5077" s="3033" t="s">
        <v>756</v>
      </c>
      <c r="C5077" s="698" t="s">
        <v>307</v>
      </c>
      <c r="D5077" s="927" t="s">
        <v>1853</v>
      </c>
      <c r="E5077" s="938" t="s">
        <v>2511</v>
      </c>
      <c r="F5077" s="940">
        <v>2239</v>
      </c>
      <c r="G5077" s="2107" t="s">
        <v>2484</v>
      </c>
      <c r="H5077" s="2237"/>
      <c r="I5077" s="2244">
        <v>250</v>
      </c>
      <c r="J5077" s="2241" t="s">
        <v>1126</v>
      </c>
      <c r="K5077" s="2122"/>
      <c r="L5077" s="2237"/>
      <c r="M5077" s="2238">
        <v>250</v>
      </c>
      <c r="N5077" s="1529"/>
    </row>
    <row r="5078" spans="1:14" ht="20.399999999999999">
      <c r="A5078" s="602"/>
      <c r="B5078" s="3033" t="s">
        <v>756</v>
      </c>
      <c r="C5078" s="698" t="s">
        <v>307</v>
      </c>
      <c r="D5078" s="927" t="s">
        <v>1853</v>
      </c>
      <c r="E5078" s="938" t="s">
        <v>2511</v>
      </c>
      <c r="F5078" s="940">
        <v>2239</v>
      </c>
      <c r="G5078" s="2107" t="s">
        <v>1184</v>
      </c>
      <c r="H5078" s="2237"/>
      <c r="I5078" s="2244">
        <v>200</v>
      </c>
      <c r="J5078" s="2241" t="s">
        <v>1126</v>
      </c>
      <c r="K5078" s="2122"/>
      <c r="L5078" s="2237"/>
      <c r="M5078" s="2238">
        <v>200</v>
      </c>
      <c r="N5078" s="1529"/>
    </row>
    <row r="5079" spans="1:14" ht="20.399999999999999">
      <c r="A5079" s="602"/>
      <c r="B5079" s="3033" t="s">
        <v>756</v>
      </c>
      <c r="C5079" s="698" t="s">
        <v>307</v>
      </c>
      <c r="D5079" s="927" t="s">
        <v>1853</v>
      </c>
      <c r="E5079" s="938" t="s">
        <v>2511</v>
      </c>
      <c r="F5079" s="940">
        <v>2239</v>
      </c>
      <c r="G5079" s="2107" t="s">
        <v>2485</v>
      </c>
      <c r="H5079" s="2237"/>
      <c r="I5079" s="2244">
        <v>400</v>
      </c>
      <c r="J5079" s="2241" t="s">
        <v>1126</v>
      </c>
      <c r="K5079" s="2122"/>
      <c r="L5079" s="2237"/>
      <c r="M5079" s="2238">
        <v>400</v>
      </c>
      <c r="N5079" s="1529"/>
    </row>
    <row r="5080" spans="1:14" ht="20.399999999999999">
      <c r="A5080" s="602"/>
      <c r="B5080" s="3033" t="s">
        <v>756</v>
      </c>
      <c r="C5080" s="698" t="s">
        <v>307</v>
      </c>
      <c r="D5080" s="927" t="s">
        <v>1853</v>
      </c>
      <c r="E5080" s="938" t="s">
        <v>2511</v>
      </c>
      <c r="F5080" s="940">
        <v>2239</v>
      </c>
      <c r="G5080" s="2107" t="s">
        <v>2486</v>
      </c>
      <c r="H5080" s="2237"/>
      <c r="I5080" s="2244">
        <v>600</v>
      </c>
      <c r="J5080" s="2241" t="s">
        <v>1126</v>
      </c>
      <c r="K5080" s="2122"/>
      <c r="L5080" s="2237"/>
      <c r="M5080" s="2238">
        <v>600</v>
      </c>
      <c r="N5080" s="1529"/>
    </row>
    <row r="5081" spans="1:14">
      <c r="A5081" s="602"/>
      <c r="B5081" s="3033" t="s">
        <v>756</v>
      </c>
      <c r="C5081" s="698" t="s">
        <v>307</v>
      </c>
      <c r="D5081" s="927" t="s">
        <v>1853</v>
      </c>
      <c r="E5081" s="938" t="s">
        <v>2511</v>
      </c>
      <c r="F5081" s="940">
        <v>2239</v>
      </c>
      <c r="G5081" s="2107" t="s">
        <v>2505</v>
      </c>
      <c r="H5081" s="2237"/>
      <c r="I5081" s="2244">
        <v>300</v>
      </c>
      <c r="J5081" s="2241" t="s">
        <v>1126</v>
      </c>
      <c r="K5081" s="2122"/>
      <c r="L5081" s="2237"/>
      <c r="M5081" s="2238">
        <v>300</v>
      </c>
      <c r="N5081" s="1529" t="s">
        <v>4373</v>
      </c>
    </row>
    <row r="5082" spans="1:14">
      <c r="A5082" s="602"/>
      <c r="B5082" s="3033" t="s">
        <v>756</v>
      </c>
      <c r="C5082" s="698" t="s">
        <v>307</v>
      </c>
      <c r="D5082" s="927" t="s">
        <v>1853</v>
      </c>
      <c r="E5082" s="938" t="s">
        <v>2511</v>
      </c>
      <c r="F5082" s="940">
        <v>2239</v>
      </c>
      <c r="G5082" s="2107" t="s">
        <v>1186</v>
      </c>
      <c r="H5082" s="2237"/>
      <c r="I5082" s="2244">
        <v>500</v>
      </c>
      <c r="J5082" s="2241" t="s">
        <v>1126</v>
      </c>
      <c r="K5082" s="2122"/>
      <c r="L5082" s="2237"/>
      <c r="M5082" s="2242"/>
      <c r="N5082" s="72"/>
    </row>
    <row r="5083" spans="1:14">
      <c r="A5083" s="602"/>
      <c r="B5083" s="3033" t="s">
        <v>756</v>
      </c>
      <c r="C5083" s="698" t="s">
        <v>307</v>
      </c>
      <c r="D5083" s="927" t="s">
        <v>1853</v>
      </c>
      <c r="E5083" s="938" t="s">
        <v>2511</v>
      </c>
      <c r="F5083" s="940">
        <v>2239</v>
      </c>
      <c r="G5083" s="2107" t="s">
        <v>1187</v>
      </c>
      <c r="H5083" s="2237"/>
      <c r="I5083" s="2244">
        <v>500</v>
      </c>
      <c r="J5083" s="2241" t="s">
        <v>1126</v>
      </c>
      <c r="K5083" s="2122"/>
      <c r="L5083" s="2237"/>
      <c r="M5083" s="2242">
        <v>500</v>
      </c>
      <c r="N5083" s="1390" t="s">
        <v>4601</v>
      </c>
    </row>
    <row r="5084" spans="1:14" ht="20.399999999999999">
      <c r="A5084" s="602"/>
      <c r="B5084" s="3033" t="s">
        <v>756</v>
      </c>
      <c r="C5084" s="698" t="s">
        <v>307</v>
      </c>
      <c r="D5084" s="927" t="s">
        <v>1853</v>
      </c>
      <c r="E5084" s="938" t="s">
        <v>2511</v>
      </c>
      <c r="F5084" s="940">
        <v>2239</v>
      </c>
      <c r="G5084" s="2248" t="s">
        <v>2506</v>
      </c>
      <c r="H5084" s="753"/>
      <c r="I5084" s="754">
        <v>800</v>
      </c>
      <c r="J5084" s="1537" t="s">
        <v>1126</v>
      </c>
      <c r="K5084" s="748"/>
      <c r="L5084" s="753"/>
      <c r="M5084" s="949"/>
      <c r="N5084" s="1664"/>
    </row>
    <row r="5085" spans="1:14" ht="20.399999999999999">
      <c r="A5085" s="602"/>
      <c r="B5085" s="3033" t="s">
        <v>756</v>
      </c>
      <c r="C5085" s="698" t="s">
        <v>307</v>
      </c>
      <c r="D5085" s="927" t="s">
        <v>1853</v>
      </c>
      <c r="E5085" s="938" t="s">
        <v>2511</v>
      </c>
      <c r="F5085" s="940">
        <v>2239</v>
      </c>
      <c r="G5085" s="2107" t="s">
        <v>1542</v>
      </c>
      <c r="H5085" s="2237"/>
      <c r="I5085" s="2244">
        <v>100</v>
      </c>
      <c r="J5085" s="2241" t="s">
        <v>1126</v>
      </c>
      <c r="K5085" s="2122"/>
      <c r="L5085" s="2237"/>
      <c r="M5085" s="2242">
        <v>100</v>
      </c>
      <c r="N5085" s="1529"/>
    </row>
    <row r="5086" spans="1:14" ht="20.399999999999999">
      <c r="A5086" s="602"/>
      <c r="B5086" s="3033" t="s">
        <v>756</v>
      </c>
      <c r="C5086" s="698" t="s">
        <v>307</v>
      </c>
      <c r="D5086" s="927" t="s">
        <v>1853</v>
      </c>
      <c r="E5086" s="938" t="s">
        <v>2511</v>
      </c>
      <c r="F5086" s="940">
        <v>2239</v>
      </c>
      <c r="G5086" s="2107" t="s">
        <v>1543</v>
      </c>
      <c r="H5086" s="2237"/>
      <c r="I5086" s="2244">
        <v>120</v>
      </c>
      <c r="J5086" s="2241" t="s">
        <v>1126</v>
      </c>
      <c r="K5086" s="2122"/>
      <c r="L5086" s="2237"/>
      <c r="M5086" s="2242">
        <v>120</v>
      </c>
      <c r="N5086" s="1529"/>
    </row>
    <row r="5087" spans="1:14">
      <c r="A5087" s="2080"/>
      <c r="B5087" s="3033" t="s">
        <v>756</v>
      </c>
      <c r="C5087" s="698" t="s">
        <v>307</v>
      </c>
      <c r="D5087" s="927" t="s">
        <v>1853</v>
      </c>
      <c r="E5087" s="938" t="s">
        <v>2511</v>
      </c>
      <c r="F5087" s="940">
        <v>2239</v>
      </c>
      <c r="G5087" s="2107" t="s">
        <v>4347</v>
      </c>
      <c r="H5087" s="2238"/>
      <c r="I5087" s="2244"/>
      <c r="J5087" s="2241" t="s">
        <v>1126</v>
      </c>
      <c r="K5087" s="2122"/>
      <c r="L5087" s="2238"/>
      <c r="M5087" s="2242">
        <v>2640.4</v>
      </c>
      <c r="N5087" s="1529"/>
    </row>
    <row r="5088" spans="1:14" ht="20.399999999999999">
      <c r="A5088" s="2080"/>
      <c r="B5088" s="3033" t="s">
        <v>756</v>
      </c>
      <c r="C5088" s="698" t="s">
        <v>307</v>
      </c>
      <c r="D5088" s="927" t="s">
        <v>1853</v>
      </c>
      <c r="E5088" s="938" t="s">
        <v>2511</v>
      </c>
      <c r="F5088" s="940">
        <v>2239</v>
      </c>
      <c r="G5088" s="2107" t="s">
        <v>4813</v>
      </c>
      <c r="H5088" s="2238"/>
      <c r="I5088" s="2244"/>
      <c r="J5088" s="2241" t="s">
        <v>1126</v>
      </c>
      <c r="K5088" s="2122"/>
      <c r="L5088" s="2238"/>
      <c r="M5088" s="2242">
        <v>991.48</v>
      </c>
      <c r="N5088" s="1529"/>
    </row>
    <row r="5089" spans="1:14" ht="20.399999999999999">
      <c r="A5089" s="602"/>
      <c r="B5089" s="3033" t="s">
        <v>756</v>
      </c>
      <c r="C5089" s="698" t="s">
        <v>307</v>
      </c>
      <c r="D5089" s="927" t="s">
        <v>1853</v>
      </c>
      <c r="E5089" s="938" t="s">
        <v>2511</v>
      </c>
      <c r="F5089" s="940">
        <v>2239</v>
      </c>
      <c r="G5089" s="689" t="s">
        <v>2507</v>
      </c>
      <c r="H5089" s="753"/>
      <c r="I5089" s="754">
        <v>620</v>
      </c>
      <c r="J5089" s="1537" t="s">
        <v>1126</v>
      </c>
      <c r="K5089" s="748"/>
      <c r="L5089" s="753"/>
      <c r="M5089" s="951"/>
      <c r="N5089" s="372" t="s">
        <v>4375</v>
      </c>
    </row>
    <row r="5090" spans="1:14" ht="20.399999999999999">
      <c r="A5090" s="602"/>
      <c r="B5090" s="3033" t="s">
        <v>756</v>
      </c>
      <c r="C5090" s="698" t="s">
        <v>307</v>
      </c>
      <c r="D5090" s="927" t="s">
        <v>1853</v>
      </c>
      <c r="E5090" s="938" t="s">
        <v>2511</v>
      </c>
      <c r="F5090" s="940">
        <v>2239</v>
      </c>
      <c r="G5090" s="689" t="s">
        <v>3149</v>
      </c>
      <c r="H5090" s="753"/>
      <c r="I5090" s="754">
        <v>-714</v>
      </c>
      <c r="J5090" s="1537" t="s">
        <v>1126</v>
      </c>
      <c r="K5090" s="748"/>
      <c r="L5090" s="753"/>
      <c r="M5090" s="755"/>
      <c r="N5090" s="296"/>
    </row>
    <row r="5091" spans="1:14">
      <c r="A5091" s="622"/>
      <c r="B5091" s="3032" t="s">
        <v>756</v>
      </c>
      <c r="C5091" s="933" t="s">
        <v>305</v>
      </c>
      <c r="D5091" s="934" t="s">
        <v>1853</v>
      </c>
      <c r="E5091" s="933" t="s">
        <v>2511</v>
      </c>
      <c r="F5091" s="935">
        <v>2243</v>
      </c>
      <c r="G5091" s="739" t="s">
        <v>262</v>
      </c>
      <c r="H5091" s="936">
        <v>1190</v>
      </c>
      <c r="I5091" s="950"/>
      <c r="J5091" s="1537">
        <v>308</v>
      </c>
      <c r="K5091" s="781"/>
      <c r="L5091" s="936">
        <v>2600</v>
      </c>
      <c r="M5091" s="2232"/>
      <c r="N5091" s="1529"/>
    </row>
    <row r="5092" spans="1:14" ht="11.4" customHeight="1">
      <c r="A5092" s="602"/>
      <c r="B5092" s="3033" t="s">
        <v>756</v>
      </c>
      <c r="C5092" s="938" t="s">
        <v>305</v>
      </c>
      <c r="D5092" s="939" t="s">
        <v>1853</v>
      </c>
      <c r="E5092" s="938" t="s">
        <v>2511</v>
      </c>
      <c r="F5092" s="940">
        <v>2243</v>
      </c>
      <c r="G5092" s="2107" t="s">
        <v>263</v>
      </c>
      <c r="H5092" s="2237"/>
      <c r="I5092" s="2244">
        <v>100</v>
      </c>
      <c r="J5092" s="2241" t="s">
        <v>1126</v>
      </c>
      <c r="K5092" s="2122"/>
      <c r="L5092" s="2237"/>
      <c r="M5092" s="2242">
        <v>100</v>
      </c>
      <c r="N5092" s="1529"/>
    </row>
    <row r="5093" spans="1:14">
      <c r="A5093" s="602"/>
      <c r="B5093" s="3033" t="s">
        <v>756</v>
      </c>
      <c r="C5093" s="938" t="s">
        <v>305</v>
      </c>
      <c r="D5093" s="939" t="s">
        <v>1853</v>
      </c>
      <c r="E5093" s="938" t="s">
        <v>2511</v>
      </c>
      <c r="F5093" s="940">
        <v>2243</v>
      </c>
      <c r="G5093" s="2107" t="s">
        <v>1188</v>
      </c>
      <c r="H5093" s="2237"/>
      <c r="I5093" s="2244">
        <v>200</v>
      </c>
      <c r="J5093" s="2241" t="s">
        <v>1126</v>
      </c>
      <c r="K5093" s="2122"/>
      <c r="L5093" s="2237"/>
      <c r="M5093" s="2242">
        <v>200</v>
      </c>
      <c r="N5093" s="1529"/>
    </row>
    <row r="5094" spans="1:14">
      <c r="A5094" s="602"/>
      <c r="B5094" s="3033" t="s">
        <v>756</v>
      </c>
      <c r="C5094" s="938" t="s">
        <v>305</v>
      </c>
      <c r="D5094" s="939" t="s">
        <v>1853</v>
      </c>
      <c r="E5094" s="938" t="s">
        <v>2511</v>
      </c>
      <c r="F5094" s="940">
        <v>2243</v>
      </c>
      <c r="G5094" s="2107" t="s">
        <v>654</v>
      </c>
      <c r="H5094" s="2237"/>
      <c r="I5094" s="2244">
        <v>100</v>
      </c>
      <c r="J5094" s="2241" t="s">
        <v>1126</v>
      </c>
      <c r="K5094" s="2122"/>
      <c r="L5094" s="2237"/>
      <c r="M5094" s="2242">
        <v>100</v>
      </c>
      <c r="N5094" s="1529"/>
    </row>
    <row r="5095" spans="1:14" ht="20.399999999999999">
      <c r="A5095" s="602"/>
      <c r="B5095" s="3033" t="s">
        <v>756</v>
      </c>
      <c r="C5095" s="938" t="s">
        <v>305</v>
      </c>
      <c r="D5095" s="939" t="s">
        <v>1853</v>
      </c>
      <c r="E5095" s="938" t="s">
        <v>2511</v>
      </c>
      <c r="F5095" s="940">
        <v>2243</v>
      </c>
      <c r="G5095" s="2107" t="s">
        <v>655</v>
      </c>
      <c r="H5095" s="2237"/>
      <c r="I5095" s="2244">
        <v>200</v>
      </c>
      <c r="J5095" s="2241" t="s">
        <v>1126</v>
      </c>
      <c r="K5095" s="2122"/>
      <c r="L5095" s="2237"/>
      <c r="M5095" s="2242">
        <v>200</v>
      </c>
      <c r="N5095" s="1529"/>
    </row>
    <row r="5096" spans="1:14" ht="20.399999999999999">
      <c r="A5096" s="2080"/>
      <c r="B5096" s="3033" t="s">
        <v>756</v>
      </c>
      <c r="C5096" s="938" t="s">
        <v>305</v>
      </c>
      <c r="D5096" s="939" t="s">
        <v>1853</v>
      </c>
      <c r="E5096" s="938" t="s">
        <v>2511</v>
      </c>
      <c r="F5096" s="940">
        <v>2243</v>
      </c>
      <c r="G5096" s="2107" t="s">
        <v>4350</v>
      </c>
      <c r="H5096" s="2237"/>
      <c r="I5096" s="2244"/>
      <c r="J5096" s="2241"/>
      <c r="K5096" s="2122"/>
      <c r="L5096" s="2237"/>
      <c r="M5096" s="2242">
        <v>2000</v>
      </c>
      <c r="N5096" s="1529"/>
    </row>
    <row r="5097" spans="1:14" ht="11.4" customHeight="1">
      <c r="A5097" s="602"/>
      <c r="B5097" s="3033" t="s">
        <v>756</v>
      </c>
      <c r="C5097" s="938" t="s">
        <v>305</v>
      </c>
      <c r="D5097" s="939" t="s">
        <v>1853</v>
      </c>
      <c r="E5097" s="938" t="s">
        <v>2511</v>
      </c>
      <c r="F5097" s="940">
        <v>2243</v>
      </c>
      <c r="G5097" s="2107" t="s">
        <v>2720</v>
      </c>
      <c r="H5097" s="2237"/>
      <c r="I5097" s="2244">
        <v>590</v>
      </c>
      <c r="J5097" s="2241" t="s">
        <v>1126</v>
      </c>
      <c r="K5097" s="2122"/>
      <c r="L5097" s="2237"/>
      <c r="M5097" s="2238"/>
      <c r="N5097" s="1529"/>
    </row>
    <row r="5098" spans="1:14">
      <c r="A5098" s="622"/>
      <c r="B5098" s="3032" t="s">
        <v>756</v>
      </c>
      <c r="C5098" s="635" t="s">
        <v>305</v>
      </c>
      <c r="D5098" s="932" t="s">
        <v>1853</v>
      </c>
      <c r="E5098" s="933" t="s">
        <v>2511</v>
      </c>
      <c r="F5098" s="935">
        <v>2244</v>
      </c>
      <c r="G5098" s="744" t="s">
        <v>286</v>
      </c>
      <c r="H5098" s="936">
        <v>714</v>
      </c>
      <c r="I5098" s="950"/>
      <c r="J5098" s="1537">
        <v>714</v>
      </c>
      <c r="K5098" s="781"/>
      <c r="L5098" s="936">
        <v>714</v>
      </c>
      <c r="M5098" s="2232"/>
      <c r="N5098" s="1529"/>
    </row>
    <row r="5099" spans="1:14">
      <c r="A5099" s="602"/>
      <c r="B5099" s="3033" t="s">
        <v>756</v>
      </c>
      <c r="C5099" s="698" t="s">
        <v>305</v>
      </c>
      <c r="D5099" s="927" t="s">
        <v>1853</v>
      </c>
      <c r="E5099" s="938" t="s">
        <v>2511</v>
      </c>
      <c r="F5099" s="940">
        <v>2244</v>
      </c>
      <c r="G5099" s="689" t="s">
        <v>286</v>
      </c>
      <c r="H5099" s="755"/>
      <c r="I5099" s="754">
        <v>714</v>
      </c>
      <c r="J5099" s="1537" t="s">
        <v>1126</v>
      </c>
      <c r="K5099" s="748"/>
      <c r="L5099" s="755"/>
      <c r="M5099" s="755">
        <v>714</v>
      </c>
      <c r="N5099" s="1529" t="s">
        <v>4363</v>
      </c>
    </row>
    <row r="5100" spans="1:14">
      <c r="A5100" s="622"/>
      <c r="B5100" s="3032" t="s">
        <v>756</v>
      </c>
      <c r="C5100" s="635" t="s">
        <v>305</v>
      </c>
      <c r="D5100" s="932" t="s">
        <v>1853</v>
      </c>
      <c r="E5100" s="933" t="s">
        <v>2511</v>
      </c>
      <c r="F5100" s="935">
        <v>2247</v>
      </c>
      <c r="G5100" s="744" t="s">
        <v>153</v>
      </c>
      <c r="H5100" s="936">
        <v>14350</v>
      </c>
      <c r="I5100" s="950"/>
      <c r="J5100" s="1537">
        <v>9767</v>
      </c>
      <c r="K5100" s="781"/>
      <c r="L5100" s="936">
        <v>15000</v>
      </c>
      <c r="M5100" s="2232"/>
      <c r="N5100" s="1529" t="s">
        <v>4363</v>
      </c>
    </row>
    <row r="5101" spans="1:14">
      <c r="A5101" s="602"/>
      <c r="B5101" s="3033" t="s">
        <v>756</v>
      </c>
      <c r="C5101" s="698" t="s">
        <v>305</v>
      </c>
      <c r="D5101" s="927" t="s">
        <v>1853</v>
      </c>
      <c r="E5101" s="938" t="s">
        <v>2511</v>
      </c>
      <c r="F5101" s="940">
        <v>2247</v>
      </c>
      <c r="G5101" s="2107" t="s">
        <v>4351</v>
      </c>
      <c r="H5101" s="2238"/>
      <c r="I5101" s="2244">
        <v>14000</v>
      </c>
      <c r="J5101" s="2241" t="s">
        <v>1126</v>
      </c>
      <c r="K5101" s="2122"/>
      <c r="L5101" s="2238"/>
      <c r="M5101" s="2238">
        <v>15000</v>
      </c>
      <c r="N5101" s="1529" t="s">
        <v>4363</v>
      </c>
    </row>
    <row r="5102" spans="1:14" ht="20.399999999999999">
      <c r="A5102" s="576"/>
      <c r="B5102" s="3033" t="s">
        <v>756</v>
      </c>
      <c r="C5102" s="698" t="s">
        <v>305</v>
      </c>
      <c r="D5102" s="927" t="s">
        <v>1853</v>
      </c>
      <c r="E5102" s="938" t="s">
        <v>2511</v>
      </c>
      <c r="F5102" s="940">
        <v>2247</v>
      </c>
      <c r="G5102" s="1068" t="s">
        <v>2574</v>
      </c>
      <c r="H5102" s="1058"/>
      <c r="I5102" s="1073">
        <v>1750</v>
      </c>
      <c r="J5102" s="1537" t="s">
        <v>1126</v>
      </c>
      <c r="K5102" s="1360"/>
      <c r="L5102" s="1058"/>
      <c r="M5102" s="1058"/>
      <c r="N5102" s="1529" t="s">
        <v>4363</v>
      </c>
    </row>
    <row r="5103" spans="1:14" ht="71.400000000000006">
      <c r="A5103" s="1393"/>
      <c r="B5103" s="3033" t="s">
        <v>756</v>
      </c>
      <c r="C5103" s="698" t="s">
        <v>305</v>
      </c>
      <c r="D5103" s="927" t="s">
        <v>1853</v>
      </c>
      <c r="E5103" s="938" t="s">
        <v>2511</v>
      </c>
      <c r="F5103" s="940">
        <v>2247</v>
      </c>
      <c r="G5103" s="1460" t="s">
        <v>3166</v>
      </c>
      <c r="H5103" s="1461"/>
      <c r="I5103" s="1462">
        <v>-1400</v>
      </c>
      <c r="J5103" s="1538"/>
      <c r="K5103" s="1525"/>
      <c r="L5103" s="1461"/>
      <c r="M5103" s="1461"/>
      <c r="N5103" s="1529" t="s">
        <v>4363</v>
      </c>
    </row>
    <row r="5104" spans="1:14">
      <c r="A5104" s="622"/>
      <c r="B5104" s="3032" t="s">
        <v>756</v>
      </c>
      <c r="C5104" s="635" t="s">
        <v>305</v>
      </c>
      <c r="D5104" s="932" t="s">
        <v>1853</v>
      </c>
      <c r="E5104" s="933" t="s">
        <v>2511</v>
      </c>
      <c r="F5104" s="935">
        <v>2250</v>
      </c>
      <c r="G5104" s="739" t="s">
        <v>720</v>
      </c>
      <c r="H5104" s="936">
        <v>6600</v>
      </c>
      <c r="I5104" s="950"/>
      <c r="J5104" s="1537">
        <v>6049</v>
      </c>
      <c r="K5104" s="781"/>
      <c r="L5104" s="936">
        <v>15300</v>
      </c>
      <c r="M5104" s="2232"/>
      <c r="N5104" s="2255"/>
    </row>
    <row r="5105" spans="1:14" ht="20.399999999999999">
      <c r="A5105" s="602"/>
      <c r="B5105" s="3033" t="s">
        <v>756</v>
      </c>
      <c r="C5105" s="698" t="s">
        <v>305</v>
      </c>
      <c r="D5105" s="927" t="s">
        <v>1853</v>
      </c>
      <c r="E5105" s="938" t="s">
        <v>2511</v>
      </c>
      <c r="F5105" s="940">
        <v>2250</v>
      </c>
      <c r="G5105" s="2236" t="s">
        <v>2494</v>
      </c>
      <c r="H5105" s="2237"/>
      <c r="I5105" s="2238">
        <v>600</v>
      </c>
      <c r="J5105" s="2241" t="s">
        <v>1126</v>
      </c>
      <c r="K5105" s="2122"/>
      <c r="L5105" s="2237"/>
      <c r="M5105" s="2242">
        <v>1200</v>
      </c>
      <c r="N5105" s="1529"/>
    </row>
    <row r="5106" spans="1:14" ht="20.399999999999999">
      <c r="A5106" s="602"/>
      <c r="B5106" s="3033" t="s">
        <v>756</v>
      </c>
      <c r="C5106" s="698" t="s">
        <v>305</v>
      </c>
      <c r="D5106" s="927" t="s">
        <v>1853</v>
      </c>
      <c r="E5106" s="938" t="s">
        <v>2511</v>
      </c>
      <c r="F5106" s="940">
        <v>2250</v>
      </c>
      <c r="G5106" s="2236" t="s">
        <v>1544</v>
      </c>
      <c r="H5106" s="2237"/>
      <c r="I5106" s="2238">
        <v>100</v>
      </c>
      <c r="J5106" s="2241" t="s">
        <v>1126</v>
      </c>
      <c r="K5106" s="2122"/>
      <c r="L5106" s="2237"/>
      <c r="M5106" s="2242">
        <v>100</v>
      </c>
      <c r="N5106" s="2275"/>
    </row>
    <row r="5107" spans="1:14">
      <c r="A5107" s="602"/>
      <c r="B5107" s="3033" t="s">
        <v>756</v>
      </c>
      <c r="C5107" s="698" t="s">
        <v>305</v>
      </c>
      <c r="D5107" s="927" t="s">
        <v>1853</v>
      </c>
      <c r="E5107" s="938" t="s">
        <v>2511</v>
      </c>
      <c r="F5107" s="940">
        <v>2250</v>
      </c>
      <c r="G5107" s="2107" t="s">
        <v>2508</v>
      </c>
      <c r="H5107" s="2237"/>
      <c r="I5107" s="2238">
        <v>4500</v>
      </c>
      <c r="J5107" s="2241" t="s">
        <v>1126</v>
      </c>
      <c r="K5107" s="2122"/>
      <c r="L5107" s="2237"/>
      <c r="M5107" s="2631">
        <v>10000</v>
      </c>
      <c r="N5107" s="1682"/>
    </row>
    <row r="5108" spans="1:14">
      <c r="A5108" s="2080"/>
      <c r="B5108" s="3033" t="s">
        <v>756</v>
      </c>
      <c r="C5108" s="698" t="s">
        <v>305</v>
      </c>
      <c r="D5108" s="927" t="s">
        <v>1853</v>
      </c>
      <c r="E5108" s="938" t="s">
        <v>2511</v>
      </c>
      <c r="F5108" s="940">
        <v>2250</v>
      </c>
      <c r="G5108" s="2236" t="s">
        <v>4355</v>
      </c>
      <c r="H5108" s="2237"/>
      <c r="I5108" s="2244"/>
      <c r="J5108" s="2241" t="s">
        <v>1126</v>
      </c>
      <c r="K5108" s="2122"/>
      <c r="L5108" s="2237"/>
      <c r="M5108" s="2242">
        <v>4000</v>
      </c>
      <c r="N5108" s="1682"/>
    </row>
    <row r="5109" spans="1:14" ht="40.799999999999997">
      <c r="A5109" s="602"/>
      <c r="B5109" s="3033" t="s">
        <v>756</v>
      </c>
      <c r="C5109" s="698" t="s">
        <v>305</v>
      </c>
      <c r="D5109" s="927" t="s">
        <v>1853</v>
      </c>
      <c r="E5109" s="938" t="s">
        <v>2511</v>
      </c>
      <c r="F5109" s="940">
        <v>2250</v>
      </c>
      <c r="G5109" s="2236" t="s">
        <v>1545</v>
      </c>
      <c r="H5109" s="2237"/>
      <c r="I5109" s="2244">
        <v>1400</v>
      </c>
      <c r="J5109" s="2241" t="s">
        <v>1126</v>
      </c>
      <c r="K5109" s="2122"/>
      <c r="L5109" s="2237"/>
      <c r="M5109" s="2242"/>
      <c r="N5109" s="1682"/>
    </row>
    <row r="5110" spans="1:14">
      <c r="A5110" s="622"/>
      <c r="B5110" s="3032" t="s">
        <v>756</v>
      </c>
      <c r="C5110" s="635" t="s">
        <v>305</v>
      </c>
      <c r="D5110" s="932" t="s">
        <v>1853</v>
      </c>
      <c r="E5110" s="933" t="s">
        <v>2511</v>
      </c>
      <c r="F5110" s="935">
        <v>2264</v>
      </c>
      <c r="G5110" s="739" t="s">
        <v>1280</v>
      </c>
      <c r="H5110" s="936">
        <v>0</v>
      </c>
      <c r="I5110" s="950"/>
      <c r="J5110" s="1537" t="s">
        <v>1126</v>
      </c>
      <c r="K5110" s="781"/>
      <c r="L5110" s="936">
        <v>0</v>
      </c>
      <c r="M5110" s="2232"/>
      <c r="N5110" s="1529"/>
    </row>
    <row r="5111" spans="1:14" ht="30.6">
      <c r="A5111" s="602"/>
      <c r="B5111" s="3033" t="s">
        <v>756</v>
      </c>
      <c r="C5111" s="698" t="s">
        <v>305</v>
      </c>
      <c r="D5111" s="927" t="s">
        <v>1853</v>
      </c>
      <c r="E5111" s="938" t="s">
        <v>2511</v>
      </c>
      <c r="F5111" s="940">
        <v>2264</v>
      </c>
      <c r="G5111" s="684" t="s">
        <v>1546</v>
      </c>
      <c r="H5111" s="753"/>
      <c r="I5111" s="755"/>
      <c r="J5111" s="1537" t="s">
        <v>1126</v>
      </c>
      <c r="K5111" s="748"/>
      <c r="L5111" s="753"/>
      <c r="M5111" s="951"/>
      <c r="N5111" s="1750" t="s">
        <v>4384</v>
      </c>
    </row>
    <row r="5112" spans="1:14">
      <c r="A5112" s="622"/>
      <c r="B5112" s="3032" t="s">
        <v>756</v>
      </c>
      <c r="C5112" s="635" t="s">
        <v>307</v>
      </c>
      <c r="D5112" s="932" t="s">
        <v>1853</v>
      </c>
      <c r="E5112" s="933" t="s">
        <v>2511</v>
      </c>
      <c r="F5112" s="935">
        <v>2311</v>
      </c>
      <c r="G5112" s="739" t="s">
        <v>121</v>
      </c>
      <c r="H5112" s="936">
        <v>10800</v>
      </c>
      <c r="I5112" s="942"/>
      <c r="J5112" s="1537"/>
      <c r="K5112" s="781"/>
      <c r="L5112" s="936">
        <v>20000</v>
      </c>
      <c r="M5112" s="2232"/>
      <c r="N5112" s="1529"/>
    </row>
    <row r="5113" spans="1:14" ht="11.4" customHeight="1">
      <c r="A5113" s="602"/>
      <c r="B5113" s="3033" t="s">
        <v>756</v>
      </c>
      <c r="C5113" s="698" t="s">
        <v>307</v>
      </c>
      <c r="D5113" s="927" t="s">
        <v>1853</v>
      </c>
      <c r="E5113" s="938" t="s">
        <v>2511</v>
      </c>
      <c r="F5113" s="940">
        <v>2311</v>
      </c>
      <c r="G5113" s="2107" t="s">
        <v>1547</v>
      </c>
      <c r="H5113" s="753"/>
      <c r="I5113" s="755">
        <v>5500</v>
      </c>
      <c r="J5113" s="1537">
        <v>4999</v>
      </c>
      <c r="K5113" s="748"/>
      <c r="L5113" s="753"/>
      <c r="M5113" s="2242">
        <v>6000</v>
      </c>
      <c r="N5113" s="1529"/>
    </row>
    <row r="5114" spans="1:14" ht="20.399999999999999">
      <c r="A5114" s="602"/>
      <c r="B5114" s="3033" t="s">
        <v>756</v>
      </c>
      <c r="C5114" s="698" t="s">
        <v>307</v>
      </c>
      <c r="D5114" s="927" t="s">
        <v>1853</v>
      </c>
      <c r="E5114" s="938" t="s">
        <v>2511</v>
      </c>
      <c r="F5114" s="940">
        <v>2311</v>
      </c>
      <c r="G5114" s="2107" t="s">
        <v>1548</v>
      </c>
      <c r="H5114" s="753"/>
      <c r="I5114" s="755">
        <v>3500</v>
      </c>
      <c r="J5114" s="1537">
        <v>6192</v>
      </c>
      <c r="K5114" s="748"/>
      <c r="L5114" s="753"/>
      <c r="M5114" s="2242">
        <v>14000</v>
      </c>
      <c r="N5114" s="1497"/>
    </row>
    <row r="5115" spans="1:14" ht="20.399999999999999">
      <c r="A5115" s="576"/>
      <c r="B5115" s="3033" t="s">
        <v>756</v>
      </c>
      <c r="C5115" s="698" t="s">
        <v>307</v>
      </c>
      <c r="D5115" s="927" t="s">
        <v>1853</v>
      </c>
      <c r="E5115" s="938" t="s">
        <v>2511</v>
      </c>
      <c r="F5115" s="940">
        <v>2311</v>
      </c>
      <c r="G5115" s="1068" t="s">
        <v>3115</v>
      </c>
      <c r="H5115" s="1057"/>
      <c r="I5115" s="1058">
        <v>1800</v>
      </c>
      <c r="J5115" s="1537" t="s">
        <v>1126</v>
      </c>
      <c r="K5115" s="1360"/>
      <c r="L5115" s="1057"/>
      <c r="M5115" s="2250"/>
      <c r="N5115" s="1529"/>
    </row>
    <row r="5116" spans="1:14" ht="20.399999999999999">
      <c r="A5116" s="622"/>
      <c r="B5116" s="3032" t="s">
        <v>756</v>
      </c>
      <c r="C5116" s="933" t="s">
        <v>307</v>
      </c>
      <c r="D5116" s="934" t="s">
        <v>1853</v>
      </c>
      <c r="E5116" s="933" t="s">
        <v>2511</v>
      </c>
      <c r="F5116" s="935">
        <v>2312</v>
      </c>
      <c r="G5116" s="739" t="s">
        <v>123</v>
      </c>
      <c r="H5116" s="936">
        <v>17766</v>
      </c>
      <c r="I5116" s="942"/>
      <c r="J5116" s="1537">
        <v>17526</v>
      </c>
      <c r="K5116" s="781"/>
      <c r="L5116" s="936">
        <v>3000</v>
      </c>
      <c r="M5116" s="2232"/>
      <c r="N5116" s="1750" t="s">
        <v>4384</v>
      </c>
    </row>
    <row r="5117" spans="1:14">
      <c r="A5117" s="602"/>
      <c r="B5117" s="3033" t="s">
        <v>756</v>
      </c>
      <c r="C5117" s="938" t="s">
        <v>307</v>
      </c>
      <c r="D5117" s="939" t="s">
        <v>1853</v>
      </c>
      <c r="E5117" s="938" t="s">
        <v>2511</v>
      </c>
      <c r="F5117" s="940">
        <v>2312</v>
      </c>
      <c r="G5117" s="689" t="s">
        <v>2509</v>
      </c>
      <c r="H5117" s="753"/>
      <c r="I5117" s="754">
        <v>2500</v>
      </c>
      <c r="J5117" s="1537" t="s">
        <v>1126</v>
      </c>
      <c r="K5117" s="748"/>
      <c r="L5117" s="753"/>
      <c r="M5117" s="951">
        <v>3000</v>
      </c>
      <c r="N5117" s="1529"/>
    </row>
    <row r="5118" spans="1:14" ht="20.399999999999999">
      <c r="A5118" s="576"/>
      <c r="B5118" s="3033" t="s">
        <v>756</v>
      </c>
      <c r="C5118" s="938" t="s">
        <v>307</v>
      </c>
      <c r="D5118" s="939" t="s">
        <v>1853</v>
      </c>
      <c r="E5118" s="938" t="s">
        <v>2511</v>
      </c>
      <c r="F5118" s="940">
        <v>2312</v>
      </c>
      <c r="G5118" s="1068" t="s">
        <v>2983</v>
      </c>
      <c r="H5118" s="1057"/>
      <c r="I5118" s="1058">
        <v>2500</v>
      </c>
      <c r="J5118" s="1537" t="s">
        <v>1126</v>
      </c>
      <c r="K5118" s="1360"/>
      <c r="L5118" s="1057"/>
      <c r="M5118" s="2250"/>
      <c r="N5118" s="1529"/>
    </row>
    <row r="5119" spans="1:14" ht="20.399999999999999">
      <c r="A5119" s="602"/>
      <c r="B5119" s="3033" t="s">
        <v>756</v>
      </c>
      <c r="C5119" s="938" t="s">
        <v>307</v>
      </c>
      <c r="D5119" s="939" t="s">
        <v>1853</v>
      </c>
      <c r="E5119" s="938" t="s">
        <v>2511</v>
      </c>
      <c r="F5119" s="940">
        <v>2312</v>
      </c>
      <c r="G5119" s="689" t="s">
        <v>3053</v>
      </c>
      <c r="H5119" s="753"/>
      <c r="I5119" s="754">
        <v>496</v>
      </c>
      <c r="J5119" s="1537" t="s">
        <v>1126</v>
      </c>
      <c r="K5119" s="748"/>
      <c r="L5119" s="753"/>
      <c r="M5119" s="951"/>
      <c r="N5119" s="1529"/>
    </row>
    <row r="5120" spans="1:14" ht="20.399999999999999">
      <c r="A5120" s="602"/>
      <c r="B5120" s="3033" t="s">
        <v>756</v>
      </c>
      <c r="C5120" s="938" t="s">
        <v>307</v>
      </c>
      <c r="D5120" s="939" t="s">
        <v>1853</v>
      </c>
      <c r="E5120" s="938" t="s">
        <v>2511</v>
      </c>
      <c r="F5120" s="940">
        <v>2312</v>
      </c>
      <c r="G5120" s="689" t="s">
        <v>3055</v>
      </c>
      <c r="H5120" s="753"/>
      <c r="I5120" s="754">
        <v>500</v>
      </c>
      <c r="J5120" s="1537" t="s">
        <v>1126</v>
      </c>
      <c r="K5120" s="748"/>
      <c r="L5120" s="753"/>
      <c r="M5120" s="951"/>
      <c r="N5120" s="1750" t="s">
        <v>4384</v>
      </c>
    </row>
    <row r="5121" spans="1:14" ht="30.6">
      <c r="A5121" s="602"/>
      <c r="B5121" s="3033" t="s">
        <v>756</v>
      </c>
      <c r="C5121" s="938" t="s">
        <v>307</v>
      </c>
      <c r="D5121" s="939" t="s">
        <v>1853</v>
      </c>
      <c r="E5121" s="938" t="s">
        <v>2511</v>
      </c>
      <c r="F5121" s="940">
        <v>2312</v>
      </c>
      <c r="G5121" s="689" t="s">
        <v>3056</v>
      </c>
      <c r="H5121" s="753"/>
      <c r="I5121" s="755">
        <v>800</v>
      </c>
      <c r="J5121" s="1537" t="s">
        <v>1126</v>
      </c>
      <c r="K5121" s="748"/>
      <c r="L5121" s="753"/>
      <c r="M5121" s="951"/>
      <c r="N5121" s="1529"/>
    </row>
    <row r="5122" spans="1:14" ht="30.6">
      <c r="A5122" s="602"/>
      <c r="B5122" s="3033" t="s">
        <v>756</v>
      </c>
      <c r="C5122" s="938" t="s">
        <v>307</v>
      </c>
      <c r="D5122" s="939" t="s">
        <v>1853</v>
      </c>
      <c r="E5122" s="938" t="s">
        <v>2511</v>
      </c>
      <c r="F5122" s="940">
        <v>2312</v>
      </c>
      <c r="G5122" s="689" t="s">
        <v>3057</v>
      </c>
      <c r="H5122" s="753"/>
      <c r="I5122" s="755">
        <v>6320</v>
      </c>
      <c r="J5122" s="1537" t="s">
        <v>1126</v>
      </c>
      <c r="K5122" s="748"/>
      <c r="L5122" s="753"/>
      <c r="M5122" s="951"/>
      <c r="N5122" s="1750" t="s">
        <v>4384</v>
      </c>
    </row>
    <row r="5123" spans="1:14" ht="30.6">
      <c r="A5123" s="602"/>
      <c r="B5123" s="3033" t="s">
        <v>756</v>
      </c>
      <c r="C5123" s="938" t="s">
        <v>307</v>
      </c>
      <c r="D5123" s="939" t="s">
        <v>1853</v>
      </c>
      <c r="E5123" s="938" t="s">
        <v>2511</v>
      </c>
      <c r="F5123" s="940">
        <v>2312</v>
      </c>
      <c r="G5123" s="689" t="s">
        <v>3058</v>
      </c>
      <c r="H5123" s="753"/>
      <c r="I5123" s="755">
        <v>4650</v>
      </c>
      <c r="J5123" s="1537" t="s">
        <v>1126</v>
      </c>
      <c r="K5123" s="748"/>
      <c r="L5123" s="753"/>
      <c r="M5123" s="951"/>
      <c r="N5123" s="1529"/>
    </row>
    <row r="5124" spans="1:14">
      <c r="A5124" s="622"/>
      <c r="B5124" s="3032" t="s">
        <v>757</v>
      </c>
      <c r="C5124" s="933" t="s">
        <v>310</v>
      </c>
      <c r="D5124" s="934" t="s">
        <v>1853</v>
      </c>
      <c r="E5124" s="933" t="s">
        <v>2511</v>
      </c>
      <c r="F5124" s="935">
        <v>2312</v>
      </c>
      <c r="G5124" s="739" t="s">
        <v>123</v>
      </c>
      <c r="H5124" s="936"/>
      <c r="I5124" s="942"/>
      <c r="J5124" s="1537"/>
      <c r="K5124" s="781"/>
      <c r="L5124" s="936">
        <v>43955.600000000006</v>
      </c>
      <c r="M5124" s="2232"/>
      <c r="N5124" s="1529"/>
    </row>
    <row r="5125" spans="1:14" ht="11.4" customHeight="1">
      <c r="A5125" s="607"/>
      <c r="B5125" s="3049" t="s">
        <v>757</v>
      </c>
      <c r="C5125" s="996" t="s">
        <v>310</v>
      </c>
      <c r="D5125" s="1000" t="s">
        <v>1853</v>
      </c>
      <c r="E5125" s="996" t="s">
        <v>2511</v>
      </c>
      <c r="F5125" s="997">
        <v>2312</v>
      </c>
      <c r="G5125" s="643" t="s">
        <v>4358</v>
      </c>
      <c r="H5125" s="998"/>
      <c r="I5125" s="999"/>
      <c r="J5125" s="1537" t="s">
        <v>1126</v>
      </c>
      <c r="K5125" s="835"/>
      <c r="L5125" s="998"/>
      <c r="M5125" s="2251">
        <v>21096</v>
      </c>
      <c r="N5125" s="1529"/>
    </row>
    <row r="5126" spans="1:14" ht="20.399999999999999">
      <c r="A5126" s="607"/>
      <c r="B5126" s="3049" t="s">
        <v>757</v>
      </c>
      <c r="C5126" s="996" t="s">
        <v>310</v>
      </c>
      <c r="D5126" s="1000" t="s">
        <v>1853</v>
      </c>
      <c r="E5126" s="996" t="s">
        <v>2511</v>
      </c>
      <c r="F5126" s="997">
        <v>2312</v>
      </c>
      <c r="G5126" s="643" t="s">
        <v>4359</v>
      </c>
      <c r="H5126" s="998"/>
      <c r="I5126" s="999"/>
      <c r="J5126" s="1537" t="s">
        <v>1126</v>
      </c>
      <c r="K5126" s="835"/>
      <c r="L5126" s="998"/>
      <c r="M5126" s="2251">
        <v>3404</v>
      </c>
      <c r="N5126" s="1529"/>
    </row>
    <row r="5127" spans="1:14" ht="20.399999999999999">
      <c r="A5127" s="607"/>
      <c r="B5127" s="3049" t="s">
        <v>757</v>
      </c>
      <c r="C5127" s="996" t="s">
        <v>310</v>
      </c>
      <c r="D5127" s="1000" t="s">
        <v>1853</v>
      </c>
      <c r="E5127" s="996" t="s">
        <v>2511</v>
      </c>
      <c r="F5127" s="997">
        <v>2312</v>
      </c>
      <c r="G5127" s="643" t="s">
        <v>4360</v>
      </c>
      <c r="H5127" s="998"/>
      <c r="I5127" s="999"/>
      <c r="J5127" s="1537" t="s">
        <v>1126</v>
      </c>
      <c r="K5127" s="835"/>
      <c r="L5127" s="998"/>
      <c r="M5127" s="2251">
        <v>15293.600000000002</v>
      </c>
      <c r="N5127" s="1497"/>
    </row>
    <row r="5128" spans="1:14">
      <c r="A5128" s="607"/>
      <c r="B5128" s="3049" t="s">
        <v>757</v>
      </c>
      <c r="C5128" s="996" t="s">
        <v>310</v>
      </c>
      <c r="D5128" s="1000" t="s">
        <v>1853</v>
      </c>
      <c r="E5128" s="996" t="s">
        <v>2511</v>
      </c>
      <c r="F5128" s="997">
        <v>2312</v>
      </c>
      <c r="G5128" s="643" t="s">
        <v>4361</v>
      </c>
      <c r="H5128" s="998"/>
      <c r="I5128" s="999"/>
      <c r="J5128" s="1537" t="s">
        <v>1126</v>
      </c>
      <c r="K5128" s="835"/>
      <c r="L5128" s="998"/>
      <c r="M5128" s="2251">
        <v>4162</v>
      </c>
      <c r="N5128" s="1388" t="s">
        <v>4386</v>
      </c>
    </row>
    <row r="5129" spans="1:14" ht="20.399999999999999">
      <c r="A5129" s="622"/>
      <c r="B5129" s="3032" t="s">
        <v>756</v>
      </c>
      <c r="C5129" s="933" t="s">
        <v>305</v>
      </c>
      <c r="D5129" s="934" t="s">
        <v>1853</v>
      </c>
      <c r="E5129" s="933" t="s">
        <v>2511</v>
      </c>
      <c r="F5129" s="935">
        <v>2314</v>
      </c>
      <c r="G5129" s="739" t="s">
        <v>726</v>
      </c>
      <c r="H5129" s="936">
        <v>3850</v>
      </c>
      <c r="I5129" s="950"/>
      <c r="J5129" s="1537">
        <v>2924</v>
      </c>
      <c r="K5129" s="781"/>
      <c r="L5129" s="936">
        <v>5350</v>
      </c>
      <c r="M5129" s="2232"/>
      <c r="N5129" s="2247" t="s">
        <v>4385</v>
      </c>
    </row>
    <row r="5130" spans="1:14" ht="51" customHeight="1">
      <c r="A5130" s="602"/>
      <c r="B5130" s="3033" t="s">
        <v>756</v>
      </c>
      <c r="C5130" s="938" t="s">
        <v>305</v>
      </c>
      <c r="D5130" s="939" t="s">
        <v>1853</v>
      </c>
      <c r="E5130" s="938" t="s">
        <v>2511</v>
      </c>
      <c r="F5130" s="940">
        <v>2314</v>
      </c>
      <c r="G5130" s="689" t="s">
        <v>1549</v>
      </c>
      <c r="H5130" s="753"/>
      <c r="I5130" s="755">
        <v>1000</v>
      </c>
      <c r="J5130" s="1537" t="s">
        <v>1126</v>
      </c>
      <c r="K5130" s="748"/>
      <c r="L5130" s="753"/>
      <c r="M5130" s="951">
        <v>1000</v>
      </c>
      <c r="N5130" s="1529"/>
    </row>
    <row r="5131" spans="1:14" ht="20.399999999999999">
      <c r="A5131" s="602"/>
      <c r="B5131" s="3033" t="s">
        <v>756</v>
      </c>
      <c r="C5131" s="938" t="s">
        <v>305</v>
      </c>
      <c r="D5131" s="939" t="s">
        <v>1853</v>
      </c>
      <c r="E5131" s="938" t="s">
        <v>2511</v>
      </c>
      <c r="F5131" s="940">
        <v>2314</v>
      </c>
      <c r="G5131" s="689" t="s">
        <v>1550</v>
      </c>
      <c r="H5131" s="753"/>
      <c r="I5131" s="755">
        <v>600</v>
      </c>
      <c r="J5131" s="1537" t="s">
        <v>1126</v>
      </c>
      <c r="K5131" s="748"/>
      <c r="L5131" s="753"/>
      <c r="M5131" s="951"/>
      <c r="N5131" s="1750" t="s">
        <v>4384</v>
      </c>
    </row>
    <row r="5132" spans="1:14" ht="30.6">
      <c r="A5132" s="602"/>
      <c r="B5132" s="3033" t="s">
        <v>756</v>
      </c>
      <c r="C5132" s="938" t="s">
        <v>305</v>
      </c>
      <c r="D5132" s="939" t="s">
        <v>1853</v>
      </c>
      <c r="E5132" s="938" t="s">
        <v>2511</v>
      </c>
      <c r="F5132" s="940">
        <v>2314</v>
      </c>
      <c r="G5132" s="689" t="s">
        <v>2487</v>
      </c>
      <c r="H5132" s="753"/>
      <c r="I5132" s="755">
        <v>800</v>
      </c>
      <c r="J5132" s="1537" t="s">
        <v>1126</v>
      </c>
      <c r="K5132" s="748"/>
      <c r="L5132" s="753"/>
      <c r="M5132" s="951">
        <v>800</v>
      </c>
      <c r="N5132" s="1529"/>
    </row>
    <row r="5133" spans="1:14" ht="20.399999999999999">
      <c r="A5133" s="602"/>
      <c r="B5133" s="3033" t="s">
        <v>756</v>
      </c>
      <c r="C5133" s="938" t="s">
        <v>305</v>
      </c>
      <c r="D5133" s="939" t="s">
        <v>1853</v>
      </c>
      <c r="E5133" s="938" t="s">
        <v>2511</v>
      </c>
      <c r="F5133" s="940">
        <v>2314</v>
      </c>
      <c r="G5133" s="689" t="s">
        <v>2488</v>
      </c>
      <c r="H5133" s="753"/>
      <c r="I5133" s="755">
        <v>1200</v>
      </c>
      <c r="J5133" s="1537" t="s">
        <v>1126</v>
      </c>
      <c r="K5133" s="748"/>
      <c r="L5133" s="753"/>
      <c r="M5133" s="2242">
        <v>1200</v>
      </c>
      <c r="N5133" s="1529"/>
    </row>
    <row r="5134" spans="1:14" ht="30.6">
      <c r="A5134" s="602"/>
      <c r="B5134" s="3033" t="s">
        <v>756</v>
      </c>
      <c r="C5134" s="938" t="s">
        <v>305</v>
      </c>
      <c r="D5134" s="939" t="s">
        <v>1853</v>
      </c>
      <c r="E5134" s="938" t="s">
        <v>2511</v>
      </c>
      <c r="F5134" s="940">
        <v>2314</v>
      </c>
      <c r="G5134" s="689" t="s">
        <v>1857</v>
      </c>
      <c r="H5134" s="753"/>
      <c r="I5134" s="755">
        <v>300</v>
      </c>
      <c r="J5134" s="1537" t="s">
        <v>1126</v>
      </c>
      <c r="K5134" s="748"/>
      <c r="L5134" s="753"/>
      <c r="M5134" s="2242">
        <v>300</v>
      </c>
      <c r="N5134" s="1529"/>
    </row>
    <row r="5135" spans="1:14" ht="51" customHeight="1">
      <c r="A5135" s="602"/>
      <c r="B5135" s="3033" t="s">
        <v>756</v>
      </c>
      <c r="C5135" s="698" t="s">
        <v>305</v>
      </c>
      <c r="D5135" s="927" t="s">
        <v>1853</v>
      </c>
      <c r="E5135" s="938" t="s">
        <v>2511</v>
      </c>
      <c r="F5135" s="940">
        <v>2314</v>
      </c>
      <c r="G5135" s="689" t="s">
        <v>2490</v>
      </c>
      <c r="H5135" s="753"/>
      <c r="I5135" s="755">
        <v>750</v>
      </c>
      <c r="J5135" s="1537" t="s">
        <v>1126</v>
      </c>
      <c r="K5135" s="748"/>
      <c r="L5135" s="753"/>
      <c r="M5135" s="2242">
        <v>750</v>
      </c>
      <c r="N5135" s="1529"/>
    </row>
    <row r="5136" spans="1:14" ht="20.399999999999999">
      <c r="A5136" s="2080"/>
      <c r="B5136" s="3033" t="s">
        <v>756</v>
      </c>
      <c r="C5136" s="698" t="s">
        <v>305</v>
      </c>
      <c r="D5136" s="927" t="s">
        <v>1853</v>
      </c>
      <c r="E5136" s="938" t="s">
        <v>2511</v>
      </c>
      <c r="F5136" s="940">
        <v>2314</v>
      </c>
      <c r="G5136" s="2107" t="s">
        <v>4341</v>
      </c>
      <c r="H5136" s="2233"/>
      <c r="I5136" s="2234"/>
      <c r="J5136" s="2103"/>
      <c r="K5136" s="2104"/>
      <c r="L5136" s="2233"/>
      <c r="M5136" s="2242">
        <v>300</v>
      </c>
      <c r="N5136" s="1750" t="s">
        <v>4384</v>
      </c>
    </row>
    <row r="5137" spans="1:14" ht="22.5" customHeight="1">
      <c r="A5137" s="602"/>
      <c r="B5137" s="3033" t="s">
        <v>756</v>
      </c>
      <c r="C5137" s="698" t="s">
        <v>305</v>
      </c>
      <c r="D5137" s="927" t="s">
        <v>1853</v>
      </c>
      <c r="E5137" s="938" t="s">
        <v>2511</v>
      </c>
      <c r="F5137" s="940">
        <v>2314</v>
      </c>
      <c r="G5137" s="2107" t="s">
        <v>1199</v>
      </c>
      <c r="H5137" s="753"/>
      <c r="I5137" s="755">
        <v>1000</v>
      </c>
      <c r="J5137" s="1537" t="s">
        <v>1126</v>
      </c>
      <c r="K5137" s="748"/>
      <c r="L5137" s="753"/>
      <c r="M5137" s="2242">
        <v>1000</v>
      </c>
      <c r="N5137" s="1529"/>
    </row>
    <row r="5138" spans="1:14" ht="20.399999999999999">
      <c r="A5138" s="602"/>
      <c r="B5138" s="3033" t="s">
        <v>756</v>
      </c>
      <c r="C5138" s="938" t="s">
        <v>305</v>
      </c>
      <c r="D5138" s="939" t="s">
        <v>1853</v>
      </c>
      <c r="E5138" s="938" t="s">
        <v>2511</v>
      </c>
      <c r="F5138" s="940">
        <v>2314</v>
      </c>
      <c r="G5138" s="1068" t="s">
        <v>3115</v>
      </c>
      <c r="H5138" s="753"/>
      <c r="I5138" s="755">
        <v>-1800</v>
      </c>
      <c r="J5138" s="1537" t="s">
        <v>1126</v>
      </c>
      <c r="K5138" s="748"/>
      <c r="L5138" s="753"/>
      <c r="M5138" s="951"/>
      <c r="N5138" s="1529"/>
    </row>
    <row r="5139" spans="1:14">
      <c r="A5139" s="622"/>
      <c r="B5139" s="3032" t="s">
        <v>756</v>
      </c>
      <c r="C5139" s="933" t="s">
        <v>305</v>
      </c>
      <c r="D5139" s="934" t="s">
        <v>1853</v>
      </c>
      <c r="E5139" s="933" t="s">
        <v>2511</v>
      </c>
      <c r="F5139" s="935">
        <v>2322</v>
      </c>
      <c r="G5139" s="739" t="s">
        <v>221</v>
      </c>
      <c r="H5139" s="936">
        <v>0</v>
      </c>
      <c r="I5139" s="950"/>
      <c r="J5139" s="1537" t="s">
        <v>1126</v>
      </c>
      <c r="K5139" s="781"/>
      <c r="L5139" s="936">
        <v>500</v>
      </c>
      <c r="M5139" s="2232"/>
      <c r="N5139" s="296" t="s">
        <v>4388</v>
      </c>
    </row>
    <row r="5140" spans="1:14" ht="30.6">
      <c r="A5140" s="602"/>
      <c r="B5140" s="3033" t="s">
        <v>756</v>
      </c>
      <c r="C5140" s="938" t="s">
        <v>305</v>
      </c>
      <c r="D5140" s="939" t="s">
        <v>1853</v>
      </c>
      <c r="E5140" s="938" t="s">
        <v>2511</v>
      </c>
      <c r="F5140" s="940">
        <v>2322</v>
      </c>
      <c r="G5140" s="2107" t="s">
        <v>1551</v>
      </c>
      <c r="H5140" s="753"/>
      <c r="I5140" s="754">
        <v>500</v>
      </c>
      <c r="J5140" s="1537" t="s">
        <v>1126</v>
      </c>
      <c r="K5140" s="748"/>
      <c r="L5140" s="753"/>
      <c r="M5140" s="951">
        <v>500</v>
      </c>
      <c r="N5140" s="1529"/>
    </row>
    <row r="5141" spans="1:14" ht="20.399999999999999">
      <c r="A5141" s="602"/>
      <c r="B5141" s="3033" t="s">
        <v>756</v>
      </c>
      <c r="C5141" s="938" t="s">
        <v>305</v>
      </c>
      <c r="D5141" s="939" t="s">
        <v>1853</v>
      </c>
      <c r="E5141" s="938" t="s">
        <v>2511</v>
      </c>
      <c r="F5141" s="940">
        <v>2322</v>
      </c>
      <c r="G5141" s="689" t="s">
        <v>3055</v>
      </c>
      <c r="H5141" s="753"/>
      <c r="I5141" s="754">
        <v>-500</v>
      </c>
      <c r="J5141" s="1537" t="s">
        <v>1126</v>
      </c>
      <c r="K5141" s="748"/>
      <c r="L5141" s="753"/>
      <c r="M5141" s="951"/>
      <c r="N5141" s="1529"/>
    </row>
    <row r="5142" spans="1:14">
      <c r="A5142" s="622"/>
      <c r="B5142" s="3032" t="s">
        <v>756</v>
      </c>
      <c r="C5142" s="635" t="s">
        <v>307</v>
      </c>
      <c r="D5142" s="932" t="s">
        <v>1853</v>
      </c>
      <c r="E5142" s="933" t="s">
        <v>2511</v>
      </c>
      <c r="F5142" s="935">
        <v>2341</v>
      </c>
      <c r="G5142" s="739" t="s">
        <v>200</v>
      </c>
      <c r="H5142" s="936">
        <v>1000</v>
      </c>
      <c r="I5142" s="950"/>
      <c r="J5142" s="1537">
        <v>252</v>
      </c>
      <c r="K5142" s="781"/>
      <c r="L5142" s="936">
        <v>1000</v>
      </c>
      <c r="M5142" s="2232"/>
      <c r="N5142" s="296" t="s">
        <v>4388</v>
      </c>
    </row>
    <row r="5143" spans="1:14" ht="20.399999999999999">
      <c r="A5143" s="602"/>
      <c r="B5143" s="3033" t="s">
        <v>756</v>
      </c>
      <c r="C5143" s="698" t="s">
        <v>307</v>
      </c>
      <c r="D5143" s="927" t="s">
        <v>1853</v>
      </c>
      <c r="E5143" s="938" t="s">
        <v>2511</v>
      </c>
      <c r="F5143" s="940">
        <v>2341</v>
      </c>
      <c r="G5143" s="689" t="s">
        <v>914</v>
      </c>
      <c r="H5143" s="952"/>
      <c r="I5143" s="754">
        <v>650</v>
      </c>
      <c r="J5143" s="1537" t="s">
        <v>1126</v>
      </c>
      <c r="K5143" s="1258"/>
      <c r="L5143" s="952"/>
      <c r="M5143" s="2242">
        <v>650</v>
      </c>
      <c r="N5143" s="1529"/>
    </row>
    <row r="5144" spans="1:14">
      <c r="A5144" s="602"/>
      <c r="B5144" s="3033" t="s">
        <v>756</v>
      </c>
      <c r="C5144" s="698" t="s">
        <v>307</v>
      </c>
      <c r="D5144" s="927" t="s">
        <v>1853</v>
      </c>
      <c r="E5144" s="938" t="s">
        <v>2511</v>
      </c>
      <c r="F5144" s="940">
        <v>2341</v>
      </c>
      <c r="G5144" s="689" t="s">
        <v>824</v>
      </c>
      <c r="H5144" s="952"/>
      <c r="I5144" s="754">
        <v>150</v>
      </c>
      <c r="J5144" s="1537" t="s">
        <v>1126</v>
      </c>
      <c r="K5144" s="1258"/>
      <c r="L5144" s="952"/>
      <c r="M5144" s="2242">
        <v>150</v>
      </c>
      <c r="N5144" s="1529"/>
    </row>
    <row r="5145" spans="1:14" ht="30.6">
      <c r="A5145" s="602"/>
      <c r="B5145" s="3033" t="s">
        <v>756</v>
      </c>
      <c r="C5145" s="698" t="s">
        <v>307</v>
      </c>
      <c r="D5145" s="927" t="s">
        <v>1853</v>
      </c>
      <c r="E5145" s="938" t="s">
        <v>2511</v>
      </c>
      <c r="F5145" s="940">
        <v>2341</v>
      </c>
      <c r="G5145" s="689" t="s">
        <v>915</v>
      </c>
      <c r="H5145" s="952"/>
      <c r="I5145" s="754">
        <v>200</v>
      </c>
      <c r="J5145" s="1537" t="s">
        <v>1126</v>
      </c>
      <c r="K5145" s="1258"/>
      <c r="L5145" s="952"/>
      <c r="M5145" s="2242">
        <v>200</v>
      </c>
      <c r="N5145" s="296" t="s">
        <v>4388</v>
      </c>
    </row>
    <row r="5146" spans="1:14">
      <c r="A5146" s="622"/>
      <c r="B5146" s="3032" t="s">
        <v>756</v>
      </c>
      <c r="C5146" s="635" t="s">
        <v>305</v>
      </c>
      <c r="D5146" s="932" t="s">
        <v>1853</v>
      </c>
      <c r="E5146" s="933" t="s">
        <v>2511</v>
      </c>
      <c r="F5146" s="935">
        <v>2350</v>
      </c>
      <c r="G5146" s="739" t="s">
        <v>162</v>
      </c>
      <c r="H5146" s="936">
        <v>4450</v>
      </c>
      <c r="I5146" s="950"/>
      <c r="J5146" s="1537">
        <v>3731</v>
      </c>
      <c r="K5146" s="781"/>
      <c r="L5146" s="936">
        <v>5250</v>
      </c>
      <c r="M5146" s="2232"/>
      <c r="N5146" s="1529"/>
    </row>
    <row r="5147" spans="1:14">
      <c r="A5147" s="602"/>
      <c r="B5147" s="3033" t="s">
        <v>756</v>
      </c>
      <c r="C5147" s="698" t="s">
        <v>305</v>
      </c>
      <c r="D5147" s="927" t="s">
        <v>1853</v>
      </c>
      <c r="E5147" s="938" t="s">
        <v>2511</v>
      </c>
      <c r="F5147" s="940">
        <v>2350</v>
      </c>
      <c r="G5147" s="2107" t="s">
        <v>2489</v>
      </c>
      <c r="H5147" s="753"/>
      <c r="I5147" s="755">
        <v>3750</v>
      </c>
      <c r="J5147" s="1537" t="s">
        <v>1126</v>
      </c>
      <c r="K5147" s="748"/>
      <c r="L5147" s="753"/>
      <c r="M5147" s="951">
        <v>3750</v>
      </c>
      <c r="N5147" s="1529"/>
    </row>
    <row r="5148" spans="1:14" ht="20.399999999999999">
      <c r="A5148" s="602"/>
      <c r="B5148" s="3033" t="s">
        <v>756</v>
      </c>
      <c r="C5148" s="698" t="s">
        <v>305</v>
      </c>
      <c r="D5148" s="927" t="s">
        <v>1853</v>
      </c>
      <c r="E5148" s="938" t="s">
        <v>2511</v>
      </c>
      <c r="F5148" s="940">
        <v>2350</v>
      </c>
      <c r="G5148" s="2107" t="s">
        <v>1189</v>
      </c>
      <c r="H5148" s="753"/>
      <c r="I5148" s="755">
        <v>1500</v>
      </c>
      <c r="J5148" s="1537" t="s">
        <v>1126</v>
      </c>
      <c r="K5148" s="748"/>
      <c r="L5148" s="753"/>
      <c r="M5148" s="755">
        <v>1500</v>
      </c>
      <c r="N5148" s="1529"/>
    </row>
    <row r="5149" spans="1:14" ht="30.6">
      <c r="A5149" s="602"/>
      <c r="B5149" s="3033" t="s">
        <v>756</v>
      </c>
      <c r="C5149" s="698" t="s">
        <v>305</v>
      </c>
      <c r="D5149" s="927" t="s">
        <v>1853</v>
      </c>
      <c r="E5149" s="938" t="s">
        <v>2511</v>
      </c>
      <c r="F5149" s="940">
        <v>2350</v>
      </c>
      <c r="G5149" s="689" t="s">
        <v>3056</v>
      </c>
      <c r="H5149" s="753"/>
      <c r="I5149" s="755">
        <v>-800</v>
      </c>
      <c r="J5149" s="1537" t="s">
        <v>1126</v>
      </c>
      <c r="K5149" s="748"/>
      <c r="L5149" s="753"/>
      <c r="M5149" s="951"/>
      <c r="N5149" s="1529"/>
    </row>
    <row r="5150" spans="1:14">
      <c r="A5150" s="622"/>
      <c r="B5150" s="3032" t="s">
        <v>756</v>
      </c>
      <c r="C5150" s="635" t="s">
        <v>305</v>
      </c>
      <c r="D5150" s="932" t="s">
        <v>1853</v>
      </c>
      <c r="E5150" s="933" t="s">
        <v>2511</v>
      </c>
      <c r="F5150" s="935">
        <v>2361</v>
      </c>
      <c r="G5150" s="739" t="s">
        <v>1426</v>
      </c>
      <c r="H5150" s="936">
        <v>0</v>
      </c>
      <c r="I5150" s="942"/>
      <c r="J5150" s="1537" t="s">
        <v>1126</v>
      </c>
      <c r="K5150" s="781"/>
      <c r="L5150" s="936">
        <v>0</v>
      </c>
      <c r="M5150" s="2232"/>
      <c r="N5150" s="296" t="s">
        <v>4388</v>
      </c>
    </row>
    <row r="5151" spans="1:14">
      <c r="A5151" s="602"/>
      <c r="B5151" s="3033" t="s">
        <v>756</v>
      </c>
      <c r="C5151" s="698" t="s">
        <v>305</v>
      </c>
      <c r="D5151" s="927" t="s">
        <v>1853</v>
      </c>
      <c r="E5151" s="938" t="s">
        <v>2511</v>
      </c>
      <c r="F5151" s="940">
        <v>2361</v>
      </c>
      <c r="G5151" s="689"/>
      <c r="H5151" s="753"/>
      <c r="I5151" s="755"/>
      <c r="J5151" s="1537" t="s">
        <v>1126</v>
      </c>
      <c r="K5151" s="748"/>
      <c r="L5151" s="753"/>
      <c r="M5151" s="753"/>
      <c r="N5151" s="1529"/>
    </row>
    <row r="5152" spans="1:14" ht="11.4" customHeight="1">
      <c r="A5152" s="622"/>
      <c r="B5152" s="3032" t="s">
        <v>312</v>
      </c>
      <c r="C5152" s="635" t="s">
        <v>306</v>
      </c>
      <c r="D5152" s="932" t="s">
        <v>1853</v>
      </c>
      <c r="E5152" s="933" t="s">
        <v>3145</v>
      </c>
      <c r="F5152" s="935">
        <v>2363</v>
      </c>
      <c r="G5152" s="739" t="s">
        <v>916</v>
      </c>
      <c r="H5152" s="1006">
        <v>94076.329999999987</v>
      </c>
      <c r="I5152" s="942"/>
      <c r="J5152" s="1537">
        <v>45896.51</v>
      </c>
      <c r="K5152" s="781"/>
      <c r="L5152" s="1006">
        <v>104142.26999999999</v>
      </c>
      <c r="M5152" s="2232"/>
      <c r="N5152" s="1529"/>
    </row>
    <row r="5153" spans="1:14">
      <c r="A5153" s="602"/>
      <c r="B5153" s="3033" t="s">
        <v>312</v>
      </c>
      <c r="C5153" s="698" t="s">
        <v>306</v>
      </c>
      <c r="D5153" s="3015" t="s">
        <v>1853</v>
      </c>
      <c r="E5153" s="938" t="s">
        <v>3145</v>
      </c>
      <c r="F5153" s="940">
        <v>2363</v>
      </c>
      <c r="G5153" s="689" t="s">
        <v>1286</v>
      </c>
      <c r="H5153" s="753"/>
      <c r="I5153" s="755">
        <v>335</v>
      </c>
      <c r="J5153" s="1537" t="s">
        <v>1126</v>
      </c>
      <c r="K5153" s="748"/>
      <c r="L5153" s="753"/>
      <c r="M5153" s="951">
        <v>0</v>
      </c>
      <c r="N5153" s="1529"/>
    </row>
    <row r="5154" spans="1:14">
      <c r="A5154" s="602"/>
      <c r="B5154" s="3033" t="s">
        <v>312</v>
      </c>
      <c r="C5154" s="698" t="s">
        <v>306</v>
      </c>
      <c r="D5154" s="927" t="s">
        <v>1853</v>
      </c>
      <c r="E5154" s="938" t="s">
        <v>3145</v>
      </c>
      <c r="F5154" s="940">
        <v>2363</v>
      </c>
      <c r="G5154" s="689" t="s">
        <v>707</v>
      </c>
      <c r="H5154" s="753"/>
      <c r="I5154" s="755"/>
      <c r="J5154" s="1537" t="s">
        <v>1126</v>
      </c>
      <c r="K5154" s="748"/>
      <c r="L5154" s="753"/>
      <c r="M5154" s="951"/>
      <c r="N5154" s="1529"/>
    </row>
    <row r="5155" spans="1:14" ht="20.399999999999999">
      <c r="A5155" s="602"/>
      <c r="B5155" s="3033" t="s">
        <v>312</v>
      </c>
      <c r="C5155" s="698" t="s">
        <v>306</v>
      </c>
      <c r="D5155" s="927" t="s">
        <v>1853</v>
      </c>
      <c r="E5155" s="938" t="s">
        <v>3145</v>
      </c>
      <c r="F5155" s="940">
        <v>2363</v>
      </c>
      <c r="G5155" s="2107" t="s">
        <v>4369</v>
      </c>
      <c r="H5155" s="753"/>
      <c r="I5155" s="755">
        <v>50867.579999999987</v>
      </c>
      <c r="J5155" s="1537" t="s">
        <v>1126</v>
      </c>
      <c r="K5155" s="748"/>
      <c r="L5155" s="753"/>
      <c r="M5155" s="2242">
        <v>57336.494999999995</v>
      </c>
      <c r="N5155" s="1529"/>
    </row>
    <row r="5156" spans="1:14" ht="20.399999999999999">
      <c r="A5156" s="602"/>
      <c r="B5156" s="3033" t="s">
        <v>312</v>
      </c>
      <c r="C5156" s="698" t="s">
        <v>306</v>
      </c>
      <c r="D5156" s="927" t="s">
        <v>1853</v>
      </c>
      <c r="E5156" s="938" t="s">
        <v>3145</v>
      </c>
      <c r="F5156" s="940">
        <v>2363</v>
      </c>
      <c r="G5156" s="2107" t="s">
        <v>4370</v>
      </c>
      <c r="H5156" s="753"/>
      <c r="I5156" s="755">
        <v>42873.749999999993</v>
      </c>
      <c r="J5156" s="1537" t="s">
        <v>1126</v>
      </c>
      <c r="K5156" s="748"/>
      <c r="L5156" s="753"/>
      <c r="M5156" s="2242">
        <v>46805.775000000001</v>
      </c>
      <c r="N5156" s="1529"/>
    </row>
    <row r="5157" spans="1:14">
      <c r="A5157" s="622"/>
      <c r="B5157" s="3032" t="s">
        <v>757</v>
      </c>
      <c r="C5157" s="635" t="s">
        <v>305</v>
      </c>
      <c r="D5157" s="932" t="s">
        <v>1853</v>
      </c>
      <c r="E5157" s="933" t="s">
        <v>2511</v>
      </c>
      <c r="F5157" s="935">
        <v>2361</v>
      </c>
      <c r="G5157" s="739" t="s">
        <v>1426</v>
      </c>
      <c r="H5157" s="936">
        <v>7705</v>
      </c>
      <c r="I5157" s="942"/>
      <c r="J5157" s="1537">
        <v>7700.83</v>
      </c>
      <c r="K5157" s="781"/>
      <c r="L5157" s="936">
        <v>7000</v>
      </c>
      <c r="M5157" s="2232"/>
      <c r="N5157" s="1529"/>
    </row>
    <row r="5158" spans="1:14" ht="11.4" customHeight="1">
      <c r="A5158" s="602"/>
      <c r="B5158" s="3033" t="s">
        <v>757</v>
      </c>
      <c r="C5158" s="698" t="s">
        <v>305</v>
      </c>
      <c r="D5158" s="927" t="s">
        <v>1853</v>
      </c>
      <c r="E5158" s="938" t="s">
        <v>2511</v>
      </c>
      <c r="F5158" s="940">
        <v>2361</v>
      </c>
      <c r="G5158" s="2107" t="s">
        <v>4366</v>
      </c>
      <c r="H5158" s="2237"/>
      <c r="I5158" s="2238"/>
      <c r="J5158" s="2241" t="s">
        <v>1126</v>
      </c>
      <c r="K5158" s="2122"/>
      <c r="L5158" s="2237"/>
      <c r="M5158" s="2238">
        <v>4000</v>
      </c>
      <c r="N5158" s="1529"/>
    </row>
    <row r="5159" spans="1:14" ht="20.399999999999999">
      <c r="A5159" s="602"/>
      <c r="B5159" s="3033" t="s">
        <v>757</v>
      </c>
      <c r="C5159" s="698" t="s">
        <v>305</v>
      </c>
      <c r="D5159" s="927" t="s">
        <v>1853</v>
      </c>
      <c r="E5159" s="938" t="s">
        <v>2511</v>
      </c>
      <c r="F5159" s="940">
        <v>2361</v>
      </c>
      <c r="G5159" s="2107" t="s">
        <v>4368</v>
      </c>
      <c r="H5159" s="2237"/>
      <c r="I5159" s="2238"/>
      <c r="J5159" s="2241" t="s">
        <v>1126</v>
      </c>
      <c r="K5159" s="2122"/>
      <c r="L5159" s="2237"/>
      <c r="M5159" s="2238">
        <v>3000</v>
      </c>
      <c r="N5159" s="1529"/>
    </row>
    <row r="5160" spans="1:14" ht="20.399999999999999">
      <c r="A5160" s="602"/>
      <c r="B5160" s="3033" t="s">
        <v>757</v>
      </c>
      <c r="C5160" s="698" t="s">
        <v>305</v>
      </c>
      <c r="D5160" s="927" t="s">
        <v>1853</v>
      </c>
      <c r="E5160" s="938" t="s">
        <v>2511</v>
      </c>
      <c r="F5160" s="940">
        <v>2361</v>
      </c>
      <c r="G5160" s="689" t="s">
        <v>2512</v>
      </c>
      <c r="H5160" s="753"/>
      <c r="I5160" s="755">
        <v>1120</v>
      </c>
      <c r="J5160" s="1537" t="s">
        <v>1126</v>
      </c>
      <c r="K5160" s="748"/>
      <c r="L5160" s="753"/>
      <c r="M5160" s="755"/>
      <c r="N5160" s="296" t="s">
        <v>4390</v>
      </c>
    </row>
    <row r="5161" spans="1:14" ht="20.399999999999999">
      <c r="A5161" s="602"/>
      <c r="B5161" s="3033" t="s">
        <v>757</v>
      </c>
      <c r="C5161" s="698" t="s">
        <v>305</v>
      </c>
      <c r="D5161" s="927" t="s">
        <v>1853</v>
      </c>
      <c r="E5161" s="938" t="s">
        <v>2511</v>
      </c>
      <c r="F5161" s="940">
        <v>2361</v>
      </c>
      <c r="G5161" s="689" t="s">
        <v>2513</v>
      </c>
      <c r="H5161" s="753"/>
      <c r="I5161" s="755">
        <v>1120</v>
      </c>
      <c r="J5161" s="1537" t="s">
        <v>1126</v>
      </c>
      <c r="K5161" s="748"/>
      <c r="L5161" s="753"/>
      <c r="M5161" s="755"/>
      <c r="N5161" s="1529"/>
    </row>
    <row r="5162" spans="1:14" ht="20.399999999999999">
      <c r="A5162" s="1170"/>
      <c r="B5162" s="3033" t="s">
        <v>757</v>
      </c>
      <c r="C5162" s="698" t="s">
        <v>305</v>
      </c>
      <c r="D5162" s="927" t="s">
        <v>1853</v>
      </c>
      <c r="E5162" s="938" t="s">
        <v>2511</v>
      </c>
      <c r="F5162" s="940">
        <v>2361</v>
      </c>
      <c r="G5162" s="1236" t="s">
        <v>2514</v>
      </c>
      <c r="H5162" s="1260"/>
      <c r="I5162" s="1261">
        <v>1800</v>
      </c>
      <c r="J5162" s="1537" t="s">
        <v>1126</v>
      </c>
      <c r="K5162" s="2252"/>
      <c r="L5162" s="1260"/>
      <c r="M5162" s="1261"/>
      <c r="N5162" s="296" t="s">
        <v>4388</v>
      </c>
    </row>
    <row r="5163" spans="1:14" ht="20.399999999999999">
      <c r="A5163" s="602"/>
      <c r="B5163" s="3033" t="s">
        <v>757</v>
      </c>
      <c r="C5163" s="698" t="s">
        <v>305</v>
      </c>
      <c r="D5163" s="927" t="s">
        <v>1853</v>
      </c>
      <c r="E5163" s="938" t="s">
        <v>2511</v>
      </c>
      <c r="F5163" s="940">
        <v>2361</v>
      </c>
      <c r="G5163" s="689" t="s">
        <v>2515</v>
      </c>
      <c r="H5163" s="753"/>
      <c r="I5163" s="755">
        <v>1920</v>
      </c>
      <c r="J5163" s="1537" t="s">
        <v>1126</v>
      </c>
      <c r="K5163" s="748"/>
      <c r="L5163" s="753"/>
      <c r="M5163" s="755"/>
      <c r="N5163" s="1529"/>
    </row>
    <row r="5164" spans="1:14" ht="11.4" customHeight="1">
      <c r="A5164" s="602"/>
      <c r="B5164" s="3033" t="s">
        <v>757</v>
      </c>
      <c r="C5164" s="698" t="s">
        <v>305</v>
      </c>
      <c r="D5164" s="927" t="s">
        <v>1853</v>
      </c>
      <c r="E5164" s="938" t="s">
        <v>2511</v>
      </c>
      <c r="F5164" s="940">
        <v>2361</v>
      </c>
      <c r="G5164" s="689" t="s">
        <v>2516</v>
      </c>
      <c r="H5164" s="753"/>
      <c r="I5164" s="755">
        <v>120</v>
      </c>
      <c r="J5164" s="1537" t="s">
        <v>1126</v>
      </c>
      <c r="K5164" s="748"/>
      <c r="L5164" s="753"/>
      <c r="M5164" s="755"/>
      <c r="N5164" s="1529"/>
    </row>
    <row r="5165" spans="1:14" ht="20.399999999999999">
      <c r="A5165" s="576"/>
      <c r="B5165" s="3033" t="s">
        <v>757</v>
      </c>
      <c r="C5165" s="698" t="s">
        <v>305</v>
      </c>
      <c r="D5165" s="927" t="s">
        <v>1853</v>
      </c>
      <c r="E5165" s="938" t="s">
        <v>2511</v>
      </c>
      <c r="F5165" s="940">
        <v>2361</v>
      </c>
      <c r="G5165" s="1068" t="s">
        <v>3054</v>
      </c>
      <c r="H5165" s="1057"/>
      <c r="I5165" s="1058">
        <v>1625</v>
      </c>
      <c r="J5165" s="1537" t="s">
        <v>1126</v>
      </c>
      <c r="K5165" s="1360"/>
      <c r="L5165" s="1057"/>
      <c r="M5165" s="1058"/>
      <c r="N5165" s="1529"/>
    </row>
    <row r="5166" spans="1:14">
      <c r="A5166" s="659"/>
      <c r="B5166" s="3032" t="s">
        <v>756</v>
      </c>
      <c r="C5166" s="933" t="s">
        <v>307</v>
      </c>
      <c r="D5166" s="934" t="s">
        <v>1853</v>
      </c>
      <c r="E5166" s="933" t="s">
        <v>2511</v>
      </c>
      <c r="F5166" s="935">
        <v>2363</v>
      </c>
      <c r="G5166" s="739" t="s">
        <v>916</v>
      </c>
      <c r="H5166" s="936">
        <v>98277.5</v>
      </c>
      <c r="I5166" s="942"/>
      <c r="J5166" s="1537">
        <v>55427</v>
      </c>
      <c r="K5166" s="781"/>
      <c r="L5166" s="936">
        <v>81561.259999999995</v>
      </c>
      <c r="M5166" s="2232"/>
      <c r="N5166" s="296" t="s">
        <v>4388</v>
      </c>
    </row>
    <row r="5167" spans="1:14" ht="20.399999999999999">
      <c r="A5167" s="639"/>
      <c r="B5167" s="3033" t="s">
        <v>756</v>
      </c>
      <c r="C5167" s="938" t="s">
        <v>307</v>
      </c>
      <c r="D5167" s="939" t="s">
        <v>1853</v>
      </c>
      <c r="E5167" s="938" t="s">
        <v>2511</v>
      </c>
      <c r="F5167" s="940">
        <v>2363</v>
      </c>
      <c r="G5167" s="2107" t="s">
        <v>4369</v>
      </c>
      <c r="H5167" s="2237"/>
      <c r="I5167" s="2238">
        <v>39838</v>
      </c>
      <c r="J5167" s="2241" t="s">
        <v>1126</v>
      </c>
      <c r="K5167" s="2122"/>
      <c r="L5167" s="2237"/>
      <c r="M5167" s="2253">
        <v>44904.31</v>
      </c>
      <c r="N5167" s="1529"/>
    </row>
    <row r="5168" spans="1:14" ht="20.399999999999999">
      <c r="A5168" s="639"/>
      <c r="B5168" s="3033" t="s">
        <v>756</v>
      </c>
      <c r="C5168" s="938" t="s">
        <v>307</v>
      </c>
      <c r="D5168" s="939" t="s">
        <v>1853</v>
      </c>
      <c r="E5168" s="938" t="s">
        <v>2511</v>
      </c>
      <c r="F5168" s="940">
        <v>2363</v>
      </c>
      <c r="G5168" s="2107" t="s">
        <v>4370</v>
      </c>
      <c r="H5168" s="2237"/>
      <c r="I5168" s="2238">
        <v>33577.5</v>
      </c>
      <c r="J5168" s="2241" t="s">
        <v>1126</v>
      </c>
      <c r="K5168" s="2122"/>
      <c r="L5168" s="2237"/>
      <c r="M5168" s="2238">
        <v>36656.949999999997</v>
      </c>
      <c r="N5168" s="1529"/>
    </row>
    <row r="5169" spans="1:14" ht="40.799999999999997">
      <c r="A5169" s="1034"/>
      <c r="B5169" s="3033" t="s">
        <v>756</v>
      </c>
      <c r="C5169" s="938" t="s">
        <v>307</v>
      </c>
      <c r="D5169" s="939" t="s">
        <v>1853</v>
      </c>
      <c r="E5169" s="938" t="s">
        <v>2511</v>
      </c>
      <c r="F5169" s="940">
        <v>2363</v>
      </c>
      <c r="G5169" s="1068" t="s">
        <v>3122</v>
      </c>
      <c r="H5169" s="1057"/>
      <c r="I5169" s="1058">
        <v>24862</v>
      </c>
      <c r="J5169" s="1537" t="s">
        <v>1126</v>
      </c>
      <c r="K5169" s="1360"/>
      <c r="L5169" s="1057"/>
      <c r="M5169" s="1058"/>
      <c r="N5169" s="1529"/>
    </row>
    <row r="5170" spans="1:14">
      <c r="A5170" s="622"/>
      <c r="B5170" s="3032" t="s">
        <v>756</v>
      </c>
      <c r="C5170" s="635" t="s">
        <v>307</v>
      </c>
      <c r="D5170" s="932" t="s">
        <v>1853</v>
      </c>
      <c r="E5170" s="933" t="s">
        <v>2511</v>
      </c>
      <c r="F5170" s="935">
        <v>2370</v>
      </c>
      <c r="G5170" s="739" t="s">
        <v>201</v>
      </c>
      <c r="H5170" s="936">
        <v>9230</v>
      </c>
      <c r="I5170" s="942"/>
      <c r="J5170" s="1537">
        <v>7546</v>
      </c>
      <c r="K5170" s="781"/>
      <c r="L5170" s="936">
        <v>13700</v>
      </c>
      <c r="M5170" s="2232"/>
      <c r="N5170" s="1529"/>
    </row>
    <row r="5171" spans="1:14">
      <c r="A5171" s="602"/>
      <c r="B5171" s="3033" t="s">
        <v>756</v>
      </c>
      <c r="C5171" s="698" t="s">
        <v>307</v>
      </c>
      <c r="D5171" s="927" t="s">
        <v>1853</v>
      </c>
      <c r="E5171" s="938" t="s">
        <v>2511</v>
      </c>
      <c r="F5171" s="940">
        <v>2370</v>
      </c>
      <c r="G5171" s="2107" t="s">
        <v>1190</v>
      </c>
      <c r="H5171" s="2237"/>
      <c r="I5171" s="2238">
        <v>1100</v>
      </c>
      <c r="J5171" s="2241" t="s">
        <v>1126</v>
      </c>
      <c r="K5171" s="2122"/>
      <c r="L5171" s="2237"/>
      <c r="M5171" s="2242">
        <v>1100</v>
      </c>
      <c r="N5171" s="1529"/>
    </row>
    <row r="5172" spans="1:14" ht="20.399999999999999">
      <c r="A5172" s="602"/>
      <c r="B5172" s="3033" t="s">
        <v>756</v>
      </c>
      <c r="C5172" s="698" t="s">
        <v>307</v>
      </c>
      <c r="D5172" s="927" t="s">
        <v>1853</v>
      </c>
      <c r="E5172" s="938" t="s">
        <v>2511</v>
      </c>
      <c r="F5172" s="940">
        <v>2370</v>
      </c>
      <c r="G5172" s="2107" t="s">
        <v>1191</v>
      </c>
      <c r="H5172" s="2237"/>
      <c r="I5172" s="2238">
        <v>1050</v>
      </c>
      <c r="J5172" s="2241" t="s">
        <v>1126</v>
      </c>
      <c r="K5172" s="2122"/>
      <c r="L5172" s="2237"/>
      <c r="M5172" s="2242">
        <v>1050</v>
      </c>
      <c r="N5172" s="1529"/>
    </row>
    <row r="5173" spans="1:14" ht="30.6">
      <c r="A5173" s="602"/>
      <c r="B5173" s="3033" t="s">
        <v>756</v>
      </c>
      <c r="C5173" s="698" t="s">
        <v>307</v>
      </c>
      <c r="D5173" s="927" t="s">
        <v>1853</v>
      </c>
      <c r="E5173" s="938" t="s">
        <v>2511</v>
      </c>
      <c r="F5173" s="940">
        <v>2370</v>
      </c>
      <c r="G5173" s="2107" t="s">
        <v>1192</v>
      </c>
      <c r="H5173" s="2237"/>
      <c r="I5173" s="2238">
        <v>3750</v>
      </c>
      <c r="J5173" s="2241" t="s">
        <v>1126</v>
      </c>
      <c r="K5173" s="2122"/>
      <c r="L5173" s="2237"/>
      <c r="M5173" s="2242">
        <v>3750</v>
      </c>
      <c r="N5173" s="296" t="s">
        <v>4388</v>
      </c>
    </row>
    <row r="5174" spans="1:14" ht="11.4" customHeight="1">
      <c r="A5174" s="602"/>
      <c r="B5174" s="3033" t="s">
        <v>756</v>
      </c>
      <c r="C5174" s="698" t="s">
        <v>307</v>
      </c>
      <c r="D5174" s="927" t="s">
        <v>1853</v>
      </c>
      <c r="E5174" s="938" t="s">
        <v>2511</v>
      </c>
      <c r="F5174" s="940">
        <v>2370</v>
      </c>
      <c r="G5174" s="689" t="s">
        <v>1193</v>
      </c>
      <c r="H5174" s="753"/>
      <c r="I5174" s="755">
        <v>1100</v>
      </c>
      <c r="J5174" s="1537" t="s">
        <v>1126</v>
      </c>
      <c r="K5174" s="748"/>
      <c r="L5174" s="753"/>
      <c r="M5174" s="951">
        <v>1100</v>
      </c>
      <c r="N5174" s="1529"/>
    </row>
    <row r="5175" spans="1:14" ht="30.6">
      <c r="A5175" s="602"/>
      <c r="B5175" s="3033" t="s">
        <v>756</v>
      </c>
      <c r="C5175" s="698" t="s">
        <v>307</v>
      </c>
      <c r="D5175" s="927" t="s">
        <v>1853</v>
      </c>
      <c r="E5175" s="938" t="s">
        <v>2511</v>
      </c>
      <c r="F5175" s="940">
        <v>2370</v>
      </c>
      <c r="G5175" s="689" t="s">
        <v>1194</v>
      </c>
      <c r="H5175" s="753"/>
      <c r="I5175" s="755">
        <v>3500</v>
      </c>
      <c r="J5175" s="1537" t="s">
        <v>1126</v>
      </c>
      <c r="K5175" s="748"/>
      <c r="L5175" s="753"/>
      <c r="M5175" s="951"/>
      <c r="N5175" s="1529"/>
    </row>
    <row r="5176" spans="1:14" ht="20.399999999999999">
      <c r="A5176" s="602"/>
      <c r="B5176" s="3033" t="s">
        <v>756</v>
      </c>
      <c r="C5176" s="698" t="s">
        <v>307</v>
      </c>
      <c r="D5176" s="927" t="s">
        <v>1853</v>
      </c>
      <c r="E5176" s="938" t="s">
        <v>2511</v>
      </c>
      <c r="F5176" s="940">
        <v>2370</v>
      </c>
      <c r="G5176" s="2107" t="s">
        <v>1195</v>
      </c>
      <c r="H5176" s="2237"/>
      <c r="I5176" s="2238">
        <v>1350</v>
      </c>
      <c r="J5176" s="2241" t="s">
        <v>1126</v>
      </c>
      <c r="K5176" s="2122"/>
      <c r="L5176" s="2237"/>
      <c r="M5176" s="2242">
        <v>2500</v>
      </c>
      <c r="N5176" s="1529"/>
    </row>
    <row r="5177" spans="1:14" ht="20.399999999999999">
      <c r="A5177" s="576"/>
      <c r="B5177" s="3033" t="s">
        <v>756</v>
      </c>
      <c r="C5177" s="698" t="s">
        <v>307</v>
      </c>
      <c r="D5177" s="927" t="s">
        <v>1853</v>
      </c>
      <c r="E5177" s="938" t="s">
        <v>2511</v>
      </c>
      <c r="F5177" s="940">
        <v>2370</v>
      </c>
      <c r="G5177" s="1068" t="s">
        <v>2983</v>
      </c>
      <c r="H5177" s="1057"/>
      <c r="I5177" s="1058">
        <v>-2500</v>
      </c>
      <c r="J5177" s="1537" t="s">
        <v>1126</v>
      </c>
      <c r="K5177" s="1360"/>
      <c r="L5177" s="1057"/>
      <c r="M5177" s="2250"/>
      <c r="N5177" s="1529"/>
    </row>
    <row r="5178" spans="1:14" ht="30.6">
      <c r="A5178" s="602"/>
      <c r="B5178" s="3033" t="s">
        <v>756</v>
      </c>
      <c r="C5178" s="698" t="s">
        <v>307</v>
      </c>
      <c r="D5178" s="927" t="s">
        <v>1853</v>
      </c>
      <c r="E5178" s="938" t="s">
        <v>2511</v>
      </c>
      <c r="F5178" s="940">
        <v>2370</v>
      </c>
      <c r="G5178" s="689" t="s">
        <v>1196</v>
      </c>
      <c r="H5178" s="753"/>
      <c r="I5178" s="755">
        <v>4000</v>
      </c>
      <c r="J5178" s="1537" t="s">
        <v>1126</v>
      </c>
      <c r="K5178" s="748"/>
      <c r="L5178" s="753"/>
      <c r="M5178" s="951">
        <v>1000</v>
      </c>
      <c r="N5178" s="296" t="s">
        <v>4388</v>
      </c>
    </row>
    <row r="5179" spans="1:14">
      <c r="A5179" s="602"/>
      <c r="B5179" s="3033" t="s">
        <v>756</v>
      </c>
      <c r="C5179" s="698" t="s">
        <v>307</v>
      </c>
      <c r="D5179" s="927" t="s">
        <v>1853</v>
      </c>
      <c r="E5179" s="938" t="s">
        <v>2511</v>
      </c>
      <c r="F5179" s="940">
        <v>2370</v>
      </c>
      <c r="G5179" s="689" t="s">
        <v>1197</v>
      </c>
      <c r="H5179" s="753"/>
      <c r="I5179" s="755">
        <v>1000</v>
      </c>
      <c r="J5179" s="1537" t="s">
        <v>1126</v>
      </c>
      <c r="K5179" s="748"/>
      <c r="L5179" s="753"/>
      <c r="M5179" s="951"/>
      <c r="N5179" s="1529"/>
    </row>
    <row r="5180" spans="1:14" ht="20.399999999999999">
      <c r="A5180" s="602"/>
      <c r="B5180" s="3033" t="s">
        <v>756</v>
      </c>
      <c r="C5180" s="698" t="s">
        <v>307</v>
      </c>
      <c r="D5180" s="927" t="s">
        <v>1853</v>
      </c>
      <c r="E5180" s="938" t="s">
        <v>2511</v>
      </c>
      <c r="F5180" s="940">
        <v>2370</v>
      </c>
      <c r="G5180" s="689" t="s">
        <v>1198</v>
      </c>
      <c r="H5180" s="753"/>
      <c r="I5180" s="755">
        <v>1200</v>
      </c>
      <c r="J5180" s="1537" t="s">
        <v>1126</v>
      </c>
      <c r="K5180" s="748"/>
      <c r="L5180" s="753"/>
      <c r="M5180" s="951">
        <v>1200</v>
      </c>
      <c r="N5180" s="1529"/>
    </row>
    <row r="5181" spans="1:14" ht="30.6">
      <c r="A5181" s="602"/>
      <c r="B5181" s="3033" t="s">
        <v>756</v>
      </c>
      <c r="C5181" s="698" t="s">
        <v>307</v>
      </c>
      <c r="D5181" s="927" t="s">
        <v>1853</v>
      </c>
      <c r="E5181" s="938" t="s">
        <v>2511</v>
      </c>
      <c r="F5181" s="940">
        <v>2370</v>
      </c>
      <c r="G5181" s="689" t="s">
        <v>3057</v>
      </c>
      <c r="H5181" s="753"/>
      <c r="I5181" s="755">
        <v>-6320</v>
      </c>
      <c r="J5181" s="1537" t="s">
        <v>1126</v>
      </c>
      <c r="K5181" s="748"/>
      <c r="L5181" s="753"/>
      <c r="M5181" s="951"/>
      <c r="N5181" s="1529"/>
    </row>
    <row r="5182" spans="1:14" ht="30.6">
      <c r="A5182" s="602"/>
      <c r="B5182" s="3033" t="s">
        <v>756</v>
      </c>
      <c r="C5182" s="698" t="s">
        <v>307</v>
      </c>
      <c r="D5182" s="927" t="s">
        <v>1853</v>
      </c>
      <c r="E5182" s="938" t="s">
        <v>2511</v>
      </c>
      <c r="F5182" s="940">
        <v>2370</v>
      </c>
      <c r="G5182" s="689" t="s">
        <v>1194</v>
      </c>
      <c r="H5182" s="753"/>
      <c r="I5182" s="755"/>
      <c r="J5182" s="1537" t="s">
        <v>1126</v>
      </c>
      <c r="K5182" s="748"/>
      <c r="L5182" s="753"/>
      <c r="M5182" s="951">
        <v>1000</v>
      </c>
      <c r="N5182" s="296" t="s">
        <v>4388</v>
      </c>
    </row>
    <row r="5183" spans="1:14" ht="30.6">
      <c r="A5183" s="602"/>
      <c r="B5183" s="3033" t="s">
        <v>756</v>
      </c>
      <c r="C5183" s="698" t="s">
        <v>307</v>
      </c>
      <c r="D5183" s="927" t="s">
        <v>1853</v>
      </c>
      <c r="E5183" s="938" t="s">
        <v>2511</v>
      </c>
      <c r="F5183" s="940">
        <v>2370</v>
      </c>
      <c r="G5183" s="689" t="s">
        <v>1196</v>
      </c>
      <c r="H5183" s="753"/>
      <c r="I5183" s="755"/>
      <c r="J5183" s="1537" t="s">
        <v>1126</v>
      </c>
      <c r="K5183" s="748"/>
      <c r="L5183" s="753"/>
      <c r="M5183" s="951">
        <v>1000</v>
      </c>
      <c r="N5183" s="1529"/>
    </row>
    <row r="5184" spans="1:14">
      <c r="A5184" s="622"/>
      <c r="B5184" s="3032" t="s">
        <v>312</v>
      </c>
      <c r="C5184" s="635" t="s">
        <v>307</v>
      </c>
      <c r="D5184" s="932" t="s">
        <v>1853</v>
      </c>
      <c r="E5184" s="933" t="s">
        <v>3145</v>
      </c>
      <c r="F5184" s="935">
        <v>2370</v>
      </c>
      <c r="G5184" s="739" t="s">
        <v>201</v>
      </c>
      <c r="H5184" s="1006">
        <v>15227</v>
      </c>
      <c r="I5184" s="942"/>
      <c r="J5184" s="1537">
        <v>11842.48</v>
      </c>
      <c r="K5184" s="781"/>
      <c r="L5184" s="1006">
        <v>159</v>
      </c>
      <c r="M5184" s="2232"/>
      <c r="N5184" s="1529"/>
    </row>
    <row r="5185" spans="1:14">
      <c r="A5185" s="602"/>
      <c r="B5185" s="3033" t="s">
        <v>312</v>
      </c>
      <c r="C5185" s="698" t="s">
        <v>307</v>
      </c>
      <c r="D5185" s="2928" t="s">
        <v>1853</v>
      </c>
      <c r="E5185" s="938" t="s">
        <v>3145</v>
      </c>
      <c r="F5185" s="940">
        <v>2370</v>
      </c>
      <c r="G5185" s="689" t="s">
        <v>1287</v>
      </c>
      <c r="H5185" s="753"/>
      <c r="I5185" s="755"/>
      <c r="J5185" s="1537" t="s">
        <v>1126</v>
      </c>
      <c r="K5185" s="748"/>
      <c r="L5185" s="753"/>
      <c r="M5185" s="951">
        <v>159</v>
      </c>
      <c r="N5185" s="1529"/>
    </row>
    <row r="5186" spans="1:14" ht="20.399999999999999">
      <c r="A5186" s="602"/>
      <c r="B5186" s="3033" t="s">
        <v>312</v>
      </c>
      <c r="C5186" s="698" t="s">
        <v>307</v>
      </c>
      <c r="D5186" s="2928" t="s">
        <v>1853</v>
      </c>
      <c r="E5186" s="938" t="s">
        <v>3145</v>
      </c>
      <c r="F5186" s="940">
        <v>2370</v>
      </c>
      <c r="G5186" s="689" t="s">
        <v>1748</v>
      </c>
      <c r="H5186" s="753"/>
      <c r="I5186" s="755">
        <v>14732</v>
      </c>
      <c r="J5186" s="1537" t="s">
        <v>1126</v>
      </c>
      <c r="K5186" s="748"/>
      <c r="L5186" s="753"/>
      <c r="M5186" s="951"/>
      <c r="N5186" s="1529"/>
    </row>
    <row r="5187" spans="1:14" ht="20.399999999999999">
      <c r="A5187" s="602"/>
      <c r="B5187" s="3033" t="s">
        <v>312</v>
      </c>
      <c r="C5187" s="698" t="s">
        <v>307</v>
      </c>
      <c r="D5187" s="2928" t="s">
        <v>1853</v>
      </c>
      <c r="E5187" s="938" t="s">
        <v>3145</v>
      </c>
      <c r="F5187" s="940">
        <v>2370</v>
      </c>
      <c r="G5187" s="689" t="s">
        <v>3232</v>
      </c>
      <c r="H5187" s="753"/>
      <c r="I5187" s="755">
        <v>495</v>
      </c>
      <c r="J5187" s="1537" t="s">
        <v>1126</v>
      </c>
      <c r="K5187" s="748"/>
      <c r="L5187" s="753"/>
      <c r="M5187" s="951"/>
      <c r="N5187" s="6"/>
    </row>
    <row r="5188" spans="1:14">
      <c r="A5188" s="622"/>
      <c r="B5188" s="3032" t="s">
        <v>756</v>
      </c>
      <c r="C5188" s="635" t="s">
        <v>305</v>
      </c>
      <c r="D5188" s="932" t="s">
        <v>1853</v>
      </c>
      <c r="E5188" s="933" t="s">
        <v>2511</v>
      </c>
      <c r="F5188" s="935">
        <v>2390</v>
      </c>
      <c r="G5188" s="739" t="s">
        <v>127</v>
      </c>
      <c r="H5188" s="936">
        <v>0</v>
      </c>
      <c r="I5188" s="942"/>
      <c r="J5188" s="1537" t="s">
        <v>1126</v>
      </c>
      <c r="K5188" s="781"/>
      <c r="L5188" s="936">
        <v>0</v>
      </c>
      <c r="M5188" s="2232"/>
      <c r="N5188" s="6"/>
    </row>
    <row r="5189" spans="1:14" ht="20.399999999999999">
      <c r="A5189" s="602"/>
      <c r="B5189" s="3033" t="s">
        <v>756</v>
      </c>
      <c r="C5189" s="698" t="s">
        <v>305</v>
      </c>
      <c r="D5189" s="927" t="s">
        <v>1853</v>
      </c>
      <c r="E5189" s="938" t="s">
        <v>2511</v>
      </c>
      <c r="F5189" s="940">
        <v>2390</v>
      </c>
      <c r="G5189" s="689" t="s">
        <v>1893</v>
      </c>
      <c r="H5189" s="753"/>
      <c r="I5189" s="755"/>
      <c r="J5189" s="1537" t="s">
        <v>1126</v>
      </c>
      <c r="K5189" s="748"/>
      <c r="L5189" s="753"/>
      <c r="M5189" s="951"/>
      <c r="N5189" s="6"/>
    </row>
    <row r="5190" spans="1:14" ht="20.399999999999999">
      <c r="A5190" s="622"/>
      <c r="B5190" s="3032" t="s">
        <v>756</v>
      </c>
      <c r="C5190" s="635" t="s">
        <v>305</v>
      </c>
      <c r="D5190" s="932" t="s">
        <v>1853</v>
      </c>
      <c r="E5190" s="933" t="s">
        <v>2511</v>
      </c>
      <c r="F5190" s="935">
        <v>2512</v>
      </c>
      <c r="G5190" s="739" t="s">
        <v>763</v>
      </c>
      <c r="H5190" s="936">
        <v>3000</v>
      </c>
      <c r="I5190" s="942"/>
      <c r="J5190" s="1537">
        <v>2398</v>
      </c>
      <c r="K5190" s="781"/>
      <c r="L5190" s="936">
        <v>3000</v>
      </c>
      <c r="M5190" s="2232"/>
      <c r="N5190" s="6"/>
    </row>
    <row r="5191" spans="1:14" ht="20.399999999999999">
      <c r="A5191" s="602"/>
      <c r="B5191" s="3033" t="s">
        <v>756</v>
      </c>
      <c r="C5191" s="698" t="s">
        <v>305</v>
      </c>
      <c r="D5191" s="927" t="s">
        <v>1853</v>
      </c>
      <c r="E5191" s="938" t="s">
        <v>2511</v>
      </c>
      <c r="F5191" s="940">
        <v>2512</v>
      </c>
      <c r="G5191" s="689" t="s">
        <v>2941</v>
      </c>
      <c r="H5191" s="753"/>
      <c r="I5191" s="755">
        <v>3000</v>
      </c>
      <c r="J5191" s="1537" t="s">
        <v>1126</v>
      </c>
      <c r="K5191" s="748"/>
      <c r="L5191" s="753"/>
      <c r="M5191" s="951">
        <v>3000</v>
      </c>
      <c r="N5191" s="6"/>
    </row>
    <row r="5192" spans="1:14" ht="20.399999999999999">
      <c r="A5192" s="622"/>
      <c r="B5192" s="3032" t="s">
        <v>758</v>
      </c>
      <c r="C5192" s="635" t="s">
        <v>415</v>
      </c>
      <c r="D5192" s="932" t="s">
        <v>1853</v>
      </c>
      <c r="E5192" s="933" t="s">
        <v>2511</v>
      </c>
      <c r="F5192" s="935">
        <v>5120</v>
      </c>
      <c r="G5192" s="739" t="s">
        <v>572</v>
      </c>
      <c r="H5192" s="936">
        <v>2000</v>
      </c>
      <c r="I5192" s="950"/>
      <c r="J5192" s="1537">
        <v>0</v>
      </c>
      <c r="K5192" s="781"/>
      <c r="L5192" s="936">
        <v>0</v>
      </c>
      <c r="M5192" s="2232"/>
      <c r="N5192" s="6"/>
    </row>
    <row r="5193" spans="1:14">
      <c r="A5193" s="602"/>
      <c r="B5193" s="3033" t="s">
        <v>758</v>
      </c>
      <c r="C5193" s="698" t="s">
        <v>415</v>
      </c>
      <c r="D5193" s="927" t="s">
        <v>1853</v>
      </c>
      <c r="E5193" s="938" t="s">
        <v>2511</v>
      </c>
      <c r="F5193" s="940">
        <v>5120</v>
      </c>
      <c r="G5193" s="689" t="s">
        <v>2510</v>
      </c>
      <c r="H5193" s="753"/>
      <c r="I5193" s="755">
        <v>2000</v>
      </c>
      <c r="J5193" s="1537" t="s">
        <v>1126</v>
      </c>
      <c r="K5193" s="748"/>
      <c r="L5193" s="753"/>
      <c r="M5193" s="755"/>
      <c r="N5193" s="6"/>
    </row>
    <row r="5194" spans="1:14">
      <c r="A5194" s="622"/>
      <c r="B5194" s="3032" t="s">
        <v>312</v>
      </c>
      <c r="C5194" s="635" t="s">
        <v>307</v>
      </c>
      <c r="D5194" s="932" t="s">
        <v>1853</v>
      </c>
      <c r="E5194" s="933" t="s">
        <v>3145</v>
      </c>
      <c r="F5194" s="935">
        <v>5233</v>
      </c>
      <c r="G5194" s="739" t="s">
        <v>272</v>
      </c>
      <c r="H5194" s="1006">
        <v>9821</v>
      </c>
      <c r="I5194" s="942"/>
      <c r="J5194" s="1537">
        <v>9821</v>
      </c>
      <c r="K5194" s="781"/>
      <c r="L5194" s="1006">
        <v>0</v>
      </c>
      <c r="M5194" s="2232"/>
      <c r="N5194" s="1529"/>
    </row>
    <row r="5195" spans="1:14" ht="20.399999999999999">
      <c r="A5195" s="602"/>
      <c r="B5195" s="3033" t="s">
        <v>312</v>
      </c>
      <c r="C5195" s="698" t="s">
        <v>307</v>
      </c>
      <c r="D5195" s="2928" t="s">
        <v>1853</v>
      </c>
      <c r="E5195" s="938" t="s">
        <v>3145</v>
      </c>
      <c r="F5195" s="940">
        <v>5233</v>
      </c>
      <c r="G5195" s="689" t="s">
        <v>1309</v>
      </c>
      <c r="H5195" s="753"/>
      <c r="I5195" s="755">
        <v>9821</v>
      </c>
      <c r="J5195" s="1537" t="s">
        <v>1126</v>
      </c>
      <c r="K5195" s="748"/>
      <c r="L5195" s="753"/>
      <c r="M5195" s="951"/>
      <c r="N5195" s="1529"/>
    </row>
    <row r="5196" spans="1:14">
      <c r="A5196" s="622"/>
      <c r="B5196" s="3032" t="s">
        <v>758</v>
      </c>
      <c r="C5196" s="933" t="s">
        <v>415</v>
      </c>
      <c r="D5196" s="934" t="s">
        <v>1853</v>
      </c>
      <c r="E5196" s="933" t="s">
        <v>2511</v>
      </c>
      <c r="F5196" s="935">
        <v>5233</v>
      </c>
      <c r="G5196" s="739" t="s">
        <v>272</v>
      </c>
      <c r="H5196" s="936">
        <v>11750</v>
      </c>
      <c r="I5196" s="950"/>
      <c r="J5196" s="1537">
        <v>11154</v>
      </c>
      <c r="K5196" s="781"/>
      <c r="L5196" s="936">
        <v>11750</v>
      </c>
      <c r="M5196" s="2232"/>
      <c r="N5196" s="1529"/>
    </row>
    <row r="5197" spans="1:14">
      <c r="A5197" s="602"/>
      <c r="B5197" s="3033" t="s">
        <v>758</v>
      </c>
      <c r="C5197" s="938" t="s">
        <v>415</v>
      </c>
      <c r="D5197" s="939" t="s">
        <v>1853</v>
      </c>
      <c r="E5197" s="938" t="s">
        <v>2511</v>
      </c>
      <c r="F5197" s="940">
        <v>5233</v>
      </c>
      <c r="G5197" s="689" t="s">
        <v>1552</v>
      </c>
      <c r="H5197" s="753"/>
      <c r="I5197" s="755">
        <v>10000</v>
      </c>
      <c r="J5197" s="1537" t="s">
        <v>1126</v>
      </c>
      <c r="K5197" s="748"/>
      <c r="L5197" s="753"/>
      <c r="M5197" s="755">
        <v>10000</v>
      </c>
      <c r="N5197" s="1529"/>
    </row>
    <row r="5198" spans="1:14">
      <c r="A5198" s="602"/>
      <c r="B5198" s="3033" t="s">
        <v>758</v>
      </c>
      <c r="C5198" s="938" t="s">
        <v>415</v>
      </c>
      <c r="D5198" s="939" t="s">
        <v>1853</v>
      </c>
      <c r="E5198" s="938" t="s">
        <v>2511</v>
      </c>
      <c r="F5198" s="940">
        <v>5233</v>
      </c>
      <c r="G5198" s="689" t="s">
        <v>862</v>
      </c>
      <c r="H5198" s="753"/>
      <c r="I5198" s="755">
        <v>1000</v>
      </c>
      <c r="J5198" s="1537" t="s">
        <v>1126</v>
      </c>
      <c r="K5198" s="748"/>
      <c r="L5198" s="753"/>
      <c r="M5198" s="755">
        <v>1000</v>
      </c>
      <c r="N5198" s="1529"/>
    </row>
    <row r="5199" spans="1:14" ht="20.399999999999999">
      <c r="A5199" s="602"/>
      <c r="B5199" s="3033" t="s">
        <v>758</v>
      </c>
      <c r="C5199" s="938" t="s">
        <v>415</v>
      </c>
      <c r="D5199" s="939" t="s">
        <v>1853</v>
      </c>
      <c r="E5199" s="938" t="s">
        <v>2511</v>
      </c>
      <c r="F5199" s="940">
        <v>5233</v>
      </c>
      <c r="G5199" s="689" t="s">
        <v>1553</v>
      </c>
      <c r="H5199" s="753"/>
      <c r="I5199" s="755">
        <v>750</v>
      </c>
      <c r="J5199" s="1537" t="s">
        <v>1126</v>
      </c>
      <c r="K5199" s="748"/>
      <c r="L5199" s="753"/>
      <c r="M5199" s="755">
        <v>750</v>
      </c>
      <c r="N5199" s="1529"/>
    </row>
    <row r="5200" spans="1:14">
      <c r="A5200" s="622"/>
      <c r="B5200" s="3032" t="s">
        <v>758</v>
      </c>
      <c r="C5200" s="635" t="s">
        <v>309</v>
      </c>
      <c r="D5200" s="932" t="s">
        <v>1853</v>
      </c>
      <c r="E5200" s="933" t="s">
        <v>2511</v>
      </c>
      <c r="F5200" s="935">
        <v>5238</v>
      </c>
      <c r="G5200" s="739" t="s">
        <v>131</v>
      </c>
      <c r="H5200" s="936">
        <v>11004</v>
      </c>
      <c r="I5200" s="950"/>
      <c r="J5200" s="1537">
        <v>10788</v>
      </c>
      <c r="K5200" s="781"/>
      <c r="L5200" s="936">
        <v>7200</v>
      </c>
      <c r="M5200" s="2232"/>
      <c r="N5200" s="1529"/>
    </row>
    <row r="5201" spans="1:14" ht="20.399999999999999">
      <c r="A5201" s="602"/>
      <c r="B5201" s="3033" t="s">
        <v>758</v>
      </c>
      <c r="C5201" s="698" t="s">
        <v>424</v>
      </c>
      <c r="D5201" s="927" t="s">
        <v>1853</v>
      </c>
      <c r="E5201" s="938" t="s">
        <v>2511</v>
      </c>
      <c r="F5201" s="940">
        <v>5238</v>
      </c>
      <c r="G5201" s="2107" t="s">
        <v>4374</v>
      </c>
      <c r="H5201" s="2238"/>
      <c r="I5201" s="2244"/>
      <c r="J5201" s="2241" t="s">
        <v>1126</v>
      </c>
      <c r="K5201" s="2122"/>
      <c r="L5201" s="2238"/>
      <c r="M5201" s="2238">
        <v>6000</v>
      </c>
      <c r="N5201" s="1529"/>
    </row>
    <row r="5202" spans="1:14">
      <c r="A5202" s="602"/>
      <c r="B5202" s="3033" t="s">
        <v>758</v>
      </c>
      <c r="C5202" s="698" t="s">
        <v>424</v>
      </c>
      <c r="D5202" s="927" t="s">
        <v>1853</v>
      </c>
      <c r="E5202" s="938" t="s">
        <v>2511</v>
      </c>
      <c r="F5202" s="940">
        <v>5238</v>
      </c>
      <c r="G5202" s="2107" t="s">
        <v>4376</v>
      </c>
      <c r="H5202" s="2238"/>
      <c r="I5202" s="2244"/>
      <c r="J5202" s="2241" t="s">
        <v>1126</v>
      </c>
      <c r="K5202" s="2122"/>
      <c r="L5202" s="2238"/>
      <c r="M5202" s="2238">
        <v>1200</v>
      </c>
      <c r="N5202" s="1529"/>
    </row>
    <row r="5203" spans="1:14">
      <c r="A5203" s="602"/>
      <c r="B5203" s="3033" t="s">
        <v>758</v>
      </c>
      <c r="C5203" s="698" t="s">
        <v>424</v>
      </c>
      <c r="D5203" s="927" t="s">
        <v>1853</v>
      </c>
      <c r="E5203" s="938" t="s">
        <v>2511</v>
      </c>
      <c r="F5203" s="940">
        <v>5238</v>
      </c>
      <c r="G5203" s="689" t="s">
        <v>1554</v>
      </c>
      <c r="H5203" s="755"/>
      <c r="I5203" s="754">
        <v>5500</v>
      </c>
      <c r="J5203" s="1537" t="s">
        <v>1126</v>
      </c>
      <c r="K5203" s="748"/>
      <c r="L5203" s="755"/>
      <c r="M5203" s="755"/>
      <c r="N5203" s="1664"/>
    </row>
    <row r="5204" spans="1:14" ht="20.399999999999999">
      <c r="A5204" s="602"/>
      <c r="B5204" s="3033" t="s">
        <v>758</v>
      </c>
      <c r="C5204" s="698" t="s">
        <v>424</v>
      </c>
      <c r="D5204" s="927" t="s">
        <v>1853</v>
      </c>
      <c r="E5204" s="938" t="s">
        <v>2511</v>
      </c>
      <c r="F5204" s="940">
        <v>5238</v>
      </c>
      <c r="G5204" s="689" t="s">
        <v>1200</v>
      </c>
      <c r="H5204" s="755"/>
      <c r="I5204" s="754">
        <v>6000</v>
      </c>
      <c r="J5204" s="1537" t="s">
        <v>1126</v>
      </c>
      <c r="K5204" s="748"/>
      <c r="L5204" s="755"/>
      <c r="M5204" s="755"/>
      <c r="N5204" s="1529"/>
    </row>
    <row r="5205" spans="1:14" ht="20.399999999999999">
      <c r="A5205" s="602"/>
      <c r="B5205" s="3033" t="s">
        <v>758</v>
      </c>
      <c r="C5205" s="698" t="s">
        <v>424</v>
      </c>
      <c r="D5205" s="927" t="s">
        <v>1853</v>
      </c>
      <c r="E5205" s="938" t="s">
        <v>2511</v>
      </c>
      <c r="F5205" s="940">
        <v>5238</v>
      </c>
      <c r="G5205" s="689" t="s">
        <v>3053</v>
      </c>
      <c r="H5205" s="755"/>
      <c r="I5205" s="754">
        <v>-496</v>
      </c>
      <c r="J5205" s="1537" t="s">
        <v>1126</v>
      </c>
      <c r="K5205" s="748"/>
      <c r="L5205" s="755"/>
      <c r="M5205" s="755"/>
      <c r="N5205" s="1529"/>
    </row>
    <row r="5206" spans="1:14">
      <c r="A5206" s="622"/>
      <c r="B5206" s="3032" t="s">
        <v>757</v>
      </c>
      <c r="C5206" s="933" t="s">
        <v>310</v>
      </c>
      <c r="D5206" s="934" t="s">
        <v>1853</v>
      </c>
      <c r="E5206" s="933" t="s">
        <v>2511</v>
      </c>
      <c r="F5206" s="935">
        <v>5238</v>
      </c>
      <c r="G5206" s="739" t="s">
        <v>131</v>
      </c>
      <c r="H5206" s="936">
        <v>12850</v>
      </c>
      <c r="I5206" s="950"/>
      <c r="J5206" s="1537">
        <v>12850</v>
      </c>
      <c r="K5206" s="781"/>
      <c r="L5206" s="936">
        <v>0</v>
      </c>
      <c r="M5206" s="2232"/>
      <c r="N5206" s="1529"/>
    </row>
    <row r="5207" spans="1:14">
      <c r="A5207" s="602"/>
      <c r="B5207" s="3049" t="s">
        <v>757</v>
      </c>
      <c r="C5207" s="996" t="s">
        <v>310</v>
      </c>
      <c r="D5207" s="1000" t="s">
        <v>1853</v>
      </c>
      <c r="E5207" s="996" t="s">
        <v>2511</v>
      </c>
      <c r="F5207" s="997">
        <v>5238</v>
      </c>
      <c r="G5207" s="643" t="s">
        <v>2517</v>
      </c>
      <c r="H5207" s="999"/>
      <c r="I5207" s="1001">
        <v>12850</v>
      </c>
      <c r="J5207" s="1537" t="s">
        <v>1126</v>
      </c>
      <c r="K5207" s="835"/>
      <c r="L5207" s="999"/>
      <c r="M5207" s="999"/>
      <c r="N5207" s="1529"/>
    </row>
    <row r="5208" spans="1:14">
      <c r="A5208" s="622"/>
      <c r="B5208" s="3032" t="s">
        <v>758</v>
      </c>
      <c r="C5208" s="635" t="s">
        <v>309</v>
      </c>
      <c r="D5208" s="932" t="s">
        <v>1853</v>
      </c>
      <c r="E5208" s="933" t="s">
        <v>2511</v>
      </c>
      <c r="F5208" s="935">
        <v>5239</v>
      </c>
      <c r="G5208" s="739" t="s">
        <v>271</v>
      </c>
      <c r="H5208" s="936">
        <v>0</v>
      </c>
      <c r="I5208" s="950"/>
      <c r="J5208" s="1537" t="s">
        <v>1126</v>
      </c>
      <c r="K5208" s="781"/>
      <c r="L5208" s="936">
        <v>0</v>
      </c>
      <c r="M5208" s="2232"/>
      <c r="N5208" s="1529"/>
    </row>
    <row r="5209" spans="1:14">
      <c r="A5209" s="602"/>
      <c r="B5209" s="3033" t="s">
        <v>758</v>
      </c>
      <c r="C5209" s="698" t="s">
        <v>424</v>
      </c>
      <c r="D5209" s="927" t="s">
        <v>1853</v>
      </c>
      <c r="E5209" s="938" t="s">
        <v>2511</v>
      </c>
      <c r="F5209" s="940">
        <v>5239</v>
      </c>
      <c r="G5209" s="689"/>
      <c r="H5209" s="753"/>
      <c r="I5209" s="755"/>
      <c r="J5209" s="1537" t="s">
        <v>1126</v>
      </c>
      <c r="K5209" s="748"/>
      <c r="L5209" s="753"/>
      <c r="M5209" s="951"/>
      <c r="N5209" s="1529"/>
    </row>
    <row r="5210" spans="1:14" ht="20.399999999999999">
      <c r="A5210" s="622"/>
      <c r="B5210" s="3032" t="s">
        <v>757</v>
      </c>
      <c r="C5210" s="635" t="s">
        <v>308</v>
      </c>
      <c r="D5210" s="932" t="s">
        <v>1853</v>
      </c>
      <c r="E5210" s="933" t="s">
        <v>2511</v>
      </c>
      <c r="F5210" s="935">
        <v>5240</v>
      </c>
      <c r="G5210" s="739" t="s">
        <v>1671</v>
      </c>
      <c r="H5210" s="936">
        <v>0</v>
      </c>
      <c r="I5210" s="950"/>
      <c r="J5210" s="1537" t="s">
        <v>1126</v>
      </c>
      <c r="K5210" s="781"/>
      <c r="L5210" s="936">
        <v>66146</v>
      </c>
      <c r="M5210" s="2232"/>
      <c r="N5210" s="1529"/>
    </row>
    <row r="5211" spans="1:14">
      <c r="A5211" s="602"/>
      <c r="B5211" s="3033" t="s">
        <v>757</v>
      </c>
      <c r="C5211" s="698" t="s">
        <v>308</v>
      </c>
      <c r="D5211" s="927" t="s">
        <v>1853</v>
      </c>
      <c r="E5211" s="938" t="s">
        <v>2511</v>
      </c>
      <c r="F5211" s="940">
        <v>5240</v>
      </c>
      <c r="G5211" s="689" t="s">
        <v>4377</v>
      </c>
      <c r="H5211" s="753"/>
      <c r="I5211" s="755"/>
      <c r="J5211" s="1537" t="s">
        <v>1126</v>
      </c>
      <c r="K5211" s="748"/>
      <c r="L5211" s="753"/>
      <c r="M5211" s="951">
        <v>32618</v>
      </c>
      <c r="N5211" s="1529"/>
    </row>
    <row r="5212" spans="1:14">
      <c r="A5212" s="2080"/>
      <c r="B5212" s="3033" t="s">
        <v>757</v>
      </c>
      <c r="C5212" s="698" t="s">
        <v>308</v>
      </c>
      <c r="D5212" s="927" t="s">
        <v>1853</v>
      </c>
      <c r="E5212" s="938" t="s">
        <v>2511</v>
      </c>
      <c r="F5212" s="940">
        <v>5240</v>
      </c>
      <c r="G5212" s="2107" t="s">
        <v>4378</v>
      </c>
      <c r="H5212" s="2233"/>
      <c r="I5212" s="2234"/>
      <c r="J5212" s="2103"/>
      <c r="K5212" s="2104"/>
      <c r="L5212" s="2233"/>
      <c r="M5212" s="2254">
        <v>5465</v>
      </c>
      <c r="N5212" s="1529"/>
    </row>
    <row r="5213" spans="1:14">
      <c r="A5213" s="2080"/>
      <c r="B5213" s="3033" t="s">
        <v>757</v>
      </c>
      <c r="C5213" s="698" t="s">
        <v>308</v>
      </c>
      <c r="D5213" s="927" t="s">
        <v>1853</v>
      </c>
      <c r="E5213" s="938" t="s">
        <v>2511</v>
      </c>
      <c r="F5213" s="940">
        <v>5240</v>
      </c>
      <c r="G5213" s="2107" t="s">
        <v>4379</v>
      </c>
      <c r="H5213" s="2233"/>
      <c r="I5213" s="2234"/>
      <c r="J5213" s="2103"/>
      <c r="K5213" s="2104"/>
      <c r="L5213" s="2233"/>
      <c r="M5213" s="2254">
        <v>10916</v>
      </c>
      <c r="N5213" s="1529"/>
    </row>
    <row r="5214" spans="1:14">
      <c r="A5214" s="2080"/>
      <c r="B5214" s="3033" t="s">
        <v>757</v>
      </c>
      <c r="C5214" s="698" t="s">
        <v>308</v>
      </c>
      <c r="D5214" s="927" t="s">
        <v>1853</v>
      </c>
      <c r="E5214" s="938" t="s">
        <v>2511</v>
      </c>
      <c r="F5214" s="940">
        <v>5240</v>
      </c>
      <c r="G5214" s="2107" t="s">
        <v>4380</v>
      </c>
      <c r="H5214" s="2233"/>
      <c r="I5214" s="2234"/>
      <c r="J5214" s="2103"/>
      <c r="K5214" s="2104"/>
      <c r="L5214" s="2233"/>
      <c r="M5214" s="2254">
        <v>15947</v>
      </c>
      <c r="N5214" s="1529"/>
    </row>
    <row r="5215" spans="1:14" ht="20.399999999999999">
      <c r="A5215" s="2080"/>
      <c r="B5215" s="3033" t="s">
        <v>757</v>
      </c>
      <c r="C5215" s="698" t="s">
        <v>308</v>
      </c>
      <c r="D5215" s="927" t="s">
        <v>1853</v>
      </c>
      <c r="E5215" s="938" t="s">
        <v>2511</v>
      </c>
      <c r="F5215" s="940">
        <v>5240</v>
      </c>
      <c r="G5215" s="2107" t="s">
        <v>4381</v>
      </c>
      <c r="H5215" s="2233"/>
      <c r="I5215" s="2234"/>
      <c r="J5215" s="2103"/>
      <c r="K5215" s="2104"/>
      <c r="L5215" s="2233"/>
      <c r="M5215" s="2254">
        <v>1200</v>
      </c>
      <c r="N5215" s="1529"/>
    </row>
    <row r="5216" spans="1:14">
      <c r="A5216" s="622"/>
      <c r="B5216" s="3032" t="s">
        <v>756</v>
      </c>
      <c r="C5216" s="635" t="s">
        <v>305</v>
      </c>
      <c r="D5216" s="932" t="s">
        <v>1853</v>
      </c>
      <c r="E5216" s="933" t="s">
        <v>2511</v>
      </c>
      <c r="F5216" s="935">
        <v>7210</v>
      </c>
      <c r="G5216" s="739" t="s">
        <v>1761</v>
      </c>
      <c r="H5216" s="936">
        <v>100</v>
      </c>
      <c r="I5216" s="942"/>
      <c r="J5216" s="1537">
        <v>90</v>
      </c>
      <c r="K5216" s="781"/>
      <c r="L5216" s="936">
        <v>150</v>
      </c>
      <c r="M5216" s="2232"/>
      <c r="N5216" s="72"/>
    </row>
    <row r="5217" spans="1:14" ht="20.399999999999999">
      <c r="A5217" s="602"/>
      <c r="B5217" s="3033" t="s">
        <v>756</v>
      </c>
      <c r="C5217" s="698" t="s">
        <v>305</v>
      </c>
      <c r="D5217" s="927" t="s">
        <v>1853</v>
      </c>
      <c r="E5217" s="938" t="s">
        <v>2511</v>
      </c>
      <c r="F5217" s="940">
        <v>7210</v>
      </c>
      <c r="G5217" s="684" t="s">
        <v>1762</v>
      </c>
      <c r="H5217" s="753"/>
      <c r="I5217" s="755">
        <v>100</v>
      </c>
      <c r="J5217" s="1537" t="s">
        <v>1126</v>
      </c>
      <c r="K5217" s="748"/>
      <c r="L5217" s="753"/>
      <c r="M5217" s="951">
        <v>150</v>
      </c>
      <c r="N5217" s="72"/>
    </row>
    <row r="5218" spans="1:14">
      <c r="A5218" s="622"/>
      <c r="B5218" s="3032" t="s">
        <v>1203</v>
      </c>
      <c r="C5218" s="635" t="s">
        <v>305</v>
      </c>
      <c r="D5218" s="932" t="s">
        <v>1853</v>
      </c>
      <c r="E5218" s="1311" t="s">
        <v>2511</v>
      </c>
      <c r="F5218" s="2272">
        <v>7230</v>
      </c>
      <c r="G5218" s="1571" t="s">
        <v>1000</v>
      </c>
      <c r="H5218" s="1002">
        <v>342547</v>
      </c>
      <c r="I5218" s="2273"/>
      <c r="J5218" s="1564">
        <v>322229</v>
      </c>
      <c r="K5218" s="2274"/>
      <c r="L5218" s="1002">
        <v>329532</v>
      </c>
      <c r="M5218" s="1003"/>
      <c r="N5218" s="72"/>
    </row>
    <row r="5219" spans="1:14">
      <c r="A5219" s="602"/>
      <c r="B5219" s="3033" t="s">
        <v>2427</v>
      </c>
      <c r="C5219" s="698" t="s">
        <v>305</v>
      </c>
      <c r="D5219" s="927" t="s">
        <v>1853</v>
      </c>
      <c r="E5219" s="2266" t="s">
        <v>2511</v>
      </c>
      <c r="F5219" s="2267">
        <v>7230</v>
      </c>
      <c r="G5219" s="757" t="s">
        <v>422</v>
      </c>
      <c r="H5219" s="2268"/>
      <c r="I5219" s="2269">
        <v>89352</v>
      </c>
      <c r="J5219" s="1564" t="s">
        <v>1126</v>
      </c>
      <c r="K5219" s="2270"/>
      <c r="L5219" s="2268"/>
      <c r="M5219" s="2271">
        <v>78349</v>
      </c>
      <c r="N5219" s="72"/>
    </row>
    <row r="5220" spans="1:14">
      <c r="A5220" s="602"/>
      <c r="B5220" s="3033" t="s">
        <v>1203</v>
      </c>
      <c r="C5220" s="698" t="s">
        <v>305</v>
      </c>
      <c r="D5220" s="927" t="s">
        <v>1853</v>
      </c>
      <c r="E5220" s="2266" t="s">
        <v>2511</v>
      </c>
      <c r="F5220" s="2267">
        <v>7230</v>
      </c>
      <c r="G5220" s="757" t="s">
        <v>756</v>
      </c>
      <c r="H5220" s="2268"/>
      <c r="I5220" s="2269">
        <v>251295</v>
      </c>
      <c r="J5220" s="1564"/>
      <c r="K5220" s="2270"/>
      <c r="L5220" s="2268"/>
      <c r="M5220" s="2271">
        <v>250533</v>
      </c>
      <c r="N5220" s="72"/>
    </row>
    <row r="5221" spans="1:14">
      <c r="A5221" s="602"/>
      <c r="B5221" s="3033" t="s">
        <v>1203</v>
      </c>
      <c r="C5221" s="698" t="s">
        <v>305</v>
      </c>
      <c r="D5221" s="927" t="s">
        <v>1853</v>
      </c>
      <c r="E5221" s="2266" t="s">
        <v>2511</v>
      </c>
      <c r="F5221" s="2267">
        <v>7230</v>
      </c>
      <c r="G5221" s="757" t="s">
        <v>758</v>
      </c>
      <c r="H5221" s="2268"/>
      <c r="I5221" s="2269">
        <v>1900</v>
      </c>
      <c r="J5221" s="1564" t="s">
        <v>1126</v>
      </c>
      <c r="K5221" s="2270"/>
      <c r="L5221" s="2268"/>
      <c r="M5221" s="2271">
        <v>650</v>
      </c>
      <c r="N5221" s="72"/>
    </row>
    <row r="5222" spans="1:14">
      <c r="A5222" s="622"/>
      <c r="B5222" s="3032" t="s">
        <v>351</v>
      </c>
      <c r="C5222" s="635" t="s">
        <v>308</v>
      </c>
      <c r="D5222" s="923" t="s">
        <v>1853</v>
      </c>
      <c r="E5222" s="933" t="s">
        <v>3147</v>
      </c>
      <c r="F5222" s="935">
        <v>1147</v>
      </c>
      <c r="G5222" s="739" t="s">
        <v>1007</v>
      </c>
      <c r="H5222" s="1009">
        <v>4000</v>
      </c>
      <c r="I5222" s="1009"/>
      <c r="J5222" s="1537">
        <v>0</v>
      </c>
      <c r="K5222" s="781"/>
      <c r="L5222" s="936">
        <v>3500</v>
      </c>
      <c r="M5222" s="2232"/>
      <c r="N5222" s="72"/>
    </row>
    <row r="5223" spans="1:14" ht="20.399999999999999">
      <c r="A5223" s="602"/>
      <c r="B5223" s="3033" t="s">
        <v>351</v>
      </c>
      <c r="C5223" s="698" t="s">
        <v>308</v>
      </c>
      <c r="D5223" s="927" t="s">
        <v>1853</v>
      </c>
      <c r="E5223" s="938" t="s">
        <v>3147</v>
      </c>
      <c r="F5223" s="940">
        <v>1147</v>
      </c>
      <c r="G5223" s="2235" t="s">
        <v>4383</v>
      </c>
      <c r="H5223" s="2237"/>
      <c r="I5223" s="2237"/>
      <c r="J5223" s="2258" t="s">
        <v>1126</v>
      </c>
      <c r="K5223" s="2259"/>
      <c r="L5223" s="2237"/>
      <c r="M5223" s="2246">
        <v>3500</v>
      </c>
      <c r="N5223" s="72"/>
    </row>
    <row r="5224" spans="1:14" ht="30.6">
      <c r="A5224" s="602"/>
      <c r="B5224" s="3033" t="s">
        <v>351</v>
      </c>
      <c r="C5224" s="698" t="s">
        <v>308</v>
      </c>
      <c r="D5224" s="927" t="s">
        <v>1853</v>
      </c>
      <c r="E5224" s="938" t="s">
        <v>3147</v>
      </c>
      <c r="F5224" s="940">
        <v>1147</v>
      </c>
      <c r="G5224" s="689" t="s">
        <v>2519</v>
      </c>
      <c r="H5224" s="755"/>
      <c r="I5224" s="755">
        <v>4000</v>
      </c>
      <c r="J5224" s="1537" t="s">
        <v>1126</v>
      </c>
      <c r="K5224" s="748"/>
      <c r="L5224" s="753"/>
      <c r="M5224" s="951"/>
      <c r="N5224" s="72"/>
    </row>
    <row r="5225" spans="1:14" ht="20.399999999999999">
      <c r="A5225" s="576"/>
      <c r="B5225" s="3033" t="s">
        <v>351</v>
      </c>
      <c r="C5225" s="698" t="s">
        <v>308</v>
      </c>
      <c r="D5225" s="927" t="s">
        <v>1853</v>
      </c>
      <c r="E5225" s="938" t="s">
        <v>3147</v>
      </c>
      <c r="F5225" s="940">
        <v>1147</v>
      </c>
      <c r="G5225" s="1068" t="s">
        <v>3062</v>
      </c>
      <c r="H5225" s="1058"/>
      <c r="I5225" s="1058">
        <v>-2000</v>
      </c>
      <c r="J5225" s="1537" t="s">
        <v>1126</v>
      </c>
      <c r="K5225" s="1360"/>
      <c r="L5225" s="1057"/>
      <c r="M5225" s="2250"/>
      <c r="N5225" s="72"/>
    </row>
    <row r="5226" spans="1:14" ht="20.399999999999999">
      <c r="A5226" s="1393"/>
      <c r="B5226" s="3042" t="s">
        <v>351</v>
      </c>
      <c r="C5226" s="1518" t="s">
        <v>308</v>
      </c>
      <c r="D5226" s="1519" t="s">
        <v>1853</v>
      </c>
      <c r="E5226" s="1526" t="s">
        <v>3147</v>
      </c>
      <c r="F5226" s="1523">
        <v>1147</v>
      </c>
      <c r="G5226" s="1460" t="s">
        <v>3234</v>
      </c>
      <c r="H5226" s="1461"/>
      <c r="I5226" s="1461">
        <v>2000</v>
      </c>
      <c r="J5226" s="1527"/>
      <c r="K5226" s="1525"/>
      <c r="L5226" s="1524"/>
      <c r="M5226" s="1527"/>
      <c r="N5226" s="72"/>
    </row>
    <row r="5227" spans="1:14" ht="20.399999999999999">
      <c r="A5227" s="622"/>
      <c r="B5227" s="3032" t="s">
        <v>351</v>
      </c>
      <c r="C5227" s="635" t="s">
        <v>308</v>
      </c>
      <c r="D5227" s="923" t="s">
        <v>1853</v>
      </c>
      <c r="E5227" s="933" t="s">
        <v>3147</v>
      </c>
      <c r="F5227" s="935">
        <v>1210</v>
      </c>
      <c r="G5227" s="739" t="s">
        <v>388</v>
      </c>
      <c r="H5227" s="1009">
        <v>0</v>
      </c>
      <c r="I5227" s="1009"/>
      <c r="J5227" s="1537" t="s">
        <v>1126</v>
      </c>
      <c r="K5227" s="781"/>
      <c r="L5227" s="936">
        <v>600</v>
      </c>
      <c r="M5227" s="2232"/>
      <c r="N5227" s="72"/>
    </row>
    <row r="5228" spans="1:14" ht="20.399999999999999">
      <c r="A5228" s="602"/>
      <c r="B5228" s="3033" t="s">
        <v>351</v>
      </c>
      <c r="C5228" s="698" t="s">
        <v>308</v>
      </c>
      <c r="D5228" s="927" t="s">
        <v>1853</v>
      </c>
      <c r="E5228" s="938" t="s">
        <v>3147</v>
      </c>
      <c r="F5228" s="940">
        <v>1210</v>
      </c>
      <c r="G5228" s="2235" t="s">
        <v>4383</v>
      </c>
      <c r="H5228" s="2237"/>
      <c r="I5228" s="2237"/>
      <c r="J5228" s="2258" t="s">
        <v>1126</v>
      </c>
      <c r="K5228" s="2259"/>
      <c r="L5228" s="2237"/>
      <c r="M5228" s="2246">
        <v>600</v>
      </c>
      <c r="N5228" s="72"/>
    </row>
    <row r="5229" spans="1:14">
      <c r="A5229" s="622"/>
      <c r="B5229" s="3032" t="s">
        <v>351</v>
      </c>
      <c r="C5229" s="635" t="s">
        <v>308</v>
      </c>
      <c r="D5229" s="923" t="s">
        <v>1853</v>
      </c>
      <c r="E5229" s="933" t="s">
        <v>3147</v>
      </c>
      <c r="F5229" s="935">
        <v>2121</v>
      </c>
      <c r="G5229" s="739" t="s">
        <v>1008</v>
      </c>
      <c r="H5229" s="936">
        <v>12550</v>
      </c>
      <c r="I5229" s="1009"/>
      <c r="J5229" s="1537">
        <v>3925</v>
      </c>
      <c r="K5229" s="781"/>
      <c r="L5229" s="936">
        <v>6000</v>
      </c>
      <c r="M5229" s="2232"/>
      <c r="N5229" s="72"/>
    </row>
    <row r="5230" spans="1:14" ht="30.6">
      <c r="A5230" s="602"/>
      <c r="B5230" s="3033" t="s">
        <v>351</v>
      </c>
      <c r="C5230" s="698" t="s">
        <v>308</v>
      </c>
      <c r="D5230" s="927" t="s">
        <v>1853</v>
      </c>
      <c r="E5230" s="938" t="s">
        <v>3147</v>
      </c>
      <c r="F5230" s="940">
        <v>2121</v>
      </c>
      <c r="G5230" s="689" t="s">
        <v>2519</v>
      </c>
      <c r="H5230" s="755"/>
      <c r="I5230" s="755">
        <v>4550</v>
      </c>
      <c r="J5230" s="1537" t="s">
        <v>1126</v>
      </c>
      <c r="K5230" s="748"/>
      <c r="L5230" s="753"/>
      <c r="M5230" s="951"/>
      <c r="N5230" s="72"/>
    </row>
    <row r="5231" spans="1:14" ht="20.399999999999999">
      <c r="A5231" s="602"/>
      <c r="B5231" s="3033" t="s">
        <v>351</v>
      </c>
      <c r="C5231" s="698" t="s">
        <v>308</v>
      </c>
      <c r="D5231" s="927" t="s">
        <v>1853</v>
      </c>
      <c r="E5231" s="938" t="s">
        <v>3147</v>
      </c>
      <c r="F5231" s="940">
        <v>2121</v>
      </c>
      <c r="G5231" s="689" t="s">
        <v>3234</v>
      </c>
      <c r="H5231" s="755"/>
      <c r="I5231" s="755">
        <v>8000</v>
      </c>
      <c r="J5231" s="1537" t="s">
        <v>1126</v>
      </c>
      <c r="K5231" s="748"/>
      <c r="L5231" s="753"/>
      <c r="M5231" s="951"/>
      <c r="N5231" s="72"/>
    </row>
    <row r="5232" spans="1:14" ht="20.399999999999999">
      <c r="A5232" s="602"/>
      <c r="B5232" s="3033" t="s">
        <v>351</v>
      </c>
      <c r="C5232" s="698" t="s">
        <v>308</v>
      </c>
      <c r="D5232" s="927" t="s">
        <v>1853</v>
      </c>
      <c r="E5232" s="938" t="s">
        <v>3147</v>
      </c>
      <c r="F5232" s="940">
        <v>2121</v>
      </c>
      <c r="G5232" s="2235" t="s">
        <v>4383</v>
      </c>
      <c r="H5232" s="2237"/>
      <c r="I5232" s="2237"/>
      <c r="J5232" s="2258" t="s">
        <v>1126</v>
      </c>
      <c r="K5232" s="2259"/>
      <c r="L5232" s="2237"/>
      <c r="M5232" s="2246">
        <v>6000</v>
      </c>
      <c r="N5232" s="72"/>
    </row>
    <row r="5233" spans="1:14" ht="20.399999999999999">
      <c r="A5233" s="622"/>
      <c r="B5233" s="3032" t="s">
        <v>351</v>
      </c>
      <c r="C5233" s="635" t="s">
        <v>308</v>
      </c>
      <c r="D5233" s="923" t="s">
        <v>1853</v>
      </c>
      <c r="E5233" s="933" t="s">
        <v>3147</v>
      </c>
      <c r="F5233" s="935">
        <v>2122</v>
      </c>
      <c r="G5233" s="739" t="s">
        <v>1009</v>
      </c>
      <c r="H5233" s="1009">
        <v>22554</v>
      </c>
      <c r="I5233" s="1009"/>
      <c r="J5233" s="1537">
        <v>13658.36</v>
      </c>
      <c r="K5233" s="781"/>
      <c r="L5233" s="936">
        <v>19000</v>
      </c>
      <c r="M5233" s="2232"/>
      <c r="N5233" s="72"/>
    </row>
    <row r="5234" spans="1:14" ht="20.399999999999999">
      <c r="A5234" s="602"/>
      <c r="B5234" s="3033" t="s">
        <v>351</v>
      </c>
      <c r="C5234" s="698" t="s">
        <v>308</v>
      </c>
      <c r="D5234" s="927" t="s">
        <v>1853</v>
      </c>
      <c r="E5234" s="938" t="s">
        <v>3147</v>
      </c>
      <c r="F5234" s="940">
        <v>2122</v>
      </c>
      <c r="G5234" s="2235" t="s">
        <v>4383</v>
      </c>
      <c r="H5234" s="2237"/>
      <c r="I5234" s="2237"/>
      <c r="J5234" s="2258" t="s">
        <v>1126</v>
      </c>
      <c r="K5234" s="2259"/>
      <c r="L5234" s="2238"/>
      <c r="M5234" s="2246">
        <v>19000</v>
      </c>
      <c r="N5234" s="72"/>
    </row>
    <row r="5235" spans="1:14">
      <c r="A5235" s="2588"/>
      <c r="B5235" s="3033" t="s">
        <v>351</v>
      </c>
      <c r="C5235" s="698" t="s">
        <v>308</v>
      </c>
      <c r="D5235" s="927" t="s">
        <v>1853</v>
      </c>
      <c r="E5235" s="938" t="s">
        <v>3147</v>
      </c>
      <c r="F5235" s="940">
        <v>2122</v>
      </c>
      <c r="G5235" s="3330" t="s">
        <v>5207</v>
      </c>
      <c r="H5235" s="3331"/>
      <c r="I5235" s="3331"/>
      <c r="J5235" s="3332"/>
      <c r="K5235" s="3333"/>
      <c r="L5235" s="3334"/>
      <c r="M5235" s="3335"/>
      <c r="N5235" s="72"/>
    </row>
    <row r="5236" spans="1:14" ht="30.6">
      <c r="A5236" s="602"/>
      <c r="B5236" s="3033" t="s">
        <v>351</v>
      </c>
      <c r="C5236" s="698" t="s">
        <v>308</v>
      </c>
      <c r="D5236" s="927" t="s">
        <v>1853</v>
      </c>
      <c r="E5236" s="938" t="s">
        <v>3147</v>
      </c>
      <c r="F5236" s="940">
        <v>2122</v>
      </c>
      <c r="G5236" s="689" t="s">
        <v>2519</v>
      </c>
      <c r="H5236" s="755"/>
      <c r="I5236" s="755">
        <v>6000</v>
      </c>
      <c r="J5236" s="1537" t="s">
        <v>1126</v>
      </c>
      <c r="K5236" s="748"/>
      <c r="L5236" s="753"/>
      <c r="M5236" s="951"/>
      <c r="N5236" s="72"/>
    </row>
    <row r="5237" spans="1:14" ht="20.399999999999999">
      <c r="A5237" s="602"/>
      <c r="B5237" s="3033" t="s">
        <v>351</v>
      </c>
      <c r="C5237" s="698" t="s">
        <v>308</v>
      </c>
      <c r="D5237" s="927" t="s">
        <v>1853</v>
      </c>
      <c r="E5237" s="938" t="s">
        <v>3147</v>
      </c>
      <c r="F5237" s="940">
        <v>2122</v>
      </c>
      <c r="G5237" s="689" t="s">
        <v>1902</v>
      </c>
      <c r="H5237" s="755"/>
      <c r="I5237" s="755">
        <v>5000</v>
      </c>
      <c r="J5237" s="1537" t="s">
        <v>1126</v>
      </c>
      <c r="K5237" s="748"/>
      <c r="L5237" s="753"/>
      <c r="M5237" s="951"/>
      <c r="N5237" s="72"/>
    </row>
    <row r="5238" spans="1:14" ht="20.399999999999999">
      <c r="A5238" s="602"/>
      <c r="B5238" s="3033" t="s">
        <v>351</v>
      </c>
      <c r="C5238" s="698" t="s">
        <v>308</v>
      </c>
      <c r="D5238" s="927" t="s">
        <v>1853</v>
      </c>
      <c r="E5238" s="938" t="s">
        <v>3147</v>
      </c>
      <c r="F5238" s="940">
        <v>2122</v>
      </c>
      <c r="G5238" s="1068" t="s">
        <v>3062</v>
      </c>
      <c r="H5238" s="755"/>
      <c r="I5238" s="755">
        <v>2000</v>
      </c>
      <c r="J5238" s="1537" t="s">
        <v>1126</v>
      </c>
      <c r="K5238" s="748"/>
      <c r="L5238" s="753"/>
      <c r="M5238" s="951"/>
      <c r="N5238" s="72"/>
    </row>
    <row r="5239" spans="1:14" ht="20.399999999999999">
      <c r="A5239" s="602"/>
      <c r="B5239" s="3033" t="s">
        <v>351</v>
      </c>
      <c r="C5239" s="698" t="s">
        <v>308</v>
      </c>
      <c r="D5239" s="927" t="s">
        <v>1853</v>
      </c>
      <c r="E5239" s="938" t="s">
        <v>3147</v>
      </c>
      <c r="F5239" s="940">
        <v>2122</v>
      </c>
      <c r="G5239" s="689" t="s">
        <v>3063</v>
      </c>
      <c r="H5239" s="755"/>
      <c r="I5239" s="755">
        <v>800</v>
      </c>
      <c r="J5239" s="1537" t="s">
        <v>1126</v>
      </c>
      <c r="K5239" s="748"/>
      <c r="L5239" s="753"/>
      <c r="M5239" s="951"/>
      <c r="N5239" s="72" t="s">
        <v>3454</v>
      </c>
    </row>
    <row r="5240" spans="1:14" ht="20.399999999999999">
      <c r="A5240" s="1393"/>
      <c r="B5240" s="3042" t="s">
        <v>351</v>
      </c>
      <c r="C5240" s="1518" t="s">
        <v>308</v>
      </c>
      <c r="D5240" s="1519" t="s">
        <v>1853</v>
      </c>
      <c r="E5240" s="1526" t="s">
        <v>3147</v>
      </c>
      <c r="F5240" s="1523">
        <v>2122</v>
      </c>
      <c r="G5240" s="1460" t="s">
        <v>3234</v>
      </c>
      <c r="H5240" s="1461"/>
      <c r="I5240" s="1461">
        <v>8754</v>
      </c>
      <c r="J5240" s="1527"/>
      <c r="K5240" s="1525"/>
      <c r="L5240" s="1524"/>
      <c r="M5240" s="1527"/>
      <c r="N5240" s="72"/>
    </row>
    <row r="5241" spans="1:14" ht="20.399999999999999">
      <c r="A5241" s="622"/>
      <c r="B5241" s="3032" t="s">
        <v>757</v>
      </c>
      <c r="C5241" s="635" t="s">
        <v>308</v>
      </c>
      <c r="D5241" s="923" t="s">
        <v>1853</v>
      </c>
      <c r="E5241" s="933" t="s">
        <v>3147</v>
      </c>
      <c r="F5241" s="935">
        <v>2122</v>
      </c>
      <c r="G5241" s="739" t="s">
        <v>1009</v>
      </c>
      <c r="H5241" s="1009"/>
      <c r="I5241" s="1009"/>
      <c r="J5241" s="1537"/>
      <c r="K5241" s="781"/>
      <c r="L5241" s="936">
        <v>8888.4</v>
      </c>
      <c r="M5241" s="2232"/>
      <c r="N5241" s="72"/>
    </row>
    <row r="5242" spans="1:14" ht="20.399999999999999">
      <c r="A5242" s="602"/>
      <c r="B5242" s="3033" t="s">
        <v>757</v>
      </c>
      <c r="C5242" s="698" t="s">
        <v>308</v>
      </c>
      <c r="D5242" s="927" t="s">
        <v>1853</v>
      </c>
      <c r="E5242" s="938" t="s">
        <v>3147</v>
      </c>
      <c r="F5242" s="940">
        <v>2122</v>
      </c>
      <c r="G5242" s="2107" t="s">
        <v>4383</v>
      </c>
      <c r="H5242" s="2238"/>
      <c r="I5242" s="2238">
        <v>0</v>
      </c>
      <c r="J5242" s="2239" t="s">
        <v>1126</v>
      </c>
      <c r="K5242" s="2240"/>
      <c r="L5242" s="2243"/>
      <c r="M5242" s="2243">
        <v>8888.4</v>
      </c>
      <c r="N5242" s="72"/>
    </row>
    <row r="5243" spans="1:14">
      <c r="A5243" s="622"/>
      <c r="B5243" s="3032" t="s">
        <v>351</v>
      </c>
      <c r="C5243" s="635" t="s">
        <v>308</v>
      </c>
      <c r="D5243" s="923" t="s">
        <v>1853</v>
      </c>
      <c r="E5243" s="2260" t="s">
        <v>3147</v>
      </c>
      <c r="F5243" s="935">
        <v>2233</v>
      </c>
      <c r="G5243" s="739" t="s">
        <v>1010</v>
      </c>
      <c r="H5243" s="1009">
        <v>200</v>
      </c>
      <c r="I5243" s="1009"/>
      <c r="J5243" s="1537">
        <v>0</v>
      </c>
      <c r="K5243" s="781"/>
      <c r="L5243" s="936">
        <v>1500</v>
      </c>
      <c r="M5243" s="2232"/>
      <c r="N5243" s="72"/>
    </row>
    <row r="5244" spans="1:14" ht="20.399999999999999">
      <c r="A5244" s="602"/>
      <c r="B5244" s="3033" t="s">
        <v>351</v>
      </c>
      <c r="C5244" s="698" t="s">
        <v>308</v>
      </c>
      <c r="D5244" s="927" t="s">
        <v>1853</v>
      </c>
      <c r="E5244" s="938" t="s">
        <v>3147</v>
      </c>
      <c r="F5244" s="940">
        <v>2233</v>
      </c>
      <c r="G5244" s="2235" t="s">
        <v>4383</v>
      </c>
      <c r="H5244" s="2237"/>
      <c r="I5244" s="2237"/>
      <c r="J5244" s="2258" t="s">
        <v>1126</v>
      </c>
      <c r="K5244" s="2259"/>
      <c r="L5244" s="2237"/>
      <c r="M5244" s="2246">
        <v>1500</v>
      </c>
      <c r="N5244" s="72"/>
    </row>
    <row r="5245" spans="1:14" ht="30.6">
      <c r="A5245" s="602"/>
      <c r="B5245" s="3033" t="s">
        <v>351</v>
      </c>
      <c r="C5245" s="698" t="s">
        <v>308</v>
      </c>
      <c r="D5245" s="927" t="s">
        <v>1853</v>
      </c>
      <c r="E5245" s="938" t="s">
        <v>3147</v>
      </c>
      <c r="F5245" s="940">
        <v>2233</v>
      </c>
      <c r="G5245" s="689" t="s">
        <v>2519</v>
      </c>
      <c r="H5245" s="755"/>
      <c r="I5245" s="755">
        <v>6000</v>
      </c>
      <c r="J5245" s="1537" t="s">
        <v>1126</v>
      </c>
      <c r="K5245" s="748"/>
      <c r="L5245" s="753"/>
      <c r="M5245" s="951"/>
      <c r="N5245" s="72"/>
    </row>
    <row r="5246" spans="1:14">
      <c r="A5246" s="602"/>
      <c r="B5246" s="3033" t="s">
        <v>351</v>
      </c>
      <c r="C5246" s="698" t="s">
        <v>308</v>
      </c>
      <c r="D5246" s="927" t="s">
        <v>1853</v>
      </c>
      <c r="E5246" s="938" t="s">
        <v>3147</v>
      </c>
      <c r="F5246" s="940">
        <v>2233</v>
      </c>
      <c r="G5246" s="689" t="s">
        <v>1754</v>
      </c>
      <c r="H5246" s="755"/>
      <c r="I5246" s="755">
        <v>-5000</v>
      </c>
      <c r="J5246" s="1537" t="s">
        <v>1126</v>
      </c>
      <c r="K5246" s="748"/>
      <c r="L5246" s="753"/>
      <c r="M5246" s="951"/>
      <c r="N5246" s="72"/>
    </row>
    <row r="5247" spans="1:14" ht="20.399999999999999">
      <c r="A5247" s="602"/>
      <c r="B5247" s="3033" t="s">
        <v>351</v>
      </c>
      <c r="C5247" s="698" t="s">
        <v>308</v>
      </c>
      <c r="D5247" s="927" t="s">
        <v>1853</v>
      </c>
      <c r="E5247" s="938" t="s">
        <v>3147</v>
      </c>
      <c r="F5247" s="940">
        <v>2233</v>
      </c>
      <c r="G5247" s="689" t="s">
        <v>3063</v>
      </c>
      <c r="H5247" s="755"/>
      <c r="I5247" s="755">
        <v>-800</v>
      </c>
      <c r="J5247" s="1537" t="s">
        <v>1126</v>
      </c>
      <c r="K5247" s="748"/>
      <c r="L5247" s="753"/>
      <c r="M5247" s="951"/>
      <c r="N5247" s="72"/>
    </row>
    <row r="5248" spans="1:14">
      <c r="A5248" s="622"/>
      <c r="B5248" s="3032" t="s">
        <v>351</v>
      </c>
      <c r="C5248" s="635" t="s">
        <v>308</v>
      </c>
      <c r="D5248" s="923" t="s">
        <v>1853</v>
      </c>
      <c r="E5248" s="2260" t="s">
        <v>3147</v>
      </c>
      <c r="F5248" s="935">
        <v>2239</v>
      </c>
      <c r="G5248" s="739" t="s">
        <v>993</v>
      </c>
      <c r="H5248" s="1009">
        <v>450</v>
      </c>
      <c r="I5248" s="1009"/>
      <c r="J5248" s="1537">
        <v>0</v>
      </c>
      <c r="K5248" s="781"/>
      <c r="L5248" s="936">
        <v>1500</v>
      </c>
      <c r="M5248" s="2232"/>
      <c r="N5248" s="72"/>
    </row>
    <row r="5249" spans="1:14" ht="20.399999999999999">
      <c r="A5249" s="602"/>
      <c r="B5249" s="3033" t="s">
        <v>351</v>
      </c>
      <c r="C5249" s="698" t="s">
        <v>308</v>
      </c>
      <c r="D5249" s="927" t="s">
        <v>1853</v>
      </c>
      <c r="E5249" s="938" t="s">
        <v>3147</v>
      </c>
      <c r="F5249" s="940">
        <v>2239</v>
      </c>
      <c r="G5249" s="2235" t="s">
        <v>4383</v>
      </c>
      <c r="H5249" s="2237"/>
      <c r="I5249" s="2237"/>
      <c r="J5249" s="2258" t="s">
        <v>1126</v>
      </c>
      <c r="K5249" s="2259"/>
      <c r="L5249" s="2237"/>
      <c r="M5249" s="2246">
        <v>1500</v>
      </c>
      <c r="N5249" s="72"/>
    </row>
    <row r="5250" spans="1:14" ht="30.6">
      <c r="A5250" s="602"/>
      <c r="B5250" s="3033" t="s">
        <v>351</v>
      </c>
      <c r="C5250" s="698" t="s">
        <v>308</v>
      </c>
      <c r="D5250" s="927" t="s">
        <v>1853</v>
      </c>
      <c r="E5250" s="938" t="s">
        <v>3147</v>
      </c>
      <c r="F5250" s="940">
        <v>2239</v>
      </c>
      <c r="G5250" s="689" t="s">
        <v>2519</v>
      </c>
      <c r="H5250" s="755"/>
      <c r="I5250" s="755">
        <v>450</v>
      </c>
      <c r="J5250" s="1537" t="s">
        <v>1126</v>
      </c>
      <c r="K5250" s="748"/>
      <c r="L5250" s="753"/>
      <c r="M5250" s="951"/>
      <c r="N5250" s="72"/>
    </row>
    <row r="5251" spans="1:14">
      <c r="A5251" s="622"/>
      <c r="B5251" s="3032" t="s">
        <v>351</v>
      </c>
      <c r="C5251" s="635" t="s">
        <v>308</v>
      </c>
      <c r="D5251" s="923" t="s">
        <v>1853</v>
      </c>
      <c r="E5251" s="933" t="s">
        <v>1839</v>
      </c>
      <c r="F5251" s="935">
        <v>1147</v>
      </c>
      <c r="G5251" s="739" t="s">
        <v>414</v>
      </c>
      <c r="H5251" s="936">
        <v>6000</v>
      </c>
      <c r="I5251" s="1009"/>
      <c r="J5251" s="1537">
        <v>809.13</v>
      </c>
      <c r="K5251" s="781"/>
      <c r="L5251" s="936">
        <v>1000</v>
      </c>
      <c r="M5251" s="2232"/>
      <c r="N5251" s="72"/>
    </row>
    <row r="5252" spans="1:14">
      <c r="A5252" s="602"/>
      <c r="B5252" s="3033" t="s">
        <v>351</v>
      </c>
      <c r="C5252" s="698" t="s">
        <v>308</v>
      </c>
      <c r="D5252" s="927" t="s">
        <v>1853</v>
      </c>
      <c r="E5252" s="938" t="s">
        <v>1839</v>
      </c>
      <c r="F5252" s="940">
        <v>1147</v>
      </c>
      <c r="G5252" s="2235" t="s">
        <v>4387</v>
      </c>
      <c r="H5252" s="2237"/>
      <c r="I5252" s="2237"/>
      <c r="J5252" s="2258" t="s">
        <v>1126</v>
      </c>
      <c r="K5252" s="2259"/>
      <c r="L5252" s="2237"/>
      <c r="M5252" s="2246">
        <v>1000</v>
      </c>
      <c r="N5252" s="72"/>
    </row>
    <row r="5253" spans="1:14">
      <c r="A5253" s="602"/>
      <c r="B5253" s="3033" t="s">
        <v>351</v>
      </c>
      <c r="C5253" s="698" t="s">
        <v>308</v>
      </c>
      <c r="D5253" s="927" t="s">
        <v>1853</v>
      </c>
      <c r="E5253" s="938" t="s">
        <v>1839</v>
      </c>
      <c r="F5253" s="940">
        <v>1147</v>
      </c>
      <c r="G5253" s="689" t="s">
        <v>2520</v>
      </c>
      <c r="H5253" s="755"/>
      <c r="I5253" s="755">
        <v>6000</v>
      </c>
      <c r="J5253" s="1537" t="s">
        <v>1126</v>
      </c>
      <c r="K5253" s="748"/>
      <c r="L5253" s="753"/>
      <c r="M5253" s="951"/>
      <c r="N5253" s="72"/>
    </row>
    <row r="5254" spans="1:14" ht="20.399999999999999">
      <c r="A5254" s="622"/>
      <c r="B5254" s="3032" t="s">
        <v>351</v>
      </c>
      <c r="C5254" s="635" t="s">
        <v>308</v>
      </c>
      <c r="D5254" s="923" t="s">
        <v>1853</v>
      </c>
      <c r="E5254" s="933" t="s">
        <v>1839</v>
      </c>
      <c r="F5254" s="935">
        <v>1210</v>
      </c>
      <c r="G5254" s="739" t="s">
        <v>388</v>
      </c>
      <c r="H5254" s="936">
        <v>500</v>
      </c>
      <c r="I5254" s="1009"/>
      <c r="J5254" s="1537">
        <v>190.87</v>
      </c>
      <c r="K5254" s="781"/>
      <c r="L5254" s="936">
        <v>500</v>
      </c>
      <c r="M5254" s="2232"/>
      <c r="N5254" s="1497"/>
    </row>
    <row r="5255" spans="1:14">
      <c r="A5255" s="602"/>
      <c r="B5255" s="3033" t="s">
        <v>351</v>
      </c>
      <c r="C5255" s="698" t="s">
        <v>308</v>
      </c>
      <c r="D5255" s="927" t="s">
        <v>1853</v>
      </c>
      <c r="E5255" s="938" t="s">
        <v>1839</v>
      </c>
      <c r="F5255" s="940">
        <v>1210</v>
      </c>
      <c r="G5255" s="2235" t="s">
        <v>4387</v>
      </c>
      <c r="H5255" s="2237"/>
      <c r="I5255" s="2237"/>
      <c r="J5255" s="2258" t="s">
        <v>1126</v>
      </c>
      <c r="K5255" s="2259"/>
      <c r="L5255" s="2237"/>
      <c r="M5255" s="2246">
        <v>500</v>
      </c>
      <c r="N5255" s="1497"/>
    </row>
    <row r="5256" spans="1:14">
      <c r="A5256" s="602"/>
      <c r="B5256" s="3033" t="s">
        <v>351</v>
      </c>
      <c r="C5256" s="698" t="s">
        <v>308</v>
      </c>
      <c r="D5256" s="927" t="s">
        <v>1853</v>
      </c>
      <c r="E5256" s="938" t="s">
        <v>1839</v>
      </c>
      <c r="F5256" s="940">
        <v>1210</v>
      </c>
      <c r="G5256" s="689" t="s">
        <v>2521</v>
      </c>
      <c r="H5256" s="755"/>
      <c r="I5256" s="755">
        <v>500</v>
      </c>
      <c r="J5256" s="1537" t="s">
        <v>1126</v>
      </c>
      <c r="K5256" s="748"/>
      <c r="L5256" s="753"/>
      <c r="M5256" s="951"/>
      <c r="N5256" s="72"/>
    </row>
    <row r="5257" spans="1:14">
      <c r="A5257" s="622"/>
      <c r="B5257" s="3032" t="s">
        <v>351</v>
      </c>
      <c r="C5257" s="635" t="s">
        <v>308</v>
      </c>
      <c r="D5257" s="923" t="s">
        <v>1853</v>
      </c>
      <c r="E5257" s="933" t="s">
        <v>1839</v>
      </c>
      <c r="F5257" s="935">
        <v>2121</v>
      </c>
      <c r="G5257" s="739" t="s">
        <v>1008</v>
      </c>
      <c r="H5257" s="936">
        <v>19750</v>
      </c>
      <c r="I5257" s="1009"/>
      <c r="J5257" s="1537">
        <v>7725</v>
      </c>
      <c r="K5257" s="781"/>
      <c r="L5257" s="936">
        <v>3320</v>
      </c>
      <c r="M5257" s="2232"/>
      <c r="N5257" s="72"/>
    </row>
    <row r="5258" spans="1:14">
      <c r="A5258" s="602"/>
      <c r="B5258" s="3033" t="s">
        <v>351</v>
      </c>
      <c r="C5258" s="698" t="s">
        <v>308</v>
      </c>
      <c r="D5258" s="927" t="s">
        <v>1853</v>
      </c>
      <c r="E5258" s="938" t="s">
        <v>1839</v>
      </c>
      <c r="F5258" s="940">
        <v>2121</v>
      </c>
      <c r="G5258" s="2235" t="s">
        <v>4387</v>
      </c>
      <c r="H5258" s="2237"/>
      <c r="I5258" s="2237"/>
      <c r="J5258" s="2258" t="s">
        <v>1126</v>
      </c>
      <c r="K5258" s="2259"/>
      <c r="L5258" s="2237"/>
      <c r="M5258" s="2246">
        <v>3320</v>
      </c>
      <c r="N5258" s="116" t="s">
        <v>4725</v>
      </c>
    </row>
    <row r="5259" spans="1:14">
      <c r="A5259" s="602"/>
      <c r="B5259" s="3033" t="s">
        <v>351</v>
      </c>
      <c r="C5259" s="698" t="s">
        <v>308</v>
      </c>
      <c r="D5259" s="927" t="s">
        <v>1853</v>
      </c>
      <c r="E5259" s="938" t="s">
        <v>1839</v>
      </c>
      <c r="F5259" s="940">
        <v>2121</v>
      </c>
      <c r="G5259" s="689" t="s">
        <v>2520</v>
      </c>
      <c r="H5259" s="755"/>
      <c r="I5259" s="755">
        <v>13000</v>
      </c>
      <c r="J5259" s="1537" t="s">
        <v>1126</v>
      </c>
      <c r="K5259" s="748"/>
      <c r="L5259" s="753"/>
      <c r="M5259" s="951"/>
      <c r="N5259" s="72"/>
    </row>
    <row r="5260" spans="1:14" ht="20.399999999999999">
      <c r="A5260" s="602"/>
      <c r="B5260" s="3033" t="s">
        <v>351</v>
      </c>
      <c r="C5260" s="698" t="s">
        <v>308</v>
      </c>
      <c r="D5260" s="927" t="s">
        <v>1853</v>
      </c>
      <c r="E5260" s="938" t="s">
        <v>1839</v>
      </c>
      <c r="F5260" s="940">
        <v>2121</v>
      </c>
      <c r="G5260" s="689" t="s">
        <v>3157</v>
      </c>
      <c r="H5260" s="755"/>
      <c r="I5260" s="755">
        <v>-250</v>
      </c>
      <c r="J5260" s="1537" t="s">
        <v>1126</v>
      </c>
      <c r="K5260" s="748"/>
      <c r="L5260" s="753"/>
      <c r="M5260" s="951"/>
      <c r="N5260" s="72"/>
    </row>
    <row r="5261" spans="1:14" ht="40.799999999999997">
      <c r="A5261" s="602"/>
      <c r="B5261" s="3033" t="s">
        <v>351</v>
      </c>
      <c r="C5261" s="698" t="s">
        <v>308</v>
      </c>
      <c r="D5261" s="927" t="s">
        <v>1853</v>
      </c>
      <c r="E5261" s="938" t="s">
        <v>1839</v>
      </c>
      <c r="F5261" s="940">
        <v>2121</v>
      </c>
      <c r="G5261" s="689" t="s">
        <v>3235</v>
      </c>
      <c r="H5261" s="755"/>
      <c r="I5261" s="755">
        <v>7000</v>
      </c>
      <c r="J5261" s="1537" t="s">
        <v>1126</v>
      </c>
      <c r="K5261" s="748"/>
      <c r="L5261" s="753"/>
      <c r="M5261" s="951"/>
      <c r="N5261" s="72"/>
    </row>
    <row r="5262" spans="1:14" ht="20.399999999999999">
      <c r="A5262" s="622"/>
      <c r="B5262" s="3032" t="s">
        <v>351</v>
      </c>
      <c r="C5262" s="635" t="s">
        <v>308</v>
      </c>
      <c r="D5262" s="923" t="s">
        <v>1853</v>
      </c>
      <c r="E5262" s="933" t="s">
        <v>1839</v>
      </c>
      <c r="F5262" s="935">
        <v>2122</v>
      </c>
      <c r="G5262" s="739" t="s">
        <v>1009</v>
      </c>
      <c r="H5262" s="1009">
        <v>3968</v>
      </c>
      <c r="I5262" s="1009"/>
      <c r="J5262" s="1537">
        <v>0</v>
      </c>
      <c r="K5262" s="781"/>
      <c r="L5262" s="936">
        <v>3320</v>
      </c>
      <c r="M5262" s="2232"/>
      <c r="N5262" s="72"/>
    </row>
    <row r="5263" spans="1:14">
      <c r="A5263" s="602"/>
      <c r="B5263" s="3033" t="s">
        <v>351</v>
      </c>
      <c r="C5263" s="698" t="s">
        <v>308</v>
      </c>
      <c r="D5263" s="927" t="s">
        <v>1853</v>
      </c>
      <c r="E5263" s="938" t="s">
        <v>1839</v>
      </c>
      <c r="F5263" s="940">
        <v>2122</v>
      </c>
      <c r="G5263" s="2235" t="s">
        <v>4387</v>
      </c>
      <c r="H5263" s="2237"/>
      <c r="I5263" s="2237"/>
      <c r="J5263" s="2258" t="s">
        <v>1126</v>
      </c>
      <c r="K5263" s="2259"/>
      <c r="L5263" s="2237"/>
      <c r="M5263" s="2246">
        <v>3320</v>
      </c>
      <c r="N5263" s="72"/>
    </row>
    <row r="5264" spans="1:14">
      <c r="A5264" s="2588"/>
      <c r="B5264" s="3033" t="s">
        <v>351</v>
      </c>
      <c r="C5264" s="698" t="s">
        <v>308</v>
      </c>
      <c r="D5264" s="927" t="s">
        <v>1853</v>
      </c>
      <c r="E5264" s="938" t="s">
        <v>1839</v>
      </c>
      <c r="F5264" s="940">
        <v>2122</v>
      </c>
      <c r="G5264" s="3330" t="s">
        <v>5208</v>
      </c>
      <c r="H5264" s="3331"/>
      <c r="I5264" s="3331"/>
      <c r="J5264" s="3332"/>
      <c r="K5264" s="3333"/>
      <c r="L5264" s="3331"/>
      <c r="M5264" s="3335"/>
      <c r="N5264" s="72"/>
    </row>
    <row r="5265" spans="1:14">
      <c r="A5265" s="602"/>
      <c r="B5265" s="3033" t="s">
        <v>351</v>
      </c>
      <c r="C5265" s="698" t="s">
        <v>308</v>
      </c>
      <c r="D5265" s="927" t="s">
        <v>1853</v>
      </c>
      <c r="E5265" s="938" t="s">
        <v>1839</v>
      </c>
      <c r="F5265" s="940">
        <v>2122</v>
      </c>
      <c r="G5265" s="689" t="s">
        <v>2520</v>
      </c>
      <c r="H5265" s="755"/>
      <c r="I5265" s="755">
        <v>5140</v>
      </c>
      <c r="J5265" s="1537" t="s">
        <v>1126</v>
      </c>
      <c r="K5265" s="748"/>
      <c r="L5265" s="753"/>
      <c r="M5265" s="951"/>
      <c r="N5265" s="72"/>
    </row>
    <row r="5266" spans="1:14" ht="20.399999999999999">
      <c r="A5266" s="602"/>
      <c r="B5266" s="3033" t="s">
        <v>351</v>
      </c>
      <c r="C5266" s="698" t="s">
        <v>308</v>
      </c>
      <c r="D5266" s="927" t="s">
        <v>1853</v>
      </c>
      <c r="E5266" s="938" t="s">
        <v>1839</v>
      </c>
      <c r="F5266" s="940">
        <v>2122</v>
      </c>
      <c r="G5266" s="689" t="s">
        <v>2905</v>
      </c>
      <c r="H5266" s="755"/>
      <c r="I5266" s="755">
        <v>-2000</v>
      </c>
      <c r="J5266" s="1537" t="s">
        <v>1126</v>
      </c>
      <c r="K5266" s="748"/>
      <c r="L5266" s="753"/>
      <c r="M5266" s="951"/>
      <c r="N5266" s="72"/>
    </row>
    <row r="5267" spans="1:14" ht="20.399999999999999">
      <c r="A5267" s="602"/>
      <c r="B5267" s="3033" t="s">
        <v>351</v>
      </c>
      <c r="C5267" s="698" t="s">
        <v>308</v>
      </c>
      <c r="D5267" s="927" t="s">
        <v>1853</v>
      </c>
      <c r="E5267" s="938" t="s">
        <v>1839</v>
      </c>
      <c r="F5267" s="940">
        <v>2122</v>
      </c>
      <c r="G5267" s="689" t="s">
        <v>3150</v>
      </c>
      <c r="H5267" s="755"/>
      <c r="I5267" s="755">
        <v>-100</v>
      </c>
      <c r="J5267" s="1537" t="s">
        <v>1126</v>
      </c>
      <c r="K5267" s="748"/>
      <c r="L5267" s="753"/>
      <c r="M5267" s="951"/>
      <c r="N5267" s="72"/>
    </row>
    <row r="5268" spans="1:14">
      <c r="A5268" s="602"/>
      <c r="B5268" s="3033" t="s">
        <v>351</v>
      </c>
      <c r="C5268" s="698" t="s">
        <v>308</v>
      </c>
      <c r="D5268" s="927" t="s">
        <v>1853</v>
      </c>
      <c r="E5268" s="938" t="s">
        <v>1839</v>
      </c>
      <c r="F5268" s="940">
        <v>2122</v>
      </c>
      <c r="G5268" s="689" t="s">
        <v>2767</v>
      </c>
      <c r="H5268" s="755"/>
      <c r="I5268" s="755">
        <v>9328</v>
      </c>
      <c r="J5268" s="1537" t="s">
        <v>1126</v>
      </c>
      <c r="K5268" s="748"/>
      <c r="L5268" s="753"/>
      <c r="M5268" s="951"/>
      <c r="N5268" s="72"/>
    </row>
    <row r="5269" spans="1:14" ht="20.399999999999999">
      <c r="A5269" s="602"/>
      <c r="B5269" s="3033" t="s">
        <v>351</v>
      </c>
      <c r="C5269" s="698" t="s">
        <v>308</v>
      </c>
      <c r="D5269" s="927" t="s">
        <v>1853</v>
      </c>
      <c r="E5269" s="938" t="s">
        <v>1839</v>
      </c>
      <c r="F5269" s="940">
        <v>2122</v>
      </c>
      <c r="G5269" s="689" t="s">
        <v>3151</v>
      </c>
      <c r="H5269" s="755"/>
      <c r="I5269" s="755">
        <v>-200</v>
      </c>
      <c r="J5269" s="1537" t="s">
        <v>1126</v>
      </c>
      <c r="K5269" s="748"/>
      <c r="L5269" s="753"/>
      <c r="M5269" s="951"/>
      <c r="N5269" s="72"/>
    </row>
    <row r="5270" spans="1:14" ht="20.399999999999999">
      <c r="A5270" s="602"/>
      <c r="B5270" s="3033" t="s">
        <v>351</v>
      </c>
      <c r="C5270" s="698" t="s">
        <v>308</v>
      </c>
      <c r="D5270" s="927" t="s">
        <v>1853</v>
      </c>
      <c r="E5270" s="938" t="s">
        <v>1839</v>
      </c>
      <c r="F5270" s="940">
        <v>2122</v>
      </c>
      <c r="G5270" s="689" t="s">
        <v>3152</v>
      </c>
      <c r="H5270" s="755"/>
      <c r="I5270" s="755">
        <v>-2000</v>
      </c>
      <c r="J5270" s="1537" t="s">
        <v>1126</v>
      </c>
      <c r="K5270" s="748"/>
      <c r="L5270" s="753"/>
      <c r="M5270" s="951"/>
      <c r="N5270" s="72"/>
    </row>
    <row r="5271" spans="1:14" ht="20.399999999999999">
      <c r="A5271" s="602"/>
      <c r="B5271" s="3033" t="s">
        <v>351</v>
      </c>
      <c r="C5271" s="698" t="s">
        <v>308</v>
      </c>
      <c r="D5271" s="927" t="s">
        <v>1853</v>
      </c>
      <c r="E5271" s="938" t="s">
        <v>1839</v>
      </c>
      <c r="F5271" s="940">
        <v>2122</v>
      </c>
      <c r="G5271" s="689" t="s">
        <v>3153</v>
      </c>
      <c r="H5271" s="755"/>
      <c r="I5271" s="755">
        <v>-200</v>
      </c>
      <c r="J5271" s="1537" t="s">
        <v>1126</v>
      </c>
      <c r="K5271" s="748"/>
      <c r="L5271" s="753"/>
      <c r="M5271" s="951"/>
      <c r="N5271" s="72"/>
    </row>
    <row r="5272" spans="1:14" ht="20.399999999999999">
      <c r="A5272" s="602"/>
      <c r="B5272" s="3033" t="s">
        <v>351</v>
      </c>
      <c r="C5272" s="698" t="s">
        <v>308</v>
      </c>
      <c r="D5272" s="927" t="s">
        <v>1853</v>
      </c>
      <c r="E5272" s="938" t="s">
        <v>1839</v>
      </c>
      <c r="F5272" s="940">
        <v>2122</v>
      </c>
      <c r="G5272" s="689" t="s">
        <v>3154</v>
      </c>
      <c r="H5272" s="755"/>
      <c r="I5272" s="755">
        <v>-6000</v>
      </c>
      <c r="J5272" s="1537" t="s">
        <v>1126</v>
      </c>
      <c r="K5272" s="748"/>
      <c r="L5272" s="753"/>
      <c r="M5272" s="951"/>
      <c r="N5272" s="72" t="s">
        <v>144</v>
      </c>
    </row>
    <row r="5273" spans="1:14" ht="20.399999999999999">
      <c r="A5273" s="622"/>
      <c r="B5273" s="3032" t="s">
        <v>757</v>
      </c>
      <c r="C5273" s="635" t="s">
        <v>308</v>
      </c>
      <c r="D5273" s="923" t="s">
        <v>1853</v>
      </c>
      <c r="E5273" s="933" t="s">
        <v>1839</v>
      </c>
      <c r="F5273" s="935">
        <v>2122</v>
      </c>
      <c r="G5273" s="739" t="s">
        <v>1009</v>
      </c>
      <c r="H5273" s="1009"/>
      <c r="I5273" s="1009"/>
      <c r="J5273" s="1537">
        <v>0</v>
      </c>
      <c r="K5273" s="781"/>
      <c r="L5273" s="936">
        <v>4268</v>
      </c>
      <c r="M5273" s="2232"/>
      <c r="N5273" s="72"/>
    </row>
    <row r="5274" spans="1:14" ht="20.399999999999999">
      <c r="A5274" s="602"/>
      <c r="B5274" s="3033" t="s">
        <v>757</v>
      </c>
      <c r="C5274" s="698" t="s">
        <v>308</v>
      </c>
      <c r="D5274" s="927" t="s">
        <v>1853</v>
      </c>
      <c r="E5274" s="938" t="s">
        <v>1839</v>
      </c>
      <c r="F5274" s="940">
        <v>2122</v>
      </c>
      <c r="G5274" s="2235" t="s">
        <v>4389</v>
      </c>
      <c r="H5274" s="2237"/>
      <c r="I5274" s="2237">
        <v>0</v>
      </c>
      <c r="J5274" s="2258" t="s">
        <v>1126</v>
      </c>
      <c r="K5274" s="2259"/>
      <c r="L5274" s="2237"/>
      <c r="M5274" s="2246">
        <v>4268</v>
      </c>
      <c r="N5274" s="72"/>
    </row>
    <row r="5275" spans="1:14">
      <c r="A5275" s="622"/>
      <c r="B5275" s="3032" t="s">
        <v>351</v>
      </c>
      <c r="C5275" s="635" t="s">
        <v>308</v>
      </c>
      <c r="D5275" s="923" t="s">
        <v>1853</v>
      </c>
      <c r="E5275" s="2260" t="s">
        <v>1839</v>
      </c>
      <c r="F5275" s="935">
        <v>2233</v>
      </c>
      <c r="G5275" s="739" t="s">
        <v>137</v>
      </c>
      <c r="H5275" s="1009">
        <v>10000</v>
      </c>
      <c r="I5275" s="1009"/>
      <c r="J5275" s="1537">
        <v>8598.2999999999993</v>
      </c>
      <c r="K5275" s="781"/>
      <c r="L5275" s="936">
        <v>4000</v>
      </c>
      <c r="M5275" s="2232"/>
      <c r="N5275" s="72"/>
    </row>
    <row r="5276" spans="1:14">
      <c r="A5276" s="602"/>
      <c r="B5276" s="3033" t="s">
        <v>351</v>
      </c>
      <c r="C5276" s="698" t="s">
        <v>308</v>
      </c>
      <c r="D5276" s="927" t="s">
        <v>1853</v>
      </c>
      <c r="E5276" s="938" t="s">
        <v>1839</v>
      </c>
      <c r="F5276" s="940">
        <v>2233</v>
      </c>
      <c r="G5276" s="2235" t="s">
        <v>4387</v>
      </c>
      <c r="H5276" s="2237"/>
      <c r="I5276" s="2237"/>
      <c r="J5276" s="2258" t="s">
        <v>1126</v>
      </c>
      <c r="K5276" s="2259"/>
      <c r="L5276" s="2237"/>
      <c r="M5276" s="2246">
        <v>4000</v>
      </c>
      <c r="N5276" s="72"/>
    </row>
    <row r="5277" spans="1:14">
      <c r="A5277" s="602"/>
      <c r="B5277" s="3033" t="s">
        <v>351</v>
      </c>
      <c r="C5277" s="698" t="s">
        <v>308</v>
      </c>
      <c r="D5277" s="927" t="s">
        <v>1853</v>
      </c>
      <c r="E5277" s="938" t="s">
        <v>1839</v>
      </c>
      <c r="F5277" s="940">
        <v>2233</v>
      </c>
      <c r="G5277" s="689" t="s">
        <v>2520</v>
      </c>
      <c r="H5277" s="755"/>
      <c r="I5277" s="755">
        <v>8000</v>
      </c>
      <c r="J5277" s="1537" t="s">
        <v>1126</v>
      </c>
      <c r="K5277" s="748"/>
      <c r="L5277" s="753"/>
      <c r="M5277" s="951"/>
      <c r="N5277" s="296"/>
    </row>
    <row r="5278" spans="1:14" ht="20.399999999999999">
      <c r="A5278" s="602"/>
      <c r="B5278" s="3033" t="s">
        <v>351</v>
      </c>
      <c r="C5278" s="698" t="s">
        <v>308</v>
      </c>
      <c r="D5278" s="927" t="s">
        <v>1853</v>
      </c>
      <c r="E5278" s="938" t="s">
        <v>1839</v>
      </c>
      <c r="F5278" s="940">
        <v>2233</v>
      </c>
      <c r="G5278" s="689" t="s">
        <v>2905</v>
      </c>
      <c r="H5278" s="755"/>
      <c r="I5278" s="755">
        <v>2000</v>
      </c>
      <c r="J5278" s="1537" t="s">
        <v>1126</v>
      </c>
      <c r="K5278" s="748"/>
      <c r="L5278" s="753"/>
      <c r="M5278" s="951"/>
      <c r="N5278" s="296"/>
    </row>
    <row r="5279" spans="1:14">
      <c r="A5279" s="622"/>
      <c r="B5279" s="3032" t="s">
        <v>351</v>
      </c>
      <c r="C5279" s="635" t="s">
        <v>308</v>
      </c>
      <c r="D5279" s="923" t="s">
        <v>1853</v>
      </c>
      <c r="E5279" s="2260" t="s">
        <v>1839</v>
      </c>
      <c r="F5279" s="935">
        <v>2239</v>
      </c>
      <c r="G5279" s="739" t="s">
        <v>993</v>
      </c>
      <c r="H5279" s="1009">
        <v>28440</v>
      </c>
      <c r="I5279" s="1009"/>
      <c r="J5279" s="1537">
        <v>16109.95</v>
      </c>
      <c r="K5279" s="781"/>
      <c r="L5279" s="936">
        <v>6600</v>
      </c>
      <c r="M5279" s="2232"/>
      <c r="N5279" s="296"/>
    </row>
    <row r="5280" spans="1:14">
      <c r="A5280" s="602"/>
      <c r="B5280" s="3033" t="s">
        <v>351</v>
      </c>
      <c r="C5280" s="698" t="s">
        <v>308</v>
      </c>
      <c r="D5280" s="927" t="s">
        <v>1853</v>
      </c>
      <c r="E5280" s="938" t="s">
        <v>1839</v>
      </c>
      <c r="F5280" s="940">
        <v>2239</v>
      </c>
      <c r="G5280" s="2235" t="s">
        <v>4387</v>
      </c>
      <c r="H5280" s="2237"/>
      <c r="I5280" s="2237"/>
      <c r="J5280" s="2258" t="s">
        <v>1126</v>
      </c>
      <c r="K5280" s="2259"/>
      <c r="L5280" s="2237"/>
      <c r="M5280" s="2246">
        <v>6600</v>
      </c>
      <c r="N5280" s="296"/>
    </row>
    <row r="5281" spans="1:14">
      <c r="A5281" s="602"/>
      <c r="B5281" s="3033" t="s">
        <v>351</v>
      </c>
      <c r="C5281" s="698" t="s">
        <v>308</v>
      </c>
      <c r="D5281" s="927" t="s">
        <v>1853</v>
      </c>
      <c r="E5281" s="938" t="s">
        <v>1839</v>
      </c>
      <c r="F5281" s="940">
        <v>2239</v>
      </c>
      <c r="G5281" s="689" t="s">
        <v>2520</v>
      </c>
      <c r="H5281" s="755"/>
      <c r="I5281" s="755">
        <v>14000</v>
      </c>
      <c r="J5281" s="1537" t="s">
        <v>1126</v>
      </c>
      <c r="K5281" s="748"/>
      <c r="L5281" s="753"/>
      <c r="M5281" s="951"/>
      <c r="N5281" s="296"/>
    </row>
    <row r="5282" spans="1:14" ht="20.399999999999999">
      <c r="A5282" s="602"/>
      <c r="B5282" s="3033" t="s">
        <v>351</v>
      </c>
      <c r="C5282" s="698" t="s">
        <v>308</v>
      </c>
      <c r="D5282" s="927" t="s">
        <v>1853</v>
      </c>
      <c r="E5282" s="938" t="s">
        <v>1839</v>
      </c>
      <c r="F5282" s="940">
        <v>2239</v>
      </c>
      <c r="G5282" s="689" t="s">
        <v>3152</v>
      </c>
      <c r="H5282" s="755"/>
      <c r="I5282" s="755">
        <v>2000</v>
      </c>
      <c r="J5282" s="1537" t="s">
        <v>1126</v>
      </c>
      <c r="K5282" s="748"/>
      <c r="L5282" s="753"/>
      <c r="M5282" s="951"/>
      <c r="N5282" s="296"/>
    </row>
    <row r="5283" spans="1:14" ht="20.399999999999999">
      <c r="A5283" s="602"/>
      <c r="B5283" s="3033" t="s">
        <v>351</v>
      </c>
      <c r="C5283" s="698" t="s">
        <v>308</v>
      </c>
      <c r="D5283" s="927" t="s">
        <v>1853</v>
      </c>
      <c r="E5283" s="938" t="s">
        <v>1839</v>
      </c>
      <c r="F5283" s="940">
        <v>2239</v>
      </c>
      <c r="G5283" s="689" t="s">
        <v>3155</v>
      </c>
      <c r="H5283" s="755"/>
      <c r="I5283" s="755">
        <v>-500</v>
      </c>
      <c r="J5283" s="1537" t="s">
        <v>1126</v>
      </c>
      <c r="K5283" s="748"/>
      <c r="L5283" s="753"/>
      <c r="M5283" s="951"/>
      <c r="N5283" s="296"/>
    </row>
    <row r="5284" spans="1:14" ht="20.399999999999999">
      <c r="A5284" s="602"/>
      <c r="B5284" s="3033" t="s">
        <v>351</v>
      </c>
      <c r="C5284" s="698" t="s">
        <v>308</v>
      </c>
      <c r="D5284" s="927" t="s">
        <v>1853</v>
      </c>
      <c r="E5284" s="938" t="s">
        <v>1839</v>
      </c>
      <c r="F5284" s="940">
        <v>2239</v>
      </c>
      <c r="G5284" s="689" t="s">
        <v>3156</v>
      </c>
      <c r="H5284" s="755"/>
      <c r="I5284" s="755">
        <v>2000</v>
      </c>
      <c r="J5284" s="1537" t="s">
        <v>1126</v>
      </c>
      <c r="K5284" s="748"/>
      <c r="L5284" s="753"/>
      <c r="M5284" s="951"/>
      <c r="N5284" s="296"/>
    </row>
    <row r="5285" spans="1:14" ht="40.799999999999997">
      <c r="A5285" s="602"/>
      <c r="B5285" s="3033" t="s">
        <v>351</v>
      </c>
      <c r="C5285" s="698" t="s">
        <v>308</v>
      </c>
      <c r="D5285" s="927" t="s">
        <v>1853</v>
      </c>
      <c r="E5285" s="938" t="s">
        <v>1839</v>
      </c>
      <c r="F5285" s="940">
        <v>2239</v>
      </c>
      <c r="G5285" s="689" t="s">
        <v>3235</v>
      </c>
      <c r="H5285" s="755"/>
      <c r="I5285" s="755">
        <v>10940</v>
      </c>
      <c r="J5285" s="1537" t="s">
        <v>1126</v>
      </c>
      <c r="K5285" s="748"/>
      <c r="L5285" s="753"/>
      <c r="M5285" s="951"/>
      <c r="N5285" s="296"/>
    </row>
    <row r="5286" spans="1:14">
      <c r="A5286" s="622"/>
      <c r="B5286" s="3032" t="s">
        <v>351</v>
      </c>
      <c r="C5286" s="635" t="s">
        <v>308</v>
      </c>
      <c r="D5286" s="923" t="s">
        <v>1853</v>
      </c>
      <c r="E5286" s="2260" t="s">
        <v>1839</v>
      </c>
      <c r="F5286" s="935">
        <v>2264</v>
      </c>
      <c r="G5286" s="739" t="s">
        <v>1280</v>
      </c>
      <c r="H5286" s="1009">
        <v>4250</v>
      </c>
      <c r="I5286" s="1009"/>
      <c r="J5286" s="1537">
        <v>3450</v>
      </c>
      <c r="K5286" s="781"/>
      <c r="L5286" s="936">
        <v>1800</v>
      </c>
      <c r="M5286" s="2232"/>
      <c r="N5286" s="296"/>
    </row>
    <row r="5287" spans="1:14">
      <c r="A5287" s="602"/>
      <c r="B5287" s="3033" t="s">
        <v>351</v>
      </c>
      <c r="C5287" s="698" t="s">
        <v>308</v>
      </c>
      <c r="D5287" s="927" t="s">
        <v>1853</v>
      </c>
      <c r="E5287" s="938" t="s">
        <v>1839</v>
      </c>
      <c r="F5287" s="940">
        <v>2264</v>
      </c>
      <c r="G5287" s="2235" t="s">
        <v>4387</v>
      </c>
      <c r="H5287" s="2237"/>
      <c r="I5287" s="2237"/>
      <c r="J5287" s="2258" t="s">
        <v>1126</v>
      </c>
      <c r="K5287" s="2259"/>
      <c r="L5287" s="2237"/>
      <c r="M5287" s="2246">
        <v>1800</v>
      </c>
      <c r="N5287" s="296" t="s">
        <v>1942</v>
      </c>
    </row>
    <row r="5288" spans="1:14" ht="20.399999999999999">
      <c r="A5288" s="602"/>
      <c r="B5288" s="3033" t="s">
        <v>351</v>
      </c>
      <c r="C5288" s="698" t="s">
        <v>308</v>
      </c>
      <c r="D5288" s="927" t="s">
        <v>1853</v>
      </c>
      <c r="E5288" s="938" t="s">
        <v>1839</v>
      </c>
      <c r="F5288" s="940">
        <v>2264</v>
      </c>
      <c r="G5288" s="689" t="s">
        <v>3154</v>
      </c>
      <c r="H5288" s="755"/>
      <c r="I5288" s="755">
        <v>6000</v>
      </c>
      <c r="J5288" s="1537" t="s">
        <v>1126</v>
      </c>
      <c r="K5288" s="748"/>
      <c r="L5288" s="753"/>
      <c r="M5288" s="951"/>
      <c r="N5288" s="296"/>
    </row>
    <row r="5289" spans="1:14" ht="20.399999999999999">
      <c r="A5289" s="602"/>
      <c r="B5289" s="3033" t="s">
        <v>351</v>
      </c>
      <c r="C5289" s="698" t="s">
        <v>308</v>
      </c>
      <c r="D5289" s="927" t="s">
        <v>1853</v>
      </c>
      <c r="E5289" s="938" t="s">
        <v>1839</v>
      </c>
      <c r="F5289" s="940">
        <v>2264</v>
      </c>
      <c r="G5289" s="689" t="s">
        <v>3156</v>
      </c>
      <c r="H5289" s="755"/>
      <c r="I5289" s="755">
        <v>-2000</v>
      </c>
      <c r="J5289" s="1537" t="s">
        <v>1126</v>
      </c>
      <c r="K5289" s="748"/>
      <c r="L5289" s="753"/>
      <c r="M5289" s="951"/>
      <c r="N5289" s="296"/>
    </row>
    <row r="5290" spans="1:14" ht="20.399999999999999">
      <c r="A5290" s="602"/>
      <c r="B5290" s="3033" t="s">
        <v>351</v>
      </c>
      <c r="C5290" s="698" t="s">
        <v>308</v>
      </c>
      <c r="D5290" s="927" t="s">
        <v>1853</v>
      </c>
      <c r="E5290" s="938" t="s">
        <v>1839</v>
      </c>
      <c r="F5290" s="940">
        <v>2264</v>
      </c>
      <c r="G5290" s="689" t="s">
        <v>3157</v>
      </c>
      <c r="H5290" s="755"/>
      <c r="I5290" s="755">
        <v>250</v>
      </c>
      <c r="J5290" s="1537" t="s">
        <v>1126</v>
      </c>
      <c r="K5290" s="748"/>
      <c r="L5290" s="753"/>
      <c r="M5290" s="951"/>
      <c r="N5290" s="296"/>
    </row>
    <row r="5291" spans="1:14" ht="20.399999999999999">
      <c r="A5291" s="622"/>
      <c r="B5291" s="3032" t="s">
        <v>351</v>
      </c>
      <c r="C5291" s="635" t="s">
        <v>308</v>
      </c>
      <c r="D5291" s="923" t="s">
        <v>1853</v>
      </c>
      <c r="E5291" s="2260" t="s">
        <v>1839</v>
      </c>
      <c r="F5291" s="935">
        <v>2314</v>
      </c>
      <c r="G5291" s="739" t="s">
        <v>1427</v>
      </c>
      <c r="H5291" s="1009">
        <v>300</v>
      </c>
      <c r="I5291" s="1009"/>
      <c r="J5291" s="1537">
        <v>179</v>
      </c>
      <c r="K5291" s="781"/>
      <c r="L5291" s="936">
        <v>300</v>
      </c>
      <c r="M5291" s="2232"/>
      <c r="N5291" s="296"/>
    </row>
    <row r="5292" spans="1:14">
      <c r="A5292" s="602"/>
      <c r="B5292" s="3033" t="s">
        <v>351</v>
      </c>
      <c r="C5292" s="698" t="s">
        <v>308</v>
      </c>
      <c r="D5292" s="927" t="s">
        <v>1853</v>
      </c>
      <c r="E5292" s="938" t="s">
        <v>1839</v>
      </c>
      <c r="F5292" s="940">
        <v>2314</v>
      </c>
      <c r="G5292" s="2235" t="s">
        <v>4387</v>
      </c>
      <c r="H5292" s="2237"/>
      <c r="I5292" s="2237"/>
      <c r="J5292" s="2258" t="s">
        <v>1126</v>
      </c>
      <c r="K5292" s="2259"/>
      <c r="L5292" s="2237"/>
      <c r="M5292" s="2246">
        <v>300</v>
      </c>
      <c r="N5292" s="6" t="s">
        <v>3455</v>
      </c>
    </row>
    <row r="5293" spans="1:14" ht="20.399999999999999">
      <c r="A5293" s="602"/>
      <c r="B5293" s="3033" t="s">
        <v>351</v>
      </c>
      <c r="C5293" s="698" t="s">
        <v>308</v>
      </c>
      <c r="D5293" s="927" t="s">
        <v>1853</v>
      </c>
      <c r="E5293" s="938" t="s">
        <v>1839</v>
      </c>
      <c r="F5293" s="940">
        <v>2314</v>
      </c>
      <c r="G5293" s="689" t="s">
        <v>3150</v>
      </c>
      <c r="H5293" s="755"/>
      <c r="I5293" s="755">
        <v>100</v>
      </c>
      <c r="J5293" s="1537" t="s">
        <v>1126</v>
      </c>
      <c r="K5293" s="748"/>
      <c r="L5293" s="753"/>
      <c r="M5293" s="951"/>
      <c r="N5293" s="6"/>
    </row>
    <row r="5294" spans="1:14" ht="20.399999999999999">
      <c r="A5294" s="602"/>
      <c r="B5294" s="3033" t="s">
        <v>351</v>
      </c>
      <c r="C5294" s="698" t="s">
        <v>308</v>
      </c>
      <c r="D5294" s="927" t="s">
        <v>1853</v>
      </c>
      <c r="E5294" s="938" t="s">
        <v>1839</v>
      </c>
      <c r="F5294" s="940">
        <v>2314</v>
      </c>
      <c r="G5294" s="689" t="s">
        <v>3153</v>
      </c>
      <c r="H5294" s="755"/>
      <c r="I5294" s="755">
        <v>200</v>
      </c>
      <c r="J5294" s="1537" t="s">
        <v>1126</v>
      </c>
      <c r="K5294" s="748"/>
      <c r="L5294" s="753"/>
      <c r="M5294" s="951"/>
      <c r="N5294" s="6" t="s">
        <v>2478</v>
      </c>
    </row>
    <row r="5295" spans="1:14">
      <c r="A5295" s="622"/>
      <c r="B5295" s="3032" t="s">
        <v>351</v>
      </c>
      <c r="C5295" s="635" t="s">
        <v>308</v>
      </c>
      <c r="D5295" s="923" t="s">
        <v>1853</v>
      </c>
      <c r="E5295" s="2260" t="s">
        <v>1839</v>
      </c>
      <c r="F5295" s="935">
        <v>2350</v>
      </c>
      <c r="G5295" s="739" t="s">
        <v>127</v>
      </c>
      <c r="H5295" s="1009">
        <v>500</v>
      </c>
      <c r="I5295" s="1009"/>
      <c r="J5295" s="1537">
        <v>196</v>
      </c>
      <c r="K5295" s="781"/>
      <c r="L5295" s="936">
        <v>500</v>
      </c>
      <c r="M5295" s="2232"/>
      <c r="N5295" s="6" t="s">
        <v>2478</v>
      </c>
    </row>
    <row r="5296" spans="1:14">
      <c r="A5296" s="602"/>
      <c r="B5296" s="3033" t="s">
        <v>351</v>
      </c>
      <c r="C5296" s="698" t="s">
        <v>308</v>
      </c>
      <c r="D5296" s="927" t="s">
        <v>1853</v>
      </c>
      <c r="E5296" s="938" t="s">
        <v>1839</v>
      </c>
      <c r="F5296" s="940">
        <v>2350</v>
      </c>
      <c r="G5296" s="2235" t="s">
        <v>4387</v>
      </c>
      <c r="H5296" s="2237"/>
      <c r="I5296" s="2237"/>
      <c r="J5296" s="2258" t="s">
        <v>1126</v>
      </c>
      <c r="K5296" s="2259"/>
      <c r="L5296" s="2237"/>
      <c r="M5296" s="2246">
        <v>500</v>
      </c>
      <c r="N5296" s="6" t="s">
        <v>2478</v>
      </c>
    </row>
    <row r="5297" spans="1:14" ht="20.399999999999999">
      <c r="A5297" s="602"/>
      <c r="B5297" s="3033" t="s">
        <v>351</v>
      </c>
      <c r="C5297" s="698" t="s">
        <v>308</v>
      </c>
      <c r="D5297" s="927" t="s">
        <v>1853</v>
      </c>
      <c r="E5297" s="938" t="s">
        <v>1839</v>
      </c>
      <c r="F5297" s="940">
        <v>2350</v>
      </c>
      <c r="G5297" s="689" t="s">
        <v>3155</v>
      </c>
      <c r="H5297" s="755"/>
      <c r="I5297" s="755">
        <v>500</v>
      </c>
      <c r="J5297" s="1537" t="s">
        <v>1126</v>
      </c>
      <c r="K5297" s="748"/>
      <c r="L5297" s="753"/>
      <c r="M5297" s="951"/>
      <c r="N5297" s="6" t="s">
        <v>2478</v>
      </c>
    </row>
    <row r="5298" spans="1:14">
      <c r="A5298" s="622"/>
      <c r="B5298" s="3032" t="s">
        <v>351</v>
      </c>
      <c r="C5298" s="635" t="s">
        <v>308</v>
      </c>
      <c r="D5298" s="923" t="s">
        <v>1853</v>
      </c>
      <c r="E5298" s="2260" t="s">
        <v>1839</v>
      </c>
      <c r="F5298" s="935">
        <v>2390</v>
      </c>
      <c r="G5298" s="739" t="s">
        <v>127</v>
      </c>
      <c r="H5298" s="1009">
        <v>200</v>
      </c>
      <c r="I5298" s="1009"/>
      <c r="J5298" s="1537">
        <v>172</v>
      </c>
      <c r="K5298" s="781"/>
      <c r="L5298" s="936">
        <v>0</v>
      </c>
      <c r="M5298" s="2232"/>
      <c r="N5298" s="116"/>
    </row>
    <row r="5299" spans="1:14" ht="20.399999999999999">
      <c r="A5299" s="602"/>
      <c r="B5299" s="3033" t="s">
        <v>351</v>
      </c>
      <c r="C5299" s="698" t="s">
        <v>308</v>
      </c>
      <c r="D5299" s="927" t="s">
        <v>1853</v>
      </c>
      <c r="E5299" s="938" t="s">
        <v>1839</v>
      </c>
      <c r="F5299" s="940">
        <v>2390</v>
      </c>
      <c r="G5299" s="689" t="s">
        <v>3151</v>
      </c>
      <c r="H5299" s="755"/>
      <c r="I5299" s="755">
        <v>200</v>
      </c>
      <c r="J5299" s="1537" t="s">
        <v>1126</v>
      </c>
      <c r="K5299" s="748"/>
      <c r="L5299" s="753"/>
      <c r="M5299" s="951"/>
      <c r="N5299" s="350"/>
    </row>
    <row r="5300" spans="1:14">
      <c r="A5300" s="602"/>
      <c r="B5300" s="3033" t="s">
        <v>351</v>
      </c>
      <c r="C5300" s="698" t="s">
        <v>308</v>
      </c>
      <c r="D5300" s="927" t="s">
        <v>1853</v>
      </c>
      <c r="E5300" s="938" t="s">
        <v>1839</v>
      </c>
      <c r="F5300" s="940">
        <v>2390</v>
      </c>
      <c r="G5300" s="689"/>
      <c r="H5300" s="755"/>
      <c r="I5300" s="755"/>
      <c r="J5300" s="1537" t="s">
        <v>1126</v>
      </c>
      <c r="K5300" s="748"/>
      <c r="L5300" s="753"/>
      <c r="M5300" s="951"/>
      <c r="N5300" s="167">
        <v>461.76</v>
      </c>
    </row>
    <row r="5301" spans="1:14">
      <c r="A5301" s="1466"/>
      <c r="B5301" s="3052" t="s">
        <v>351</v>
      </c>
      <c r="C5301" s="1466"/>
      <c r="D5301" s="1472" t="s">
        <v>1853</v>
      </c>
      <c r="E5301" s="1473" t="s">
        <v>3173</v>
      </c>
      <c r="F5301" s="1467">
        <v>1119</v>
      </c>
      <c r="G5301" s="1468" t="s">
        <v>134</v>
      </c>
      <c r="H5301" s="1474">
        <v>1240</v>
      </c>
      <c r="I5301" s="1474"/>
      <c r="J5301" s="1474"/>
      <c r="K5301" s="1458"/>
      <c r="L5301" s="1475">
        <v>1240</v>
      </c>
      <c r="M5301" s="1476"/>
      <c r="N5301" s="116"/>
    </row>
    <row r="5302" spans="1:14">
      <c r="A5302" s="1393"/>
      <c r="B5302" s="3042" t="s">
        <v>351</v>
      </c>
      <c r="C5302" s="1393"/>
      <c r="D5302" s="1452" t="s">
        <v>1853</v>
      </c>
      <c r="E5302" s="1477" t="s">
        <v>3173</v>
      </c>
      <c r="F5302" s="1465">
        <v>1119</v>
      </c>
      <c r="G5302" s="1439" t="s">
        <v>422</v>
      </c>
      <c r="H5302" s="1440"/>
      <c r="I5302" s="1440">
        <v>1240</v>
      </c>
      <c r="J5302" s="1440"/>
      <c r="K5302" s="1442"/>
      <c r="L5302" s="1469"/>
      <c r="M5302" s="1478">
        <v>1240</v>
      </c>
      <c r="N5302" s="116"/>
    </row>
    <row r="5303" spans="1:14" ht="20.399999999999999">
      <c r="A5303" s="1466"/>
      <c r="B5303" s="3052" t="s">
        <v>351</v>
      </c>
      <c r="C5303" s="1466"/>
      <c r="D5303" s="1472" t="s">
        <v>1853</v>
      </c>
      <c r="E5303" s="1473" t="s">
        <v>3173</v>
      </c>
      <c r="F5303" s="1467">
        <v>1210</v>
      </c>
      <c r="G5303" s="1468" t="s">
        <v>388</v>
      </c>
      <c r="H5303" s="1474">
        <v>293</v>
      </c>
      <c r="I5303" s="1474"/>
      <c r="J5303" s="1474"/>
      <c r="K5303" s="1458"/>
      <c r="L5303" s="1475">
        <v>293</v>
      </c>
      <c r="M5303" s="1474"/>
      <c r="N5303" s="6"/>
    </row>
    <row r="5304" spans="1:14">
      <c r="A5304" s="1393"/>
      <c r="B5304" s="3042" t="s">
        <v>351</v>
      </c>
      <c r="C5304" s="1393"/>
      <c r="D5304" s="1452" t="s">
        <v>1853</v>
      </c>
      <c r="E5304" s="1477" t="s">
        <v>3173</v>
      </c>
      <c r="F5304" s="1465">
        <v>1210</v>
      </c>
      <c r="G5304" s="1439"/>
      <c r="H5304" s="1440"/>
      <c r="I5304" s="1440">
        <v>293</v>
      </c>
      <c r="J5304" s="1440"/>
      <c r="K5304" s="1442"/>
      <c r="L5304" s="1469"/>
      <c r="M5304" s="1478">
        <v>293</v>
      </c>
      <c r="N5304" s="6" t="s">
        <v>3456</v>
      </c>
    </row>
    <row r="5305" spans="1:14">
      <c r="A5305" s="1466"/>
      <c r="B5305" s="3052" t="s">
        <v>351</v>
      </c>
      <c r="C5305" s="1466"/>
      <c r="D5305" s="1472" t="s">
        <v>1853</v>
      </c>
      <c r="E5305" s="1473" t="s">
        <v>3173</v>
      </c>
      <c r="F5305" s="1467">
        <v>2239</v>
      </c>
      <c r="G5305" s="1468" t="s">
        <v>993</v>
      </c>
      <c r="H5305" s="1474">
        <v>13940</v>
      </c>
      <c r="I5305" s="1474"/>
      <c r="J5305" s="1474"/>
      <c r="K5305" s="1458"/>
      <c r="L5305" s="1475">
        <v>13940</v>
      </c>
      <c r="M5305" s="1474"/>
      <c r="N5305" s="6"/>
    </row>
    <row r="5306" spans="1:14">
      <c r="A5306" s="1393"/>
      <c r="B5306" s="3042" t="s">
        <v>351</v>
      </c>
      <c r="C5306" s="1393"/>
      <c r="D5306" s="1452" t="s">
        <v>1853</v>
      </c>
      <c r="E5306" s="1477" t="s">
        <v>3173</v>
      </c>
      <c r="F5306" s="1465">
        <v>2239</v>
      </c>
      <c r="G5306" s="1470" t="s">
        <v>1287</v>
      </c>
      <c r="H5306" s="1440"/>
      <c r="I5306" s="1440">
        <v>13940</v>
      </c>
      <c r="J5306" s="1440"/>
      <c r="K5306" s="1442"/>
      <c r="L5306" s="1469"/>
      <c r="M5306" s="1478">
        <v>13940</v>
      </c>
      <c r="N5306" s="6"/>
    </row>
    <row r="5307" spans="1:14">
      <c r="A5307" s="1393"/>
      <c r="B5307" s="3042" t="s">
        <v>351</v>
      </c>
      <c r="C5307" s="1393"/>
      <c r="D5307" s="1452" t="s">
        <v>1853</v>
      </c>
      <c r="E5307" s="1477" t="s">
        <v>3173</v>
      </c>
      <c r="F5307" s="1465">
        <v>2239</v>
      </c>
      <c r="G5307" s="1470" t="s">
        <v>304</v>
      </c>
      <c r="H5307" s="1440"/>
      <c r="I5307" s="1440"/>
      <c r="J5307" s="1440"/>
      <c r="K5307" s="1442"/>
      <c r="L5307" s="1469"/>
      <c r="M5307" s="1478">
        <v>1533</v>
      </c>
      <c r="N5307" s="116"/>
    </row>
    <row r="5308" spans="1:14">
      <c r="A5308" s="1393"/>
      <c r="B5308" s="3042" t="s">
        <v>351</v>
      </c>
      <c r="C5308" s="1393"/>
      <c r="D5308" s="1452" t="s">
        <v>1853</v>
      </c>
      <c r="E5308" s="1477" t="s">
        <v>3173</v>
      </c>
      <c r="F5308" s="1465">
        <v>2239</v>
      </c>
      <c r="G5308" s="1470" t="s">
        <v>5104</v>
      </c>
      <c r="H5308" s="1440"/>
      <c r="I5308" s="1440"/>
      <c r="J5308" s="1440"/>
      <c r="K5308" s="1442"/>
      <c r="L5308" s="1469"/>
      <c r="M5308" s="1478">
        <v>-1533</v>
      </c>
      <c r="N5308" s="116"/>
    </row>
    <row r="5309" spans="1:14">
      <c r="A5309" s="788"/>
      <c r="B5309" s="3032" t="s">
        <v>422</v>
      </c>
      <c r="C5309" s="622" t="s">
        <v>413</v>
      </c>
      <c r="D5309" s="658" t="s">
        <v>1850</v>
      </c>
      <c r="E5309" s="681" t="s">
        <v>1792</v>
      </c>
      <c r="F5309" s="763">
        <v>1119</v>
      </c>
      <c r="G5309" s="739" t="s">
        <v>392</v>
      </c>
      <c r="H5309" s="645">
        <v>164611</v>
      </c>
      <c r="I5309" s="645"/>
      <c r="J5309" s="1537">
        <v>140952</v>
      </c>
      <c r="K5309" s="741"/>
      <c r="L5309" s="645">
        <v>188923.83999999997</v>
      </c>
      <c r="M5309" s="645"/>
      <c r="N5309" s="116"/>
    </row>
    <row r="5310" spans="1:14">
      <c r="A5310" s="699"/>
      <c r="B5310" s="3033" t="s">
        <v>422</v>
      </c>
      <c r="C5310" s="602" t="s">
        <v>413</v>
      </c>
      <c r="D5310" s="617" t="s">
        <v>1850</v>
      </c>
      <c r="E5310" s="639" t="s">
        <v>1792</v>
      </c>
      <c r="F5310" s="734">
        <v>1119</v>
      </c>
      <c r="G5310" s="689" t="s">
        <v>422</v>
      </c>
      <c r="H5310" s="640"/>
      <c r="I5310" s="640">
        <v>177111.36</v>
      </c>
      <c r="J5310" s="1537" t="s">
        <v>1126</v>
      </c>
      <c r="K5310" s="741"/>
      <c r="L5310" s="640"/>
      <c r="M5310" s="640">
        <v>188923.83999999997</v>
      </c>
      <c r="N5310" s="116"/>
    </row>
    <row r="5311" spans="1:14" ht="20.399999999999999">
      <c r="A5311" s="699"/>
      <c r="B5311" s="3033" t="s">
        <v>422</v>
      </c>
      <c r="C5311" s="602" t="s">
        <v>413</v>
      </c>
      <c r="D5311" s="617" t="s">
        <v>1850</v>
      </c>
      <c r="E5311" s="639" t="s">
        <v>1792</v>
      </c>
      <c r="F5311" s="734">
        <v>1119</v>
      </c>
      <c r="G5311" s="751" t="s">
        <v>3189</v>
      </c>
      <c r="H5311" s="640"/>
      <c r="I5311" s="640">
        <v>-2000</v>
      </c>
      <c r="J5311" s="1537" t="s">
        <v>1126</v>
      </c>
      <c r="K5311" s="741"/>
      <c r="L5311" s="640"/>
      <c r="M5311" s="640"/>
      <c r="N5311" s="429" t="s">
        <v>3459</v>
      </c>
    </row>
    <row r="5312" spans="1:14" ht="30.6">
      <c r="A5312" s="2513"/>
      <c r="B5312" s="3033" t="s">
        <v>422</v>
      </c>
      <c r="C5312" s="602" t="s">
        <v>413</v>
      </c>
      <c r="D5312" s="617" t="s">
        <v>1850</v>
      </c>
      <c r="E5312" s="639" t="s">
        <v>1792</v>
      </c>
      <c r="F5312" s="734">
        <v>1119</v>
      </c>
      <c r="G5312" s="2692" t="s">
        <v>4900</v>
      </c>
      <c r="H5312" s="2524"/>
      <c r="I5312" s="2524">
        <v>-8000</v>
      </c>
      <c r="J5312" s="2530"/>
      <c r="K5312" s="2695"/>
      <c r="L5312" s="2524"/>
      <c r="M5312" s="2524"/>
      <c r="N5312" s="429" t="s">
        <v>3460</v>
      </c>
    </row>
    <row r="5313" spans="1:14" ht="20.399999999999999">
      <c r="A5313" s="2513"/>
      <c r="B5313" s="3033" t="s">
        <v>422</v>
      </c>
      <c r="C5313" s="602" t="s">
        <v>413</v>
      </c>
      <c r="D5313" s="617" t="s">
        <v>1850</v>
      </c>
      <c r="E5313" s="639" t="s">
        <v>1792</v>
      </c>
      <c r="F5313" s="734">
        <v>1119</v>
      </c>
      <c r="G5313" s="2692" t="s">
        <v>4901</v>
      </c>
      <c r="H5313" s="2524"/>
      <c r="I5313" s="2524">
        <v>-2500</v>
      </c>
      <c r="J5313" s="2530"/>
      <c r="K5313" s="2695"/>
      <c r="L5313" s="2524"/>
      <c r="M5313" s="2524"/>
      <c r="N5313" s="116" t="s">
        <v>3461</v>
      </c>
    </row>
    <row r="5314" spans="1:14" ht="20.399999999999999">
      <c r="A5314" s="1498"/>
      <c r="B5314" s="3052" t="s">
        <v>422</v>
      </c>
      <c r="C5314" s="1466" t="s">
        <v>413</v>
      </c>
      <c r="D5314" s="1472" t="s">
        <v>1850</v>
      </c>
      <c r="E5314" s="1473" t="s">
        <v>1792</v>
      </c>
      <c r="F5314" s="1531">
        <v>1142</v>
      </c>
      <c r="G5314" s="1532" t="s">
        <v>102</v>
      </c>
      <c r="H5314" s="1488">
        <v>2000</v>
      </c>
      <c r="I5314" s="1488"/>
      <c r="J5314" s="1488">
        <v>1180</v>
      </c>
      <c r="K5314" s="1506"/>
      <c r="L5314" s="1488">
        <v>2000</v>
      </c>
      <c r="M5314" s="1488"/>
      <c r="N5314" s="116" t="s">
        <v>3461</v>
      </c>
    </row>
    <row r="5315" spans="1:14" ht="20.399999999999999">
      <c r="A5315" s="1447"/>
      <c r="B5315" s="3042" t="s">
        <v>422</v>
      </c>
      <c r="C5315" s="1393" t="s">
        <v>413</v>
      </c>
      <c r="D5315" s="1452" t="s">
        <v>1850</v>
      </c>
      <c r="E5315" s="1477" t="s">
        <v>1792</v>
      </c>
      <c r="F5315" s="1453">
        <v>1142</v>
      </c>
      <c r="G5315" s="1444" t="s">
        <v>3189</v>
      </c>
      <c r="H5315" s="1448"/>
      <c r="I5315" s="1448">
        <v>2000</v>
      </c>
      <c r="J5315" s="1448"/>
      <c r="K5315" s="1506"/>
      <c r="L5315" s="1448"/>
      <c r="M5315" s="1448">
        <v>2000</v>
      </c>
      <c r="N5315" s="116" t="s">
        <v>3461</v>
      </c>
    </row>
    <row r="5316" spans="1:14" ht="20.399999999999999">
      <c r="A5316" s="788"/>
      <c r="B5316" s="3032" t="s">
        <v>422</v>
      </c>
      <c r="C5316" s="622" t="s">
        <v>413</v>
      </c>
      <c r="D5316" s="658" t="s">
        <v>1850</v>
      </c>
      <c r="E5316" s="659" t="s">
        <v>1792</v>
      </c>
      <c r="F5316" s="763">
        <v>1146</v>
      </c>
      <c r="G5316" s="739" t="s">
        <v>563</v>
      </c>
      <c r="H5316" s="645">
        <v>0</v>
      </c>
      <c r="I5316" s="645"/>
      <c r="J5316" s="1537" t="s">
        <v>1126</v>
      </c>
      <c r="K5316" s="741"/>
      <c r="L5316" s="645">
        <v>0</v>
      </c>
      <c r="M5316" s="645"/>
      <c r="N5316" s="116" t="s">
        <v>3461</v>
      </c>
    </row>
    <row r="5317" spans="1:14">
      <c r="A5317" s="699"/>
      <c r="B5317" s="3033" t="s">
        <v>422</v>
      </c>
      <c r="C5317" s="602" t="s">
        <v>413</v>
      </c>
      <c r="D5317" s="617" t="s">
        <v>1850</v>
      </c>
      <c r="E5317" s="639" t="s">
        <v>1792</v>
      </c>
      <c r="F5317" s="734">
        <v>1146</v>
      </c>
      <c r="G5317" s="689"/>
      <c r="H5317" s="640"/>
      <c r="I5317" s="640"/>
      <c r="J5317" s="1537" t="s">
        <v>1126</v>
      </c>
      <c r="K5317" s="741"/>
      <c r="L5317" s="640"/>
      <c r="M5317" s="640"/>
      <c r="N5317" s="116" t="s">
        <v>3461</v>
      </c>
    </row>
    <row r="5318" spans="1:14">
      <c r="A5318" s="788"/>
      <c r="B5318" s="3032" t="s">
        <v>422</v>
      </c>
      <c r="C5318" s="622" t="s">
        <v>413</v>
      </c>
      <c r="D5318" s="658" t="s">
        <v>1850</v>
      </c>
      <c r="E5318" s="659" t="s">
        <v>1792</v>
      </c>
      <c r="F5318" s="763">
        <v>1147</v>
      </c>
      <c r="G5318" s="739" t="s">
        <v>103</v>
      </c>
      <c r="H5318" s="645">
        <v>20994.488000000005</v>
      </c>
      <c r="I5318" s="645"/>
      <c r="J5318" s="1537">
        <v>19337</v>
      </c>
      <c r="K5318" s="741"/>
      <c r="L5318" s="645">
        <v>11863.771999999999</v>
      </c>
      <c r="M5318" s="645"/>
      <c r="N5318" s="116" t="s">
        <v>3461</v>
      </c>
    </row>
    <row r="5319" spans="1:14">
      <c r="A5319" s="699"/>
      <c r="B5319" s="3033" t="s">
        <v>422</v>
      </c>
      <c r="C5319" s="602" t="s">
        <v>413</v>
      </c>
      <c r="D5319" s="617" t="s">
        <v>1850</v>
      </c>
      <c r="E5319" s="639" t="s">
        <v>1792</v>
      </c>
      <c r="F5319" s="734">
        <v>1147</v>
      </c>
      <c r="G5319" s="689" t="s">
        <v>422</v>
      </c>
      <c r="H5319" s="640"/>
      <c r="I5319" s="640">
        <v>13283.352000000001</v>
      </c>
      <c r="J5319" s="1537" t="s">
        <v>1126</v>
      </c>
      <c r="K5319" s="741"/>
      <c r="L5319" s="640"/>
      <c r="M5319" s="640">
        <v>11863.771999999999</v>
      </c>
      <c r="N5319" s="116" t="s">
        <v>3461</v>
      </c>
    </row>
    <row r="5320" spans="1:14" ht="51">
      <c r="A5320" s="699"/>
      <c r="B5320" s="3033" t="s">
        <v>422</v>
      </c>
      <c r="C5320" s="602" t="s">
        <v>413</v>
      </c>
      <c r="D5320" s="617" t="s">
        <v>1850</v>
      </c>
      <c r="E5320" s="639" t="s">
        <v>1792</v>
      </c>
      <c r="F5320" s="734">
        <v>1147</v>
      </c>
      <c r="G5320" s="689" t="s">
        <v>4596</v>
      </c>
      <c r="H5320" s="640"/>
      <c r="I5320" s="640">
        <v>17711.136000000002</v>
      </c>
      <c r="J5320" s="1537" t="s">
        <v>1126</v>
      </c>
      <c r="K5320" s="741"/>
      <c r="L5320" s="640"/>
      <c r="M5320" s="640"/>
      <c r="N5320" s="116" t="s">
        <v>3461</v>
      </c>
    </row>
    <row r="5321" spans="1:14" ht="20.399999999999999">
      <c r="A5321" s="699"/>
      <c r="B5321" s="3033" t="s">
        <v>422</v>
      </c>
      <c r="C5321" s="602" t="s">
        <v>413</v>
      </c>
      <c r="D5321" s="617" t="s">
        <v>1850</v>
      </c>
      <c r="E5321" s="639" t="s">
        <v>1792</v>
      </c>
      <c r="F5321" s="734">
        <v>1147</v>
      </c>
      <c r="G5321" s="689" t="s">
        <v>3065</v>
      </c>
      <c r="H5321" s="640"/>
      <c r="I5321" s="640">
        <v>-10000</v>
      </c>
      <c r="J5321" s="1537" t="s">
        <v>1126</v>
      </c>
      <c r="K5321" s="741"/>
      <c r="L5321" s="640"/>
      <c r="M5321" s="640"/>
      <c r="N5321" s="116" t="s">
        <v>3461</v>
      </c>
    </row>
    <row r="5322" spans="1:14">
      <c r="A5322" s="788"/>
      <c r="B5322" s="3032" t="s">
        <v>422</v>
      </c>
      <c r="C5322" s="622" t="s">
        <v>413</v>
      </c>
      <c r="D5322" s="658" t="s">
        <v>1850</v>
      </c>
      <c r="E5322" s="659" t="s">
        <v>1792</v>
      </c>
      <c r="F5322" s="763">
        <v>1148</v>
      </c>
      <c r="G5322" s="739" t="s">
        <v>381</v>
      </c>
      <c r="H5322" s="645">
        <v>8000</v>
      </c>
      <c r="I5322" s="645"/>
      <c r="J5322" s="1537">
        <v>6312</v>
      </c>
      <c r="K5322" s="741"/>
      <c r="L5322" s="645">
        <v>6800</v>
      </c>
      <c r="M5322" s="645"/>
      <c r="N5322" s="116"/>
    </row>
    <row r="5323" spans="1:14" ht="20.399999999999999">
      <c r="A5323" s="699"/>
      <c r="B5323" s="3033" t="s">
        <v>422</v>
      </c>
      <c r="C5323" s="602" t="s">
        <v>413</v>
      </c>
      <c r="D5323" s="617" t="s">
        <v>1850</v>
      </c>
      <c r="E5323" s="639" t="s">
        <v>1792</v>
      </c>
      <c r="F5323" s="734">
        <v>1148</v>
      </c>
      <c r="G5323" s="689" t="s">
        <v>2473</v>
      </c>
      <c r="H5323" s="640"/>
      <c r="I5323" s="640">
        <v>0</v>
      </c>
      <c r="J5323" s="1537" t="s">
        <v>1126</v>
      </c>
      <c r="K5323" s="741"/>
      <c r="L5323" s="640"/>
      <c r="M5323" s="640">
        <v>6800</v>
      </c>
      <c r="N5323" s="6"/>
    </row>
    <row r="5324" spans="1:14" ht="20.399999999999999">
      <c r="A5324" s="699"/>
      <c r="B5324" s="3033" t="s">
        <v>422</v>
      </c>
      <c r="C5324" s="602" t="s">
        <v>413</v>
      </c>
      <c r="D5324" s="617" t="s">
        <v>1850</v>
      </c>
      <c r="E5324" s="639" t="s">
        <v>1792</v>
      </c>
      <c r="F5324" s="734">
        <v>1148</v>
      </c>
      <c r="G5324" s="2692" t="s">
        <v>4900</v>
      </c>
      <c r="H5324" s="640"/>
      <c r="I5324" s="640">
        <v>8000</v>
      </c>
      <c r="J5324" s="1537"/>
      <c r="K5324" s="741"/>
      <c r="L5324" s="640"/>
      <c r="M5324" s="640"/>
      <c r="N5324" s="6"/>
    </row>
    <row r="5325" spans="1:14">
      <c r="A5325" s="622"/>
      <c r="B5325" s="3032" t="s">
        <v>422</v>
      </c>
      <c r="C5325" s="622" t="s">
        <v>413</v>
      </c>
      <c r="D5325" s="658" t="s">
        <v>1850</v>
      </c>
      <c r="E5325" s="659" t="s">
        <v>1792</v>
      </c>
      <c r="F5325" s="763">
        <v>1170</v>
      </c>
      <c r="G5325" s="739" t="s">
        <v>460</v>
      </c>
      <c r="H5325" s="652">
        <v>105</v>
      </c>
      <c r="I5325" s="652"/>
      <c r="J5325" s="1537">
        <v>105</v>
      </c>
      <c r="K5325" s="781"/>
      <c r="L5325" s="652">
        <v>105</v>
      </c>
      <c r="M5325" s="652"/>
      <c r="N5325" s="6"/>
    </row>
    <row r="5326" spans="1:14" ht="21" customHeight="1">
      <c r="A5326" s="602"/>
      <c r="B5326" s="3033" t="s">
        <v>422</v>
      </c>
      <c r="C5326" s="602" t="s">
        <v>413</v>
      </c>
      <c r="D5326" s="617" t="s">
        <v>1850</v>
      </c>
      <c r="E5326" s="639" t="s">
        <v>1792</v>
      </c>
      <c r="F5326" s="734">
        <v>1170</v>
      </c>
      <c r="G5326" s="751" t="s">
        <v>1635</v>
      </c>
      <c r="H5326" s="653"/>
      <c r="I5326" s="653">
        <v>105</v>
      </c>
      <c r="J5326" s="1537" t="s">
        <v>1126</v>
      </c>
      <c r="K5326" s="748"/>
      <c r="L5326" s="653"/>
      <c r="M5326" s="653">
        <v>105</v>
      </c>
      <c r="N5326" s="6"/>
    </row>
    <row r="5327" spans="1:14">
      <c r="A5327" s="788"/>
      <c r="B5327" s="3032" t="s">
        <v>422</v>
      </c>
      <c r="C5327" s="622" t="s">
        <v>413</v>
      </c>
      <c r="D5327" s="658" t="s">
        <v>1850</v>
      </c>
      <c r="E5327" s="659" t="s">
        <v>1792</v>
      </c>
      <c r="F5327" s="763">
        <v>1210</v>
      </c>
      <c r="G5327" s="739" t="s">
        <v>105</v>
      </c>
      <c r="H5327" s="645">
        <v>51500</v>
      </c>
      <c r="I5327" s="645"/>
      <c r="J5327" s="1537">
        <v>39603</v>
      </c>
      <c r="K5327" s="741"/>
      <c r="L5327" s="645">
        <v>48797.243919059998</v>
      </c>
      <c r="M5327" s="645"/>
      <c r="N5327" s="429" t="s">
        <v>3470</v>
      </c>
    </row>
    <row r="5328" spans="1:14">
      <c r="A5328" s="699"/>
      <c r="B5328" s="3033" t="s">
        <v>422</v>
      </c>
      <c r="C5328" s="602" t="s">
        <v>413</v>
      </c>
      <c r="D5328" s="617" t="s">
        <v>1850</v>
      </c>
      <c r="E5328" s="639" t="s">
        <v>1792</v>
      </c>
      <c r="F5328" s="734">
        <v>1210</v>
      </c>
      <c r="G5328" s="689" t="s">
        <v>422</v>
      </c>
      <c r="H5328" s="640"/>
      <c r="I5328" s="640">
        <v>44322.221154960003</v>
      </c>
      <c r="J5328" s="1537" t="s">
        <v>1126</v>
      </c>
      <c r="K5328" s="741"/>
      <c r="L5328" s="640"/>
      <c r="M5328" s="640">
        <v>48797.243919059998</v>
      </c>
      <c r="N5328" s="116"/>
    </row>
    <row r="5329" spans="1:14">
      <c r="A5329" s="699"/>
      <c r="B5329" s="3033" t="s">
        <v>422</v>
      </c>
      <c r="C5329" s="602" t="s">
        <v>413</v>
      </c>
      <c r="D5329" s="617" t="s">
        <v>1850</v>
      </c>
      <c r="E5329" s="639" t="s">
        <v>1792</v>
      </c>
      <c r="F5329" s="734">
        <v>1210</v>
      </c>
      <c r="G5329" s="751" t="s">
        <v>2608</v>
      </c>
      <c r="H5329" s="640"/>
      <c r="I5329" s="640">
        <v>4178.0569824000004</v>
      </c>
      <c r="J5329" s="1537" t="s">
        <v>1126</v>
      </c>
      <c r="K5329" s="741"/>
      <c r="L5329" s="640"/>
      <c r="M5329" s="640">
        <v>0</v>
      </c>
      <c r="N5329" s="116" t="s">
        <v>3462</v>
      </c>
    </row>
    <row r="5330" spans="1:14" ht="40.799999999999997">
      <c r="A5330" s="2513"/>
      <c r="B5330" s="3033" t="s">
        <v>422</v>
      </c>
      <c r="C5330" s="602" t="s">
        <v>413</v>
      </c>
      <c r="D5330" s="617" t="s">
        <v>1850</v>
      </c>
      <c r="E5330" s="639" t="s">
        <v>1792</v>
      </c>
      <c r="F5330" s="734">
        <v>1210</v>
      </c>
      <c r="G5330" s="2692" t="s">
        <v>4901</v>
      </c>
      <c r="H5330" s="2524"/>
      <c r="I5330" s="2524">
        <v>2500</v>
      </c>
      <c r="J5330" s="2530"/>
      <c r="K5330" s="2695"/>
      <c r="L5330" s="2524"/>
      <c r="M5330" s="2524"/>
      <c r="N5330" s="429" t="s">
        <v>3464</v>
      </c>
    </row>
    <row r="5331" spans="1:14" ht="20.399999999999999">
      <c r="A5331" s="2513"/>
      <c r="B5331" s="3033" t="s">
        <v>422</v>
      </c>
      <c r="C5331" s="602" t="s">
        <v>413</v>
      </c>
      <c r="D5331" s="617" t="s">
        <v>1850</v>
      </c>
      <c r="E5331" s="639" t="s">
        <v>1792</v>
      </c>
      <c r="F5331" s="734">
        <v>1210</v>
      </c>
      <c r="G5331" s="2692" t="s">
        <v>4902</v>
      </c>
      <c r="H5331" s="2524"/>
      <c r="I5331" s="2524">
        <v>500</v>
      </c>
      <c r="J5331" s="2530"/>
      <c r="K5331" s="2695"/>
      <c r="L5331" s="2524"/>
      <c r="M5331" s="2524"/>
      <c r="N5331" s="429"/>
    </row>
    <row r="5332" spans="1:14" ht="20.399999999999999">
      <c r="A5332" s="788"/>
      <c r="B5332" s="3032" t="s">
        <v>422</v>
      </c>
      <c r="C5332" s="622" t="s">
        <v>413</v>
      </c>
      <c r="D5332" s="658" t="s">
        <v>1850</v>
      </c>
      <c r="E5332" s="659" t="s">
        <v>1792</v>
      </c>
      <c r="F5332" s="763">
        <v>1221</v>
      </c>
      <c r="G5332" s="739" t="s">
        <v>167</v>
      </c>
      <c r="H5332" s="645">
        <v>19212.38848184</v>
      </c>
      <c r="I5332" s="645"/>
      <c r="J5332" s="1537">
        <v>18564</v>
      </c>
      <c r="K5332" s="741"/>
      <c r="L5332" s="645">
        <v>10723.435995740001</v>
      </c>
      <c r="M5332" s="645"/>
      <c r="N5332" s="429" t="s">
        <v>3465</v>
      </c>
    </row>
    <row r="5333" spans="1:14" ht="20.399999999999999">
      <c r="A5333" s="699"/>
      <c r="B5333" s="3033" t="s">
        <v>422</v>
      </c>
      <c r="C5333" s="602" t="s">
        <v>413</v>
      </c>
      <c r="D5333" s="617" t="s">
        <v>1850</v>
      </c>
      <c r="E5333" s="639" t="s">
        <v>1792</v>
      </c>
      <c r="F5333" s="734">
        <v>1221</v>
      </c>
      <c r="G5333" s="689" t="s">
        <v>1017</v>
      </c>
      <c r="H5333" s="640"/>
      <c r="I5333" s="640">
        <v>9712.3884818400002</v>
      </c>
      <c r="J5333" s="1537" t="s">
        <v>1126</v>
      </c>
      <c r="K5333" s="741"/>
      <c r="L5333" s="640"/>
      <c r="M5333" s="640">
        <v>10723.435995740001</v>
      </c>
      <c r="N5333" s="429" t="s">
        <v>4733</v>
      </c>
    </row>
    <row r="5334" spans="1:14" ht="20.399999999999999">
      <c r="A5334" s="699"/>
      <c r="B5334" s="3033" t="s">
        <v>422</v>
      </c>
      <c r="C5334" s="602" t="s">
        <v>413</v>
      </c>
      <c r="D5334" s="617" t="s">
        <v>1850</v>
      </c>
      <c r="E5334" s="639" t="s">
        <v>1792</v>
      </c>
      <c r="F5334" s="734">
        <v>1221</v>
      </c>
      <c r="G5334" s="689" t="s">
        <v>3065</v>
      </c>
      <c r="H5334" s="640"/>
      <c r="I5334" s="640">
        <v>10000</v>
      </c>
      <c r="J5334" s="1537" t="s">
        <v>1126</v>
      </c>
      <c r="K5334" s="741"/>
      <c r="L5334" s="640"/>
      <c r="M5334" s="640"/>
      <c r="N5334" s="429" t="s">
        <v>3459</v>
      </c>
    </row>
    <row r="5335" spans="1:14" ht="20.399999999999999">
      <c r="A5335" s="2513"/>
      <c r="B5335" s="3033" t="s">
        <v>422</v>
      </c>
      <c r="C5335" s="602" t="s">
        <v>413</v>
      </c>
      <c r="D5335" s="617" t="s">
        <v>1850</v>
      </c>
      <c r="E5335" s="639" t="s">
        <v>1792</v>
      </c>
      <c r="F5335" s="734">
        <v>1221</v>
      </c>
      <c r="G5335" s="2692" t="s">
        <v>4902</v>
      </c>
      <c r="H5335" s="2524"/>
      <c r="I5335" s="2524">
        <v>-500</v>
      </c>
      <c r="J5335" s="2530"/>
      <c r="K5335" s="2695"/>
      <c r="L5335" s="2524"/>
      <c r="M5335" s="2524"/>
      <c r="N5335" s="429" t="s">
        <v>3459</v>
      </c>
    </row>
    <row r="5336" spans="1:14">
      <c r="A5336" s="788"/>
      <c r="B5336" s="3032" t="s">
        <v>756</v>
      </c>
      <c r="C5336" s="622" t="s">
        <v>413</v>
      </c>
      <c r="D5336" s="658" t="s">
        <v>1850</v>
      </c>
      <c r="E5336" s="659" t="s">
        <v>1792</v>
      </c>
      <c r="F5336" s="624">
        <v>1228</v>
      </c>
      <c r="G5336" s="804" t="s">
        <v>107</v>
      </c>
      <c r="H5336" s="628">
        <v>3160</v>
      </c>
      <c r="I5336" s="628"/>
      <c r="J5336" s="1392">
        <v>2060</v>
      </c>
      <c r="K5336" s="629"/>
      <c r="L5336" s="628">
        <v>3160</v>
      </c>
      <c r="M5336" s="628"/>
      <c r="N5336" s="6"/>
    </row>
    <row r="5337" spans="1:14">
      <c r="A5337" s="602"/>
      <c r="B5337" s="3033" t="s">
        <v>756</v>
      </c>
      <c r="C5337" s="602" t="s">
        <v>413</v>
      </c>
      <c r="D5337" s="617" t="s">
        <v>1850</v>
      </c>
      <c r="E5337" s="639" t="s">
        <v>1792</v>
      </c>
      <c r="F5337" s="618">
        <v>1228</v>
      </c>
      <c r="G5337" s="604" t="s">
        <v>2624</v>
      </c>
      <c r="H5337" s="599"/>
      <c r="I5337" s="599"/>
      <c r="J5337" s="1392" t="s">
        <v>1126</v>
      </c>
      <c r="K5337" s="600"/>
      <c r="L5337" s="599"/>
      <c r="M5337" s="599"/>
      <c r="N5337" s="429" t="s">
        <v>3467</v>
      </c>
    </row>
    <row r="5338" spans="1:14">
      <c r="A5338" s="602"/>
      <c r="B5338" s="3033" t="s">
        <v>756</v>
      </c>
      <c r="C5338" s="602" t="s">
        <v>413</v>
      </c>
      <c r="D5338" s="617" t="s">
        <v>1850</v>
      </c>
      <c r="E5338" s="639" t="s">
        <v>1792</v>
      </c>
      <c r="F5338" s="618">
        <v>1228</v>
      </c>
      <c r="G5338" s="620" t="s">
        <v>2625</v>
      </c>
      <c r="H5338" s="751"/>
      <c r="I5338" s="599">
        <v>352</v>
      </c>
      <c r="J5338" s="1392" t="s">
        <v>1126</v>
      </c>
      <c r="K5338" s="600"/>
      <c r="L5338" s="599"/>
      <c r="M5338" s="599">
        <v>352</v>
      </c>
      <c r="N5338" s="429" t="s">
        <v>3459</v>
      </c>
    </row>
    <row r="5339" spans="1:14">
      <c r="A5339" s="602"/>
      <c r="B5339" s="3033" t="s">
        <v>756</v>
      </c>
      <c r="C5339" s="602" t="s">
        <v>413</v>
      </c>
      <c r="D5339" s="617" t="s">
        <v>1850</v>
      </c>
      <c r="E5339" s="639" t="s">
        <v>1792</v>
      </c>
      <c r="F5339" s="618">
        <v>1228</v>
      </c>
      <c r="G5339" s="620" t="s">
        <v>4597</v>
      </c>
      <c r="H5339" s="751"/>
      <c r="I5339" s="599">
        <v>281.60000000000002</v>
      </c>
      <c r="J5339" s="1392" t="s">
        <v>1126</v>
      </c>
      <c r="K5339" s="600"/>
      <c r="L5339" s="599"/>
      <c r="M5339" s="599">
        <v>281.60000000000002</v>
      </c>
      <c r="N5339" s="429" t="s">
        <v>3469</v>
      </c>
    </row>
    <row r="5340" spans="1:14">
      <c r="A5340" s="602"/>
      <c r="B5340" s="3033" t="s">
        <v>756</v>
      </c>
      <c r="C5340" s="602" t="s">
        <v>413</v>
      </c>
      <c r="D5340" s="617" t="s">
        <v>1850</v>
      </c>
      <c r="E5340" s="639" t="s">
        <v>1792</v>
      </c>
      <c r="F5340" s="618">
        <v>1228</v>
      </c>
      <c r="G5340" s="620" t="s">
        <v>2628</v>
      </c>
      <c r="H5340" s="751"/>
      <c r="I5340" s="599">
        <v>281.60000000000002</v>
      </c>
      <c r="J5340" s="1392" t="s">
        <v>1126</v>
      </c>
      <c r="K5340" s="600"/>
      <c r="L5340" s="599"/>
      <c r="M5340" s="599">
        <v>281.60000000000002</v>
      </c>
      <c r="N5340" s="6"/>
    </row>
    <row r="5341" spans="1:14">
      <c r="A5341" s="602"/>
      <c r="B5341" s="3033" t="s">
        <v>756</v>
      </c>
      <c r="C5341" s="602" t="s">
        <v>413</v>
      </c>
      <c r="D5341" s="617" t="s">
        <v>1850</v>
      </c>
      <c r="E5341" s="639" t="s">
        <v>1792</v>
      </c>
      <c r="F5341" s="618">
        <v>1228</v>
      </c>
      <c r="G5341" s="620" t="s">
        <v>2626</v>
      </c>
      <c r="H5341" s="751"/>
      <c r="I5341" s="599">
        <v>281.60000000000002</v>
      </c>
      <c r="J5341" s="1392" t="s">
        <v>1126</v>
      </c>
      <c r="K5341" s="600"/>
      <c r="L5341" s="599"/>
      <c r="M5341" s="599">
        <v>281.60000000000002</v>
      </c>
      <c r="N5341" s="6" t="s">
        <v>1951</v>
      </c>
    </row>
    <row r="5342" spans="1:14">
      <c r="A5342" s="602"/>
      <c r="B5342" s="3033" t="s">
        <v>756</v>
      </c>
      <c r="C5342" s="602" t="s">
        <v>413</v>
      </c>
      <c r="D5342" s="617" t="s">
        <v>1850</v>
      </c>
      <c r="E5342" s="639" t="s">
        <v>1792</v>
      </c>
      <c r="F5342" s="618">
        <v>1228</v>
      </c>
      <c r="G5342" s="620" t="s">
        <v>2627</v>
      </c>
      <c r="H5342" s="751"/>
      <c r="I5342" s="599">
        <v>281.60000000000002</v>
      </c>
      <c r="J5342" s="1392" t="s">
        <v>1126</v>
      </c>
      <c r="K5342" s="600"/>
      <c r="L5342" s="599"/>
      <c r="M5342" s="599">
        <v>281.60000000000002</v>
      </c>
      <c r="N5342" s="6"/>
    </row>
    <row r="5343" spans="1:14">
      <c r="A5343" s="602"/>
      <c r="B5343" s="3033" t="s">
        <v>756</v>
      </c>
      <c r="C5343" s="602" t="s">
        <v>413</v>
      </c>
      <c r="D5343" s="617" t="s">
        <v>1850</v>
      </c>
      <c r="E5343" s="639" t="s">
        <v>1792</v>
      </c>
      <c r="F5343" s="618">
        <v>1228</v>
      </c>
      <c r="G5343" s="620" t="s">
        <v>2627</v>
      </c>
      <c r="H5343" s="751"/>
      <c r="I5343" s="599">
        <v>281.60000000000002</v>
      </c>
      <c r="J5343" s="1392" t="s">
        <v>1126</v>
      </c>
      <c r="K5343" s="600"/>
      <c r="L5343" s="599"/>
      <c r="M5343" s="599">
        <v>281.60000000000002</v>
      </c>
      <c r="N5343" s="6"/>
    </row>
    <row r="5344" spans="1:14" ht="20.399999999999999">
      <c r="A5344" s="699"/>
      <c r="B5344" s="3033" t="s">
        <v>756</v>
      </c>
      <c r="C5344" s="602" t="s">
        <v>413</v>
      </c>
      <c r="D5344" s="617" t="s">
        <v>1850</v>
      </c>
      <c r="E5344" s="639" t="s">
        <v>1792</v>
      </c>
      <c r="F5344" s="618">
        <v>1228</v>
      </c>
      <c r="G5344" s="655" t="s">
        <v>1598</v>
      </c>
      <c r="H5344" s="599"/>
      <c r="I5344" s="599">
        <v>1400</v>
      </c>
      <c r="J5344" s="1392" t="s">
        <v>1126</v>
      </c>
      <c r="K5344" s="629"/>
      <c r="L5344" s="599"/>
      <c r="M5344" s="599">
        <v>1400</v>
      </c>
      <c r="N5344" s="429" t="s">
        <v>3470</v>
      </c>
    </row>
    <row r="5345" spans="1:14" ht="20.399999999999999">
      <c r="A5345" s="788"/>
      <c r="B5345" s="3032" t="s">
        <v>756</v>
      </c>
      <c r="C5345" s="622" t="s">
        <v>307</v>
      </c>
      <c r="D5345" s="658" t="s">
        <v>1850</v>
      </c>
      <c r="E5345" s="659" t="s">
        <v>1792</v>
      </c>
      <c r="F5345" s="624">
        <v>2112</v>
      </c>
      <c r="G5345" s="625" t="s">
        <v>1014</v>
      </c>
      <c r="H5345" s="628">
        <v>0</v>
      </c>
      <c r="I5345" s="628"/>
      <c r="J5345" s="1392" t="s">
        <v>1126</v>
      </c>
      <c r="K5345" s="629"/>
      <c r="L5345" s="626">
        <v>0</v>
      </c>
      <c r="M5345" s="626"/>
      <c r="N5345" s="6"/>
    </row>
    <row r="5346" spans="1:14">
      <c r="A5346" s="699"/>
      <c r="B5346" s="3033" t="s">
        <v>756</v>
      </c>
      <c r="C5346" s="602" t="s">
        <v>307</v>
      </c>
      <c r="D5346" s="617" t="s">
        <v>1850</v>
      </c>
      <c r="E5346" s="639" t="s">
        <v>1792</v>
      </c>
      <c r="F5346" s="618">
        <v>2112</v>
      </c>
      <c r="G5346" s="604" t="s">
        <v>144</v>
      </c>
      <c r="H5346" s="599"/>
      <c r="I5346" s="599"/>
      <c r="J5346" s="1392" t="s">
        <v>1126</v>
      </c>
      <c r="K5346" s="600"/>
      <c r="L5346" s="598"/>
      <c r="M5346" s="598"/>
      <c r="N5346" s="6"/>
    </row>
    <row r="5347" spans="1:14">
      <c r="A5347" s="788"/>
      <c r="B5347" s="3032" t="s">
        <v>756</v>
      </c>
      <c r="C5347" s="622" t="s">
        <v>307</v>
      </c>
      <c r="D5347" s="658" t="s">
        <v>1850</v>
      </c>
      <c r="E5347" s="659" t="s">
        <v>1792</v>
      </c>
      <c r="F5347" s="763">
        <v>2121</v>
      </c>
      <c r="G5347" s="739" t="s">
        <v>634</v>
      </c>
      <c r="H5347" s="645">
        <v>500</v>
      </c>
      <c r="I5347" s="645"/>
      <c r="J5347" s="1392">
        <v>0</v>
      </c>
      <c r="K5347" s="629"/>
      <c r="L5347" s="628">
        <v>500</v>
      </c>
      <c r="M5347" s="628"/>
      <c r="N5347" s="429" t="s">
        <v>3459</v>
      </c>
    </row>
    <row r="5348" spans="1:14">
      <c r="A5348" s="699"/>
      <c r="B5348" s="3033" t="s">
        <v>756</v>
      </c>
      <c r="C5348" s="602" t="s">
        <v>307</v>
      </c>
      <c r="D5348" s="617" t="s">
        <v>1850</v>
      </c>
      <c r="E5348" s="639" t="s">
        <v>1792</v>
      </c>
      <c r="F5348" s="734">
        <v>2121</v>
      </c>
      <c r="G5348" s="689" t="s">
        <v>144</v>
      </c>
      <c r="H5348" s="640"/>
      <c r="I5348" s="640">
        <v>500</v>
      </c>
      <c r="J5348" s="1392" t="s">
        <v>1126</v>
      </c>
      <c r="K5348" s="600"/>
      <c r="L5348" s="599"/>
      <c r="M5348" s="599">
        <v>500</v>
      </c>
      <c r="N5348" s="429" t="s">
        <v>3472</v>
      </c>
    </row>
    <row r="5349" spans="1:14">
      <c r="A5349" s="788"/>
      <c r="B5349" s="3032" t="s">
        <v>756</v>
      </c>
      <c r="C5349" s="622" t="s">
        <v>307</v>
      </c>
      <c r="D5349" s="658" t="s">
        <v>1850</v>
      </c>
      <c r="E5349" s="659" t="s">
        <v>1792</v>
      </c>
      <c r="F5349" s="624">
        <v>2210</v>
      </c>
      <c r="G5349" s="625" t="s">
        <v>557</v>
      </c>
      <c r="H5349" s="628">
        <v>1008.0799999999999</v>
      </c>
      <c r="I5349" s="628"/>
      <c r="J5349" s="1392">
        <v>740</v>
      </c>
      <c r="K5349" s="666"/>
      <c r="L5349" s="628">
        <v>1008.0799999999999</v>
      </c>
      <c r="M5349" s="628"/>
      <c r="N5349" s="429" t="s">
        <v>3459</v>
      </c>
    </row>
    <row r="5350" spans="1:14">
      <c r="A5350" s="699"/>
      <c r="B5350" s="3033" t="s">
        <v>756</v>
      </c>
      <c r="C5350" s="602" t="s">
        <v>307</v>
      </c>
      <c r="D5350" s="617" t="s">
        <v>1850</v>
      </c>
      <c r="E5350" s="639" t="s">
        <v>1792</v>
      </c>
      <c r="F5350" s="618">
        <v>2210</v>
      </c>
      <c r="G5350" s="604" t="s">
        <v>1636</v>
      </c>
      <c r="H5350" s="599"/>
      <c r="I5350" s="599">
        <v>808.07999999999993</v>
      </c>
      <c r="J5350" s="1392" t="s">
        <v>1126</v>
      </c>
      <c r="K5350" s="606"/>
      <c r="L5350" s="599"/>
      <c r="M5350" s="599">
        <v>808.07999999999993</v>
      </c>
      <c r="N5350" s="6"/>
    </row>
    <row r="5351" spans="1:14" ht="20.399999999999999">
      <c r="A5351" s="699"/>
      <c r="B5351" s="3033" t="s">
        <v>756</v>
      </c>
      <c r="C5351" s="602" t="s">
        <v>307</v>
      </c>
      <c r="D5351" s="617" t="s">
        <v>1850</v>
      </c>
      <c r="E5351" s="639" t="s">
        <v>1792</v>
      </c>
      <c r="F5351" s="618">
        <v>2210</v>
      </c>
      <c r="G5351" s="604" t="s">
        <v>524</v>
      </c>
      <c r="H5351" s="599"/>
      <c r="I5351" s="599">
        <v>200</v>
      </c>
      <c r="J5351" s="1392" t="s">
        <v>1126</v>
      </c>
      <c r="K5351" s="606"/>
      <c r="L5351" s="599"/>
      <c r="M5351" s="599">
        <v>200</v>
      </c>
      <c r="N5351" s="6"/>
    </row>
    <row r="5352" spans="1:14">
      <c r="A5352" s="622"/>
      <c r="B5352" s="3032" t="s">
        <v>756</v>
      </c>
      <c r="C5352" s="622" t="s">
        <v>305</v>
      </c>
      <c r="D5352" s="658" t="s">
        <v>1850</v>
      </c>
      <c r="E5352" s="659" t="s">
        <v>1792</v>
      </c>
      <c r="F5352" s="624">
        <v>2234</v>
      </c>
      <c r="G5352" s="625" t="s">
        <v>112</v>
      </c>
      <c r="H5352" s="628">
        <v>225</v>
      </c>
      <c r="I5352" s="628"/>
      <c r="J5352" s="1392">
        <v>32</v>
      </c>
      <c r="K5352" s="629"/>
      <c r="L5352" s="628">
        <v>225</v>
      </c>
      <c r="M5352" s="628"/>
      <c r="N5352" s="6"/>
    </row>
    <row r="5353" spans="1:14">
      <c r="A5353" s="602"/>
      <c r="B5353" s="3033" t="s">
        <v>756</v>
      </c>
      <c r="C5353" s="602" t="s">
        <v>305</v>
      </c>
      <c r="D5353" s="617" t="s">
        <v>1850</v>
      </c>
      <c r="E5353" s="639" t="s">
        <v>1792</v>
      </c>
      <c r="F5353" s="618">
        <v>2234</v>
      </c>
      <c r="G5353" s="604" t="s">
        <v>2474</v>
      </c>
      <c r="H5353" s="599"/>
      <c r="I5353" s="615">
        <v>225</v>
      </c>
      <c r="J5353" s="1392" t="s">
        <v>1126</v>
      </c>
      <c r="K5353" s="600"/>
      <c r="L5353" s="599"/>
      <c r="M5353" s="615">
        <v>225</v>
      </c>
      <c r="N5353" s="429" t="s">
        <v>3470</v>
      </c>
    </row>
    <row r="5354" spans="1:14">
      <c r="A5354" s="622"/>
      <c r="B5354" s="3032" t="s">
        <v>756</v>
      </c>
      <c r="C5354" s="622" t="s">
        <v>305</v>
      </c>
      <c r="D5354" s="658" t="s">
        <v>1850</v>
      </c>
      <c r="E5354" s="659" t="s">
        <v>1792</v>
      </c>
      <c r="F5354" s="624">
        <v>2235</v>
      </c>
      <c r="G5354" s="625" t="s">
        <v>913</v>
      </c>
      <c r="H5354" s="628">
        <v>595</v>
      </c>
      <c r="I5354" s="628"/>
      <c r="J5354" s="1392">
        <v>0</v>
      </c>
      <c r="K5354" s="629"/>
      <c r="L5354" s="628">
        <v>595</v>
      </c>
      <c r="M5354" s="628"/>
      <c r="N5354" s="429" t="s">
        <v>3470</v>
      </c>
    </row>
    <row r="5355" spans="1:14">
      <c r="A5355" s="699"/>
      <c r="B5355" s="3033" t="s">
        <v>756</v>
      </c>
      <c r="C5355" s="602" t="s">
        <v>307</v>
      </c>
      <c r="D5355" s="617" t="s">
        <v>1850</v>
      </c>
      <c r="E5355" s="639" t="s">
        <v>1792</v>
      </c>
      <c r="F5355" s="618">
        <v>2235</v>
      </c>
      <c r="G5355" s="604" t="s">
        <v>1104</v>
      </c>
      <c r="H5355" s="599"/>
      <c r="I5355" s="599">
        <v>595</v>
      </c>
      <c r="J5355" s="1392" t="s">
        <v>1126</v>
      </c>
      <c r="K5355" s="600"/>
      <c r="L5355" s="599"/>
      <c r="M5355" s="615">
        <v>595</v>
      </c>
      <c r="N5355" s="429" t="s">
        <v>3470</v>
      </c>
    </row>
    <row r="5356" spans="1:14" ht="30.6">
      <c r="A5356" s="788"/>
      <c r="B5356" s="3032" t="s">
        <v>756</v>
      </c>
      <c r="C5356" s="622" t="s">
        <v>305</v>
      </c>
      <c r="D5356" s="658" t="s">
        <v>1850</v>
      </c>
      <c r="E5356" s="659" t="s">
        <v>1792</v>
      </c>
      <c r="F5356" s="763">
        <v>2239</v>
      </c>
      <c r="G5356" s="739" t="s">
        <v>114</v>
      </c>
      <c r="H5356" s="645">
        <v>650</v>
      </c>
      <c r="I5356" s="645"/>
      <c r="J5356" s="1392">
        <v>228</v>
      </c>
      <c r="K5356" s="629"/>
      <c r="L5356" s="628">
        <v>100</v>
      </c>
      <c r="M5356" s="628"/>
      <c r="N5356" s="429" t="s">
        <v>3470</v>
      </c>
    </row>
    <row r="5357" spans="1:14">
      <c r="A5357" s="699"/>
      <c r="B5357" s="3033" t="s">
        <v>756</v>
      </c>
      <c r="C5357" s="602" t="s">
        <v>305</v>
      </c>
      <c r="D5357" s="617" t="s">
        <v>1850</v>
      </c>
      <c r="E5357" s="639" t="s">
        <v>1792</v>
      </c>
      <c r="F5357" s="734">
        <v>2239</v>
      </c>
      <c r="G5357" s="689" t="s">
        <v>798</v>
      </c>
      <c r="H5357" s="640"/>
      <c r="I5357" s="640">
        <v>300</v>
      </c>
      <c r="J5357" s="1392" t="s">
        <v>1126</v>
      </c>
      <c r="K5357" s="600"/>
      <c r="L5357" s="599"/>
      <c r="M5357" s="816">
        <v>0</v>
      </c>
      <c r="N5357" s="116"/>
    </row>
    <row r="5358" spans="1:14" ht="20.399999999999999">
      <c r="A5358" s="699"/>
      <c r="B5358" s="3033" t="s">
        <v>756</v>
      </c>
      <c r="C5358" s="602" t="s">
        <v>307</v>
      </c>
      <c r="D5358" s="617" t="s">
        <v>1850</v>
      </c>
      <c r="E5358" s="639" t="s">
        <v>1792</v>
      </c>
      <c r="F5358" s="734">
        <v>2239</v>
      </c>
      <c r="G5358" s="689" t="s">
        <v>2475</v>
      </c>
      <c r="H5358" s="640"/>
      <c r="I5358" s="640">
        <v>50</v>
      </c>
      <c r="J5358" s="1392" t="s">
        <v>1126</v>
      </c>
      <c r="K5358" s="600"/>
      <c r="L5358" s="599"/>
      <c r="M5358" s="599"/>
      <c r="N5358" s="116"/>
    </row>
    <row r="5359" spans="1:14">
      <c r="A5359" s="699"/>
      <c r="B5359" s="3033" t="s">
        <v>756</v>
      </c>
      <c r="C5359" s="602" t="s">
        <v>307</v>
      </c>
      <c r="D5359" s="617" t="s">
        <v>1850</v>
      </c>
      <c r="E5359" s="639" t="s">
        <v>1792</v>
      </c>
      <c r="F5359" s="734">
        <v>2239</v>
      </c>
      <c r="G5359" s="689" t="s">
        <v>1602</v>
      </c>
      <c r="H5359" s="640"/>
      <c r="I5359" s="640">
        <v>300</v>
      </c>
      <c r="J5359" s="1392" t="s">
        <v>1126</v>
      </c>
      <c r="K5359" s="600"/>
      <c r="L5359" s="599"/>
      <c r="M5359" s="599">
        <v>100</v>
      </c>
      <c r="N5359" s="6"/>
    </row>
    <row r="5360" spans="1:14">
      <c r="A5360" s="788"/>
      <c r="B5360" s="3032" t="s">
        <v>756</v>
      </c>
      <c r="C5360" s="622" t="s">
        <v>305</v>
      </c>
      <c r="D5360" s="658" t="s">
        <v>1850</v>
      </c>
      <c r="E5360" s="659" t="s">
        <v>1792</v>
      </c>
      <c r="F5360" s="763">
        <v>2243</v>
      </c>
      <c r="G5360" s="739" t="s">
        <v>151</v>
      </c>
      <c r="H5360" s="645">
        <v>100</v>
      </c>
      <c r="I5360" s="645"/>
      <c r="J5360" s="1392">
        <v>0</v>
      </c>
      <c r="K5360" s="741"/>
      <c r="L5360" s="628">
        <v>100</v>
      </c>
      <c r="M5360" s="628"/>
      <c r="N5360" s="429" t="s">
        <v>3470</v>
      </c>
    </row>
    <row r="5361" spans="1:14">
      <c r="A5361" s="699"/>
      <c r="B5361" s="3033" t="s">
        <v>756</v>
      </c>
      <c r="C5361" s="602" t="s">
        <v>305</v>
      </c>
      <c r="D5361" s="617" t="s">
        <v>1850</v>
      </c>
      <c r="E5361" s="639" t="s">
        <v>1792</v>
      </c>
      <c r="F5361" s="734">
        <v>2243</v>
      </c>
      <c r="G5361" s="689" t="s">
        <v>680</v>
      </c>
      <c r="H5361" s="640"/>
      <c r="I5361" s="640">
        <v>100</v>
      </c>
      <c r="J5361" s="1392" t="s">
        <v>1126</v>
      </c>
      <c r="K5361" s="731"/>
      <c r="L5361" s="599"/>
      <c r="M5361" s="816">
        <v>100</v>
      </c>
      <c r="N5361" s="116" t="s">
        <v>4725</v>
      </c>
    </row>
    <row r="5362" spans="1:14">
      <c r="A5362" s="788"/>
      <c r="B5362" s="3032" t="s">
        <v>756</v>
      </c>
      <c r="C5362" s="622" t="s">
        <v>305</v>
      </c>
      <c r="D5362" s="658" t="s">
        <v>1850</v>
      </c>
      <c r="E5362" s="659" t="s">
        <v>1792</v>
      </c>
      <c r="F5362" s="763">
        <v>2247</v>
      </c>
      <c r="G5362" s="739" t="s">
        <v>153</v>
      </c>
      <c r="H5362" s="645">
        <v>1400</v>
      </c>
      <c r="I5362" s="645"/>
      <c r="J5362" s="1392">
        <v>986</v>
      </c>
      <c r="K5362" s="741"/>
      <c r="L5362" s="628">
        <v>1400</v>
      </c>
      <c r="M5362" s="628"/>
      <c r="N5362" s="429" t="s">
        <v>3470</v>
      </c>
    </row>
    <row r="5363" spans="1:14">
      <c r="A5363" s="699"/>
      <c r="B5363" s="3033" t="s">
        <v>756</v>
      </c>
      <c r="C5363" s="602" t="s">
        <v>305</v>
      </c>
      <c r="D5363" s="617" t="s">
        <v>1850</v>
      </c>
      <c r="E5363" s="639" t="s">
        <v>1792</v>
      </c>
      <c r="F5363" s="734">
        <v>2247</v>
      </c>
      <c r="G5363" s="689" t="s">
        <v>2609</v>
      </c>
      <c r="H5363" s="640"/>
      <c r="I5363" s="640">
        <v>1400</v>
      </c>
      <c r="J5363" s="1392" t="s">
        <v>1126</v>
      </c>
      <c r="K5363" s="731"/>
      <c r="L5363" s="599"/>
      <c r="M5363" s="599">
        <v>1400</v>
      </c>
      <c r="N5363" s="429" t="s">
        <v>3470</v>
      </c>
    </row>
    <row r="5364" spans="1:14">
      <c r="A5364" s="914"/>
      <c r="B5364" s="3032" t="s">
        <v>756</v>
      </c>
      <c r="C5364" s="622" t="s">
        <v>305</v>
      </c>
      <c r="D5364" s="658" t="s">
        <v>1850</v>
      </c>
      <c r="E5364" s="659" t="s">
        <v>1792</v>
      </c>
      <c r="F5364" s="763">
        <v>2250</v>
      </c>
      <c r="G5364" s="739" t="s">
        <v>116</v>
      </c>
      <c r="H5364" s="955">
        <v>6645</v>
      </c>
      <c r="I5364" s="955"/>
      <c r="J5364" s="1392">
        <v>6014</v>
      </c>
      <c r="K5364" s="731"/>
      <c r="L5364" s="915">
        <v>7250</v>
      </c>
      <c r="M5364" s="915"/>
      <c r="N5364" s="429" t="s">
        <v>3470</v>
      </c>
    </row>
    <row r="5365" spans="1:14">
      <c r="A5365" s="699"/>
      <c r="B5365" s="3033" t="s">
        <v>756</v>
      </c>
      <c r="C5365" s="602" t="s">
        <v>307</v>
      </c>
      <c r="D5365" s="617" t="s">
        <v>1850</v>
      </c>
      <c r="E5365" s="639" t="s">
        <v>1792</v>
      </c>
      <c r="F5365" s="734">
        <v>2250</v>
      </c>
      <c r="G5365" s="689" t="s">
        <v>651</v>
      </c>
      <c r="H5365" s="640"/>
      <c r="I5365" s="640">
        <v>500</v>
      </c>
      <c r="J5365" s="1392" t="s">
        <v>1126</v>
      </c>
      <c r="K5365" s="731"/>
      <c r="L5365" s="599"/>
      <c r="M5365" s="599">
        <v>500</v>
      </c>
      <c r="N5365" s="429" t="s">
        <v>3470</v>
      </c>
    </row>
    <row r="5366" spans="1:14">
      <c r="A5366" s="699"/>
      <c r="B5366" s="3033" t="s">
        <v>756</v>
      </c>
      <c r="C5366" s="602" t="s">
        <v>307</v>
      </c>
      <c r="D5366" s="617" t="s">
        <v>1850</v>
      </c>
      <c r="E5366" s="639" t="s">
        <v>1792</v>
      </c>
      <c r="F5366" s="734">
        <v>2250</v>
      </c>
      <c r="G5366" s="689" t="s">
        <v>1599</v>
      </c>
      <c r="H5366" s="640"/>
      <c r="I5366" s="640">
        <v>200</v>
      </c>
      <c r="J5366" s="1392" t="s">
        <v>1126</v>
      </c>
      <c r="K5366" s="731"/>
      <c r="L5366" s="599"/>
      <c r="M5366" s="599">
        <v>200</v>
      </c>
      <c r="N5366" s="116"/>
    </row>
    <row r="5367" spans="1:14" ht="22.5" customHeight="1">
      <c r="A5367" s="699"/>
      <c r="B5367" s="3033" t="s">
        <v>756</v>
      </c>
      <c r="C5367" s="602" t="s">
        <v>307</v>
      </c>
      <c r="D5367" s="617" t="s">
        <v>1850</v>
      </c>
      <c r="E5367" s="639" t="s">
        <v>1792</v>
      </c>
      <c r="F5367" s="734">
        <v>2250</v>
      </c>
      <c r="G5367" s="689" t="s">
        <v>582</v>
      </c>
      <c r="H5367" s="640"/>
      <c r="I5367" s="640">
        <v>500</v>
      </c>
      <c r="J5367" s="1392" t="s">
        <v>1126</v>
      </c>
      <c r="K5367" s="731"/>
      <c r="L5367" s="599"/>
      <c r="M5367" s="599">
        <v>500</v>
      </c>
      <c r="N5367" s="116"/>
    </row>
    <row r="5368" spans="1:14">
      <c r="A5368" s="699" t="s">
        <v>1666</v>
      </c>
      <c r="B5368" s="3033" t="s">
        <v>756</v>
      </c>
      <c r="C5368" s="602" t="s">
        <v>305</v>
      </c>
      <c r="D5368" s="617" t="s">
        <v>1850</v>
      </c>
      <c r="E5368" s="639" t="s">
        <v>1792</v>
      </c>
      <c r="F5368" s="734">
        <v>2250</v>
      </c>
      <c r="G5368" s="689" t="s">
        <v>1664</v>
      </c>
      <c r="H5368" s="640"/>
      <c r="I5368" s="640">
        <v>5445</v>
      </c>
      <c r="J5368" s="1392" t="s">
        <v>1126</v>
      </c>
      <c r="K5368" s="731"/>
      <c r="L5368" s="599"/>
      <c r="M5368" s="599">
        <v>6050</v>
      </c>
      <c r="N5368" s="6"/>
    </row>
    <row r="5369" spans="1:14">
      <c r="A5369" s="788"/>
      <c r="B5369" s="3032" t="s">
        <v>756</v>
      </c>
      <c r="C5369" s="622" t="s">
        <v>307</v>
      </c>
      <c r="D5369" s="658" t="s">
        <v>1850</v>
      </c>
      <c r="E5369" s="659" t="s">
        <v>1792</v>
      </c>
      <c r="F5369" s="763">
        <v>2311</v>
      </c>
      <c r="G5369" s="739" t="s">
        <v>121</v>
      </c>
      <c r="H5369" s="645">
        <v>790</v>
      </c>
      <c r="I5369" s="645"/>
      <c r="J5369" s="1392">
        <v>120</v>
      </c>
      <c r="K5369" s="741"/>
      <c r="L5369" s="628">
        <v>690</v>
      </c>
      <c r="M5369" s="626"/>
      <c r="N5369" s="6" t="s">
        <v>3459</v>
      </c>
    </row>
    <row r="5370" spans="1:14" ht="22.5" customHeight="1">
      <c r="A5370" s="699"/>
      <c r="B5370" s="3033" t="s">
        <v>756</v>
      </c>
      <c r="C5370" s="602" t="s">
        <v>307</v>
      </c>
      <c r="D5370" s="617" t="s">
        <v>1850</v>
      </c>
      <c r="E5370" s="639" t="s">
        <v>1792</v>
      </c>
      <c r="F5370" s="734">
        <v>2311</v>
      </c>
      <c r="G5370" s="689" t="s">
        <v>1105</v>
      </c>
      <c r="H5370" s="640"/>
      <c r="I5370" s="640">
        <v>200</v>
      </c>
      <c r="J5370" s="1392" t="s">
        <v>1126</v>
      </c>
      <c r="K5370" s="731"/>
      <c r="L5370" s="598"/>
      <c r="M5370" s="599">
        <v>100</v>
      </c>
      <c r="N5370" s="6"/>
    </row>
    <row r="5371" spans="1:14" ht="22.5" customHeight="1">
      <c r="A5371" s="699"/>
      <c r="B5371" s="3033" t="s">
        <v>756</v>
      </c>
      <c r="C5371" s="602" t="s">
        <v>307</v>
      </c>
      <c r="D5371" s="617" t="s">
        <v>1850</v>
      </c>
      <c r="E5371" s="639" t="s">
        <v>1792</v>
      </c>
      <c r="F5371" s="734">
        <v>2311</v>
      </c>
      <c r="G5371" s="689" t="s">
        <v>323</v>
      </c>
      <c r="H5371" s="640"/>
      <c r="I5371" s="640">
        <v>200</v>
      </c>
      <c r="J5371" s="1392" t="s">
        <v>1126</v>
      </c>
      <c r="K5371" s="731"/>
      <c r="L5371" s="598"/>
      <c r="M5371" s="599">
        <v>200</v>
      </c>
      <c r="N5371" s="6"/>
    </row>
    <row r="5372" spans="1:14">
      <c r="A5372" s="699"/>
      <c r="B5372" s="3033" t="s">
        <v>756</v>
      </c>
      <c r="C5372" s="602" t="s">
        <v>307</v>
      </c>
      <c r="D5372" s="617" t="s">
        <v>1850</v>
      </c>
      <c r="E5372" s="639" t="s">
        <v>1792</v>
      </c>
      <c r="F5372" s="734">
        <v>2311</v>
      </c>
      <c r="G5372" s="689" t="s">
        <v>1600</v>
      </c>
      <c r="H5372" s="640"/>
      <c r="I5372" s="640">
        <v>90</v>
      </c>
      <c r="J5372" s="1392" t="s">
        <v>1126</v>
      </c>
      <c r="K5372" s="731"/>
      <c r="L5372" s="598"/>
      <c r="M5372" s="599">
        <v>90</v>
      </c>
      <c r="N5372" s="6" t="s">
        <v>3474</v>
      </c>
    </row>
    <row r="5373" spans="1:14">
      <c r="A5373" s="699"/>
      <c r="B5373" s="3033" t="s">
        <v>756</v>
      </c>
      <c r="C5373" s="602" t="s">
        <v>307</v>
      </c>
      <c r="D5373" s="617" t="s">
        <v>1850</v>
      </c>
      <c r="E5373" s="639" t="s">
        <v>1792</v>
      </c>
      <c r="F5373" s="734">
        <v>2311</v>
      </c>
      <c r="G5373" s="689" t="s">
        <v>2476</v>
      </c>
      <c r="H5373" s="640"/>
      <c r="I5373" s="640">
        <v>300</v>
      </c>
      <c r="J5373" s="1392" t="s">
        <v>1126</v>
      </c>
      <c r="K5373" s="731"/>
      <c r="L5373" s="598"/>
      <c r="M5373" s="599">
        <v>300</v>
      </c>
      <c r="N5373" s="6"/>
    </row>
    <row r="5374" spans="1:14">
      <c r="A5374" s="788"/>
      <c r="B5374" s="3032" t="s">
        <v>756</v>
      </c>
      <c r="C5374" s="622" t="s">
        <v>305</v>
      </c>
      <c r="D5374" s="658" t="s">
        <v>1850</v>
      </c>
      <c r="E5374" s="659" t="s">
        <v>1792</v>
      </c>
      <c r="F5374" s="763">
        <v>2312</v>
      </c>
      <c r="G5374" s="739" t="s">
        <v>169</v>
      </c>
      <c r="H5374" s="645">
        <v>239</v>
      </c>
      <c r="I5374" s="645"/>
      <c r="J5374" s="1392">
        <v>238.65</v>
      </c>
      <c r="K5374" s="741"/>
      <c r="L5374" s="628">
        <v>0</v>
      </c>
      <c r="M5374" s="628"/>
      <c r="N5374" s="6"/>
    </row>
    <row r="5375" spans="1:14" ht="20.399999999999999">
      <c r="A5375" s="699"/>
      <c r="B5375" s="3033" t="s">
        <v>756</v>
      </c>
      <c r="C5375" s="602" t="s">
        <v>305</v>
      </c>
      <c r="D5375" s="617" t="s">
        <v>1850</v>
      </c>
      <c r="E5375" s="639" t="s">
        <v>1792</v>
      </c>
      <c r="F5375" s="734">
        <v>2312</v>
      </c>
      <c r="G5375" s="689" t="s">
        <v>3064</v>
      </c>
      <c r="H5375" s="640"/>
      <c r="I5375" s="640">
        <v>239</v>
      </c>
      <c r="J5375" s="1392" t="s">
        <v>1126</v>
      </c>
      <c r="K5375" s="731"/>
      <c r="L5375" s="599"/>
      <c r="M5375" s="599">
        <v>0</v>
      </c>
      <c r="N5375" s="6"/>
    </row>
    <row r="5376" spans="1:14" ht="20.399999999999999">
      <c r="A5376" s="788"/>
      <c r="B5376" s="3032" t="s">
        <v>756</v>
      </c>
      <c r="C5376" s="622" t="s">
        <v>305</v>
      </c>
      <c r="D5376" s="658" t="s">
        <v>1850</v>
      </c>
      <c r="E5376" s="659" t="s">
        <v>1792</v>
      </c>
      <c r="F5376" s="763">
        <v>2314</v>
      </c>
      <c r="G5376" s="739" t="s">
        <v>1427</v>
      </c>
      <c r="H5376" s="645">
        <v>200</v>
      </c>
      <c r="I5376" s="645"/>
      <c r="J5376" s="1392">
        <v>0</v>
      </c>
      <c r="K5376" s="741"/>
      <c r="L5376" s="628">
        <v>200</v>
      </c>
      <c r="M5376" s="628"/>
      <c r="N5376" s="6"/>
    </row>
    <row r="5377" spans="1:14">
      <c r="A5377" s="699"/>
      <c r="B5377" s="3033" t="s">
        <v>756</v>
      </c>
      <c r="C5377" s="602" t="s">
        <v>305</v>
      </c>
      <c r="D5377" s="617" t="s">
        <v>1850</v>
      </c>
      <c r="E5377" s="639" t="s">
        <v>1792</v>
      </c>
      <c r="F5377" s="734">
        <v>2314</v>
      </c>
      <c r="G5377" s="689" t="s">
        <v>166</v>
      </c>
      <c r="H5377" s="640"/>
      <c r="I5377" s="640">
        <v>200</v>
      </c>
      <c r="J5377" s="1392" t="s">
        <v>1126</v>
      </c>
      <c r="K5377" s="731"/>
      <c r="L5377" s="599"/>
      <c r="M5377" s="599">
        <v>200</v>
      </c>
      <c r="N5377" s="6"/>
    </row>
    <row r="5378" spans="1:14">
      <c r="A5378" s="805"/>
      <c r="B5378" s="3040" t="s">
        <v>756</v>
      </c>
      <c r="C5378" s="667" t="s">
        <v>307</v>
      </c>
      <c r="D5378" s="658" t="s">
        <v>1850</v>
      </c>
      <c r="E5378" s="659" t="s">
        <v>1792</v>
      </c>
      <c r="F5378" s="956">
        <v>2322</v>
      </c>
      <c r="G5378" s="957" t="s">
        <v>161</v>
      </c>
      <c r="H5378" s="645">
        <v>8656.5</v>
      </c>
      <c r="I5378" s="645"/>
      <c r="J5378" s="1392">
        <v>2316</v>
      </c>
      <c r="K5378" s="741"/>
      <c r="L5378" s="628">
        <v>5174.3999999999996</v>
      </c>
      <c r="M5378" s="628"/>
      <c r="N5378" s="6"/>
    </row>
    <row r="5379" spans="1:14">
      <c r="A5379" s="699"/>
      <c r="B5379" s="3033" t="s">
        <v>756</v>
      </c>
      <c r="C5379" s="602" t="s">
        <v>307</v>
      </c>
      <c r="D5379" s="617" t="s">
        <v>1850</v>
      </c>
      <c r="E5379" s="639" t="s">
        <v>1792</v>
      </c>
      <c r="F5379" s="734">
        <v>2322</v>
      </c>
      <c r="G5379" s="751" t="s">
        <v>4708</v>
      </c>
      <c r="H5379" s="640"/>
      <c r="I5379" s="640">
        <v>1421.2</v>
      </c>
      <c r="J5379" s="1392" t="s">
        <v>1126</v>
      </c>
      <c r="K5379" s="731"/>
      <c r="L5379" s="599"/>
      <c r="M5379" s="599">
        <v>1232</v>
      </c>
      <c r="N5379" s="168"/>
    </row>
    <row r="5380" spans="1:14">
      <c r="A5380" s="699"/>
      <c r="B5380" s="3033" t="s">
        <v>756</v>
      </c>
      <c r="C5380" s="602" t="s">
        <v>307</v>
      </c>
      <c r="D5380" s="617" t="s">
        <v>1850</v>
      </c>
      <c r="E5380" s="639" t="s">
        <v>1792</v>
      </c>
      <c r="F5380" s="734">
        <v>2322</v>
      </c>
      <c r="G5380" s="751" t="s">
        <v>4709</v>
      </c>
      <c r="H5380" s="640"/>
      <c r="I5380" s="640">
        <v>1421.2</v>
      </c>
      <c r="J5380" s="1392" t="s">
        <v>1126</v>
      </c>
      <c r="K5380" s="731"/>
      <c r="L5380" s="599"/>
      <c r="M5380" s="599">
        <v>1971.1999999999998</v>
      </c>
      <c r="N5380" s="168"/>
    </row>
    <row r="5381" spans="1:14">
      <c r="A5381" s="699"/>
      <c r="B5381" s="3033" t="s">
        <v>756</v>
      </c>
      <c r="C5381" s="602" t="s">
        <v>307</v>
      </c>
      <c r="D5381" s="617" t="s">
        <v>1850</v>
      </c>
      <c r="E5381" s="639" t="s">
        <v>1792</v>
      </c>
      <c r="F5381" s="734">
        <v>2322</v>
      </c>
      <c r="G5381" s="751" t="s">
        <v>4710</v>
      </c>
      <c r="H5381" s="640"/>
      <c r="I5381" s="640">
        <v>1776.5</v>
      </c>
      <c r="J5381" s="1392" t="s">
        <v>1126</v>
      </c>
      <c r="K5381" s="731"/>
      <c r="L5381" s="599"/>
      <c r="M5381" s="599">
        <v>1478.3999999999999</v>
      </c>
      <c r="N5381" s="116"/>
    </row>
    <row r="5382" spans="1:14">
      <c r="A5382" s="699"/>
      <c r="B5382" s="3033" t="s">
        <v>756</v>
      </c>
      <c r="C5382" s="602" t="s">
        <v>307</v>
      </c>
      <c r="D5382" s="617" t="s">
        <v>1850</v>
      </c>
      <c r="E5382" s="639" t="s">
        <v>1792</v>
      </c>
      <c r="F5382" s="734">
        <v>2322</v>
      </c>
      <c r="G5382" s="751" t="s">
        <v>4711</v>
      </c>
      <c r="H5382" s="640"/>
      <c r="I5382" s="640">
        <v>1421.2</v>
      </c>
      <c r="J5382" s="1392" t="s">
        <v>1126</v>
      </c>
      <c r="K5382" s="731"/>
      <c r="L5382" s="599"/>
      <c r="M5382" s="599">
        <v>492.79999999999995</v>
      </c>
      <c r="N5382" s="350"/>
    </row>
    <row r="5383" spans="1:14" ht="30.6">
      <c r="A5383" s="699"/>
      <c r="B5383" s="3033" t="s">
        <v>756</v>
      </c>
      <c r="C5383" s="602" t="s">
        <v>307</v>
      </c>
      <c r="D5383" s="617" t="s">
        <v>1850</v>
      </c>
      <c r="E5383" s="639" t="s">
        <v>1792</v>
      </c>
      <c r="F5383" s="734">
        <v>2322</v>
      </c>
      <c r="G5383" s="751"/>
      <c r="H5383" s="640"/>
      <c r="I5383" s="640">
        <v>1421.2</v>
      </c>
      <c r="J5383" s="1392" t="s">
        <v>1126</v>
      </c>
      <c r="K5383" s="731"/>
      <c r="L5383" s="599"/>
      <c r="M5383" s="599"/>
      <c r="N5383" s="350" t="s">
        <v>4638</v>
      </c>
    </row>
    <row r="5384" spans="1:14" ht="30.6">
      <c r="A5384" s="699"/>
      <c r="B5384" s="3033" t="s">
        <v>756</v>
      </c>
      <c r="C5384" s="602" t="s">
        <v>307</v>
      </c>
      <c r="D5384" s="617" t="s">
        <v>1850</v>
      </c>
      <c r="E5384" s="639" t="s">
        <v>1792</v>
      </c>
      <c r="F5384" s="734">
        <v>2322</v>
      </c>
      <c r="G5384" s="751"/>
      <c r="H5384" s="640"/>
      <c r="I5384" s="640">
        <v>1421.2</v>
      </c>
      <c r="J5384" s="1392" t="s">
        <v>1126</v>
      </c>
      <c r="K5384" s="731"/>
      <c r="L5384" s="599"/>
      <c r="M5384" s="599"/>
      <c r="N5384" s="350" t="s">
        <v>4639</v>
      </c>
    </row>
    <row r="5385" spans="1:14" ht="20.399999999999999">
      <c r="A5385" s="1060"/>
      <c r="B5385" s="3033" t="s">
        <v>756</v>
      </c>
      <c r="C5385" s="602" t="s">
        <v>307</v>
      </c>
      <c r="D5385" s="617" t="s">
        <v>1850</v>
      </c>
      <c r="E5385" s="639" t="s">
        <v>1792</v>
      </c>
      <c r="F5385" s="734">
        <v>2322</v>
      </c>
      <c r="G5385" s="1346" t="s">
        <v>2912</v>
      </c>
      <c r="H5385" s="1080"/>
      <c r="I5385" s="1080">
        <v>-226</v>
      </c>
      <c r="J5385" s="1392" t="s">
        <v>1126</v>
      </c>
      <c r="K5385" s="1338"/>
      <c r="L5385" s="1045"/>
      <c r="M5385" s="1045"/>
      <c r="N5385" s="350" t="s">
        <v>4392</v>
      </c>
    </row>
    <row r="5386" spans="1:14" ht="20.399999999999999">
      <c r="A5386" s="788"/>
      <c r="B5386" s="3032" t="s">
        <v>756</v>
      </c>
      <c r="C5386" s="622" t="s">
        <v>305</v>
      </c>
      <c r="D5386" s="658" t="s">
        <v>1850</v>
      </c>
      <c r="E5386" s="659" t="s">
        <v>1792</v>
      </c>
      <c r="F5386" s="763">
        <v>2350</v>
      </c>
      <c r="G5386" s="739" t="s">
        <v>125</v>
      </c>
      <c r="H5386" s="645">
        <v>100</v>
      </c>
      <c r="I5386" s="645"/>
      <c r="J5386" s="1392">
        <v>0</v>
      </c>
      <c r="K5386" s="741"/>
      <c r="L5386" s="628">
        <v>100</v>
      </c>
      <c r="M5386" s="628"/>
      <c r="N5386" s="350" t="s">
        <v>4640</v>
      </c>
    </row>
    <row r="5387" spans="1:14" ht="22.5" customHeight="1">
      <c r="A5387" s="699"/>
      <c r="B5387" s="3033" t="s">
        <v>756</v>
      </c>
      <c r="C5387" s="602" t="s">
        <v>305</v>
      </c>
      <c r="D5387" s="617" t="s">
        <v>1850</v>
      </c>
      <c r="E5387" s="639" t="s">
        <v>1792</v>
      </c>
      <c r="F5387" s="734">
        <v>2350</v>
      </c>
      <c r="G5387" s="689" t="s">
        <v>144</v>
      </c>
      <c r="H5387" s="640"/>
      <c r="I5387" s="640">
        <v>100</v>
      </c>
      <c r="J5387" s="1392" t="s">
        <v>1126</v>
      </c>
      <c r="K5387" s="731"/>
      <c r="L5387" s="599"/>
      <c r="M5387" s="599">
        <v>100</v>
      </c>
      <c r="N5387" s="350" t="s">
        <v>4641</v>
      </c>
    </row>
    <row r="5388" spans="1:14" ht="22.5" customHeight="1">
      <c r="A5388" s="788"/>
      <c r="B5388" s="3032" t="s">
        <v>757</v>
      </c>
      <c r="C5388" s="622" t="s">
        <v>309</v>
      </c>
      <c r="D5388" s="762" t="s">
        <v>1850</v>
      </c>
      <c r="E5388" s="659" t="s">
        <v>1792</v>
      </c>
      <c r="F5388" s="763">
        <v>5140</v>
      </c>
      <c r="G5388" s="739" t="s">
        <v>987</v>
      </c>
      <c r="H5388" s="645">
        <v>40361</v>
      </c>
      <c r="I5388" s="645"/>
      <c r="J5388" s="1392">
        <v>10139.799999999999</v>
      </c>
      <c r="K5388" s="741"/>
      <c r="L5388" s="628">
        <v>0</v>
      </c>
      <c r="M5388" s="628"/>
      <c r="N5388" s="350" t="s">
        <v>4402</v>
      </c>
    </row>
    <row r="5389" spans="1:14" ht="71.400000000000006">
      <c r="A5389" s="699"/>
      <c r="B5389" s="3033" t="s">
        <v>757</v>
      </c>
      <c r="C5389" s="602" t="s">
        <v>309</v>
      </c>
      <c r="D5389" s="733" t="s">
        <v>1850</v>
      </c>
      <c r="E5389" s="639" t="s">
        <v>1792</v>
      </c>
      <c r="F5389" s="734">
        <v>5140</v>
      </c>
      <c r="G5389" s="689" t="s">
        <v>1916</v>
      </c>
      <c r="H5389" s="640"/>
      <c r="I5389" s="640">
        <v>40600</v>
      </c>
      <c r="J5389" s="1392" t="s">
        <v>1126</v>
      </c>
      <c r="K5389" s="731"/>
      <c r="L5389" s="599"/>
      <c r="M5389" s="599"/>
      <c r="N5389" s="350"/>
    </row>
    <row r="5390" spans="1:14" ht="20.399999999999999">
      <c r="A5390" s="699"/>
      <c r="B5390" s="3033" t="s">
        <v>757</v>
      </c>
      <c r="C5390" s="602" t="s">
        <v>309</v>
      </c>
      <c r="D5390" s="733" t="s">
        <v>1850</v>
      </c>
      <c r="E5390" s="639" t="s">
        <v>1792</v>
      </c>
      <c r="F5390" s="734">
        <v>5140</v>
      </c>
      <c r="G5390" s="689" t="s">
        <v>3064</v>
      </c>
      <c r="H5390" s="640"/>
      <c r="I5390" s="640">
        <v>-239</v>
      </c>
      <c r="J5390" s="1392" t="s">
        <v>1126</v>
      </c>
      <c r="K5390" s="731"/>
      <c r="L5390" s="599"/>
      <c r="M5390" s="599"/>
      <c r="N5390" s="350"/>
    </row>
    <row r="5391" spans="1:14">
      <c r="A5391" s="659"/>
      <c r="B5391" s="3032" t="s">
        <v>758</v>
      </c>
      <c r="C5391" s="659" t="s">
        <v>309</v>
      </c>
      <c r="D5391" s="762" t="s">
        <v>1850</v>
      </c>
      <c r="E5391" s="659" t="s">
        <v>1792</v>
      </c>
      <c r="F5391" s="763">
        <v>5238</v>
      </c>
      <c r="G5391" s="739" t="s">
        <v>131</v>
      </c>
      <c r="H5391" s="645">
        <v>3726</v>
      </c>
      <c r="I5391" s="645"/>
      <c r="J5391" s="1392">
        <v>3725.04</v>
      </c>
      <c r="K5391" s="741"/>
      <c r="L5391" s="628">
        <v>1500</v>
      </c>
      <c r="M5391" s="628"/>
      <c r="N5391" s="350" t="s">
        <v>4393</v>
      </c>
    </row>
    <row r="5392" spans="1:14" ht="20.399999999999999">
      <c r="A5392" s="639"/>
      <c r="B5392" s="3033" t="s">
        <v>758</v>
      </c>
      <c r="C5392" s="639" t="s">
        <v>309</v>
      </c>
      <c r="D5392" s="733" t="s">
        <v>1850</v>
      </c>
      <c r="E5392" s="639" t="s">
        <v>1792</v>
      </c>
      <c r="F5392" s="734">
        <v>5238</v>
      </c>
      <c r="G5392" s="689" t="s">
        <v>2477</v>
      </c>
      <c r="H5392" s="640"/>
      <c r="I5392" s="958">
        <v>3500</v>
      </c>
      <c r="J5392" s="1392" t="s">
        <v>1126</v>
      </c>
      <c r="K5392" s="731"/>
      <c r="L5392" s="599"/>
      <c r="M5392" s="807">
        <v>1500</v>
      </c>
      <c r="N5392" s="350"/>
    </row>
    <row r="5393" spans="1:14" ht="20.399999999999999">
      <c r="A5393" s="1060"/>
      <c r="B5393" s="3033" t="s">
        <v>758</v>
      </c>
      <c r="C5393" s="639" t="s">
        <v>309</v>
      </c>
      <c r="D5393" s="733" t="s">
        <v>1850</v>
      </c>
      <c r="E5393" s="639" t="s">
        <v>1792</v>
      </c>
      <c r="F5393" s="734">
        <v>5238</v>
      </c>
      <c r="G5393" s="1346" t="s">
        <v>2912</v>
      </c>
      <c r="H5393" s="1080"/>
      <c r="I5393" s="1080">
        <v>226</v>
      </c>
      <c r="J5393" s="1392" t="s">
        <v>1126</v>
      </c>
      <c r="K5393" s="1338"/>
      <c r="L5393" s="1045"/>
      <c r="M5393" s="1045"/>
      <c r="N5393" s="350"/>
    </row>
    <row r="5394" spans="1:14" ht="20.399999999999999">
      <c r="A5394" s="639"/>
      <c r="B5394" s="3033" t="s">
        <v>758</v>
      </c>
      <c r="C5394" s="639" t="s">
        <v>309</v>
      </c>
      <c r="D5394" s="733" t="s">
        <v>1850</v>
      </c>
      <c r="E5394" s="639" t="s">
        <v>1792</v>
      </c>
      <c r="F5394" s="734">
        <v>5238</v>
      </c>
      <c r="G5394" s="689" t="s">
        <v>1665</v>
      </c>
      <c r="H5394" s="640"/>
      <c r="I5394" s="958"/>
      <c r="J5394" s="1392" t="s">
        <v>1126</v>
      </c>
      <c r="K5394" s="731"/>
      <c r="L5394" s="599"/>
      <c r="M5394" s="807"/>
      <c r="N5394" s="350"/>
    </row>
    <row r="5395" spans="1:14">
      <c r="A5395" s="659"/>
      <c r="B5395" s="3032" t="s">
        <v>758</v>
      </c>
      <c r="C5395" s="659" t="s">
        <v>309</v>
      </c>
      <c r="D5395" s="762" t="s">
        <v>1850</v>
      </c>
      <c r="E5395" s="659" t="s">
        <v>1792</v>
      </c>
      <c r="F5395" s="763">
        <v>5239</v>
      </c>
      <c r="G5395" s="739" t="s">
        <v>130</v>
      </c>
      <c r="H5395" s="645">
        <v>0</v>
      </c>
      <c r="I5395" s="645"/>
      <c r="J5395" s="1392" t="s">
        <v>1126</v>
      </c>
      <c r="K5395" s="741"/>
      <c r="L5395" s="628">
        <v>0</v>
      </c>
      <c r="M5395" s="628"/>
      <c r="N5395" s="350"/>
    </row>
    <row r="5396" spans="1:14" ht="20.399999999999999">
      <c r="A5396" s="639"/>
      <c r="B5396" s="3033" t="s">
        <v>758</v>
      </c>
      <c r="C5396" s="639" t="s">
        <v>309</v>
      </c>
      <c r="D5396" s="733" t="s">
        <v>1850</v>
      </c>
      <c r="E5396" s="639" t="s">
        <v>1792</v>
      </c>
      <c r="F5396" s="734">
        <v>5239</v>
      </c>
      <c r="G5396" s="689" t="s">
        <v>1601</v>
      </c>
      <c r="H5396" s="640"/>
      <c r="I5396" s="640"/>
      <c r="J5396" s="1392" t="s">
        <v>1126</v>
      </c>
      <c r="K5396" s="731"/>
      <c r="L5396" s="599"/>
      <c r="M5396" s="599"/>
      <c r="N5396" s="350"/>
    </row>
    <row r="5397" spans="1:14">
      <c r="A5397" s="788"/>
      <c r="B5397" s="3032" t="s">
        <v>422</v>
      </c>
      <c r="C5397" s="622" t="s">
        <v>413</v>
      </c>
      <c r="D5397" s="658" t="s">
        <v>1850</v>
      </c>
      <c r="E5397" s="681" t="s">
        <v>1793</v>
      </c>
      <c r="F5397" s="763">
        <v>1119</v>
      </c>
      <c r="G5397" s="739" t="s">
        <v>392</v>
      </c>
      <c r="H5397" s="645">
        <v>96678.360000000015</v>
      </c>
      <c r="I5397" s="645"/>
      <c r="J5397" s="1537">
        <v>81127</v>
      </c>
      <c r="K5397" s="741"/>
      <c r="L5397" s="645">
        <v>103719.24</v>
      </c>
      <c r="M5397" s="645"/>
      <c r="N5397" s="350"/>
    </row>
    <row r="5398" spans="1:14">
      <c r="A5398" s="699"/>
      <c r="B5398" s="3033" t="s">
        <v>422</v>
      </c>
      <c r="C5398" s="602" t="s">
        <v>413</v>
      </c>
      <c r="D5398" s="617" t="s">
        <v>1850</v>
      </c>
      <c r="E5398" s="639" t="s">
        <v>1793</v>
      </c>
      <c r="F5398" s="734">
        <v>1119</v>
      </c>
      <c r="G5398" s="689" t="s">
        <v>1175</v>
      </c>
      <c r="H5398" s="640"/>
      <c r="I5398" s="640">
        <v>96678.360000000015</v>
      </c>
      <c r="J5398" s="1537" t="s">
        <v>1126</v>
      </c>
      <c r="K5398" s="741"/>
      <c r="L5398" s="640"/>
      <c r="M5398" s="640">
        <v>103719.24</v>
      </c>
      <c r="N5398" s="116"/>
    </row>
    <row r="5399" spans="1:14" ht="20.399999999999999">
      <c r="A5399" s="788"/>
      <c r="B5399" s="3032" t="s">
        <v>422</v>
      </c>
      <c r="C5399" s="622" t="s">
        <v>413</v>
      </c>
      <c r="D5399" s="658" t="s">
        <v>1850</v>
      </c>
      <c r="E5399" s="659" t="s">
        <v>1793</v>
      </c>
      <c r="F5399" s="763">
        <v>1146</v>
      </c>
      <c r="G5399" s="739" t="s">
        <v>563</v>
      </c>
      <c r="H5399" s="645">
        <v>0</v>
      </c>
      <c r="I5399" s="645"/>
      <c r="J5399" s="1537" t="s">
        <v>1126</v>
      </c>
      <c r="K5399" s="741"/>
      <c r="L5399" s="645">
        <v>0</v>
      </c>
      <c r="M5399" s="645"/>
      <c r="N5399" s="116"/>
    </row>
    <row r="5400" spans="1:14">
      <c r="A5400" s="699"/>
      <c r="B5400" s="3033" t="s">
        <v>422</v>
      </c>
      <c r="C5400" s="602" t="s">
        <v>413</v>
      </c>
      <c r="D5400" s="617" t="s">
        <v>1850</v>
      </c>
      <c r="E5400" s="639" t="s">
        <v>1793</v>
      </c>
      <c r="F5400" s="734">
        <v>1146</v>
      </c>
      <c r="G5400" s="689"/>
      <c r="H5400" s="640"/>
      <c r="I5400" s="640"/>
      <c r="J5400" s="1537" t="s">
        <v>1126</v>
      </c>
      <c r="K5400" s="741"/>
      <c r="L5400" s="640"/>
      <c r="M5400" s="640"/>
      <c r="N5400" s="116"/>
    </row>
    <row r="5401" spans="1:14">
      <c r="A5401" s="788"/>
      <c r="B5401" s="3032" t="s">
        <v>422</v>
      </c>
      <c r="C5401" s="622" t="s">
        <v>413</v>
      </c>
      <c r="D5401" s="658" t="s">
        <v>1850</v>
      </c>
      <c r="E5401" s="659" t="s">
        <v>1793</v>
      </c>
      <c r="F5401" s="763">
        <v>1147</v>
      </c>
      <c r="G5401" s="739" t="s">
        <v>103</v>
      </c>
      <c r="H5401" s="645">
        <v>7250.8770000000004</v>
      </c>
      <c r="I5401" s="645"/>
      <c r="J5401" s="1537">
        <v>1867</v>
      </c>
      <c r="K5401" s="741"/>
      <c r="L5401" s="645">
        <v>2846.7794999999996</v>
      </c>
      <c r="M5401" s="645"/>
      <c r="N5401" s="116"/>
    </row>
    <row r="5402" spans="1:14">
      <c r="A5402" s="699"/>
      <c r="B5402" s="3033" t="s">
        <v>422</v>
      </c>
      <c r="C5402" s="602" t="s">
        <v>413</v>
      </c>
      <c r="D5402" s="617" t="s">
        <v>1850</v>
      </c>
      <c r="E5402" s="639" t="s">
        <v>1793</v>
      </c>
      <c r="F5402" s="734">
        <v>1147</v>
      </c>
      <c r="G5402" s="689" t="s">
        <v>422</v>
      </c>
      <c r="H5402" s="640"/>
      <c r="I5402" s="640">
        <v>7250.8770000000004</v>
      </c>
      <c r="J5402" s="1537" t="s">
        <v>1126</v>
      </c>
      <c r="K5402" s="741"/>
      <c r="L5402" s="640"/>
      <c r="M5402" s="640">
        <v>2846.7794999999996</v>
      </c>
      <c r="N5402" s="116"/>
    </row>
    <row r="5403" spans="1:14">
      <c r="A5403" s="699"/>
      <c r="B5403" s="3033" t="s">
        <v>422</v>
      </c>
      <c r="C5403" s="602" t="s">
        <v>413</v>
      </c>
      <c r="D5403" s="617" t="s">
        <v>1850</v>
      </c>
      <c r="E5403" s="639" t="s">
        <v>1793</v>
      </c>
      <c r="F5403" s="734">
        <v>1147</v>
      </c>
      <c r="G5403" s="689"/>
      <c r="H5403" s="640"/>
      <c r="I5403" s="640"/>
      <c r="J5403" s="1537" t="s">
        <v>1126</v>
      </c>
      <c r="K5403" s="741"/>
      <c r="L5403" s="640"/>
      <c r="M5403" s="640"/>
      <c r="N5403" s="116"/>
    </row>
    <row r="5404" spans="1:14">
      <c r="A5404" s="788"/>
      <c r="B5404" s="3032" t="s">
        <v>422</v>
      </c>
      <c r="C5404" s="622" t="s">
        <v>413</v>
      </c>
      <c r="D5404" s="658" t="s">
        <v>1850</v>
      </c>
      <c r="E5404" s="659" t="s">
        <v>1793</v>
      </c>
      <c r="F5404" s="763">
        <v>1148</v>
      </c>
      <c r="G5404" s="739" t="s">
        <v>381</v>
      </c>
      <c r="H5404" s="645">
        <v>1000</v>
      </c>
      <c r="I5404" s="645"/>
      <c r="J5404" s="1537">
        <v>4341</v>
      </c>
      <c r="K5404" s="741"/>
      <c r="L5404" s="645">
        <v>4500</v>
      </c>
      <c r="M5404" s="645"/>
      <c r="N5404" s="116"/>
    </row>
    <row r="5405" spans="1:14">
      <c r="A5405" s="699"/>
      <c r="B5405" s="3033" t="s">
        <v>422</v>
      </c>
      <c r="C5405" s="602" t="s">
        <v>413</v>
      </c>
      <c r="D5405" s="617" t="s">
        <v>1850</v>
      </c>
      <c r="E5405" s="639" t="s">
        <v>1793</v>
      </c>
      <c r="F5405" s="734">
        <v>1148</v>
      </c>
      <c r="G5405" s="689" t="s">
        <v>650</v>
      </c>
      <c r="H5405" s="640"/>
      <c r="I5405" s="640">
        <v>1000</v>
      </c>
      <c r="J5405" s="1537" t="s">
        <v>1126</v>
      </c>
      <c r="K5405" s="741"/>
      <c r="L5405" s="640"/>
      <c r="M5405" s="640">
        <v>4500</v>
      </c>
      <c r="N5405" s="116"/>
    </row>
    <row r="5406" spans="1:14">
      <c r="A5406" s="622"/>
      <c r="B5406" s="3032" t="s">
        <v>422</v>
      </c>
      <c r="C5406" s="622" t="s">
        <v>413</v>
      </c>
      <c r="D5406" s="658" t="s">
        <v>1850</v>
      </c>
      <c r="E5406" s="659" t="s">
        <v>1793</v>
      </c>
      <c r="F5406" s="763">
        <v>1170</v>
      </c>
      <c r="G5406" s="739" t="s">
        <v>460</v>
      </c>
      <c r="H5406" s="652">
        <v>60</v>
      </c>
      <c r="I5406" s="652"/>
      <c r="J5406" s="1537">
        <v>60</v>
      </c>
      <c r="K5406" s="781"/>
      <c r="L5406" s="652">
        <v>60</v>
      </c>
      <c r="M5406" s="652"/>
      <c r="N5406" s="116"/>
    </row>
    <row r="5407" spans="1:14" ht="20.399999999999999">
      <c r="A5407" s="602"/>
      <c r="B5407" s="3033" t="s">
        <v>422</v>
      </c>
      <c r="C5407" s="602" t="s">
        <v>413</v>
      </c>
      <c r="D5407" s="617" t="s">
        <v>1850</v>
      </c>
      <c r="E5407" s="639" t="s">
        <v>1793</v>
      </c>
      <c r="F5407" s="734">
        <v>1170</v>
      </c>
      <c r="G5407" s="751" t="s">
        <v>605</v>
      </c>
      <c r="H5407" s="653"/>
      <c r="I5407" s="653">
        <v>60</v>
      </c>
      <c r="J5407" s="1537" t="s">
        <v>1126</v>
      </c>
      <c r="K5407" s="748"/>
      <c r="L5407" s="653"/>
      <c r="M5407" s="653">
        <v>60</v>
      </c>
      <c r="N5407" s="116"/>
    </row>
    <row r="5408" spans="1:14">
      <c r="A5408" s="788"/>
      <c r="B5408" s="3032" t="s">
        <v>422</v>
      </c>
      <c r="C5408" s="622" t="s">
        <v>413</v>
      </c>
      <c r="D5408" s="658" t="s">
        <v>1850</v>
      </c>
      <c r="E5408" s="659" t="s">
        <v>1793</v>
      </c>
      <c r="F5408" s="763">
        <v>1210</v>
      </c>
      <c r="G5408" s="739" t="s">
        <v>105</v>
      </c>
      <c r="H5408" s="645">
        <v>24193.815985709996</v>
      </c>
      <c r="I5408" s="645"/>
      <c r="J5408" s="1537">
        <v>20062</v>
      </c>
      <c r="K5408" s="741"/>
      <c r="L5408" s="645">
        <v>25858.950311722499</v>
      </c>
      <c r="M5408" s="645"/>
      <c r="N5408" s="116"/>
    </row>
    <row r="5409" spans="1:14">
      <c r="A5409" s="699"/>
      <c r="B5409" s="3033" t="s">
        <v>422</v>
      </c>
      <c r="C5409" s="602" t="s">
        <v>413</v>
      </c>
      <c r="D5409" s="617" t="s">
        <v>1850</v>
      </c>
      <c r="E5409" s="639" t="s">
        <v>1793</v>
      </c>
      <c r="F5409" s="734">
        <v>1210</v>
      </c>
      <c r="G5409" s="689" t="s">
        <v>422</v>
      </c>
      <c r="H5409" s="640"/>
      <c r="I5409" s="640">
        <v>24193.815985709996</v>
      </c>
      <c r="J5409" s="1537" t="s">
        <v>1126</v>
      </c>
      <c r="K5409" s="741"/>
      <c r="L5409" s="640"/>
      <c r="M5409" s="640">
        <v>25858.950311722499</v>
      </c>
      <c r="N5409" s="116"/>
    </row>
    <row r="5410" spans="1:14" ht="20.399999999999999">
      <c r="A5410" s="788"/>
      <c r="B5410" s="3032" t="s">
        <v>422</v>
      </c>
      <c r="C5410" s="622" t="s">
        <v>413</v>
      </c>
      <c r="D5410" s="658" t="s">
        <v>1850</v>
      </c>
      <c r="E5410" s="659" t="s">
        <v>1793</v>
      </c>
      <c r="F5410" s="763">
        <v>1221</v>
      </c>
      <c r="G5410" s="739" t="s">
        <v>167</v>
      </c>
      <c r="H5410" s="645">
        <v>5301.6237360900004</v>
      </c>
      <c r="I5410" s="645"/>
      <c r="J5410" s="1537">
        <v>4238</v>
      </c>
      <c r="K5410" s="741"/>
      <c r="L5410" s="645">
        <v>5682.6323848275006</v>
      </c>
      <c r="M5410" s="645"/>
      <c r="N5410" s="116"/>
    </row>
    <row r="5411" spans="1:14">
      <c r="A5411" s="699"/>
      <c r="B5411" s="3033" t="s">
        <v>422</v>
      </c>
      <c r="C5411" s="602" t="s">
        <v>413</v>
      </c>
      <c r="D5411" s="617" t="s">
        <v>1850</v>
      </c>
      <c r="E5411" s="639" t="s">
        <v>1793</v>
      </c>
      <c r="F5411" s="734">
        <v>1221</v>
      </c>
      <c r="G5411" s="689"/>
      <c r="H5411" s="640"/>
      <c r="I5411" s="640">
        <v>5301.6237360900004</v>
      </c>
      <c r="J5411" s="1537" t="s">
        <v>1126</v>
      </c>
      <c r="K5411" s="741"/>
      <c r="L5411" s="640"/>
      <c r="M5411" s="640">
        <v>5682.6323848275006</v>
      </c>
      <c r="N5411" s="116"/>
    </row>
    <row r="5412" spans="1:14">
      <c r="A5412" s="881"/>
      <c r="B5412" s="3032" t="s">
        <v>756</v>
      </c>
      <c r="C5412" s="622" t="s">
        <v>413</v>
      </c>
      <c r="D5412" s="658" t="s">
        <v>1850</v>
      </c>
      <c r="E5412" s="659" t="s">
        <v>1793</v>
      </c>
      <c r="F5412" s="624">
        <v>1228</v>
      </c>
      <c r="G5412" s="739" t="s">
        <v>137</v>
      </c>
      <c r="H5412" s="902">
        <v>960</v>
      </c>
      <c r="I5412" s="902"/>
      <c r="J5412" s="1392">
        <v>666</v>
      </c>
      <c r="K5412" s="831"/>
      <c r="L5412" s="902">
        <v>672</v>
      </c>
      <c r="M5412" s="902"/>
      <c r="N5412" s="116"/>
    </row>
    <row r="5413" spans="1:14">
      <c r="A5413" s="749"/>
      <c r="B5413" s="3033" t="s">
        <v>756</v>
      </c>
      <c r="C5413" s="602" t="s">
        <v>413</v>
      </c>
      <c r="D5413" s="617" t="s">
        <v>1850</v>
      </c>
      <c r="E5413" s="639" t="s">
        <v>1793</v>
      </c>
      <c r="F5413" s="618">
        <v>1228</v>
      </c>
      <c r="G5413" s="689" t="s">
        <v>409</v>
      </c>
      <c r="H5413" s="599"/>
      <c r="I5413" s="599"/>
      <c r="J5413" s="1392" t="s">
        <v>1126</v>
      </c>
      <c r="K5413" s="600"/>
      <c r="L5413" s="599"/>
      <c r="M5413" s="599"/>
      <c r="N5413" s="116"/>
    </row>
    <row r="5414" spans="1:14">
      <c r="A5414" s="749"/>
      <c r="B5414" s="3033" t="s">
        <v>756</v>
      </c>
      <c r="C5414" s="602" t="s">
        <v>413</v>
      </c>
      <c r="D5414" s="617" t="s">
        <v>1850</v>
      </c>
      <c r="E5414" s="639" t="s">
        <v>1793</v>
      </c>
      <c r="F5414" s="618">
        <v>1228</v>
      </c>
      <c r="G5414" s="751" t="s">
        <v>466</v>
      </c>
      <c r="H5414" s="599"/>
      <c r="I5414" s="599">
        <v>240</v>
      </c>
      <c r="J5414" s="1392" t="s">
        <v>1126</v>
      </c>
      <c r="K5414" s="600"/>
      <c r="L5414" s="599"/>
      <c r="M5414" s="599">
        <v>168</v>
      </c>
      <c r="N5414" s="116"/>
    </row>
    <row r="5415" spans="1:14">
      <c r="A5415" s="749"/>
      <c r="B5415" s="3033" t="s">
        <v>756</v>
      </c>
      <c r="C5415" s="602" t="s">
        <v>413</v>
      </c>
      <c r="D5415" s="617" t="s">
        <v>1850</v>
      </c>
      <c r="E5415" s="639" t="s">
        <v>1793</v>
      </c>
      <c r="F5415" s="618">
        <v>1228</v>
      </c>
      <c r="G5415" s="751" t="s">
        <v>539</v>
      </c>
      <c r="H5415" s="599"/>
      <c r="I5415" s="599">
        <v>240</v>
      </c>
      <c r="J5415" s="1392" t="s">
        <v>1126</v>
      </c>
      <c r="K5415" s="600"/>
      <c r="L5415" s="599"/>
      <c r="M5415" s="599">
        <v>168</v>
      </c>
      <c r="N5415" s="116"/>
    </row>
    <row r="5416" spans="1:14">
      <c r="A5416" s="749"/>
      <c r="B5416" s="3033" t="s">
        <v>756</v>
      </c>
      <c r="C5416" s="602" t="s">
        <v>413</v>
      </c>
      <c r="D5416" s="617" t="s">
        <v>1850</v>
      </c>
      <c r="E5416" s="639" t="s">
        <v>1793</v>
      </c>
      <c r="F5416" s="618">
        <v>1228</v>
      </c>
      <c r="G5416" s="751" t="s">
        <v>1079</v>
      </c>
      <c r="H5416" s="599"/>
      <c r="I5416" s="599">
        <v>240</v>
      </c>
      <c r="J5416" s="1392" t="s">
        <v>1126</v>
      </c>
      <c r="K5416" s="600"/>
      <c r="L5416" s="599"/>
      <c r="M5416" s="599">
        <v>168</v>
      </c>
      <c r="N5416" s="116"/>
    </row>
    <row r="5417" spans="1:14">
      <c r="A5417" s="749"/>
      <c r="B5417" s="3033" t="s">
        <v>756</v>
      </c>
      <c r="C5417" s="602" t="s">
        <v>413</v>
      </c>
      <c r="D5417" s="617" t="s">
        <v>1850</v>
      </c>
      <c r="E5417" s="639" t="s">
        <v>1793</v>
      </c>
      <c r="F5417" s="618">
        <v>1228</v>
      </c>
      <c r="G5417" s="751" t="s">
        <v>1080</v>
      </c>
      <c r="H5417" s="599"/>
      <c r="I5417" s="599">
        <v>240</v>
      </c>
      <c r="J5417" s="1392" t="s">
        <v>1126</v>
      </c>
      <c r="K5417" s="600"/>
      <c r="L5417" s="599"/>
      <c r="M5417" s="599">
        <v>168</v>
      </c>
      <c r="N5417" s="116"/>
    </row>
    <row r="5418" spans="1:14" ht="11.4" customHeight="1">
      <c r="A5418" s="881"/>
      <c r="B5418" s="3032" t="s">
        <v>756</v>
      </c>
      <c r="C5418" s="622" t="s">
        <v>305</v>
      </c>
      <c r="D5418" s="658" t="s">
        <v>1850</v>
      </c>
      <c r="E5418" s="659" t="s">
        <v>1793</v>
      </c>
      <c r="F5418" s="624">
        <v>2210</v>
      </c>
      <c r="G5418" s="739" t="s">
        <v>557</v>
      </c>
      <c r="H5418" s="902">
        <v>576</v>
      </c>
      <c r="I5418" s="902"/>
      <c r="J5418" s="1392">
        <v>435</v>
      </c>
      <c r="K5418" s="831"/>
      <c r="L5418" s="902">
        <v>576</v>
      </c>
      <c r="M5418" s="902"/>
      <c r="N5418" s="116"/>
    </row>
    <row r="5419" spans="1:14">
      <c r="A5419" s="699" t="s">
        <v>921</v>
      </c>
      <c r="B5419" s="3033" t="s">
        <v>756</v>
      </c>
      <c r="C5419" s="602" t="s">
        <v>305</v>
      </c>
      <c r="D5419" s="617" t="s">
        <v>1850</v>
      </c>
      <c r="E5419" s="639" t="s">
        <v>1793</v>
      </c>
      <c r="F5419" s="618">
        <v>2210</v>
      </c>
      <c r="G5419" s="751" t="s">
        <v>288</v>
      </c>
      <c r="H5419" s="599"/>
      <c r="I5419" s="599"/>
      <c r="J5419" s="1392" t="s">
        <v>1126</v>
      </c>
      <c r="K5419" s="629"/>
      <c r="L5419" s="599"/>
      <c r="M5419" s="599"/>
      <c r="N5419" s="116"/>
    </row>
    <row r="5420" spans="1:14">
      <c r="A5420" s="699"/>
      <c r="B5420" s="3033" t="s">
        <v>756</v>
      </c>
      <c r="C5420" s="602" t="s">
        <v>305</v>
      </c>
      <c r="D5420" s="617" t="s">
        <v>1850</v>
      </c>
      <c r="E5420" s="639" t="s">
        <v>1793</v>
      </c>
      <c r="F5420" s="618">
        <v>2210</v>
      </c>
      <c r="G5420" s="751" t="s">
        <v>1365</v>
      </c>
      <c r="H5420" s="599"/>
      <c r="I5420" s="599">
        <v>576</v>
      </c>
      <c r="J5420" s="1392" t="s">
        <v>1126</v>
      </c>
      <c r="K5420" s="629"/>
      <c r="L5420" s="599"/>
      <c r="M5420" s="599">
        <v>576</v>
      </c>
      <c r="N5420" s="116"/>
    </row>
    <row r="5421" spans="1:14">
      <c r="A5421" s="881"/>
      <c r="B5421" s="3032" t="s">
        <v>756</v>
      </c>
      <c r="C5421" s="622" t="s">
        <v>307</v>
      </c>
      <c r="D5421" s="658" t="s">
        <v>1850</v>
      </c>
      <c r="E5421" s="659" t="s">
        <v>1793</v>
      </c>
      <c r="F5421" s="624">
        <v>2223</v>
      </c>
      <c r="G5421" s="739" t="s">
        <v>191</v>
      </c>
      <c r="H5421" s="902">
        <v>100</v>
      </c>
      <c r="I5421" s="959"/>
      <c r="J5421" s="1392">
        <v>0</v>
      </c>
      <c r="K5421" s="831"/>
      <c r="L5421" s="902">
        <v>100</v>
      </c>
      <c r="M5421" s="959"/>
      <c r="N5421" s="116"/>
    </row>
    <row r="5422" spans="1:14">
      <c r="A5422" s="749"/>
      <c r="B5422" s="3033" t="s">
        <v>756</v>
      </c>
      <c r="C5422" s="602" t="s">
        <v>307</v>
      </c>
      <c r="D5422" s="617" t="s">
        <v>1850</v>
      </c>
      <c r="E5422" s="639" t="s">
        <v>1793</v>
      </c>
      <c r="F5422" s="618">
        <v>2223</v>
      </c>
      <c r="G5422" s="689" t="s">
        <v>1943</v>
      </c>
      <c r="H5422" s="960"/>
      <c r="I5422" s="599">
        <v>100</v>
      </c>
      <c r="J5422" s="1392" t="s">
        <v>1126</v>
      </c>
      <c r="K5422" s="600"/>
      <c r="L5422" s="960"/>
      <c r="M5422" s="599">
        <v>100</v>
      </c>
      <c r="N5422" s="116"/>
    </row>
    <row r="5423" spans="1:14" ht="20.399999999999999">
      <c r="A5423" s="699"/>
      <c r="B5423" s="3032" t="s">
        <v>756</v>
      </c>
      <c r="C5423" s="622" t="s">
        <v>305</v>
      </c>
      <c r="D5423" s="658" t="s">
        <v>1850</v>
      </c>
      <c r="E5423" s="659" t="s">
        <v>1793</v>
      </c>
      <c r="F5423" s="624">
        <v>2234</v>
      </c>
      <c r="G5423" s="739" t="s">
        <v>1866</v>
      </c>
      <c r="H5423" s="902">
        <v>135</v>
      </c>
      <c r="I5423" s="902"/>
      <c r="J5423" s="1392">
        <v>0</v>
      </c>
      <c r="K5423" s="831"/>
      <c r="L5423" s="902">
        <v>135</v>
      </c>
      <c r="M5423" s="902"/>
      <c r="N5423" s="116"/>
    </row>
    <row r="5424" spans="1:14">
      <c r="A5424" s="699"/>
      <c r="B5424" s="3033" t="s">
        <v>756</v>
      </c>
      <c r="C5424" s="602" t="s">
        <v>305</v>
      </c>
      <c r="D5424" s="617" t="s">
        <v>1850</v>
      </c>
      <c r="E5424" s="639" t="s">
        <v>1793</v>
      </c>
      <c r="F5424" s="618">
        <v>2234</v>
      </c>
      <c r="G5424" s="751" t="s">
        <v>2479</v>
      </c>
      <c r="H5424" s="599"/>
      <c r="I5424" s="599">
        <v>135</v>
      </c>
      <c r="J5424" s="1392" t="s">
        <v>1126</v>
      </c>
      <c r="K5424" s="629"/>
      <c r="L5424" s="599"/>
      <c r="M5424" s="599">
        <v>135</v>
      </c>
      <c r="N5424" s="116"/>
    </row>
    <row r="5425" spans="1:14" ht="11.4" customHeight="1">
      <c r="A5425" s="699"/>
      <c r="B5425" s="3032" t="s">
        <v>756</v>
      </c>
      <c r="C5425" s="622" t="s">
        <v>305</v>
      </c>
      <c r="D5425" s="658" t="s">
        <v>1850</v>
      </c>
      <c r="E5425" s="659" t="s">
        <v>1793</v>
      </c>
      <c r="F5425" s="624">
        <v>2235</v>
      </c>
      <c r="G5425" s="739" t="s">
        <v>1131</v>
      </c>
      <c r="H5425" s="902">
        <v>320</v>
      </c>
      <c r="I5425" s="902"/>
      <c r="J5425" s="1392">
        <v>180</v>
      </c>
      <c r="K5425" s="831"/>
      <c r="L5425" s="902">
        <v>300</v>
      </c>
      <c r="M5425" s="902"/>
      <c r="N5425" s="116"/>
    </row>
    <row r="5426" spans="1:14">
      <c r="A5426" s="699"/>
      <c r="B5426" s="3033" t="s">
        <v>756</v>
      </c>
      <c r="C5426" s="602" t="s">
        <v>305</v>
      </c>
      <c r="D5426" s="617" t="s">
        <v>1850</v>
      </c>
      <c r="E5426" s="639" t="s">
        <v>1793</v>
      </c>
      <c r="F5426" s="618">
        <v>2235</v>
      </c>
      <c r="G5426" s="689" t="s">
        <v>1367</v>
      </c>
      <c r="H5426" s="599"/>
      <c r="I5426" s="599">
        <v>320</v>
      </c>
      <c r="J5426" s="1392" t="s">
        <v>1126</v>
      </c>
      <c r="K5426" s="629"/>
      <c r="L5426" s="599"/>
      <c r="M5426" s="2581">
        <v>300</v>
      </c>
      <c r="N5426" s="116"/>
    </row>
    <row r="5427" spans="1:14" ht="30.6">
      <c r="A5427" s="881"/>
      <c r="B5427" s="3032" t="s">
        <v>756</v>
      </c>
      <c r="C5427" s="622" t="s">
        <v>305</v>
      </c>
      <c r="D5427" s="658" t="s">
        <v>1850</v>
      </c>
      <c r="E5427" s="659" t="s">
        <v>1793</v>
      </c>
      <c r="F5427" s="624">
        <v>2239</v>
      </c>
      <c r="G5427" s="739" t="s">
        <v>114</v>
      </c>
      <c r="H5427" s="902">
        <v>5530</v>
      </c>
      <c r="I5427" s="902"/>
      <c r="J5427" s="1392">
        <v>5277</v>
      </c>
      <c r="K5427" s="831"/>
      <c r="L5427" s="902">
        <v>5600</v>
      </c>
      <c r="M5427" s="905"/>
      <c r="N5427" s="116"/>
    </row>
    <row r="5428" spans="1:14">
      <c r="A5428" s="749" t="s">
        <v>921</v>
      </c>
      <c r="B5428" s="3033" t="s">
        <v>756</v>
      </c>
      <c r="C5428" s="602" t="s">
        <v>305</v>
      </c>
      <c r="D5428" s="617" t="s">
        <v>1850</v>
      </c>
      <c r="E5428" s="639" t="s">
        <v>1793</v>
      </c>
      <c r="F5428" s="618">
        <v>2239</v>
      </c>
      <c r="G5428" s="689" t="s">
        <v>1366</v>
      </c>
      <c r="H5428" s="961"/>
      <c r="I5428" s="961">
        <v>500</v>
      </c>
      <c r="J5428" s="1392" t="s">
        <v>1126</v>
      </c>
      <c r="K5428" s="600"/>
      <c r="L5428" s="962"/>
      <c r="M5428" s="961">
        <v>500</v>
      </c>
      <c r="N5428" s="116"/>
    </row>
    <row r="5429" spans="1:14">
      <c r="A5429" s="749"/>
      <c r="B5429" s="3033" t="s">
        <v>756</v>
      </c>
      <c r="C5429" s="602" t="s">
        <v>307</v>
      </c>
      <c r="D5429" s="617" t="s">
        <v>1850</v>
      </c>
      <c r="E5429" s="639" t="s">
        <v>1793</v>
      </c>
      <c r="F5429" s="618">
        <v>2239</v>
      </c>
      <c r="G5429" s="689" t="s">
        <v>1016</v>
      </c>
      <c r="H5429" s="599"/>
      <c r="I5429" s="599">
        <v>100</v>
      </c>
      <c r="J5429" s="1392" t="s">
        <v>1126</v>
      </c>
      <c r="K5429" s="600"/>
      <c r="L5429" s="598"/>
      <c r="M5429" s="961">
        <v>100</v>
      </c>
      <c r="N5429" s="116"/>
    </row>
    <row r="5430" spans="1:14" ht="51">
      <c r="A5430" s="749" t="s">
        <v>922</v>
      </c>
      <c r="B5430" s="3033" t="s">
        <v>756</v>
      </c>
      <c r="C5430" s="602" t="s">
        <v>307</v>
      </c>
      <c r="D5430" s="617" t="s">
        <v>1850</v>
      </c>
      <c r="E5430" s="639" t="s">
        <v>1793</v>
      </c>
      <c r="F5430" s="618">
        <v>2239</v>
      </c>
      <c r="G5430" s="906" t="s">
        <v>1178</v>
      </c>
      <c r="H5430" s="961"/>
      <c r="I5430" s="961">
        <v>3500</v>
      </c>
      <c r="J5430" s="1392" t="s">
        <v>1126</v>
      </c>
      <c r="K5430" s="600"/>
      <c r="L5430" s="962"/>
      <c r="M5430" s="961">
        <v>3500</v>
      </c>
      <c r="N5430" s="116"/>
    </row>
    <row r="5431" spans="1:14" ht="20.399999999999999">
      <c r="A5431" s="749" t="s">
        <v>922</v>
      </c>
      <c r="B5431" s="3033" t="s">
        <v>756</v>
      </c>
      <c r="C5431" s="602" t="s">
        <v>307</v>
      </c>
      <c r="D5431" s="617" t="s">
        <v>1850</v>
      </c>
      <c r="E5431" s="639" t="s">
        <v>1793</v>
      </c>
      <c r="F5431" s="618">
        <v>2239</v>
      </c>
      <c r="G5431" s="1670" t="s">
        <v>3458</v>
      </c>
      <c r="H5431" s="961"/>
      <c r="I5431" s="961">
        <v>600</v>
      </c>
      <c r="J5431" s="1392" t="s">
        <v>1126</v>
      </c>
      <c r="K5431" s="600"/>
      <c r="L5431" s="962"/>
      <c r="M5431" s="1710">
        <v>600</v>
      </c>
      <c r="N5431" s="116"/>
    </row>
    <row r="5432" spans="1:14" ht="40.799999999999997">
      <c r="A5432" s="749" t="s">
        <v>922</v>
      </c>
      <c r="B5432" s="3033" t="s">
        <v>756</v>
      </c>
      <c r="C5432" s="602" t="s">
        <v>307</v>
      </c>
      <c r="D5432" s="617" t="s">
        <v>1850</v>
      </c>
      <c r="E5432" s="639" t="s">
        <v>1793</v>
      </c>
      <c r="F5432" s="618">
        <v>2239</v>
      </c>
      <c r="G5432" s="1670" t="s">
        <v>1945</v>
      </c>
      <c r="H5432" s="961"/>
      <c r="I5432" s="961">
        <v>900</v>
      </c>
      <c r="J5432" s="1392" t="s">
        <v>1126</v>
      </c>
      <c r="K5432" s="600"/>
      <c r="L5432" s="962"/>
      <c r="M5432" s="1710">
        <v>900</v>
      </c>
      <c r="N5432" s="116"/>
    </row>
    <row r="5433" spans="1:14" ht="40.799999999999997">
      <c r="A5433" s="749"/>
      <c r="B5433" s="3033" t="s">
        <v>756</v>
      </c>
      <c r="C5433" s="602" t="s">
        <v>307</v>
      </c>
      <c r="D5433" s="617" t="s">
        <v>1850</v>
      </c>
      <c r="E5433" s="639" t="s">
        <v>1793</v>
      </c>
      <c r="F5433" s="618">
        <v>2239</v>
      </c>
      <c r="G5433" s="906" t="s">
        <v>1081</v>
      </c>
      <c r="H5433" s="961"/>
      <c r="I5433" s="961">
        <v>0</v>
      </c>
      <c r="J5433" s="1392" t="s">
        <v>1126</v>
      </c>
      <c r="K5433" s="600"/>
      <c r="L5433" s="962"/>
      <c r="M5433" s="962"/>
      <c r="N5433" s="116"/>
    </row>
    <row r="5434" spans="1:14" ht="81.599999999999994">
      <c r="A5434" s="749" t="s">
        <v>922</v>
      </c>
      <c r="B5434" s="3033" t="s">
        <v>756</v>
      </c>
      <c r="C5434" s="602" t="s">
        <v>307</v>
      </c>
      <c r="D5434" s="617" t="s">
        <v>1850</v>
      </c>
      <c r="E5434" s="639" t="s">
        <v>1793</v>
      </c>
      <c r="F5434" s="618">
        <v>2239</v>
      </c>
      <c r="G5434" s="906" t="s">
        <v>1944</v>
      </c>
      <c r="H5434" s="961"/>
      <c r="I5434" s="961">
        <v>0</v>
      </c>
      <c r="J5434" s="1392" t="s">
        <v>1126</v>
      </c>
      <c r="K5434" s="600"/>
      <c r="L5434" s="962"/>
      <c r="M5434" s="962"/>
      <c r="N5434" s="116"/>
    </row>
    <row r="5435" spans="1:14" ht="30.6">
      <c r="A5435" s="749"/>
      <c r="B5435" s="3033" t="s">
        <v>756</v>
      </c>
      <c r="C5435" s="602" t="s">
        <v>307</v>
      </c>
      <c r="D5435" s="617" t="s">
        <v>1850</v>
      </c>
      <c r="E5435" s="639" t="s">
        <v>1793</v>
      </c>
      <c r="F5435" s="618">
        <v>2239</v>
      </c>
      <c r="G5435" s="906" t="s">
        <v>1946</v>
      </c>
      <c r="H5435" s="961"/>
      <c r="I5435" s="961">
        <v>0</v>
      </c>
      <c r="J5435" s="1392" t="s">
        <v>1126</v>
      </c>
      <c r="K5435" s="600"/>
      <c r="L5435" s="962"/>
      <c r="M5435" s="962"/>
      <c r="N5435" s="116"/>
    </row>
    <row r="5436" spans="1:14" ht="61.2">
      <c r="A5436" s="749"/>
      <c r="B5436" s="3033" t="s">
        <v>756</v>
      </c>
      <c r="C5436" s="602" t="s">
        <v>307</v>
      </c>
      <c r="D5436" s="617" t="s">
        <v>1850</v>
      </c>
      <c r="E5436" s="639" t="s">
        <v>1793</v>
      </c>
      <c r="F5436" s="618">
        <v>2239</v>
      </c>
      <c r="G5436" s="906" t="s">
        <v>1947</v>
      </c>
      <c r="H5436" s="961"/>
      <c r="I5436" s="961">
        <v>0</v>
      </c>
      <c r="J5436" s="1392" t="s">
        <v>1126</v>
      </c>
      <c r="K5436" s="600"/>
      <c r="L5436" s="962"/>
      <c r="M5436" s="962"/>
      <c r="N5436" s="116"/>
    </row>
    <row r="5437" spans="1:14" ht="40.799999999999997">
      <c r="A5437" s="749"/>
      <c r="B5437" s="3033" t="s">
        <v>756</v>
      </c>
      <c r="C5437" s="602" t="s">
        <v>307</v>
      </c>
      <c r="D5437" s="617" t="s">
        <v>1850</v>
      </c>
      <c r="E5437" s="639" t="s">
        <v>1793</v>
      </c>
      <c r="F5437" s="618">
        <v>2239</v>
      </c>
      <c r="G5437" s="906" t="s">
        <v>1948</v>
      </c>
      <c r="H5437" s="961"/>
      <c r="I5437" s="961">
        <v>0</v>
      </c>
      <c r="J5437" s="1392" t="s">
        <v>1126</v>
      </c>
      <c r="K5437" s="600"/>
      <c r="L5437" s="962"/>
      <c r="M5437" s="962"/>
      <c r="N5437" s="116"/>
    </row>
    <row r="5438" spans="1:14" ht="20.399999999999999">
      <c r="A5438" s="749" t="s">
        <v>922</v>
      </c>
      <c r="B5438" s="3033" t="s">
        <v>756</v>
      </c>
      <c r="C5438" s="602" t="s">
        <v>307</v>
      </c>
      <c r="D5438" s="617" t="s">
        <v>1850</v>
      </c>
      <c r="E5438" s="639" t="s">
        <v>1793</v>
      </c>
      <c r="F5438" s="618">
        <v>2239</v>
      </c>
      <c r="G5438" s="689" t="s">
        <v>1207</v>
      </c>
      <c r="H5438" s="961"/>
      <c r="I5438" s="961">
        <v>0</v>
      </c>
      <c r="J5438" s="1392" t="s">
        <v>1126</v>
      </c>
      <c r="K5438" s="600"/>
      <c r="L5438" s="962"/>
      <c r="M5438" s="962"/>
      <c r="N5438" s="116"/>
    </row>
    <row r="5439" spans="1:14" ht="30.6">
      <c r="A5439" s="749"/>
      <c r="B5439" s="3033" t="s">
        <v>756</v>
      </c>
      <c r="C5439" s="602" t="s">
        <v>307</v>
      </c>
      <c r="D5439" s="617" t="s">
        <v>1850</v>
      </c>
      <c r="E5439" s="639" t="s">
        <v>1793</v>
      </c>
      <c r="F5439" s="618">
        <v>2239</v>
      </c>
      <c r="G5439" s="689" t="s">
        <v>1949</v>
      </c>
      <c r="H5439" s="961"/>
      <c r="I5439" s="961">
        <v>0</v>
      </c>
      <c r="J5439" s="1392" t="s">
        <v>1126</v>
      </c>
      <c r="K5439" s="600"/>
      <c r="L5439" s="962"/>
      <c r="M5439" s="962"/>
      <c r="N5439" s="116"/>
    </row>
    <row r="5440" spans="1:14" ht="33.75" customHeight="1">
      <c r="A5440" s="749" t="s">
        <v>922</v>
      </c>
      <c r="B5440" s="3033" t="s">
        <v>756</v>
      </c>
      <c r="C5440" s="602" t="s">
        <v>307</v>
      </c>
      <c r="D5440" s="617" t="s">
        <v>1850</v>
      </c>
      <c r="E5440" s="639" t="s">
        <v>1793</v>
      </c>
      <c r="F5440" s="618">
        <v>2239</v>
      </c>
      <c r="G5440" s="689" t="s">
        <v>1950</v>
      </c>
      <c r="H5440" s="961"/>
      <c r="I5440" s="961">
        <v>0</v>
      </c>
      <c r="J5440" s="1392" t="s">
        <v>1126</v>
      </c>
      <c r="K5440" s="600"/>
      <c r="L5440" s="962"/>
      <c r="M5440" s="962"/>
      <c r="N5440" s="116"/>
    </row>
    <row r="5441" spans="1:14">
      <c r="A5441" s="749"/>
      <c r="B5441" s="3033" t="s">
        <v>756</v>
      </c>
      <c r="C5441" s="602" t="s">
        <v>307</v>
      </c>
      <c r="D5441" s="617" t="s">
        <v>1850</v>
      </c>
      <c r="E5441" s="639" t="s">
        <v>1793</v>
      </c>
      <c r="F5441" s="618">
        <v>2239</v>
      </c>
      <c r="G5441" s="689" t="s">
        <v>1206</v>
      </c>
      <c r="H5441" s="961"/>
      <c r="I5441" s="961">
        <v>0</v>
      </c>
      <c r="J5441" s="1392" t="s">
        <v>1126</v>
      </c>
      <c r="K5441" s="600"/>
      <c r="L5441" s="962"/>
      <c r="M5441" s="962"/>
      <c r="N5441" s="116"/>
    </row>
    <row r="5442" spans="1:14" ht="20.399999999999999">
      <c r="A5442" s="1708"/>
      <c r="B5442" s="3033" t="s">
        <v>756</v>
      </c>
      <c r="C5442" s="602" t="s">
        <v>305</v>
      </c>
      <c r="D5442" s="767" t="s">
        <v>1850</v>
      </c>
      <c r="E5442" s="1711" t="s">
        <v>1793</v>
      </c>
      <c r="F5442" s="618">
        <v>2239</v>
      </c>
      <c r="G5442" s="1670" t="s">
        <v>3457</v>
      </c>
      <c r="H5442" s="1556"/>
      <c r="I5442" s="1556">
        <v>-70</v>
      </c>
      <c r="J5442" s="1553"/>
      <c r="K5442" s="1554"/>
      <c r="L5442" s="1555"/>
      <c r="M5442" s="1555"/>
      <c r="N5442" s="116"/>
    </row>
    <row r="5443" spans="1:14">
      <c r="A5443" s="881"/>
      <c r="B5443" s="3032" t="s">
        <v>757</v>
      </c>
      <c r="C5443" s="622" t="s">
        <v>305</v>
      </c>
      <c r="D5443" s="658" t="s">
        <v>1850</v>
      </c>
      <c r="E5443" s="659" t="s">
        <v>1793</v>
      </c>
      <c r="F5443" s="624">
        <v>2239</v>
      </c>
      <c r="G5443" s="739" t="s">
        <v>993</v>
      </c>
      <c r="H5443" s="902">
        <v>22900</v>
      </c>
      <c r="I5443" s="902"/>
      <c r="J5443" s="1392"/>
      <c r="K5443" s="831"/>
      <c r="L5443" s="902">
        <v>0</v>
      </c>
      <c r="M5443" s="902"/>
      <c r="N5443" s="116"/>
    </row>
    <row r="5444" spans="1:14">
      <c r="A5444" s="749"/>
      <c r="B5444" s="3033" t="s">
        <v>757</v>
      </c>
      <c r="C5444" s="602" t="s">
        <v>305</v>
      </c>
      <c r="D5444" s="617" t="s">
        <v>1850</v>
      </c>
      <c r="E5444" s="639" t="s">
        <v>1793</v>
      </c>
      <c r="F5444" s="618">
        <v>2239</v>
      </c>
      <c r="G5444" s="689" t="s">
        <v>2687</v>
      </c>
      <c r="H5444" s="632"/>
      <c r="I5444" s="632">
        <v>35000</v>
      </c>
      <c r="J5444" s="1392" t="s">
        <v>1126</v>
      </c>
      <c r="K5444" s="631"/>
      <c r="L5444" s="632"/>
      <c r="M5444" s="632"/>
      <c r="N5444" s="116"/>
    </row>
    <row r="5445" spans="1:14" ht="30.6">
      <c r="A5445" s="1455"/>
      <c r="B5445" s="3042" t="s">
        <v>757</v>
      </c>
      <c r="C5445" s="1393" t="s">
        <v>305</v>
      </c>
      <c r="D5445" s="1452" t="s">
        <v>1850</v>
      </c>
      <c r="E5445" s="1393" t="s">
        <v>1793</v>
      </c>
      <c r="F5445" s="1465">
        <v>2239</v>
      </c>
      <c r="G5445" s="1460" t="s">
        <v>3190</v>
      </c>
      <c r="H5445" s="1499"/>
      <c r="I5445" s="1499">
        <v>-12100</v>
      </c>
      <c r="J5445" s="1499"/>
      <c r="K5445" s="1485"/>
      <c r="L5445" s="1499"/>
      <c r="M5445" s="1499"/>
      <c r="N5445" s="116"/>
    </row>
    <row r="5446" spans="1:14" ht="20.399999999999999">
      <c r="A5446" s="881"/>
      <c r="B5446" s="3032" t="s">
        <v>756</v>
      </c>
      <c r="C5446" s="622" t="s">
        <v>305</v>
      </c>
      <c r="D5446" s="658" t="s">
        <v>1850</v>
      </c>
      <c r="E5446" s="659" t="s">
        <v>1793</v>
      </c>
      <c r="F5446" s="624">
        <v>2243</v>
      </c>
      <c r="G5446" s="739" t="s">
        <v>190</v>
      </c>
      <c r="H5446" s="902">
        <v>300</v>
      </c>
      <c r="I5446" s="902"/>
      <c r="J5446" s="1392">
        <v>0</v>
      </c>
      <c r="K5446" s="831"/>
      <c r="L5446" s="902">
        <v>210</v>
      </c>
      <c r="M5446" s="902"/>
      <c r="N5446" s="116"/>
    </row>
    <row r="5447" spans="1:14">
      <c r="A5447" s="749"/>
      <c r="B5447" s="3033" t="s">
        <v>756</v>
      </c>
      <c r="C5447" s="602" t="s">
        <v>305</v>
      </c>
      <c r="D5447" s="617" t="s">
        <v>1850</v>
      </c>
      <c r="E5447" s="639" t="s">
        <v>1793</v>
      </c>
      <c r="F5447" s="618">
        <v>2243</v>
      </c>
      <c r="G5447" s="689" t="s">
        <v>465</v>
      </c>
      <c r="H5447" s="632"/>
      <c r="I5447" s="632">
        <v>300</v>
      </c>
      <c r="J5447" s="1392" t="s">
        <v>1126</v>
      </c>
      <c r="K5447" s="631"/>
      <c r="L5447" s="632"/>
      <c r="M5447" s="1709">
        <v>210</v>
      </c>
      <c r="N5447" s="116"/>
    </row>
    <row r="5448" spans="1:14">
      <c r="A5448" s="881"/>
      <c r="B5448" s="3032" t="s">
        <v>756</v>
      </c>
      <c r="C5448" s="622" t="s">
        <v>305</v>
      </c>
      <c r="D5448" s="658" t="s">
        <v>1850</v>
      </c>
      <c r="E5448" s="659" t="s">
        <v>1793</v>
      </c>
      <c r="F5448" s="624">
        <v>2244</v>
      </c>
      <c r="G5448" s="739" t="s">
        <v>286</v>
      </c>
      <c r="H5448" s="902">
        <v>24510</v>
      </c>
      <c r="I5448" s="902"/>
      <c r="J5448" s="1392">
        <v>8994</v>
      </c>
      <c r="K5448" s="831"/>
      <c r="L5448" s="902">
        <v>40861</v>
      </c>
      <c r="M5448" s="905"/>
      <c r="N5448" s="116"/>
    </row>
    <row r="5449" spans="1:14" ht="40.799999999999997">
      <c r="A5449" s="749"/>
      <c r="B5449" s="3033" t="s">
        <v>756</v>
      </c>
      <c r="C5449" s="602" t="s">
        <v>307</v>
      </c>
      <c r="D5449" s="617" t="s">
        <v>1850</v>
      </c>
      <c r="E5449" s="639" t="s">
        <v>1793</v>
      </c>
      <c r="F5449" s="618">
        <v>2244</v>
      </c>
      <c r="G5449" s="906" t="s">
        <v>1081</v>
      </c>
      <c r="H5449" s="961"/>
      <c r="I5449" s="961">
        <v>4400</v>
      </c>
      <c r="J5449" s="1392" t="s">
        <v>1126</v>
      </c>
      <c r="K5449" s="600"/>
      <c r="L5449" s="962"/>
      <c r="M5449" s="961">
        <v>4400</v>
      </c>
      <c r="N5449" s="116"/>
    </row>
    <row r="5450" spans="1:14" ht="51">
      <c r="A5450" s="749" t="s">
        <v>922</v>
      </c>
      <c r="B5450" s="3033" t="s">
        <v>756</v>
      </c>
      <c r="C5450" s="602" t="s">
        <v>307</v>
      </c>
      <c r="D5450" s="617" t="s">
        <v>1850</v>
      </c>
      <c r="E5450" s="639" t="s">
        <v>1793</v>
      </c>
      <c r="F5450" s="618">
        <v>2244</v>
      </c>
      <c r="G5450" s="1670" t="s">
        <v>3463</v>
      </c>
      <c r="H5450" s="961"/>
      <c r="I5450" s="961">
        <v>4500</v>
      </c>
      <c r="J5450" s="1392" t="s">
        <v>1126</v>
      </c>
      <c r="K5450" s="600"/>
      <c r="L5450" s="962"/>
      <c r="M5450" s="1710">
        <v>6050</v>
      </c>
      <c r="N5450" s="116"/>
    </row>
    <row r="5451" spans="1:14" ht="61.2">
      <c r="A5451" s="749"/>
      <c r="B5451" s="3033" t="s">
        <v>756</v>
      </c>
      <c r="C5451" s="602" t="s">
        <v>307</v>
      </c>
      <c r="D5451" s="617" t="s">
        <v>1850</v>
      </c>
      <c r="E5451" s="639" t="s">
        <v>1793</v>
      </c>
      <c r="F5451" s="618">
        <v>2244</v>
      </c>
      <c r="G5451" s="1670" t="s">
        <v>4732</v>
      </c>
      <c r="H5451" s="961"/>
      <c r="I5451" s="961">
        <v>3000</v>
      </c>
      <c r="J5451" s="1392" t="s">
        <v>1126</v>
      </c>
      <c r="K5451" s="600"/>
      <c r="L5451" s="962"/>
      <c r="M5451" s="2580">
        <v>15000</v>
      </c>
      <c r="N5451" s="116"/>
    </row>
    <row r="5452" spans="1:14" ht="61.2">
      <c r="A5452" s="749"/>
      <c r="B5452" s="3033" t="s">
        <v>756</v>
      </c>
      <c r="C5452" s="602" t="s">
        <v>307</v>
      </c>
      <c r="D5452" s="617" t="s">
        <v>1850</v>
      </c>
      <c r="E5452" s="639" t="s">
        <v>1793</v>
      </c>
      <c r="F5452" s="618">
        <v>2244</v>
      </c>
      <c r="G5452" s="906" t="s">
        <v>1947</v>
      </c>
      <c r="H5452" s="961"/>
      <c r="I5452" s="961">
        <v>2890</v>
      </c>
      <c r="J5452" s="1392" t="s">
        <v>1126</v>
      </c>
      <c r="K5452" s="600"/>
      <c r="L5452" s="962"/>
      <c r="M5452" s="1710">
        <v>2890</v>
      </c>
      <c r="N5452" s="1391"/>
    </row>
    <row r="5453" spans="1:14" ht="40.799999999999997">
      <c r="A5453" s="749"/>
      <c r="B5453" s="3033" t="s">
        <v>756</v>
      </c>
      <c r="C5453" s="602" t="s">
        <v>307</v>
      </c>
      <c r="D5453" s="617" t="s">
        <v>1850</v>
      </c>
      <c r="E5453" s="639" t="s">
        <v>1793</v>
      </c>
      <c r="F5453" s="618">
        <v>2244</v>
      </c>
      <c r="G5453" s="1670" t="s">
        <v>1948</v>
      </c>
      <c r="H5453" s="961"/>
      <c r="I5453" s="961">
        <v>7000</v>
      </c>
      <c r="J5453" s="1392" t="s">
        <v>1126</v>
      </c>
      <c r="K5453" s="600"/>
      <c r="L5453" s="962"/>
      <c r="M5453" s="2580">
        <v>3000</v>
      </c>
      <c r="N5453" s="116"/>
    </row>
    <row r="5454" spans="1:14" ht="20.399999999999999">
      <c r="A5454" s="749" t="s">
        <v>922</v>
      </c>
      <c r="B5454" s="3033" t="s">
        <v>756</v>
      </c>
      <c r="C5454" s="602" t="s">
        <v>307</v>
      </c>
      <c r="D5454" s="617" t="s">
        <v>1850</v>
      </c>
      <c r="E5454" s="639" t="s">
        <v>1793</v>
      </c>
      <c r="F5454" s="618">
        <v>2244</v>
      </c>
      <c r="G5454" s="1583" t="s">
        <v>1207</v>
      </c>
      <c r="H5454" s="961"/>
      <c r="I5454" s="961">
        <v>520</v>
      </c>
      <c r="J5454" s="1392" t="s">
        <v>1126</v>
      </c>
      <c r="K5454" s="600"/>
      <c r="L5454" s="962"/>
      <c r="M5454" s="1710">
        <v>520</v>
      </c>
      <c r="N5454" s="116"/>
    </row>
    <row r="5455" spans="1:14" ht="30.6">
      <c r="A5455" s="749"/>
      <c r="B5455" s="3033" t="s">
        <v>756</v>
      </c>
      <c r="C5455" s="602" t="s">
        <v>307</v>
      </c>
      <c r="D5455" s="617" t="s">
        <v>1850</v>
      </c>
      <c r="E5455" s="639" t="s">
        <v>1793</v>
      </c>
      <c r="F5455" s="618">
        <v>2244</v>
      </c>
      <c r="G5455" s="1583" t="s">
        <v>1949</v>
      </c>
      <c r="H5455" s="961"/>
      <c r="I5455" s="961">
        <v>1600</v>
      </c>
      <c r="J5455" s="1392" t="s">
        <v>1126</v>
      </c>
      <c r="K5455" s="600"/>
      <c r="L5455" s="962"/>
      <c r="M5455" s="1710">
        <v>1600</v>
      </c>
      <c r="N5455" s="116"/>
    </row>
    <row r="5456" spans="1:14" ht="30.6">
      <c r="A5456" s="749"/>
      <c r="B5456" s="3033" t="s">
        <v>756</v>
      </c>
      <c r="C5456" s="602" t="s">
        <v>305</v>
      </c>
      <c r="D5456" s="767" t="s">
        <v>1850</v>
      </c>
      <c r="E5456" s="1711" t="s">
        <v>1793</v>
      </c>
      <c r="F5456" s="618">
        <v>2244</v>
      </c>
      <c r="G5456" s="906" t="s">
        <v>3167</v>
      </c>
      <c r="H5456" s="599"/>
      <c r="I5456" s="599">
        <v>-3000</v>
      </c>
      <c r="J5456" s="1392" t="s">
        <v>1126</v>
      </c>
      <c r="K5456" s="600"/>
      <c r="L5456" s="598"/>
      <c r="M5456" s="599"/>
      <c r="N5456" s="116"/>
    </row>
    <row r="5457" spans="1:14" ht="51">
      <c r="A5457" s="749" t="s">
        <v>922</v>
      </c>
      <c r="B5457" s="3033" t="s">
        <v>756</v>
      </c>
      <c r="C5457" s="602" t="s">
        <v>307</v>
      </c>
      <c r="D5457" s="617" t="s">
        <v>1850</v>
      </c>
      <c r="E5457" s="639" t="s">
        <v>1793</v>
      </c>
      <c r="F5457" s="618">
        <v>2244</v>
      </c>
      <c r="G5457" s="1583" t="s">
        <v>3466</v>
      </c>
      <c r="H5457" s="961"/>
      <c r="I5457" s="961">
        <v>3300</v>
      </c>
      <c r="J5457" s="1392" t="s">
        <v>1126</v>
      </c>
      <c r="K5457" s="600"/>
      <c r="L5457" s="962"/>
      <c r="M5457" s="1710">
        <v>5500</v>
      </c>
      <c r="N5457" s="116"/>
    </row>
    <row r="5458" spans="1:14">
      <c r="A5458" s="749"/>
      <c r="B5458" s="3033" t="s">
        <v>756</v>
      </c>
      <c r="C5458" s="602" t="s">
        <v>307</v>
      </c>
      <c r="D5458" s="617" t="s">
        <v>1850</v>
      </c>
      <c r="E5458" s="639" t="s">
        <v>1793</v>
      </c>
      <c r="F5458" s="618">
        <v>2244</v>
      </c>
      <c r="G5458" s="1583" t="s">
        <v>1206</v>
      </c>
      <c r="H5458" s="961"/>
      <c r="I5458" s="961">
        <v>300</v>
      </c>
      <c r="J5458" s="1392" t="s">
        <v>1126</v>
      </c>
      <c r="K5458" s="600"/>
      <c r="L5458" s="962"/>
      <c r="M5458" s="1710">
        <v>300</v>
      </c>
      <c r="N5458" s="116"/>
    </row>
    <row r="5459" spans="1:14" ht="51">
      <c r="A5459" s="1708"/>
      <c r="B5459" s="3033" t="s">
        <v>756</v>
      </c>
      <c r="C5459" s="602" t="s">
        <v>307</v>
      </c>
      <c r="D5459" s="617" t="s">
        <v>1850</v>
      </c>
      <c r="E5459" s="639" t="s">
        <v>1793</v>
      </c>
      <c r="F5459" s="618">
        <v>2244</v>
      </c>
      <c r="G5459" s="1583" t="s">
        <v>3468</v>
      </c>
      <c r="H5459" s="1556"/>
      <c r="I5459" s="1556"/>
      <c r="J5459" s="1553"/>
      <c r="K5459" s="1554"/>
      <c r="L5459" s="1555"/>
      <c r="M5459" s="1709">
        <v>1601</v>
      </c>
      <c r="N5459" s="116"/>
    </row>
    <row r="5460" spans="1:14">
      <c r="A5460" s="881"/>
      <c r="B5460" s="3032" t="s">
        <v>756</v>
      </c>
      <c r="C5460" s="622" t="s">
        <v>305</v>
      </c>
      <c r="D5460" s="658" t="s">
        <v>1850</v>
      </c>
      <c r="E5460" s="659" t="s">
        <v>1793</v>
      </c>
      <c r="F5460" s="624">
        <v>2247</v>
      </c>
      <c r="G5460" s="739" t="s">
        <v>153</v>
      </c>
      <c r="H5460" s="902">
        <v>800</v>
      </c>
      <c r="I5460" s="902"/>
      <c r="J5460" s="1392">
        <v>600</v>
      </c>
      <c r="K5460" s="831"/>
      <c r="L5460" s="902">
        <v>800</v>
      </c>
      <c r="M5460" s="902"/>
      <c r="N5460" s="116"/>
    </row>
    <row r="5461" spans="1:14">
      <c r="A5461" s="749"/>
      <c r="B5461" s="3033" t="s">
        <v>756</v>
      </c>
      <c r="C5461" s="602" t="s">
        <v>305</v>
      </c>
      <c r="D5461" s="617" t="s">
        <v>1850</v>
      </c>
      <c r="E5461" s="639" t="s">
        <v>1793</v>
      </c>
      <c r="F5461" s="618">
        <v>2247</v>
      </c>
      <c r="G5461" s="751" t="s">
        <v>3471</v>
      </c>
      <c r="H5461" s="599"/>
      <c r="I5461" s="599">
        <v>800</v>
      </c>
      <c r="J5461" s="1392" t="s">
        <v>1126</v>
      </c>
      <c r="K5461" s="600"/>
      <c r="L5461" s="599"/>
      <c r="M5461" s="599">
        <v>800</v>
      </c>
      <c r="N5461" s="116"/>
    </row>
    <row r="5462" spans="1:14">
      <c r="A5462" s="699"/>
      <c r="B5462" s="3033" t="s">
        <v>756</v>
      </c>
      <c r="C5462" s="602" t="s">
        <v>305</v>
      </c>
      <c r="D5462" s="617" t="s">
        <v>1850</v>
      </c>
      <c r="E5462" s="639" t="s">
        <v>1793</v>
      </c>
      <c r="F5462" s="618">
        <v>2247</v>
      </c>
      <c r="G5462" s="751"/>
      <c r="H5462" s="599"/>
      <c r="I5462" s="599"/>
      <c r="J5462" s="1392" t="s">
        <v>1126</v>
      </c>
      <c r="K5462" s="629"/>
      <c r="L5462" s="599"/>
      <c r="M5462" s="599"/>
      <c r="N5462" s="116"/>
    </row>
    <row r="5463" spans="1:14">
      <c r="A5463" s="881"/>
      <c r="B5463" s="3032" t="s">
        <v>756</v>
      </c>
      <c r="C5463" s="622" t="s">
        <v>307</v>
      </c>
      <c r="D5463" s="658" t="s">
        <v>1850</v>
      </c>
      <c r="E5463" s="659" t="s">
        <v>1793</v>
      </c>
      <c r="F5463" s="624">
        <v>2261</v>
      </c>
      <c r="G5463" s="739" t="s">
        <v>191</v>
      </c>
      <c r="H5463" s="902">
        <v>230</v>
      </c>
      <c r="I5463" s="959"/>
      <c r="J5463" s="1392">
        <v>60</v>
      </c>
      <c r="K5463" s="831"/>
      <c r="L5463" s="902">
        <v>161</v>
      </c>
      <c r="M5463" s="959"/>
      <c r="N5463" s="116"/>
    </row>
    <row r="5464" spans="1:14" ht="20.399999999999999">
      <c r="A5464" s="749"/>
      <c r="B5464" s="3033" t="s">
        <v>756</v>
      </c>
      <c r="C5464" s="602" t="s">
        <v>307</v>
      </c>
      <c r="D5464" s="617" t="s">
        <v>1850</v>
      </c>
      <c r="E5464" s="639" t="s">
        <v>1793</v>
      </c>
      <c r="F5464" s="618">
        <v>2261</v>
      </c>
      <c r="G5464" s="689" t="s">
        <v>960</v>
      </c>
      <c r="H5464" s="960"/>
      <c r="I5464" s="599">
        <v>230</v>
      </c>
      <c r="J5464" s="1392" t="s">
        <v>1126</v>
      </c>
      <c r="K5464" s="600"/>
      <c r="L5464" s="960"/>
      <c r="M5464" s="1556">
        <v>161</v>
      </c>
      <c r="N5464" s="116"/>
    </row>
    <row r="5465" spans="1:14">
      <c r="A5465" s="749"/>
      <c r="B5465" s="3033" t="s">
        <v>756</v>
      </c>
      <c r="C5465" s="602" t="s">
        <v>307</v>
      </c>
      <c r="D5465" s="617" t="s">
        <v>1850</v>
      </c>
      <c r="E5465" s="639" t="s">
        <v>1793</v>
      </c>
      <c r="F5465" s="618">
        <v>2261</v>
      </c>
      <c r="G5465" s="689"/>
      <c r="H5465" s="960"/>
      <c r="I5465" s="599"/>
      <c r="J5465" s="1392" t="s">
        <v>1126</v>
      </c>
      <c r="K5465" s="600"/>
      <c r="L5465" s="960"/>
      <c r="M5465" s="599"/>
      <c r="N5465" s="116"/>
    </row>
    <row r="5466" spans="1:14">
      <c r="A5466" s="881"/>
      <c r="B5466" s="3032" t="s">
        <v>756</v>
      </c>
      <c r="C5466" s="622" t="s">
        <v>307</v>
      </c>
      <c r="D5466" s="658" t="s">
        <v>1850</v>
      </c>
      <c r="E5466" s="659" t="s">
        <v>1793</v>
      </c>
      <c r="F5466" s="624">
        <v>2263</v>
      </c>
      <c r="G5466" s="739" t="s">
        <v>231</v>
      </c>
      <c r="H5466" s="902">
        <v>1000</v>
      </c>
      <c r="I5466" s="959"/>
      <c r="J5466" s="1392">
        <v>948.93</v>
      </c>
      <c r="K5466" s="831"/>
      <c r="L5466" s="902">
        <v>440</v>
      </c>
      <c r="M5466" s="959"/>
      <c r="N5466" s="116"/>
    </row>
    <row r="5467" spans="1:14" ht="20.399999999999999">
      <c r="A5467" s="749"/>
      <c r="B5467" s="3033" t="s">
        <v>756</v>
      </c>
      <c r="C5467" s="602" t="s">
        <v>307</v>
      </c>
      <c r="D5467" s="617" t="s">
        <v>1850</v>
      </c>
      <c r="E5467" s="639" t="s">
        <v>1793</v>
      </c>
      <c r="F5467" s="618">
        <v>2263</v>
      </c>
      <c r="G5467" s="1583" t="s">
        <v>1952</v>
      </c>
      <c r="H5467" s="960"/>
      <c r="I5467" s="599">
        <v>220</v>
      </c>
      <c r="J5467" s="1392" t="s">
        <v>1126</v>
      </c>
      <c r="K5467" s="600"/>
      <c r="L5467" s="963"/>
      <c r="M5467" s="1556">
        <v>220</v>
      </c>
      <c r="N5467" s="116"/>
    </row>
    <row r="5468" spans="1:14" ht="30.6">
      <c r="A5468" s="749"/>
      <c r="B5468" s="3033" t="s">
        <v>756</v>
      </c>
      <c r="C5468" s="602" t="s">
        <v>307</v>
      </c>
      <c r="D5468" s="617" t="s">
        <v>1850</v>
      </c>
      <c r="E5468" s="639" t="s">
        <v>1793</v>
      </c>
      <c r="F5468" s="618">
        <v>2263</v>
      </c>
      <c r="G5468" s="1583" t="s">
        <v>1953</v>
      </c>
      <c r="H5468" s="960"/>
      <c r="I5468" s="599">
        <v>560</v>
      </c>
      <c r="J5468" s="1392" t="s">
        <v>1126</v>
      </c>
      <c r="K5468" s="600"/>
      <c r="L5468" s="963"/>
      <c r="M5468" s="1556"/>
      <c r="N5468" s="116"/>
    </row>
    <row r="5469" spans="1:14">
      <c r="A5469" s="1113"/>
      <c r="B5469" s="3033" t="s">
        <v>756</v>
      </c>
      <c r="C5469" s="602" t="s">
        <v>307</v>
      </c>
      <c r="D5469" s="617" t="s">
        <v>1850</v>
      </c>
      <c r="E5469" s="639" t="s">
        <v>1793</v>
      </c>
      <c r="F5469" s="618">
        <v>2263</v>
      </c>
      <c r="G5469" s="1583" t="s">
        <v>1726</v>
      </c>
      <c r="H5469" s="1115"/>
      <c r="I5469" s="1100">
        <v>220</v>
      </c>
      <c r="J5469" s="1392" t="s">
        <v>1126</v>
      </c>
      <c r="K5469" s="1116"/>
      <c r="L5469" s="1379"/>
      <c r="M5469" s="1556">
        <v>220</v>
      </c>
      <c r="N5469" s="116"/>
    </row>
    <row r="5470" spans="1:14">
      <c r="A5470" s="881"/>
      <c r="B5470" s="3032" t="s">
        <v>756</v>
      </c>
      <c r="C5470" s="622" t="s">
        <v>305</v>
      </c>
      <c r="D5470" s="658" t="s">
        <v>1850</v>
      </c>
      <c r="E5470" s="659" t="s">
        <v>1793</v>
      </c>
      <c r="F5470" s="624">
        <v>2272</v>
      </c>
      <c r="G5470" s="739" t="s">
        <v>991</v>
      </c>
      <c r="H5470" s="902">
        <v>70</v>
      </c>
      <c r="I5470" s="902"/>
      <c r="J5470" s="1392">
        <v>70</v>
      </c>
      <c r="K5470" s="831"/>
      <c r="L5470" s="902">
        <v>70</v>
      </c>
      <c r="M5470" s="902"/>
      <c r="N5470" s="116"/>
    </row>
    <row r="5471" spans="1:14" ht="20.399999999999999">
      <c r="A5471" s="749"/>
      <c r="B5471" s="3033" t="s">
        <v>756</v>
      </c>
      <c r="C5471" s="602" t="s">
        <v>305</v>
      </c>
      <c r="D5471" s="617" t="s">
        <v>1850</v>
      </c>
      <c r="E5471" s="639" t="s">
        <v>1793</v>
      </c>
      <c r="F5471" s="618">
        <v>2272</v>
      </c>
      <c r="G5471" s="1670" t="s">
        <v>3457</v>
      </c>
      <c r="H5471" s="632"/>
      <c r="I5471" s="632">
        <v>70</v>
      </c>
      <c r="J5471" s="1392" t="s">
        <v>1126</v>
      </c>
      <c r="K5471" s="631"/>
      <c r="L5471" s="632"/>
      <c r="M5471" s="2582">
        <v>70</v>
      </c>
      <c r="N5471" s="116"/>
    </row>
    <row r="5472" spans="1:14">
      <c r="A5472" s="881"/>
      <c r="B5472" s="3032" t="s">
        <v>756</v>
      </c>
      <c r="C5472" s="622" t="s">
        <v>305</v>
      </c>
      <c r="D5472" s="658" t="s">
        <v>1850</v>
      </c>
      <c r="E5472" s="659" t="s">
        <v>1793</v>
      </c>
      <c r="F5472" s="624">
        <v>2311</v>
      </c>
      <c r="G5472" s="739" t="s">
        <v>252</v>
      </c>
      <c r="H5472" s="902">
        <v>580</v>
      </c>
      <c r="I5472" s="902"/>
      <c r="J5472" s="1392">
        <v>309</v>
      </c>
      <c r="K5472" s="831"/>
      <c r="L5472" s="902">
        <v>421</v>
      </c>
      <c r="M5472" s="902"/>
      <c r="N5472" s="116"/>
    </row>
    <row r="5473" spans="1:14">
      <c r="A5473" s="749"/>
      <c r="B5473" s="3033" t="s">
        <v>756</v>
      </c>
      <c r="C5473" s="602" t="s">
        <v>305</v>
      </c>
      <c r="D5473" s="617" t="s">
        <v>1850</v>
      </c>
      <c r="E5473" s="639" t="s">
        <v>1793</v>
      </c>
      <c r="F5473" s="618">
        <v>2311</v>
      </c>
      <c r="G5473" s="1583" t="s">
        <v>198</v>
      </c>
      <c r="H5473" s="599"/>
      <c r="I5473" s="599">
        <v>250</v>
      </c>
      <c r="J5473" s="1392" t="s">
        <v>1126</v>
      </c>
      <c r="K5473" s="600"/>
      <c r="L5473" s="598"/>
      <c r="M5473" s="1556">
        <v>175</v>
      </c>
      <c r="N5473" s="296"/>
    </row>
    <row r="5474" spans="1:14">
      <c r="A5474" s="749"/>
      <c r="B5474" s="3033" t="s">
        <v>756</v>
      </c>
      <c r="C5474" s="602" t="s">
        <v>305</v>
      </c>
      <c r="D5474" s="617" t="s">
        <v>1850</v>
      </c>
      <c r="E5474" s="639" t="s">
        <v>1793</v>
      </c>
      <c r="F5474" s="618">
        <v>2311</v>
      </c>
      <c r="G5474" s="1583" t="s">
        <v>1176</v>
      </c>
      <c r="H5474" s="599"/>
      <c r="I5474" s="599">
        <v>200</v>
      </c>
      <c r="J5474" s="1392" t="s">
        <v>1126</v>
      </c>
      <c r="K5474" s="600"/>
      <c r="L5474" s="598"/>
      <c r="M5474" s="1556">
        <v>175</v>
      </c>
      <c r="N5474" s="995" t="s">
        <v>4695</v>
      </c>
    </row>
    <row r="5475" spans="1:14">
      <c r="A5475" s="749"/>
      <c r="B5475" s="3033" t="s">
        <v>756</v>
      </c>
      <c r="C5475" s="602" t="s">
        <v>305</v>
      </c>
      <c r="D5475" s="617" t="s">
        <v>1850</v>
      </c>
      <c r="E5475" s="639" t="s">
        <v>1793</v>
      </c>
      <c r="F5475" s="618">
        <v>2311</v>
      </c>
      <c r="G5475" s="1583" t="s">
        <v>376</v>
      </c>
      <c r="H5475" s="599"/>
      <c r="I5475" s="599">
        <v>80</v>
      </c>
      <c r="J5475" s="1392" t="s">
        <v>1126</v>
      </c>
      <c r="K5475" s="600"/>
      <c r="L5475" s="598"/>
      <c r="M5475" s="1556">
        <v>56</v>
      </c>
      <c r="N5475" s="296" t="s">
        <v>1642</v>
      </c>
    </row>
    <row r="5476" spans="1:14">
      <c r="A5476" s="749"/>
      <c r="B5476" s="3033" t="s">
        <v>756</v>
      </c>
      <c r="C5476" s="602" t="s">
        <v>305</v>
      </c>
      <c r="D5476" s="617" t="s">
        <v>1850</v>
      </c>
      <c r="E5476" s="639" t="s">
        <v>1793</v>
      </c>
      <c r="F5476" s="618">
        <v>2311</v>
      </c>
      <c r="G5476" s="1583" t="s">
        <v>1177</v>
      </c>
      <c r="H5476" s="599"/>
      <c r="I5476" s="599">
        <v>50</v>
      </c>
      <c r="J5476" s="1392" t="s">
        <v>1126</v>
      </c>
      <c r="K5476" s="600"/>
      <c r="L5476" s="598"/>
      <c r="M5476" s="1556">
        <v>15</v>
      </c>
      <c r="N5476" s="296" t="s">
        <v>691</v>
      </c>
    </row>
    <row r="5477" spans="1:14">
      <c r="A5477" s="914"/>
      <c r="B5477" s="3032" t="s">
        <v>756</v>
      </c>
      <c r="C5477" s="622" t="s">
        <v>457</v>
      </c>
      <c r="D5477" s="658" t="s">
        <v>1850</v>
      </c>
      <c r="E5477" s="659" t="s">
        <v>1793</v>
      </c>
      <c r="F5477" s="624">
        <v>2312</v>
      </c>
      <c r="G5477" s="739" t="s">
        <v>123</v>
      </c>
      <c r="H5477" s="915">
        <v>0</v>
      </c>
      <c r="I5477" s="915"/>
      <c r="J5477" s="1392" t="s">
        <v>1126</v>
      </c>
      <c r="K5477" s="600"/>
      <c r="L5477" s="898">
        <v>0</v>
      </c>
      <c r="M5477" s="898"/>
      <c r="N5477" s="296" t="s">
        <v>691</v>
      </c>
    </row>
    <row r="5478" spans="1:14">
      <c r="A5478" s="800"/>
      <c r="B5478" s="3033" t="s">
        <v>756</v>
      </c>
      <c r="C5478" s="602" t="s">
        <v>457</v>
      </c>
      <c r="D5478" s="617" t="s">
        <v>1850</v>
      </c>
      <c r="E5478" s="639" t="s">
        <v>1793</v>
      </c>
      <c r="F5478" s="618">
        <v>2312</v>
      </c>
      <c r="G5478" s="689" t="s">
        <v>1368</v>
      </c>
      <c r="H5478" s="916"/>
      <c r="I5478" s="916"/>
      <c r="J5478" s="1392" t="s">
        <v>1126</v>
      </c>
      <c r="K5478" s="600"/>
      <c r="L5478" s="899"/>
      <c r="M5478" s="899"/>
      <c r="N5478" s="296" t="s">
        <v>691</v>
      </c>
    </row>
    <row r="5479" spans="1:14" ht="20.399999999999999">
      <c r="A5479" s="881"/>
      <c r="B5479" s="3032" t="s">
        <v>756</v>
      </c>
      <c r="C5479" s="622" t="s">
        <v>305</v>
      </c>
      <c r="D5479" s="658" t="s">
        <v>1850</v>
      </c>
      <c r="E5479" s="659" t="s">
        <v>1793</v>
      </c>
      <c r="F5479" s="624">
        <v>2314</v>
      </c>
      <c r="G5479" s="739" t="s">
        <v>1427</v>
      </c>
      <c r="H5479" s="902">
        <v>300</v>
      </c>
      <c r="I5479" s="902"/>
      <c r="J5479" s="1392">
        <v>0</v>
      </c>
      <c r="K5479" s="831"/>
      <c r="L5479" s="902">
        <v>210</v>
      </c>
      <c r="M5479" s="902"/>
      <c r="N5479" s="296"/>
    </row>
    <row r="5480" spans="1:14" ht="20.399999999999999">
      <c r="A5480" s="749"/>
      <c r="B5480" s="3033" t="s">
        <v>756</v>
      </c>
      <c r="C5480" s="602" t="s">
        <v>305</v>
      </c>
      <c r="D5480" s="767" t="s">
        <v>1850</v>
      </c>
      <c r="E5480" s="1711" t="s">
        <v>1793</v>
      </c>
      <c r="F5480" s="618">
        <v>2314</v>
      </c>
      <c r="G5480" s="906" t="s">
        <v>1082</v>
      </c>
      <c r="H5480" s="599"/>
      <c r="I5480" s="599">
        <v>300</v>
      </c>
      <c r="J5480" s="1392" t="s">
        <v>1126</v>
      </c>
      <c r="K5480" s="600"/>
      <c r="L5480" s="599"/>
      <c r="M5480" s="1556">
        <v>210</v>
      </c>
    </row>
    <row r="5481" spans="1:14">
      <c r="A5481" s="881"/>
      <c r="B5481" s="3032" t="s">
        <v>756</v>
      </c>
      <c r="C5481" s="622" t="s">
        <v>305</v>
      </c>
      <c r="D5481" s="658" t="s">
        <v>1850</v>
      </c>
      <c r="E5481" s="659" t="s">
        <v>1793</v>
      </c>
      <c r="F5481" s="624">
        <v>2322</v>
      </c>
      <c r="G5481" s="739" t="s">
        <v>161</v>
      </c>
      <c r="H5481" s="902">
        <v>3020.0499999999997</v>
      </c>
      <c r="I5481" s="902"/>
      <c r="J5481" s="1392">
        <v>1675</v>
      </c>
      <c r="K5481" s="831"/>
      <c r="L5481" s="902">
        <v>2094.3999999999996</v>
      </c>
      <c r="M5481" s="902"/>
    </row>
    <row r="5482" spans="1:14">
      <c r="A5482" s="766"/>
      <c r="B5482" s="3036" t="s">
        <v>756</v>
      </c>
      <c r="C5482" s="695" t="s">
        <v>305</v>
      </c>
      <c r="D5482" s="617" t="s">
        <v>1850</v>
      </c>
      <c r="E5482" s="639" t="s">
        <v>1793</v>
      </c>
      <c r="F5482" s="830">
        <v>2322</v>
      </c>
      <c r="G5482" s="751" t="s">
        <v>4712</v>
      </c>
      <c r="H5482" s="964"/>
      <c r="I5482" s="964">
        <v>888.25</v>
      </c>
      <c r="J5482" s="1392" t="s">
        <v>1126</v>
      </c>
      <c r="K5482" s="965"/>
      <c r="L5482" s="964"/>
      <c r="M5482" s="599">
        <v>616</v>
      </c>
    </row>
    <row r="5483" spans="1:14">
      <c r="A5483" s="766"/>
      <c r="B5483" s="3036" t="s">
        <v>756</v>
      </c>
      <c r="C5483" s="695" t="s">
        <v>305</v>
      </c>
      <c r="D5483" s="617" t="s">
        <v>1850</v>
      </c>
      <c r="E5483" s="639" t="s">
        <v>1793</v>
      </c>
      <c r="F5483" s="830">
        <v>2322</v>
      </c>
      <c r="G5483" s="751" t="s">
        <v>4713</v>
      </c>
      <c r="H5483" s="964"/>
      <c r="I5483" s="964">
        <v>710.6</v>
      </c>
      <c r="J5483" s="1392" t="s">
        <v>1126</v>
      </c>
      <c r="K5483" s="965"/>
      <c r="L5483" s="964"/>
      <c r="M5483" s="916">
        <v>492.79999999999995</v>
      </c>
    </row>
    <row r="5484" spans="1:14">
      <c r="A5484" s="766"/>
      <c r="B5484" s="3036" t="s">
        <v>756</v>
      </c>
      <c r="C5484" s="695" t="s">
        <v>305</v>
      </c>
      <c r="D5484" s="617" t="s">
        <v>1850</v>
      </c>
      <c r="E5484" s="639" t="s">
        <v>1793</v>
      </c>
      <c r="F5484" s="830">
        <v>2322</v>
      </c>
      <c r="G5484" s="751" t="s">
        <v>4714</v>
      </c>
      <c r="H5484" s="964"/>
      <c r="I5484" s="964">
        <v>710.6</v>
      </c>
      <c r="J5484" s="1392" t="s">
        <v>1126</v>
      </c>
      <c r="K5484" s="965"/>
      <c r="L5484" s="964"/>
      <c r="M5484" s="916">
        <v>492.79999999999995</v>
      </c>
    </row>
    <row r="5485" spans="1:14">
      <c r="A5485" s="766"/>
      <c r="B5485" s="3036" t="s">
        <v>756</v>
      </c>
      <c r="C5485" s="695" t="s">
        <v>305</v>
      </c>
      <c r="D5485" s="617" t="s">
        <v>1850</v>
      </c>
      <c r="E5485" s="639" t="s">
        <v>1793</v>
      </c>
      <c r="F5485" s="830">
        <v>2322</v>
      </c>
      <c r="G5485" s="751" t="s">
        <v>4715</v>
      </c>
      <c r="H5485" s="964"/>
      <c r="I5485" s="964">
        <v>710.6</v>
      </c>
      <c r="J5485" s="1392" t="s">
        <v>1126</v>
      </c>
      <c r="K5485" s="965"/>
      <c r="L5485" s="964"/>
      <c r="M5485" s="916">
        <v>492.79999999999995</v>
      </c>
    </row>
    <row r="5486" spans="1:14" ht="20.399999999999999">
      <c r="A5486" s="881"/>
      <c r="B5486" s="3032" t="s">
        <v>756</v>
      </c>
      <c r="C5486" s="622" t="s">
        <v>307</v>
      </c>
      <c r="D5486" s="658" t="s">
        <v>1850</v>
      </c>
      <c r="E5486" s="659" t="s">
        <v>1793</v>
      </c>
      <c r="F5486" s="624">
        <v>2512</v>
      </c>
      <c r="G5486" s="739" t="s">
        <v>763</v>
      </c>
      <c r="H5486" s="902">
        <v>17200</v>
      </c>
      <c r="I5486" s="902"/>
      <c r="J5486" s="1392">
        <v>11227</v>
      </c>
      <c r="K5486" s="831"/>
      <c r="L5486" s="902">
        <v>12000</v>
      </c>
      <c r="M5486" s="902"/>
    </row>
    <row r="5487" spans="1:14" ht="20.399999999999999">
      <c r="A5487" s="749"/>
      <c r="B5487" s="3033" t="s">
        <v>756</v>
      </c>
      <c r="C5487" s="602" t="s">
        <v>305</v>
      </c>
      <c r="D5487" s="767" t="s">
        <v>1850</v>
      </c>
      <c r="E5487" s="1711" t="s">
        <v>1793</v>
      </c>
      <c r="F5487" s="618">
        <v>2512</v>
      </c>
      <c r="G5487" s="1343" t="s">
        <v>2923</v>
      </c>
      <c r="H5487" s="599"/>
      <c r="I5487" s="599">
        <v>200</v>
      </c>
      <c r="J5487" s="1392" t="s">
        <v>1126</v>
      </c>
      <c r="K5487" s="600"/>
      <c r="L5487" s="599"/>
      <c r="M5487" s="599"/>
    </row>
    <row r="5488" spans="1:14" ht="20.399999999999999">
      <c r="A5488" s="1455"/>
      <c r="B5488" s="3042" t="s">
        <v>756</v>
      </c>
      <c r="C5488" s="1393" t="s">
        <v>305</v>
      </c>
      <c r="D5488" s="1500" t="s">
        <v>1850</v>
      </c>
      <c r="E5488" s="1712" t="s">
        <v>1793</v>
      </c>
      <c r="F5488" s="1465">
        <v>2512</v>
      </c>
      <c r="G5488" s="1501" t="s">
        <v>3473</v>
      </c>
      <c r="H5488" s="1440"/>
      <c r="I5488" s="1440">
        <v>17000</v>
      </c>
      <c r="J5488" s="1440"/>
      <c r="K5488" s="1449"/>
      <c r="L5488" s="1440"/>
      <c r="M5488" s="1440">
        <v>12000</v>
      </c>
    </row>
    <row r="5489" spans="1:13" ht="20.399999999999999">
      <c r="A5489" s="881"/>
      <c r="B5489" s="3032" t="s">
        <v>756</v>
      </c>
      <c r="C5489" s="622" t="s">
        <v>307</v>
      </c>
      <c r="D5489" s="658" t="s">
        <v>1850</v>
      </c>
      <c r="E5489" s="659" t="s">
        <v>1793</v>
      </c>
      <c r="F5489" s="624">
        <v>2519</v>
      </c>
      <c r="G5489" s="739" t="s">
        <v>764</v>
      </c>
      <c r="H5489" s="902">
        <v>2100</v>
      </c>
      <c r="I5489" s="902"/>
      <c r="J5489" s="1392">
        <v>1449</v>
      </c>
      <c r="K5489" s="831"/>
      <c r="L5489" s="902">
        <v>2100</v>
      </c>
      <c r="M5489" s="902"/>
    </row>
    <row r="5490" spans="1:13">
      <c r="A5490" s="749"/>
      <c r="B5490" s="3033" t="s">
        <v>756</v>
      </c>
      <c r="C5490" s="602" t="s">
        <v>305</v>
      </c>
      <c r="D5490" s="767" t="s">
        <v>1850</v>
      </c>
      <c r="E5490" s="1711" t="s">
        <v>1793</v>
      </c>
      <c r="F5490" s="618">
        <v>2519</v>
      </c>
      <c r="G5490" s="906" t="s">
        <v>1369</v>
      </c>
      <c r="H5490" s="599"/>
      <c r="I5490" s="599">
        <v>1100</v>
      </c>
      <c r="J5490" s="1392" t="s">
        <v>1126</v>
      </c>
      <c r="K5490" s="600"/>
      <c r="L5490" s="599"/>
      <c r="M5490" s="599">
        <v>2100</v>
      </c>
    </row>
    <row r="5491" spans="1:13" ht="20.399999999999999">
      <c r="A5491" s="749"/>
      <c r="B5491" s="3033" t="s">
        <v>756</v>
      </c>
      <c r="C5491" s="602" t="s">
        <v>305</v>
      </c>
      <c r="D5491" s="767" t="s">
        <v>1850</v>
      </c>
      <c r="E5491" s="1711" t="s">
        <v>1793</v>
      </c>
      <c r="F5491" s="618">
        <v>2519</v>
      </c>
      <c r="G5491" s="1343" t="s">
        <v>2922</v>
      </c>
      <c r="H5491" s="599"/>
      <c r="I5491" s="599">
        <v>1000</v>
      </c>
      <c r="J5491" s="1392" t="s">
        <v>1126</v>
      </c>
      <c r="K5491" s="600"/>
      <c r="L5491" s="599"/>
      <c r="M5491" s="599"/>
    </row>
    <row r="5492" spans="1:13">
      <c r="A5492" s="881"/>
      <c r="B5492" s="3032" t="s">
        <v>757</v>
      </c>
      <c r="C5492" s="622" t="s">
        <v>310</v>
      </c>
      <c r="D5492" s="658" t="s">
        <v>1850</v>
      </c>
      <c r="E5492" s="659" t="s">
        <v>1793</v>
      </c>
      <c r="F5492" s="675">
        <v>5214</v>
      </c>
      <c r="G5492" s="744" t="s">
        <v>1637</v>
      </c>
      <c r="H5492" s="902">
        <v>20800</v>
      </c>
      <c r="I5492" s="902"/>
      <c r="J5492" s="1392">
        <v>18100</v>
      </c>
      <c r="K5492" s="631"/>
      <c r="L5492" s="902">
        <v>0</v>
      </c>
      <c r="M5492" s="902"/>
    </row>
    <row r="5493" spans="1:13" ht="20.399999999999999">
      <c r="A5493" s="749"/>
      <c r="B5493" s="3033" t="s">
        <v>757</v>
      </c>
      <c r="C5493" s="602" t="s">
        <v>310</v>
      </c>
      <c r="D5493" s="767" t="s">
        <v>1850</v>
      </c>
      <c r="E5493" s="1711" t="s">
        <v>1793</v>
      </c>
      <c r="F5493" s="618">
        <v>5214</v>
      </c>
      <c r="G5493" s="906" t="s">
        <v>2714</v>
      </c>
      <c r="H5493" s="599"/>
      <c r="I5493" s="599">
        <v>30000</v>
      </c>
      <c r="J5493" s="1392" t="s">
        <v>1126</v>
      </c>
      <c r="K5493" s="600"/>
      <c r="L5493" s="599"/>
      <c r="M5493" s="599"/>
    </row>
    <row r="5494" spans="1:13" ht="40.799999999999997">
      <c r="A5494" s="1065"/>
      <c r="B5494" s="3033" t="s">
        <v>757</v>
      </c>
      <c r="C5494" s="602" t="s">
        <v>310</v>
      </c>
      <c r="D5494" s="767" t="s">
        <v>1850</v>
      </c>
      <c r="E5494" s="1711" t="s">
        <v>1793</v>
      </c>
      <c r="F5494" s="618">
        <v>5214</v>
      </c>
      <c r="G5494" s="1343" t="s">
        <v>2908</v>
      </c>
      <c r="H5494" s="1045"/>
      <c r="I5494" s="1045">
        <v>-8000</v>
      </c>
      <c r="J5494" s="1392" t="s">
        <v>1126</v>
      </c>
      <c r="K5494" s="585"/>
      <c r="L5494" s="1045"/>
      <c r="M5494" s="1045"/>
    </row>
    <row r="5495" spans="1:13" ht="20.399999999999999">
      <c r="A5495" s="1065"/>
      <c r="B5495" s="3033" t="s">
        <v>757</v>
      </c>
      <c r="C5495" s="602" t="s">
        <v>310</v>
      </c>
      <c r="D5495" s="767" t="s">
        <v>1850</v>
      </c>
      <c r="E5495" s="1711" t="s">
        <v>1793</v>
      </c>
      <c r="F5495" s="618">
        <v>5214</v>
      </c>
      <c r="G5495" s="1343" t="s">
        <v>2922</v>
      </c>
      <c r="H5495" s="1045"/>
      <c r="I5495" s="1045">
        <v>-1000</v>
      </c>
      <c r="J5495" s="1392" t="s">
        <v>1126</v>
      </c>
      <c r="K5495" s="585"/>
      <c r="L5495" s="1045"/>
      <c r="M5495" s="1045"/>
    </row>
    <row r="5496" spans="1:13" ht="20.399999999999999">
      <c r="A5496" s="1065"/>
      <c r="B5496" s="3033" t="s">
        <v>757</v>
      </c>
      <c r="C5496" s="602" t="s">
        <v>310</v>
      </c>
      <c r="D5496" s="767" t="s">
        <v>1850</v>
      </c>
      <c r="E5496" s="1711" t="s">
        <v>1793</v>
      </c>
      <c r="F5496" s="618">
        <v>5214</v>
      </c>
      <c r="G5496" s="1343" t="s">
        <v>2923</v>
      </c>
      <c r="H5496" s="1045"/>
      <c r="I5496" s="1045">
        <v>-200</v>
      </c>
      <c r="J5496" s="1392" t="s">
        <v>1126</v>
      </c>
      <c r="K5496" s="585"/>
      <c r="L5496" s="1045"/>
      <c r="M5496" s="1045"/>
    </row>
    <row r="5497" spans="1:13">
      <c r="A5497" s="881"/>
      <c r="B5497" s="3032" t="s">
        <v>757</v>
      </c>
      <c r="C5497" s="622" t="s">
        <v>326</v>
      </c>
      <c r="D5497" s="658" t="s">
        <v>1850</v>
      </c>
      <c r="E5497" s="659" t="s">
        <v>1793</v>
      </c>
      <c r="F5497" s="624">
        <v>5238</v>
      </c>
      <c r="G5497" s="739" t="s">
        <v>131</v>
      </c>
      <c r="H5497" s="902">
        <v>0</v>
      </c>
      <c r="I5497" s="902"/>
      <c r="J5497" s="1392" t="s">
        <v>1126</v>
      </c>
      <c r="K5497" s="631"/>
      <c r="L5497" s="902">
        <v>0</v>
      </c>
      <c r="M5497" s="902"/>
    </row>
    <row r="5498" spans="1:13">
      <c r="A5498" s="1065"/>
      <c r="B5498" s="3033" t="s">
        <v>757</v>
      </c>
      <c r="C5498" s="602" t="s">
        <v>326</v>
      </c>
      <c r="D5498" s="767" t="s">
        <v>1850</v>
      </c>
      <c r="E5498" s="1711" t="s">
        <v>1793</v>
      </c>
      <c r="F5498" s="618">
        <v>5238</v>
      </c>
      <c r="G5498" s="1343"/>
      <c r="H5498" s="1045"/>
      <c r="I5498" s="1045"/>
      <c r="J5498" s="1392" t="s">
        <v>1126</v>
      </c>
      <c r="K5498" s="585"/>
      <c r="L5498" s="1045"/>
      <c r="M5498" s="1045"/>
    </row>
    <row r="5499" spans="1:13">
      <c r="A5499" s="881"/>
      <c r="B5499" s="3032" t="s">
        <v>422</v>
      </c>
      <c r="C5499" s="622"/>
      <c r="D5499" s="658" t="s">
        <v>1850</v>
      </c>
      <c r="E5499" s="659" t="s">
        <v>691</v>
      </c>
      <c r="F5499" s="624">
        <v>1000</v>
      </c>
      <c r="G5499" s="739" t="s">
        <v>969</v>
      </c>
      <c r="H5499" s="902">
        <v>2658637</v>
      </c>
      <c r="I5499" s="902"/>
      <c r="J5499" s="1392"/>
      <c r="K5499" s="831"/>
      <c r="L5499" s="1678">
        <v>2845904</v>
      </c>
      <c r="M5499" s="1678"/>
    </row>
    <row r="5500" spans="1:13">
      <c r="A5500" s="749"/>
      <c r="B5500" s="3033" t="s">
        <v>422</v>
      </c>
      <c r="C5500" s="602"/>
      <c r="D5500" s="767" t="s">
        <v>1850</v>
      </c>
      <c r="E5500" s="1711" t="s">
        <v>691</v>
      </c>
      <c r="F5500" s="618">
        <v>1000</v>
      </c>
      <c r="G5500" s="906" t="s">
        <v>2399</v>
      </c>
      <c r="H5500" s="599"/>
      <c r="I5500" s="599">
        <v>2658637</v>
      </c>
      <c r="J5500" s="1392" t="s">
        <v>1126</v>
      </c>
      <c r="K5500" s="600"/>
      <c r="L5500" s="1542"/>
      <c r="M5500" s="2543">
        <v>2845904</v>
      </c>
    </row>
    <row r="5501" spans="1:13">
      <c r="A5501" s="881"/>
      <c r="B5501" s="3032" t="s">
        <v>756</v>
      </c>
      <c r="C5501" s="622"/>
      <c r="D5501" s="658" t="s">
        <v>1850</v>
      </c>
      <c r="E5501" s="659" t="s">
        <v>691</v>
      </c>
      <c r="F5501" s="624">
        <v>2000</v>
      </c>
      <c r="G5501" s="739" t="s">
        <v>1765</v>
      </c>
      <c r="H5501" s="902">
        <v>1971033.5730960001</v>
      </c>
      <c r="I5501" s="902"/>
      <c r="J5501" s="1392"/>
      <c r="K5501" s="831"/>
      <c r="L5501" s="902">
        <v>2212850.62</v>
      </c>
      <c r="M5501" s="902"/>
    </row>
    <row r="5502" spans="1:13">
      <c r="A5502" s="749"/>
      <c r="B5502" s="3033" t="s">
        <v>756</v>
      </c>
      <c r="C5502" s="602"/>
      <c r="D5502" s="767" t="s">
        <v>1850</v>
      </c>
      <c r="E5502" s="1711" t="s">
        <v>691</v>
      </c>
      <c r="F5502" s="618">
        <v>2000</v>
      </c>
      <c r="G5502" s="906" t="s">
        <v>975</v>
      </c>
      <c r="H5502" s="599"/>
      <c r="I5502" s="599">
        <v>83843</v>
      </c>
      <c r="J5502" s="1392" t="s">
        <v>1126</v>
      </c>
      <c r="K5502" s="600"/>
      <c r="L5502" s="599"/>
      <c r="M5502" s="2543">
        <v>92806</v>
      </c>
    </row>
    <row r="5503" spans="1:13">
      <c r="A5503" s="749"/>
      <c r="B5503" s="3033" t="s">
        <v>756</v>
      </c>
      <c r="C5503" s="602"/>
      <c r="D5503" s="767" t="s">
        <v>1850</v>
      </c>
      <c r="E5503" s="1711" t="s">
        <v>691</v>
      </c>
      <c r="F5503" s="618">
        <v>2000</v>
      </c>
      <c r="G5503" s="906" t="s">
        <v>2401</v>
      </c>
      <c r="H5503" s="599"/>
      <c r="I5503" s="640">
        <v>222320</v>
      </c>
      <c r="J5503" s="1392" t="s">
        <v>1126</v>
      </c>
      <c r="K5503" s="600"/>
      <c r="L5503" s="599"/>
      <c r="M5503" s="2543">
        <v>259627.9</v>
      </c>
    </row>
    <row r="5504" spans="1:13">
      <c r="A5504" s="749"/>
      <c r="B5504" s="3033" t="s">
        <v>756</v>
      </c>
      <c r="C5504" s="602"/>
      <c r="D5504" s="767" t="s">
        <v>1850</v>
      </c>
      <c r="E5504" s="1711" t="s">
        <v>691</v>
      </c>
      <c r="F5504" s="618">
        <v>2000</v>
      </c>
      <c r="G5504" s="906" t="s">
        <v>2536</v>
      </c>
      <c r="H5504" s="599"/>
      <c r="I5504" s="640">
        <v>393911</v>
      </c>
      <c r="J5504" s="1392" t="s">
        <v>1126</v>
      </c>
      <c r="K5504" s="600"/>
      <c r="L5504" s="599"/>
      <c r="M5504" s="2543">
        <v>398422</v>
      </c>
    </row>
    <row r="5505" spans="1:13">
      <c r="A5505" s="749"/>
      <c r="B5505" s="3033" t="s">
        <v>756</v>
      </c>
      <c r="C5505" s="602"/>
      <c r="D5505" s="767" t="s">
        <v>1850</v>
      </c>
      <c r="E5505" s="1711" t="s">
        <v>691</v>
      </c>
      <c r="F5505" s="618">
        <v>2000</v>
      </c>
      <c r="G5505" s="906" t="s">
        <v>2403</v>
      </c>
      <c r="H5505" s="599"/>
      <c r="I5505" s="640">
        <v>609428</v>
      </c>
      <c r="J5505" s="1392" t="s">
        <v>1126</v>
      </c>
      <c r="K5505" s="600"/>
      <c r="L5505" s="599"/>
      <c r="M5505" s="2543">
        <v>622032</v>
      </c>
    </row>
    <row r="5506" spans="1:13">
      <c r="A5506" s="2262"/>
      <c r="B5506" s="3033" t="s">
        <v>756</v>
      </c>
      <c r="C5506" s="602"/>
      <c r="D5506" s="767" t="s">
        <v>1850</v>
      </c>
      <c r="E5506" s="1711" t="s">
        <v>691</v>
      </c>
      <c r="F5506" s="618">
        <v>2000</v>
      </c>
      <c r="G5506" s="2230" t="s">
        <v>4391</v>
      </c>
      <c r="H5506" s="2081"/>
      <c r="I5506" s="2100">
        <v>477463.57309600001</v>
      </c>
      <c r="J5506" s="2082"/>
      <c r="K5506" s="2097"/>
      <c r="L5506" s="2081"/>
      <c r="M5506" s="2544">
        <v>547924</v>
      </c>
    </row>
    <row r="5507" spans="1:13">
      <c r="A5507" s="749"/>
      <c r="B5507" s="3033" t="s">
        <v>756</v>
      </c>
      <c r="C5507" s="602"/>
      <c r="D5507" s="767" t="s">
        <v>1850</v>
      </c>
      <c r="E5507" s="1711" t="s">
        <v>691</v>
      </c>
      <c r="F5507" s="618">
        <v>2000</v>
      </c>
      <c r="G5507" s="906" t="s">
        <v>2537</v>
      </c>
      <c r="H5507" s="599"/>
      <c r="I5507" s="640">
        <v>133017</v>
      </c>
      <c r="J5507" s="1392" t="s">
        <v>1126</v>
      </c>
      <c r="K5507" s="600"/>
      <c r="L5507" s="599"/>
      <c r="M5507" s="2543">
        <v>215182.72</v>
      </c>
    </row>
    <row r="5508" spans="1:13">
      <c r="A5508" s="749"/>
      <c r="B5508" s="3033" t="s">
        <v>756</v>
      </c>
      <c r="C5508" s="602"/>
      <c r="D5508" s="767" t="s">
        <v>1850</v>
      </c>
      <c r="E5508" s="1711" t="s">
        <v>691</v>
      </c>
      <c r="F5508" s="618">
        <v>2000</v>
      </c>
      <c r="G5508" s="906" t="s">
        <v>4401</v>
      </c>
      <c r="H5508" s="599"/>
      <c r="I5508" s="640">
        <v>51051</v>
      </c>
      <c r="J5508" s="1392" t="s">
        <v>1126</v>
      </c>
      <c r="K5508" s="600"/>
      <c r="L5508" s="599"/>
      <c r="M5508" s="2543">
        <v>76856</v>
      </c>
    </row>
    <row r="5509" spans="1:13">
      <c r="A5509" s="881"/>
      <c r="B5509" s="3032" t="s">
        <v>758</v>
      </c>
      <c r="C5509" s="622"/>
      <c r="D5509" s="658" t="s">
        <v>1850</v>
      </c>
      <c r="E5509" s="659" t="s">
        <v>691</v>
      </c>
      <c r="F5509" s="624">
        <v>5000</v>
      </c>
      <c r="G5509" s="739" t="s">
        <v>2538</v>
      </c>
      <c r="H5509" s="902">
        <v>83298</v>
      </c>
      <c r="I5509" s="2261"/>
      <c r="J5509" s="1392"/>
      <c r="K5509" s="831"/>
      <c r="L5509" s="902">
        <v>67094</v>
      </c>
      <c r="M5509" s="902"/>
    </row>
    <row r="5510" spans="1:13">
      <c r="A5510" s="749"/>
      <c r="B5510" s="3033" t="s">
        <v>758</v>
      </c>
      <c r="C5510" s="602"/>
      <c r="D5510" s="767" t="s">
        <v>1850</v>
      </c>
      <c r="E5510" s="1711" t="s">
        <v>691</v>
      </c>
      <c r="F5510" s="618">
        <v>5000</v>
      </c>
      <c r="G5510" s="906" t="s">
        <v>975</v>
      </c>
      <c r="H5510" s="599"/>
      <c r="I5510" s="640">
        <v>8082</v>
      </c>
      <c r="J5510" s="1392" t="s">
        <v>1126</v>
      </c>
      <c r="K5510" s="600"/>
      <c r="L5510" s="599"/>
      <c r="M5510" s="2543">
        <v>7000</v>
      </c>
    </row>
    <row r="5511" spans="1:13">
      <c r="A5511" s="749"/>
      <c r="B5511" s="3033" t="s">
        <v>758</v>
      </c>
      <c r="C5511" s="602"/>
      <c r="D5511" s="767" t="s">
        <v>1850</v>
      </c>
      <c r="E5511" s="1711" t="s">
        <v>691</v>
      </c>
      <c r="F5511" s="618">
        <v>5000</v>
      </c>
      <c r="G5511" s="906" t="s">
        <v>2401</v>
      </c>
      <c r="H5511" s="599"/>
      <c r="I5511" s="640">
        <v>5242</v>
      </c>
      <c r="J5511" s="1392" t="s">
        <v>1126</v>
      </c>
      <c r="K5511" s="600"/>
      <c r="L5511" s="599"/>
      <c r="M5511" s="2543">
        <v>16850</v>
      </c>
    </row>
    <row r="5512" spans="1:13">
      <c r="A5512" s="749"/>
      <c r="B5512" s="3033" t="s">
        <v>758</v>
      </c>
      <c r="C5512" s="602"/>
      <c r="D5512" s="767" t="s">
        <v>1850</v>
      </c>
      <c r="E5512" s="1711" t="s">
        <v>691</v>
      </c>
      <c r="F5512" s="618">
        <v>5000</v>
      </c>
      <c r="G5512" s="906" t="s">
        <v>2536</v>
      </c>
      <c r="H5512" s="599"/>
      <c r="I5512" s="640">
        <v>39097</v>
      </c>
      <c r="J5512" s="1392" t="s">
        <v>1126</v>
      </c>
      <c r="K5512" s="600"/>
      <c r="L5512" s="599"/>
      <c r="M5512" s="2543">
        <v>17970</v>
      </c>
    </row>
    <row r="5513" spans="1:13">
      <c r="A5513" s="749"/>
      <c r="B5513" s="3033" t="s">
        <v>758</v>
      </c>
      <c r="C5513" s="602"/>
      <c r="D5513" s="767" t="s">
        <v>1850</v>
      </c>
      <c r="E5513" s="1711" t="s">
        <v>691</v>
      </c>
      <c r="F5513" s="618">
        <v>5000</v>
      </c>
      <c r="G5513" s="906" t="s">
        <v>2403</v>
      </c>
      <c r="H5513" s="599"/>
      <c r="I5513" s="640">
        <v>0</v>
      </c>
      <c r="J5513" s="1392" t="s">
        <v>1126</v>
      </c>
      <c r="K5513" s="600"/>
      <c r="L5513" s="599"/>
      <c r="M5513" s="2543">
        <v>3274</v>
      </c>
    </row>
    <row r="5514" spans="1:13">
      <c r="A5514" s="2262"/>
      <c r="B5514" s="3033" t="s">
        <v>758</v>
      </c>
      <c r="C5514" s="602"/>
      <c r="D5514" s="767" t="s">
        <v>1850</v>
      </c>
      <c r="E5514" s="1711" t="s">
        <v>691</v>
      </c>
      <c r="F5514" s="618">
        <v>5000</v>
      </c>
      <c r="G5514" s="2230" t="s">
        <v>4391</v>
      </c>
      <c r="H5514" s="2081"/>
      <c r="I5514" s="2100">
        <v>25377</v>
      </c>
      <c r="J5514" s="2082"/>
      <c r="K5514" s="2097"/>
      <c r="L5514" s="2081"/>
      <c r="M5514" s="2544">
        <v>15500</v>
      </c>
    </row>
    <row r="5515" spans="1:13">
      <c r="A5515" s="749"/>
      <c r="B5515" s="3033" t="s">
        <v>758</v>
      </c>
      <c r="C5515" s="602"/>
      <c r="D5515" s="767" t="s">
        <v>1850</v>
      </c>
      <c r="E5515" s="1711" t="s">
        <v>691</v>
      </c>
      <c r="F5515" s="618">
        <v>5000</v>
      </c>
      <c r="G5515" s="906" t="s">
        <v>2537</v>
      </c>
      <c r="H5515" s="599"/>
      <c r="I5515" s="640">
        <v>0</v>
      </c>
      <c r="J5515" s="1392"/>
      <c r="K5515" s="600"/>
      <c r="L5515" s="599"/>
      <c r="M5515" s="599">
        <v>0</v>
      </c>
    </row>
    <row r="5516" spans="1:13">
      <c r="A5516" s="749"/>
      <c r="B5516" s="3033" t="s">
        <v>758</v>
      </c>
      <c r="C5516" s="602"/>
      <c r="D5516" s="767" t="s">
        <v>1850</v>
      </c>
      <c r="E5516" s="1711" t="s">
        <v>691</v>
      </c>
      <c r="F5516" s="618">
        <v>5000</v>
      </c>
      <c r="G5516" s="906" t="s">
        <v>4401</v>
      </c>
      <c r="H5516" s="599"/>
      <c r="I5516" s="640">
        <v>5500</v>
      </c>
      <c r="J5516" s="1392"/>
      <c r="K5516" s="600"/>
      <c r="L5516" s="599"/>
      <c r="M5516" s="2543">
        <v>6500</v>
      </c>
    </row>
    <row r="5517" spans="1:13" ht="20.399999999999999">
      <c r="A5517" s="881"/>
      <c r="B5517" s="3032" t="s">
        <v>757</v>
      </c>
      <c r="C5517" s="622"/>
      <c r="D5517" s="658" t="s">
        <v>1850</v>
      </c>
      <c r="E5517" s="659" t="s">
        <v>691</v>
      </c>
      <c r="F5517" s="624">
        <v>5000</v>
      </c>
      <c r="G5517" s="739" t="s">
        <v>4404</v>
      </c>
      <c r="H5517" s="902">
        <v>571506</v>
      </c>
      <c r="I5517" s="2261"/>
      <c r="J5517" s="1392"/>
      <c r="K5517" s="831"/>
      <c r="L5517" s="902">
        <v>0</v>
      </c>
      <c r="M5517" s="905"/>
    </row>
    <row r="5518" spans="1:13">
      <c r="A5518" s="1269"/>
      <c r="B5518" s="3069" t="s">
        <v>757</v>
      </c>
      <c r="C5518" s="1270"/>
      <c r="D5518" s="1271" t="s">
        <v>1850</v>
      </c>
      <c r="E5518" s="2316" t="s">
        <v>691</v>
      </c>
      <c r="F5518" s="1272">
        <v>5000</v>
      </c>
      <c r="G5518" s="1273" t="s">
        <v>2400</v>
      </c>
      <c r="H5518" s="1274"/>
      <c r="I5518" s="2291">
        <v>10000</v>
      </c>
      <c r="J5518" s="1537">
        <v>9999</v>
      </c>
      <c r="K5518" s="1275"/>
      <c r="L5518" s="1380"/>
      <c r="M5518" s="1380"/>
    </row>
    <row r="5519" spans="1:13" ht="20.399999999999999">
      <c r="A5519" s="2283"/>
      <c r="B5519" s="3069" t="s">
        <v>757</v>
      </c>
      <c r="C5519" s="1270"/>
      <c r="D5519" s="1271" t="s">
        <v>1850</v>
      </c>
      <c r="E5519" s="2316" t="s">
        <v>691</v>
      </c>
      <c r="F5519" s="1272">
        <v>5000</v>
      </c>
      <c r="G5519" s="2287" t="s">
        <v>2411</v>
      </c>
      <c r="H5519" s="2288"/>
      <c r="I5519" s="2292">
        <v>75301</v>
      </c>
      <c r="J5519" s="2103">
        <v>1617</v>
      </c>
      <c r="K5519" s="2289"/>
      <c r="L5519" s="2290"/>
      <c r="M5519" s="2290"/>
    </row>
    <row r="5520" spans="1:13" ht="20.399999999999999">
      <c r="A5520" s="2283"/>
      <c r="B5520" s="3069" t="s">
        <v>757</v>
      </c>
      <c r="C5520" s="1270"/>
      <c r="D5520" s="1271" t="s">
        <v>1850</v>
      </c>
      <c r="E5520" s="2316" t="s">
        <v>691</v>
      </c>
      <c r="F5520" s="1272">
        <v>5000</v>
      </c>
      <c r="G5520" s="2287" t="s">
        <v>2412</v>
      </c>
      <c r="H5520" s="2288"/>
      <c r="I5520" s="2292">
        <v>27700</v>
      </c>
      <c r="J5520" s="2103">
        <v>0</v>
      </c>
      <c r="K5520" s="2289"/>
      <c r="L5520" s="2290"/>
      <c r="M5520" s="2290"/>
    </row>
    <row r="5521" spans="1:13" ht="20.399999999999999">
      <c r="A5521" s="2283"/>
      <c r="B5521" s="3069" t="s">
        <v>757</v>
      </c>
      <c r="C5521" s="1270"/>
      <c r="D5521" s="1271" t="s">
        <v>1850</v>
      </c>
      <c r="E5521" s="2316" t="s">
        <v>691</v>
      </c>
      <c r="F5521" s="1272">
        <v>5000</v>
      </c>
      <c r="G5521" s="2287" t="s">
        <v>2416</v>
      </c>
      <c r="H5521" s="2288"/>
      <c r="I5521" s="2292">
        <v>15830</v>
      </c>
      <c r="J5521" s="2103">
        <v>15415</v>
      </c>
      <c r="K5521" s="2289"/>
      <c r="L5521" s="2290"/>
      <c r="M5521" s="2290"/>
    </row>
    <row r="5522" spans="1:13" ht="20.399999999999999">
      <c r="A5522" s="2283"/>
      <c r="B5522" s="3070" t="s">
        <v>757</v>
      </c>
      <c r="C5522" s="2284"/>
      <c r="D5522" s="2285" t="s">
        <v>1850</v>
      </c>
      <c r="E5522" s="2328" t="s">
        <v>691</v>
      </c>
      <c r="F5522" s="2286">
        <v>5000</v>
      </c>
      <c r="G5522" s="2287" t="s">
        <v>2417</v>
      </c>
      <c r="H5522" s="2288"/>
      <c r="I5522" s="2292">
        <v>7100</v>
      </c>
      <c r="J5522" s="2103">
        <v>7097</v>
      </c>
      <c r="K5522" s="2289"/>
      <c r="L5522" s="2290"/>
      <c r="M5522" s="2290"/>
    </row>
    <row r="5523" spans="1:13" ht="12" thickBot="1">
      <c r="A5523" s="2304"/>
      <c r="B5523" s="3071" t="s">
        <v>757</v>
      </c>
      <c r="C5523" s="2305"/>
      <c r="D5523" s="2306" t="s">
        <v>1850</v>
      </c>
      <c r="E5523" s="2321" t="s">
        <v>691</v>
      </c>
      <c r="F5523" s="2307">
        <v>5000</v>
      </c>
      <c r="G5523" s="2294" t="s">
        <v>4403</v>
      </c>
      <c r="H5523" s="2308"/>
      <c r="I5523" s="2309">
        <v>13800</v>
      </c>
      <c r="J5523" s="2310"/>
      <c r="K5523" s="2311"/>
      <c r="L5523" s="2312"/>
      <c r="M5523" s="2312"/>
    </row>
    <row r="5524" spans="1:13" ht="30.6">
      <c r="A5524" s="2295"/>
      <c r="B5524" s="3072" t="s">
        <v>757</v>
      </c>
      <c r="C5524" s="2296"/>
      <c r="D5524" s="2297" t="s">
        <v>1850</v>
      </c>
      <c r="E5524" s="2325" t="s">
        <v>691</v>
      </c>
      <c r="F5524" s="2298">
        <v>5000</v>
      </c>
      <c r="G5524" s="2293" t="s">
        <v>4405</v>
      </c>
      <c r="H5524" s="2299"/>
      <c r="I5524" s="2300">
        <v>87120</v>
      </c>
      <c r="J5524" s="2301">
        <v>0</v>
      </c>
      <c r="K5524" s="2302"/>
      <c r="L5524" s="2303"/>
      <c r="M5524" s="2303"/>
    </row>
    <row r="5525" spans="1:13">
      <c r="A5525" s="2283"/>
      <c r="B5525" s="3069" t="s">
        <v>757</v>
      </c>
      <c r="C5525" s="1270"/>
      <c r="D5525" s="1271" t="s">
        <v>1850</v>
      </c>
      <c r="E5525" s="2316" t="s">
        <v>691</v>
      </c>
      <c r="F5525" s="1272">
        <v>5000</v>
      </c>
      <c r="G5525" s="2287" t="s">
        <v>4406</v>
      </c>
      <c r="H5525" s="2288"/>
      <c r="I5525" s="2292">
        <v>3600</v>
      </c>
      <c r="J5525" s="2103">
        <v>2990</v>
      </c>
      <c r="K5525" s="2289"/>
      <c r="L5525" s="2290"/>
      <c r="M5525" s="2290"/>
    </row>
    <row r="5526" spans="1:13">
      <c r="A5526" s="2283"/>
      <c r="B5526" s="3069" t="s">
        <v>757</v>
      </c>
      <c r="C5526" s="1270"/>
      <c r="D5526" s="1271" t="s">
        <v>1850</v>
      </c>
      <c r="E5526" s="2316" t="s">
        <v>691</v>
      </c>
      <c r="F5526" s="1272">
        <v>5000</v>
      </c>
      <c r="G5526" s="2287" t="s">
        <v>2414</v>
      </c>
      <c r="H5526" s="2288"/>
      <c r="I5526" s="2292">
        <v>8000</v>
      </c>
      <c r="J5526" s="2103">
        <v>1145</v>
      </c>
      <c r="K5526" s="2289"/>
      <c r="L5526" s="2290"/>
      <c r="M5526" s="2290"/>
    </row>
    <row r="5527" spans="1:13" ht="20.399999999999999">
      <c r="A5527" s="2283"/>
      <c r="B5527" s="3069" t="s">
        <v>757</v>
      </c>
      <c r="C5527" s="1270"/>
      <c r="D5527" s="1271" t="s">
        <v>1850</v>
      </c>
      <c r="E5527" s="2316" t="s">
        <v>691</v>
      </c>
      <c r="F5527" s="1272">
        <v>5000</v>
      </c>
      <c r="G5527" s="2287" t="s">
        <v>2415</v>
      </c>
      <c r="H5527" s="2288"/>
      <c r="I5527" s="2292">
        <v>10000</v>
      </c>
      <c r="J5527" s="2103">
        <v>3831</v>
      </c>
      <c r="K5527" s="2289"/>
      <c r="L5527" s="2290"/>
      <c r="M5527" s="2290"/>
    </row>
    <row r="5528" spans="1:13" ht="20.399999999999999">
      <c r="A5528" s="2313"/>
      <c r="B5528" s="3069" t="s">
        <v>757</v>
      </c>
      <c r="C5528" s="2314"/>
      <c r="D5528" s="2315" t="s">
        <v>1850</v>
      </c>
      <c r="E5528" s="2316" t="s">
        <v>691</v>
      </c>
      <c r="F5528" s="2317">
        <v>5000</v>
      </c>
      <c r="G5528" s="2287" t="s">
        <v>4407</v>
      </c>
      <c r="H5528" s="2292"/>
      <c r="I5528" s="2292">
        <v>55364</v>
      </c>
      <c r="J5528" s="2103">
        <v>55121</v>
      </c>
      <c r="K5528" s="2318"/>
      <c r="L5528" s="2292"/>
      <c r="M5528" s="2292"/>
    </row>
    <row r="5529" spans="1:13" ht="12" thickBot="1">
      <c r="A5529" s="2319"/>
      <c r="B5529" s="3071" t="s">
        <v>757</v>
      </c>
      <c r="C5529" s="2319"/>
      <c r="D5529" s="2320" t="s">
        <v>1850</v>
      </c>
      <c r="E5529" s="2321" t="s">
        <v>691</v>
      </c>
      <c r="F5529" s="2322">
        <v>5000</v>
      </c>
      <c r="G5529" s="2294" t="s">
        <v>4408</v>
      </c>
      <c r="H5529" s="2309"/>
      <c r="I5529" s="2309">
        <v>15000</v>
      </c>
      <c r="J5529" s="2310">
        <v>4825</v>
      </c>
      <c r="K5529" s="2323"/>
      <c r="L5529" s="2309"/>
      <c r="M5529" s="2309"/>
    </row>
    <row r="5530" spans="1:13" ht="20.399999999999999">
      <c r="A5530" s="2313"/>
      <c r="B5530" s="3070" t="s">
        <v>757</v>
      </c>
      <c r="C5530" s="2313"/>
      <c r="D5530" s="2327" t="s">
        <v>1850</v>
      </c>
      <c r="E5530" s="2328" t="s">
        <v>691</v>
      </c>
      <c r="F5530" s="2329">
        <v>5000</v>
      </c>
      <c r="G5530" s="2287" t="s">
        <v>2692</v>
      </c>
      <c r="H5530" s="2292"/>
      <c r="I5530" s="2292">
        <v>10000</v>
      </c>
      <c r="J5530" s="2326">
        <v>4247</v>
      </c>
      <c r="K5530" s="2318"/>
      <c r="L5530" s="2292"/>
      <c r="M5530" s="2292"/>
    </row>
    <row r="5531" spans="1:13">
      <c r="A5531" s="2313"/>
      <c r="B5531" s="3070" t="s">
        <v>757</v>
      </c>
      <c r="C5531" s="2313"/>
      <c r="D5531" s="2327" t="s">
        <v>1850</v>
      </c>
      <c r="E5531" s="2328" t="s">
        <v>691</v>
      </c>
      <c r="F5531" s="2329">
        <v>5000</v>
      </c>
      <c r="G5531" s="2287" t="s">
        <v>2666</v>
      </c>
      <c r="H5531" s="2292"/>
      <c r="I5531" s="2292">
        <v>4834</v>
      </c>
      <c r="J5531" s="2326">
        <v>4780</v>
      </c>
      <c r="K5531" s="2318"/>
      <c r="L5531" s="2292"/>
      <c r="M5531" s="2292"/>
    </row>
    <row r="5532" spans="1:13">
      <c r="A5532" s="2313"/>
      <c r="B5532" s="3070" t="s">
        <v>757</v>
      </c>
      <c r="C5532" s="2313"/>
      <c r="D5532" s="2327" t="s">
        <v>1850</v>
      </c>
      <c r="E5532" s="2328" t="s">
        <v>691</v>
      </c>
      <c r="F5532" s="2329">
        <v>5000</v>
      </c>
      <c r="G5532" s="2287" t="s">
        <v>2404</v>
      </c>
      <c r="H5532" s="2292"/>
      <c r="I5532" s="2292">
        <v>25996</v>
      </c>
      <c r="J5532" s="2326">
        <v>4004</v>
      </c>
      <c r="K5532" s="2318"/>
      <c r="L5532" s="2292"/>
      <c r="M5532" s="2292"/>
    </row>
    <row r="5533" spans="1:13">
      <c r="A5533" s="2313"/>
      <c r="B5533" s="3070" t="s">
        <v>757</v>
      </c>
      <c r="C5533" s="2313"/>
      <c r="D5533" s="2327" t="s">
        <v>1850</v>
      </c>
      <c r="E5533" s="2328" t="s">
        <v>691</v>
      </c>
      <c r="F5533" s="2329">
        <v>5000</v>
      </c>
      <c r="G5533" s="2287" t="s">
        <v>2405</v>
      </c>
      <c r="H5533" s="2292"/>
      <c r="I5533" s="2292">
        <v>30000</v>
      </c>
      <c r="J5533" s="2326">
        <v>0</v>
      </c>
      <c r="K5533" s="2318"/>
      <c r="L5533" s="2292"/>
      <c r="M5533" s="2292"/>
    </row>
    <row r="5534" spans="1:13" ht="20.399999999999999">
      <c r="A5534" s="2313"/>
      <c r="B5534" s="3070" t="s">
        <v>757</v>
      </c>
      <c r="C5534" s="2313"/>
      <c r="D5534" s="2327" t="s">
        <v>1850</v>
      </c>
      <c r="E5534" s="2328" t="s">
        <v>691</v>
      </c>
      <c r="F5534" s="2329">
        <v>5000</v>
      </c>
      <c r="G5534" s="2287" t="s">
        <v>2406</v>
      </c>
      <c r="H5534" s="2292"/>
      <c r="I5534" s="2292">
        <v>76000</v>
      </c>
      <c r="J5534" s="2326">
        <v>76000</v>
      </c>
      <c r="K5534" s="2318"/>
      <c r="L5534" s="2292"/>
      <c r="M5534" s="2292"/>
    </row>
    <row r="5535" spans="1:13">
      <c r="A5535" s="2313"/>
      <c r="B5535" s="3070" t="s">
        <v>757</v>
      </c>
      <c r="C5535" s="2313"/>
      <c r="D5535" s="2327" t="s">
        <v>1850</v>
      </c>
      <c r="E5535" s="2328" t="s">
        <v>691</v>
      </c>
      <c r="F5535" s="2329">
        <v>5000</v>
      </c>
      <c r="G5535" s="2287" t="s">
        <v>4410</v>
      </c>
      <c r="H5535" s="2292"/>
      <c r="I5535" s="2292">
        <v>47000</v>
      </c>
      <c r="J5535" s="2326">
        <v>0</v>
      </c>
      <c r="K5535" s="2318"/>
      <c r="L5535" s="2292"/>
      <c r="M5535" s="2292"/>
    </row>
    <row r="5536" spans="1:13" ht="20.399999999999999">
      <c r="A5536" s="2313"/>
      <c r="B5536" s="3070" t="s">
        <v>757</v>
      </c>
      <c r="C5536" s="2313"/>
      <c r="D5536" s="2327" t="s">
        <v>1850</v>
      </c>
      <c r="E5536" s="2328" t="s">
        <v>691</v>
      </c>
      <c r="F5536" s="2329">
        <v>5000</v>
      </c>
      <c r="G5536" s="2287" t="s">
        <v>2407</v>
      </c>
      <c r="H5536" s="2292"/>
      <c r="I5536" s="2292">
        <v>15258</v>
      </c>
      <c r="J5536" s="2326">
        <v>15258</v>
      </c>
      <c r="K5536" s="2318"/>
      <c r="L5536" s="2292"/>
      <c r="M5536" s="2292"/>
    </row>
    <row r="5537" spans="1:13" ht="20.399999999999999">
      <c r="A5537" s="2313"/>
      <c r="B5537" s="3070" t="s">
        <v>757</v>
      </c>
      <c r="C5537" s="2313"/>
      <c r="D5537" s="2327" t="s">
        <v>1850</v>
      </c>
      <c r="E5537" s="2328" t="s">
        <v>691</v>
      </c>
      <c r="F5537" s="2329">
        <v>5000</v>
      </c>
      <c r="G5537" s="2287" t="s">
        <v>2408</v>
      </c>
      <c r="H5537" s="2292"/>
      <c r="I5537" s="2292">
        <v>6752</v>
      </c>
      <c r="J5537" s="2326">
        <v>6752</v>
      </c>
      <c r="K5537" s="2318"/>
      <c r="L5537" s="2292"/>
      <c r="M5537" s="2292"/>
    </row>
    <row r="5538" spans="1:13" ht="20.399999999999999">
      <c r="A5538" s="2313"/>
      <c r="B5538" s="3070" t="s">
        <v>757</v>
      </c>
      <c r="C5538" s="2313"/>
      <c r="D5538" s="2327" t="s">
        <v>1850</v>
      </c>
      <c r="E5538" s="2328" t="s">
        <v>691</v>
      </c>
      <c r="F5538" s="2329">
        <v>5000</v>
      </c>
      <c r="G5538" s="2287" t="s">
        <v>2409</v>
      </c>
      <c r="H5538" s="2292"/>
      <c r="I5538" s="2292">
        <v>16535</v>
      </c>
      <c r="J5538" s="2326">
        <v>16535</v>
      </c>
      <c r="K5538" s="2318"/>
      <c r="L5538" s="2292"/>
      <c r="M5538" s="2292"/>
    </row>
    <row r="5539" spans="1:13">
      <c r="A5539" s="2313"/>
      <c r="B5539" s="3070" t="s">
        <v>757</v>
      </c>
      <c r="C5539" s="2313"/>
      <c r="D5539" s="2327" t="s">
        <v>1850</v>
      </c>
      <c r="E5539" s="2328" t="s">
        <v>691</v>
      </c>
      <c r="F5539" s="2329">
        <v>5000</v>
      </c>
      <c r="G5539" s="2287" t="s">
        <v>1655</v>
      </c>
      <c r="H5539" s="2292"/>
      <c r="I5539" s="2292">
        <v>3146</v>
      </c>
      <c r="J5539" s="2326">
        <v>3146</v>
      </c>
      <c r="K5539" s="2318"/>
      <c r="L5539" s="2292"/>
      <c r="M5539" s="2292"/>
    </row>
    <row r="5540" spans="1:13">
      <c r="A5540" s="2313"/>
      <c r="B5540" s="3070" t="s">
        <v>757</v>
      </c>
      <c r="C5540" s="2313"/>
      <c r="D5540" s="2327" t="s">
        <v>1850</v>
      </c>
      <c r="E5540" s="2328" t="s">
        <v>691</v>
      </c>
      <c r="F5540" s="2329">
        <v>5000</v>
      </c>
      <c r="G5540" s="2287" t="s">
        <v>2410</v>
      </c>
      <c r="H5540" s="2292"/>
      <c r="I5540" s="2292">
        <v>7170</v>
      </c>
      <c r="J5540" s="2326">
        <v>7170</v>
      </c>
      <c r="K5540" s="2318"/>
      <c r="L5540" s="2292"/>
      <c r="M5540" s="2292"/>
    </row>
    <row r="5541" spans="1:13">
      <c r="A5541" s="881"/>
      <c r="B5541" s="3032" t="s">
        <v>757</v>
      </c>
      <c r="C5541" s="622"/>
      <c r="D5541" s="658" t="s">
        <v>1850</v>
      </c>
      <c r="E5541" s="659" t="s">
        <v>691</v>
      </c>
      <c r="F5541" s="624">
        <v>5000</v>
      </c>
      <c r="G5541" s="739" t="s">
        <v>2662</v>
      </c>
      <c r="H5541" s="902">
        <v>237443</v>
      </c>
      <c r="I5541" s="2261"/>
      <c r="J5541" s="1392"/>
      <c r="K5541" s="831"/>
      <c r="L5541" s="905">
        <v>0</v>
      </c>
      <c r="M5541" s="905"/>
    </row>
    <row r="5542" spans="1:13" ht="20.399999999999999">
      <c r="A5542" s="1263"/>
      <c r="B5542" s="3073" t="s">
        <v>757</v>
      </c>
      <c r="C5542" s="1264"/>
      <c r="D5542" s="1265" t="s">
        <v>1850</v>
      </c>
      <c r="E5542" s="2330" t="s">
        <v>691</v>
      </c>
      <c r="F5542" s="1266">
        <v>5000</v>
      </c>
      <c r="G5542" s="1267" t="s">
        <v>2690</v>
      </c>
      <c r="H5542" s="1268"/>
      <c r="I5542" s="2324">
        <v>37043</v>
      </c>
      <c r="J5542" s="1537">
        <v>5868.5</v>
      </c>
      <c r="K5542" s="371"/>
      <c r="L5542" s="1381"/>
      <c r="M5542" s="1381"/>
    </row>
    <row r="5543" spans="1:13" ht="20.399999999999999">
      <c r="A5543" s="749"/>
      <c r="B5543" s="3033" t="s">
        <v>757</v>
      </c>
      <c r="C5543" s="602"/>
      <c r="D5543" s="767" t="s">
        <v>1850</v>
      </c>
      <c r="E5543" s="1711" t="s">
        <v>691</v>
      </c>
      <c r="F5543" s="618">
        <v>5000</v>
      </c>
      <c r="G5543" s="906" t="s">
        <v>4409</v>
      </c>
      <c r="H5543" s="599"/>
      <c r="I5543" s="640">
        <v>45000</v>
      </c>
      <c r="J5543" s="1537">
        <v>2299</v>
      </c>
      <c r="K5543" s="600"/>
      <c r="L5543" s="598"/>
      <c r="M5543" s="598"/>
    </row>
    <row r="5544" spans="1:13" ht="30.6">
      <c r="A5544" s="749"/>
      <c r="B5544" s="3033" t="s">
        <v>757</v>
      </c>
      <c r="C5544" s="602"/>
      <c r="D5544" s="767" t="s">
        <v>1850</v>
      </c>
      <c r="E5544" s="1711" t="s">
        <v>691</v>
      </c>
      <c r="F5544" s="618">
        <v>5000</v>
      </c>
      <c r="G5544" s="906" t="s">
        <v>2663</v>
      </c>
      <c r="H5544" s="599"/>
      <c r="I5544" s="640">
        <v>89930</v>
      </c>
      <c r="J5544" s="1537">
        <v>0</v>
      </c>
      <c r="K5544" s="600"/>
      <c r="L5544" s="598"/>
      <c r="M5544" s="598"/>
    </row>
    <row r="5545" spans="1:13" ht="20.399999999999999">
      <c r="A5545" s="749"/>
      <c r="B5545" s="3033" t="s">
        <v>757</v>
      </c>
      <c r="C5545" s="602"/>
      <c r="D5545" s="767" t="s">
        <v>1850</v>
      </c>
      <c r="E5545" s="1711" t="s">
        <v>691</v>
      </c>
      <c r="F5545" s="618">
        <v>5000</v>
      </c>
      <c r="G5545" s="906" t="s">
        <v>2664</v>
      </c>
      <c r="H5545" s="599"/>
      <c r="I5545" s="640">
        <v>46470</v>
      </c>
      <c r="J5545" s="1537">
        <v>0</v>
      </c>
      <c r="K5545" s="600"/>
      <c r="L5545" s="598"/>
      <c r="M5545" s="598"/>
    </row>
    <row r="5546" spans="1:13" ht="20.399999999999999">
      <c r="A5546" s="749"/>
      <c r="B5546" s="3033" t="s">
        <v>757</v>
      </c>
      <c r="C5546" s="602"/>
      <c r="D5546" s="767" t="s">
        <v>1850</v>
      </c>
      <c r="E5546" s="1711" t="s">
        <v>691</v>
      </c>
      <c r="F5546" s="618">
        <v>5000</v>
      </c>
      <c r="G5546" s="906" t="s">
        <v>2402</v>
      </c>
      <c r="H5546" s="599"/>
      <c r="I5546" s="640">
        <v>15000</v>
      </c>
      <c r="J5546" s="1537">
        <v>10087</v>
      </c>
      <c r="K5546" s="600"/>
      <c r="L5546" s="598"/>
      <c r="M5546" s="598"/>
    </row>
    <row r="5547" spans="1:13" ht="30.6">
      <c r="A5547" s="749"/>
      <c r="B5547" s="3033" t="s">
        <v>757</v>
      </c>
      <c r="C5547" s="602"/>
      <c r="D5547" s="767" t="s">
        <v>1850</v>
      </c>
      <c r="E5547" s="1711" t="s">
        <v>691</v>
      </c>
      <c r="F5547" s="618">
        <v>5000</v>
      </c>
      <c r="G5547" s="906" t="s">
        <v>2691</v>
      </c>
      <c r="H5547" s="599"/>
      <c r="I5547" s="640">
        <v>4000</v>
      </c>
      <c r="J5547" s="1537">
        <v>0</v>
      </c>
      <c r="K5547" s="600"/>
      <c r="L5547" s="598"/>
      <c r="M5547" s="598"/>
    </row>
    <row r="5548" spans="1:13">
      <c r="A5548" s="881"/>
      <c r="B5548" s="3032" t="s">
        <v>757</v>
      </c>
      <c r="C5548" s="622"/>
      <c r="D5548" s="658" t="s">
        <v>1850</v>
      </c>
      <c r="E5548" s="659" t="s">
        <v>691</v>
      </c>
      <c r="F5548" s="624">
        <v>5000</v>
      </c>
      <c r="G5548" s="739" t="s">
        <v>2667</v>
      </c>
      <c r="H5548" s="902">
        <v>6857</v>
      </c>
      <c r="I5548" s="2261"/>
      <c r="J5548" s="1392"/>
      <c r="K5548" s="831"/>
      <c r="L5548" s="905">
        <v>0</v>
      </c>
      <c r="M5548" s="905"/>
    </row>
    <row r="5549" spans="1:13" ht="20.399999999999999">
      <c r="A5549" s="749"/>
      <c r="B5549" s="3033" t="s">
        <v>757</v>
      </c>
      <c r="C5549" s="602"/>
      <c r="D5549" s="767" t="s">
        <v>1850</v>
      </c>
      <c r="E5549" s="1711" t="s">
        <v>691</v>
      </c>
      <c r="F5549" s="618">
        <v>5000</v>
      </c>
      <c r="G5549" s="906" t="s">
        <v>2693</v>
      </c>
      <c r="H5549" s="599"/>
      <c r="I5549" s="640">
        <v>6857</v>
      </c>
      <c r="J5549" s="1537">
        <v>6856</v>
      </c>
      <c r="K5549" s="600"/>
      <c r="L5549" s="598"/>
      <c r="M5549" s="598"/>
    </row>
    <row r="5550" spans="1:13">
      <c r="A5550" s="881"/>
      <c r="B5550" s="3032" t="s">
        <v>757</v>
      </c>
      <c r="C5550" s="622"/>
      <c r="D5550" s="658" t="s">
        <v>1850</v>
      </c>
      <c r="E5550" s="659" t="s">
        <v>691</v>
      </c>
      <c r="F5550" s="763">
        <v>5000</v>
      </c>
      <c r="G5550" s="739" t="s">
        <v>4411</v>
      </c>
      <c r="H5550" s="646">
        <v>278500</v>
      </c>
      <c r="I5550" s="646"/>
      <c r="J5550" s="1537"/>
      <c r="K5550" s="831"/>
      <c r="L5550" s="646">
        <v>0</v>
      </c>
      <c r="M5550" s="905"/>
    </row>
    <row r="5551" spans="1:13" ht="142.80000000000001">
      <c r="A5551" s="749"/>
      <c r="B5551" s="3033" t="s">
        <v>757</v>
      </c>
      <c r="C5551" s="602"/>
      <c r="D5551" s="767" t="s">
        <v>1850</v>
      </c>
      <c r="E5551" s="1711" t="s">
        <v>691</v>
      </c>
      <c r="F5551" s="734">
        <v>5000</v>
      </c>
      <c r="G5551" s="906" t="s">
        <v>4413</v>
      </c>
      <c r="H5551" s="640"/>
      <c r="I5551" s="640">
        <v>175500</v>
      </c>
      <c r="J5551" s="1537">
        <v>21816</v>
      </c>
      <c r="K5551" s="600"/>
      <c r="L5551" s="598"/>
      <c r="M5551" s="598"/>
    </row>
    <row r="5552" spans="1:13">
      <c r="A5552" s="749"/>
      <c r="B5552" s="3033" t="s">
        <v>757</v>
      </c>
      <c r="C5552" s="602"/>
      <c r="D5552" s="767" t="s">
        <v>1850</v>
      </c>
      <c r="E5552" s="1711" t="s">
        <v>691</v>
      </c>
      <c r="F5552" s="734">
        <v>5000</v>
      </c>
      <c r="G5552" s="906" t="s">
        <v>2413</v>
      </c>
      <c r="H5552" s="640"/>
      <c r="I5552" s="640">
        <v>20000</v>
      </c>
      <c r="J5552" s="1537">
        <v>19999</v>
      </c>
      <c r="K5552" s="600"/>
      <c r="L5552" s="598"/>
      <c r="M5552" s="598"/>
    </row>
    <row r="5553" spans="1:13" ht="20.399999999999999">
      <c r="A5553" s="749"/>
      <c r="B5553" s="3033" t="s">
        <v>757</v>
      </c>
      <c r="C5553" s="602"/>
      <c r="D5553" s="767" t="s">
        <v>1850</v>
      </c>
      <c r="E5553" s="1711" t="s">
        <v>691</v>
      </c>
      <c r="F5553" s="734">
        <v>5000</v>
      </c>
      <c r="G5553" s="906" t="s">
        <v>4412</v>
      </c>
      <c r="H5553" s="640"/>
      <c r="I5553" s="640">
        <v>59109</v>
      </c>
      <c r="J5553" s="1537">
        <v>11822</v>
      </c>
      <c r="K5553" s="600"/>
      <c r="L5553" s="598"/>
      <c r="M5553" s="598"/>
    </row>
    <row r="5554" spans="1:13" ht="30.6">
      <c r="A5554" s="749"/>
      <c r="B5554" s="3033" t="s">
        <v>757</v>
      </c>
      <c r="C5554" s="602"/>
      <c r="D5554" s="767" t="s">
        <v>1850</v>
      </c>
      <c r="E5554" s="1711" t="s">
        <v>691</v>
      </c>
      <c r="F5554" s="734">
        <v>5000</v>
      </c>
      <c r="G5554" s="906" t="s">
        <v>2694</v>
      </c>
      <c r="H5554" s="640"/>
      <c r="I5554" s="640">
        <v>23891</v>
      </c>
      <c r="J5554" s="1537">
        <v>23581</v>
      </c>
      <c r="K5554" s="600"/>
      <c r="L5554" s="1382"/>
      <c r="M5554" s="598"/>
    </row>
    <row r="5555" spans="1:13" ht="20.399999999999999">
      <c r="A5555" s="881"/>
      <c r="B5555" s="3032" t="s">
        <v>757</v>
      </c>
      <c r="C5555" s="622"/>
      <c r="D5555" s="658" t="s">
        <v>1850</v>
      </c>
      <c r="E5555" s="779" t="s">
        <v>691</v>
      </c>
      <c r="F5555" s="624">
        <v>5000</v>
      </c>
      <c r="G5555" s="739" t="s">
        <v>2768</v>
      </c>
      <c r="H5555" s="902">
        <v>1837237</v>
      </c>
      <c r="I5555" s="2261"/>
      <c r="J5555" s="1392"/>
      <c r="K5555" s="831"/>
      <c r="L5555" s="902">
        <v>0</v>
      </c>
      <c r="M5555" s="905"/>
    </row>
    <row r="5556" spans="1:13" ht="30.6">
      <c r="A5556" s="749"/>
      <c r="B5556" s="3033" t="s">
        <v>757</v>
      </c>
      <c r="C5556" s="602"/>
      <c r="D5556" s="767" t="s">
        <v>1850</v>
      </c>
      <c r="E5556" s="1711" t="s">
        <v>691</v>
      </c>
      <c r="F5556" s="618">
        <v>5000</v>
      </c>
      <c r="G5556" s="906" t="s">
        <v>2769</v>
      </c>
      <c r="H5556" s="599"/>
      <c r="I5556" s="640">
        <v>600000</v>
      </c>
      <c r="J5556" s="1392" t="s">
        <v>1126</v>
      </c>
      <c r="K5556" s="600"/>
      <c r="L5556" s="598"/>
      <c r="M5556" s="598"/>
    </row>
    <row r="5557" spans="1:13">
      <c r="A5557" s="1163"/>
      <c r="B5557" s="3033" t="s">
        <v>757</v>
      </c>
      <c r="C5557" s="602"/>
      <c r="D5557" s="767" t="s">
        <v>1850</v>
      </c>
      <c r="E5557" s="1711" t="s">
        <v>691</v>
      </c>
      <c r="F5557" s="618">
        <v>5000</v>
      </c>
      <c r="G5557" s="2089" t="s">
        <v>1658</v>
      </c>
      <c r="H5557" s="1167"/>
      <c r="I5557" s="1172">
        <v>37510</v>
      </c>
      <c r="J5557" s="1537">
        <v>32670</v>
      </c>
      <c r="K5557" s="1174"/>
      <c r="L5557" s="1382"/>
      <c r="M5557" s="598"/>
    </row>
    <row r="5558" spans="1:13">
      <c r="A5558" s="749"/>
      <c r="B5558" s="3033" t="s">
        <v>757</v>
      </c>
      <c r="C5558" s="602"/>
      <c r="D5558" s="767" t="s">
        <v>1850</v>
      </c>
      <c r="E5558" s="1711" t="s">
        <v>691</v>
      </c>
      <c r="F5558" s="618">
        <v>5000</v>
      </c>
      <c r="G5558" s="906" t="s">
        <v>4414</v>
      </c>
      <c r="H5558" s="599"/>
      <c r="I5558" s="640">
        <v>39800</v>
      </c>
      <c r="J5558" s="1392" t="s">
        <v>1126</v>
      </c>
      <c r="K5558" s="600"/>
      <c r="L5558" s="598"/>
      <c r="M5558" s="598"/>
    </row>
    <row r="5559" spans="1:13" ht="20.399999999999999">
      <c r="A5559" s="749"/>
      <c r="B5559" s="3033" t="s">
        <v>757</v>
      </c>
      <c r="C5559" s="602"/>
      <c r="D5559" s="767" t="s">
        <v>1850</v>
      </c>
      <c r="E5559" s="1711" t="s">
        <v>691</v>
      </c>
      <c r="F5559" s="618">
        <v>5000</v>
      </c>
      <c r="G5559" s="2089" t="s">
        <v>4415</v>
      </c>
      <c r="H5559" s="599"/>
      <c r="I5559" s="640">
        <v>241407</v>
      </c>
      <c r="J5559" s="1537">
        <v>46997</v>
      </c>
      <c r="K5559" s="600"/>
      <c r="L5559" s="598"/>
      <c r="M5559" s="598"/>
    </row>
    <row r="5560" spans="1:13" ht="22.5" customHeight="1">
      <c r="A5560" s="749"/>
      <c r="B5560" s="3033" t="s">
        <v>757</v>
      </c>
      <c r="C5560" s="602"/>
      <c r="D5560" s="767" t="s">
        <v>1850</v>
      </c>
      <c r="E5560" s="1711" t="s">
        <v>691</v>
      </c>
      <c r="F5560" s="618">
        <v>5000</v>
      </c>
      <c r="G5560" s="2089" t="s">
        <v>4416</v>
      </c>
      <c r="H5560" s="599"/>
      <c r="I5560" s="640">
        <v>19419</v>
      </c>
      <c r="J5560" s="1537">
        <v>19418</v>
      </c>
      <c r="K5560" s="600"/>
      <c r="L5560" s="598"/>
      <c r="M5560" s="598"/>
    </row>
    <row r="5561" spans="1:13">
      <c r="A5561" s="749"/>
      <c r="B5561" s="3033" t="s">
        <v>757</v>
      </c>
      <c r="C5561" s="602"/>
      <c r="D5561" s="767" t="s">
        <v>1850</v>
      </c>
      <c r="E5561" s="1711" t="s">
        <v>691</v>
      </c>
      <c r="F5561" s="618">
        <v>5000</v>
      </c>
      <c r="G5561" s="2089" t="s">
        <v>4417</v>
      </c>
      <c r="H5561" s="599"/>
      <c r="I5561" s="640">
        <v>22747</v>
      </c>
      <c r="J5561" s="1537">
        <v>22234</v>
      </c>
      <c r="K5561" s="600"/>
      <c r="L5561" s="598"/>
      <c r="M5561" s="598"/>
    </row>
    <row r="5562" spans="1:13">
      <c r="A5562" s="749"/>
      <c r="B5562" s="3033" t="s">
        <v>757</v>
      </c>
      <c r="C5562" s="602"/>
      <c r="D5562" s="767" t="s">
        <v>1850</v>
      </c>
      <c r="E5562" s="1711" t="s">
        <v>691</v>
      </c>
      <c r="F5562" s="618">
        <v>5000</v>
      </c>
      <c r="G5562" s="2089" t="s">
        <v>4418</v>
      </c>
      <c r="H5562" s="599"/>
      <c r="I5562" s="640">
        <v>48464</v>
      </c>
      <c r="J5562" s="1537">
        <v>48249</v>
      </c>
      <c r="K5562" s="600"/>
      <c r="L5562" s="598"/>
      <c r="M5562" s="598"/>
    </row>
    <row r="5563" spans="1:13" ht="20.399999999999999">
      <c r="A5563" s="1065"/>
      <c r="B5563" s="3033" t="s">
        <v>757</v>
      </c>
      <c r="C5563" s="602"/>
      <c r="D5563" s="767" t="s">
        <v>1850</v>
      </c>
      <c r="E5563" s="1711" t="s">
        <v>691</v>
      </c>
      <c r="F5563" s="618">
        <v>5000</v>
      </c>
      <c r="G5563" s="2089" t="s">
        <v>1656</v>
      </c>
      <c r="H5563" s="1045"/>
      <c r="I5563" s="1080">
        <v>35085</v>
      </c>
      <c r="J5563" s="1537">
        <v>35085</v>
      </c>
      <c r="K5563" s="585"/>
      <c r="L5563" s="1383"/>
      <c r="M5563" s="598"/>
    </row>
    <row r="5564" spans="1:13" ht="20.399999999999999">
      <c r="A5564" s="1065"/>
      <c r="B5564" s="3033" t="s">
        <v>757</v>
      </c>
      <c r="C5564" s="602"/>
      <c r="D5564" s="767" t="s">
        <v>1850</v>
      </c>
      <c r="E5564" s="1711" t="s">
        <v>691</v>
      </c>
      <c r="F5564" s="618">
        <v>5000</v>
      </c>
      <c r="G5564" s="2089" t="s">
        <v>2419</v>
      </c>
      <c r="H5564" s="1045"/>
      <c r="I5564" s="1080">
        <v>19236</v>
      </c>
      <c r="J5564" s="1537">
        <v>19236</v>
      </c>
      <c r="K5564" s="585"/>
      <c r="L5564" s="1383"/>
      <c r="M5564" s="598"/>
    </row>
    <row r="5565" spans="1:13">
      <c r="A5565" s="749"/>
      <c r="B5565" s="3033" t="s">
        <v>757</v>
      </c>
      <c r="C5565" s="602"/>
      <c r="D5565" s="767" t="s">
        <v>1850</v>
      </c>
      <c r="E5565" s="1711" t="s">
        <v>691</v>
      </c>
      <c r="F5565" s="618">
        <v>5000</v>
      </c>
      <c r="G5565" s="2089" t="s">
        <v>4419</v>
      </c>
      <c r="H5565" s="599"/>
      <c r="I5565" s="640">
        <v>426302</v>
      </c>
      <c r="J5565" s="1537">
        <v>329872</v>
      </c>
      <c r="K5565" s="600"/>
      <c r="L5565" s="1382"/>
      <c r="M5565" s="598"/>
    </row>
    <row r="5566" spans="1:13">
      <c r="A5566" s="749"/>
      <c r="B5566" s="3033" t="s">
        <v>757</v>
      </c>
      <c r="C5566" s="602"/>
      <c r="D5566" s="767" t="s">
        <v>1850</v>
      </c>
      <c r="E5566" s="1711" t="s">
        <v>691</v>
      </c>
      <c r="F5566" s="618">
        <v>5000</v>
      </c>
      <c r="G5566" s="2089" t="s">
        <v>4420</v>
      </c>
      <c r="H5566" s="599"/>
      <c r="I5566" s="640">
        <v>60000</v>
      </c>
      <c r="J5566" s="1537">
        <v>0</v>
      </c>
      <c r="K5566" s="600"/>
      <c r="L5566" s="598"/>
      <c r="M5566" s="598"/>
    </row>
    <row r="5567" spans="1:13" ht="11.4" customHeight="1">
      <c r="A5567" s="749"/>
      <c r="B5567" s="3033" t="s">
        <v>757</v>
      </c>
      <c r="C5567" s="602"/>
      <c r="D5567" s="767" t="s">
        <v>1850</v>
      </c>
      <c r="E5567" s="1711" t="s">
        <v>691</v>
      </c>
      <c r="F5567" s="618">
        <v>5000</v>
      </c>
      <c r="G5567" s="2089" t="s">
        <v>2420</v>
      </c>
      <c r="H5567" s="599"/>
      <c r="I5567" s="640">
        <v>94055</v>
      </c>
      <c r="J5567" s="1537">
        <v>94053.832399999999</v>
      </c>
      <c r="K5567" s="600"/>
      <c r="L5567" s="598"/>
      <c r="M5567" s="598"/>
    </row>
    <row r="5568" spans="1:13" ht="30.6">
      <c r="A5568" s="749"/>
      <c r="B5568" s="3033" t="s">
        <v>757</v>
      </c>
      <c r="C5568" s="602"/>
      <c r="D5568" s="767" t="s">
        <v>1850</v>
      </c>
      <c r="E5568" s="1711" t="s">
        <v>691</v>
      </c>
      <c r="F5568" s="618">
        <v>5000</v>
      </c>
      <c r="G5568" s="2089" t="s">
        <v>2422</v>
      </c>
      <c r="H5568" s="599"/>
      <c r="I5568" s="640">
        <v>45000</v>
      </c>
      <c r="J5568" s="1537">
        <v>42648</v>
      </c>
      <c r="K5568" s="600"/>
      <c r="L5568" s="598"/>
      <c r="M5568" s="598"/>
    </row>
    <row r="5569" spans="1:13">
      <c r="A5569" s="749"/>
      <c r="B5569" s="3033" t="s">
        <v>757</v>
      </c>
      <c r="C5569" s="602"/>
      <c r="D5569" s="767" t="s">
        <v>1850</v>
      </c>
      <c r="E5569" s="1711" t="s">
        <v>691</v>
      </c>
      <c r="F5569" s="618">
        <v>5000</v>
      </c>
      <c r="G5569" s="2089" t="s">
        <v>2423</v>
      </c>
      <c r="H5569" s="599"/>
      <c r="I5569" s="640">
        <v>70000</v>
      </c>
      <c r="J5569" s="1537">
        <v>0</v>
      </c>
      <c r="K5569" s="600"/>
      <c r="L5569" s="598"/>
      <c r="M5569" s="598"/>
    </row>
    <row r="5570" spans="1:13">
      <c r="A5570" s="1163"/>
      <c r="B5570" s="3033" t="s">
        <v>757</v>
      </c>
      <c r="C5570" s="602"/>
      <c r="D5570" s="767" t="s">
        <v>1850</v>
      </c>
      <c r="E5570" s="1711" t="s">
        <v>691</v>
      </c>
      <c r="F5570" s="618">
        <v>5000</v>
      </c>
      <c r="G5570" s="2089" t="s">
        <v>2424</v>
      </c>
      <c r="H5570" s="1167"/>
      <c r="I5570" s="1172">
        <v>6000</v>
      </c>
      <c r="J5570" s="1537">
        <v>4961</v>
      </c>
      <c r="K5570" s="1174"/>
      <c r="L5570" s="1213"/>
      <c r="M5570" s="1213"/>
    </row>
    <row r="5571" spans="1:13">
      <c r="A5571" s="749"/>
      <c r="B5571" s="3033" t="s">
        <v>757</v>
      </c>
      <c r="C5571" s="602"/>
      <c r="D5571" s="767" t="s">
        <v>1850</v>
      </c>
      <c r="E5571" s="1711" t="s">
        <v>691</v>
      </c>
      <c r="F5571" s="618">
        <v>5000</v>
      </c>
      <c r="G5571" s="2089" t="s">
        <v>2421</v>
      </c>
      <c r="H5571" s="599"/>
      <c r="I5571" s="640">
        <v>45272</v>
      </c>
      <c r="J5571" s="1537">
        <v>38087</v>
      </c>
      <c r="K5571" s="600"/>
      <c r="L5571" s="598"/>
      <c r="M5571" s="598"/>
    </row>
    <row r="5572" spans="1:13" ht="22.5" customHeight="1">
      <c r="A5572" s="749"/>
      <c r="B5572" s="3033" t="s">
        <v>757</v>
      </c>
      <c r="C5572" s="602"/>
      <c r="D5572" s="767" t="s">
        <v>1850</v>
      </c>
      <c r="E5572" s="1711" t="s">
        <v>691</v>
      </c>
      <c r="F5572" s="618">
        <v>5000</v>
      </c>
      <c r="G5572" s="2089" t="s">
        <v>4421</v>
      </c>
      <c r="H5572" s="599"/>
      <c r="I5572" s="640">
        <v>6985</v>
      </c>
      <c r="J5572" s="1537">
        <v>0</v>
      </c>
      <c r="K5572" s="600"/>
      <c r="L5572" s="598"/>
      <c r="M5572" s="598"/>
    </row>
    <row r="5573" spans="1:13">
      <c r="A5573" s="749"/>
      <c r="B5573" s="3033" t="s">
        <v>757</v>
      </c>
      <c r="C5573" s="602"/>
      <c r="D5573" s="767" t="s">
        <v>1850</v>
      </c>
      <c r="E5573" s="1711" t="s">
        <v>691</v>
      </c>
      <c r="F5573" s="618">
        <v>5000</v>
      </c>
      <c r="G5573" s="2089" t="s">
        <v>4422</v>
      </c>
      <c r="H5573" s="599"/>
      <c r="I5573" s="640">
        <v>19955</v>
      </c>
      <c r="J5573" s="1537"/>
      <c r="K5573" s="600"/>
      <c r="L5573" s="598"/>
      <c r="M5573" s="598"/>
    </row>
    <row r="5574" spans="1:13">
      <c r="A5574" s="659">
        <v>7230</v>
      </c>
      <c r="B5574" s="3032" t="s">
        <v>757</v>
      </c>
      <c r="C5574" s="622"/>
      <c r="D5574" s="658" t="s">
        <v>1850</v>
      </c>
      <c r="E5574" s="1305" t="s">
        <v>1791</v>
      </c>
      <c r="F5574" s="624">
        <v>5250</v>
      </c>
      <c r="G5574" s="739" t="s">
        <v>287</v>
      </c>
      <c r="H5574" s="902"/>
      <c r="I5574" s="902"/>
      <c r="J5574" s="1392"/>
      <c r="K5574" s="831"/>
      <c r="L5574" s="902">
        <v>1452</v>
      </c>
      <c r="M5574" s="905"/>
    </row>
    <row r="5575" spans="1:13" ht="20.399999999999999">
      <c r="A5575" s="639"/>
      <c r="B5575" s="3033" t="s">
        <v>757</v>
      </c>
      <c r="C5575" s="602"/>
      <c r="D5575" s="767" t="s">
        <v>1850</v>
      </c>
      <c r="E5575" s="1307" t="s">
        <v>1791</v>
      </c>
      <c r="F5575" s="695">
        <v>5250</v>
      </c>
      <c r="G5575" s="906" t="s">
        <v>5163</v>
      </c>
      <c r="H5575" s="599"/>
      <c r="I5575" s="599"/>
      <c r="J5575" s="1392"/>
      <c r="K5575" s="600"/>
      <c r="L5575" s="598"/>
      <c r="M5575" s="599">
        <v>1452</v>
      </c>
    </row>
    <row r="5576" spans="1:13">
      <c r="A5576" s="659">
        <v>7230</v>
      </c>
      <c r="B5576" s="3032" t="s">
        <v>756</v>
      </c>
      <c r="C5576" s="622"/>
      <c r="D5576" s="658" t="s">
        <v>1850</v>
      </c>
      <c r="E5576" s="1305" t="s">
        <v>1791</v>
      </c>
      <c r="F5576" s="624">
        <v>7230</v>
      </c>
      <c r="G5576" s="739" t="s">
        <v>1000</v>
      </c>
      <c r="H5576" s="902">
        <v>413000</v>
      </c>
      <c r="I5576" s="902"/>
      <c r="J5576" s="1392">
        <v>344169</v>
      </c>
      <c r="K5576" s="831">
        <v>41705</v>
      </c>
      <c r="L5576" s="902">
        <v>483268</v>
      </c>
      <c r="M5576" s="905"/>
    </row>
    <row r="5577" spans="1:13">
      <c r="A5577" s="639"/>
      <c r="B5577" s="3033" t="s">
        <v>756</v>
      </c>
      <c r="C5577" s="602"/>
      <c r="D5577" s="767" t="s">
        <v>1850</v>
      </c>
      <c r="E5577" s="1307" t="s">
        <v>1791</v>
      </c>
      <c r="F5577" s="695">
        <v>7230</v>
      </c>
      <c r="G5577" s="906" t="s">
        <v>2418</v>
      </c>
      <c r="H5577" s="599"/>
      <c r="I5577" s="599"/>
      <c r="J5577" s="1392" t="s">
        <v>1126</v>
      </c>
      <c r="K5577" s="600"/>
      <c r="L5577" s="598"/>
      <c r="M5577" s="598"/>
    </row>
    <row r="5578" spans="1:13">
      <c r="A5578" s="1233"/>
      <c r="B5578" s="3033" t="s">
        <v>756</v>
      </c>
      <c r="C5578" s="602"/>
      <c r="D5578" s="767" t="s">
        <v>1850</v>
      </c>
      <c r="E5578" s="1307" t="s">
        <v>1791</v>
      </c>
      <c r="F5578" s="695">
        <v>7230</v>
      </c>
      <c r="G5578" s="1276" t="s">
        <v>2776</v>
      </c>
      <c r="H5578" s="1167"/>
      <c r="I5578" s="1167">
        <v>1000</v>
      </c>
      <c r="J5578" s="1392" t="s">
        <v>1126</v>
      </c>
      <c r="K5578" s="1174"/>
      <c r="L5578" s="1213"/>
      <c r="M5578" s="1706">
        <v>1000</v>
      </c>
    </row>
    <row r="5579" spans="1:13">
      <c r="A5579" s="1233"/>
      <c r="B5579" s="3033" t="s">
        <v>756</v>
      </c>
      <c r="C5579" s="602"/>
      <c r="D5579" s="767" t="s">
        <v>1850</v>
      </c>
      <c r="E5579" s="1307" t="s">
        <v>1791</v>
      </c>
      <c r="F5579" s="695">
        <v>7230</v>
      </c>
      <c r="G5579" s="1298" t="s">
        <v>2777</v>
      </c>
      <c r="H5579" s="1167"/>
      <c r="I5579" s="1167">
        <v>25000</v>
      </c>
      <c r="J5579" s="1392" t="s">
        <v>1126</v>
      </c>
      <c r="K5579" s="1174"/>
      <c r="L5579" s="1213"/>
      <c r="M5579" s="1707">
        <v>27550</v>
      </c>
    </row>
    <row r="5580" spans="1:13" ht="30.6">
      <c r="A5580" s="1233"/>
      <c r="B5580" s="3033" t="s">
        <v>756</v>
      </c>
      <c r="C5580" s="602"/>
      <c r="D5580" s="767" t="s">
        <v>1850</v>
      </c>
      <c r="E5580" s="1307" t="s">
        <v>1791</v>
      </c>
      <c r="F5580" s="695">
        <v>7230</v>
      </c>
      <c r="G5580" s="1298" t="s">
        <v>2877</v>
      </c>
      <c r="H5580" s="1167"/>
      <c r="I5580" s="1167">
        <v>3367</v>
      </c>
      <c r="J5580" s="1392" t="s">
        <v>1126</v>
      </c>
      <c r="K5580" s="1174"/>
      <c r="L5580" s="1213"/>
      <c r="M5580" s="1556">
        <v>60000</v>
      </c>
    </row>
    <row r="5581" spans="1:13" ht="51">
      <c r="A5581" s="1233"/>
      <c r="B5581" s="3033" t="s">
        <v>756</v>
      </c>
      <c r="C5581" s="602"/>
      <c r="D5581" s="767" t="s">
        <v>1850</v>
      </c>
      <c r="E5581" s="1307" t="s">
        <v>1791</v>
      </c>
      <c r="F5581" s="695">
        <v>7230</v>
      </c>
      <c r="G5581" s="1298" t="s">
        <v>2878</v>
      </c>
      <c r="H5581" s="1167"/>
      <c r="I5581" s="1167">
        <v>56633</v>
      </c>
      <c r="J5581" s="1392" t="s">
        <v>1126</v>
      </c>
      <c r="K5581" s="1174"/>
      <c r="L5581" s="1213"/>
      <c r="M5581" s="1556">
        <v>63618</v>
      </c>
    </row>
    <row r="5582" spans="1:13">
      <c r="A5582" s="1233"/>
      <c r="B5582" s="3033" t="s">
        <v>756</v>
      </c>
      <c r="C5582" s="602"/>
      <c r="D5582" s="767" t="s">
        <v>1850</v>
      </c>
      <c r="E5582" s="1307" t="s">
        <v>1791</v>
      </c>
      <c r="F5582" s="695">
        <v>7230</v>
      </c>
      <c r="G5582" s="1171" t="s">
        <v>2778</v>
      </c>
      <c r="H5582" s="1167"/>
      <c r="I5582" s="1167">
        <v>70000</v>
      </c>
      <c r="J5582" s="1392" t="s">
        <v>1126</v>
      </c>
      <c r="K5582" s="1174"/>
      <c r="L5582" s="1213"/>
      <c r="M5582" s="1556">
        <v>80000</v>
      </c>
    </row>
    <row r="5583" spans="1:13">
      <c r="A5583" s="1233"/>
      <c r="B5583" s="3033" t="s">
        <v>756</v>
      </c>
      <c r="C5583" s="602"/>
      <c r="D5583" s="767" t="s">
        <v>1850</v>
      </c>
      <c r="E5583" s="1307" t="s">
        <v>1791</v>
      </c>
      <c r="F5583" s="695">
        <v>7230</v>
      </c>
      <c r="G5583" s="1171" t="s">
        <v>2779</v>
      </c>
      <c r="H5583" s="1167"/>
      <c r="I5583" s="1167">
        <v>15000</v>
      </c>
      <c r="J5583" s="1392" t="s">
        <v>1126</v>
      </c>
      <c r="K5583" s="1174"/>
      <c r="L5583" s="1213"/>
      <c r="M5583" s="1556">
        <v>15000</v>
      </c>
    </row>
    <row r="5584" spans="1:13">
      <c r="A5584" s="1233"/>
      <c r="B5584" s="3033" t="s">
        <v>756</v>
      </c>
      <c r="C5584" s="602"/>
      <c r="D5584" s="767" t="s">
        <v>1850</v>
      </c>
      <c r="E5584" s="1307" t="s">
        <v>1791</v>
      </c>
      <c r="F5584" s="695">
        <v>7230</v>
      </c>
      <c r="G5584" s="1171" t="s">
        <v>2780</v>
      </c>
      <c r="H5584" s="1167"/>
      <c r="I5584" s="1167">
        <v>15000</v>
      </c>
      <c r="J5584" s="1392" t="s">
        <v>1126</v>
      </c>
      <c r="K5584" s="1174"/>
      <c r="L5584" s="1213"/>
      <c r="M5584" s="1556">
        <v>10000</v>
      </c>
    </row>
    <row r="5585" spans="1:13" ht="20.399999999999999">
      <c r="A5585" s="1233"/>
      <c r="B5585" s="3033" t="s">
        <v>756</v>
      </c>
      <c r="C5585" s="602"/>
      <c r="D5585" s="767" t="s">
        <v>1850</v>
      </c>
      <c r="E5585" s="1307" t="s">
        <v>1791</v>
      </c>
      <c r="F5585" s="695">
        <v>7230</v>
      </c>
      <c r="G5585" s="1171" t="s">
        <v>2781</v>
      </c>
      <c r="H5585" s="1167"/>
      <c r="I5585" s="1167">
        <v>1500</v>
      </c>
      <c r="J5585" s="1392" t="s">
        <v>1126</v>
      </c>
      <c r="K5585" s="1174"/>
      <c r="L5585" s="1213"/>
      <c r="M5585" s="1556">
        <v>1500</v>
      </c>
    </row>
    <row r="5586" spans="1:13">
      <c r="A5586" s="1233"/>
      <c r="B5586" s="3033" t="s">
        <v>756</v>
      </c>
      <c r="C5586" s="602"/>
      <c r="D5586" s="767" t="s">
        <v>1850</v>
      </c>
      <c r="E5586" s="1307" t="s">
        <v>1791</v>
      </c>
      <c r="F5586" s="695">
        <v>7230</v>
      </c>
      <c r="G5586" s="1171" t="s">
        <v>2782</v>
      </c>
      <c r="H5586" s="1167"/>
      <c r="I5586" s="1167">
        <v>1500</v>
      </c>
      <c r="J5586" s="1392" t="s">
        <v>1126</v>
      </c>
      <c r="K5586" s="1174"/>
      <c r="L5586" s="1213"/>
      <c r="M5586" s="1556">
        <v>1500</v>
      </c>
    </row>
    <row r="5587" spans="1:13">
      <c r="A5587" s="1233"/>
      <c r="B5587" s="3033" t="s">
        <v>756</v>
      </c>
      <c r="C5587" s="602"/>
      <c r="D5587" s="767" t="s">
        <v>1850</v>
      </c>
      <c r="E5587" s="1307" t="s">
        <v>1791</v>
      </c>
      <c r="F5587" s="695">
        <v>7230</v>
      </c>
      <c r="G5587" s="1171" t="s">
        <v>2783</v>
      </c>
      <c r="H5587" s="1167"/>
      <c r="I5587" s="1167">
        <v>500</v>
      </c>
      <c r="J5587" s="1392" t="s">
        <v>1126</v>
      </c>
      <c r="K5587" s="1174"/>
      <c r="L5587" s="1213"/>
      <c r="M5587" s="1556">
        <v>500</v>
      </c>
    </row>
    <row r="5588" spans="1:13">
      <c r="A5588" s="1233"/>
      <c r="B5588" s="3033" t="s">
        <v>756</v>
      </c>
      <c r="C5588" s="602"/>
      <c r="D5588" s="767" t="s">
        <v>1850</v>
      </c>
      <c r="E5588" s="1307" t="s">
        <v>1791</v>
      </c>
      <c r="F5588" s="695">
        <v>7230</v>
      </c>
      <c r="G5588" s="1171" t="s">
        <v>2784</v>
      </c>
      <c r="H5588" s="1167"/>
      <c r="I5588" s="1167">
        <v>120000</v>
      </c>
      <c r="J5588" s="1392" t="s">
        <v>1126</v>
      </c>
      <c r="K5588" s="1174"/>
      <c r="L5588" s="1213"/>
      <c r="M5588" s="1556">
        <v>120000</v>
      </c>
    </row>
    <row r="5589" spans="1:13">
      <c r="A5589" s="1233"/>
      <c r="B5589" s="3033" t="s">
        <v>756</v>
      </c>
      <c r="C5589" s="602"/>
      <c r="D5589" s="767" t="s">
        <v>1850</v>
      </c>
      <c r="E5589" s="1307" t="s">
        <v>1791</v>
      </c>
      <c r="F5589" s="695">
        <v>7230</v>
      </c>
      <c r="G5589" s="1171" t="s">
        <v>2785</v>
      </c>
      <c r="H5589" s="1167"/>
      <c r="I5589" s="1167">
        <v>65000</v>
      </c>
      <c r="J5589" s="1392" t="s">
        <v>1126</v>
      </c>
      <c r="K5589" s="1174"/>
      <c r="L5589" s="1213"/>
      <c r="M5589" s="1556">
        <v>65000</v>
      </c>
    </row>
    <row r="5590" spans="1:13">
      <c r="A5590" s="1233"/>
      <c r="B5590" s="3033" t="s">
        <v>756</v>
      </c>
      <c r="C5590" s="602"/>
      <c r="D5590" s="767" t="s">
        <v>1850</v>
      </c>
      <c r="E5590" s="1307" t="s">
        <v>1791</v>
      </c>
      <c r="F5590" s="695">
        <v>7230</v>
      </c>
      <c r="G5590" s="1171" t="s">
        <v>2786</v>
      </c>
      <c r="H5590" s="1167"/>
      <c r="I5590" s="1167">
        <v>30000</v>
      </c>
      <c r="J5590" s="1392" t="s">
        <v>1126</v>
      </c>
      <c r="K5590" s="1174"/>
      <c r="L5590" s="1213"/>
      <c r="M5590" s="1556">
        <v>30000</v>
      </c>
    </row>
    <row r="5591" spans="1:13">
      <c r="A5591" s="1233"/>
      <c r="B5591" s="3033" t="s">
        <v>756</v>
      </c>
      <c r="C5591" s="602"/>
      <c r="D5591" s="767" t="s">
        <v>1850</v>
      </c>
      <c r="E5591" s="1307" t="s">
        <v>1791</v>
      </c>
      <c r="F5591" s="695">
        <v>7230</v>
      </c>
      <c r="G5591" s="1171" t="s">
        <v>2787</v>
      </c>
      <c r="H5591" s="1167"/>
      <c r="I5591" s="1167">
        <v>5000</v>
      </c>
      <c r="J5591" s="1392" t="s">
        <v>1126</v>
      </c>
      <c r="K5591" s="1174"/>
      <c r="L5591" s="1213"/>
      <c r="M5591" s="1556">
        <v>5000</v>
      </c>
    </row>
    <row r="5592" spans="1:13" ht="20.399999999999999">
      <c r="A5592" s="1604"/>
      <c r="B5592" s="3033" t="s">
        <v>756</v>
      </c>
      <c r="C5592" s="602"/>
      <c r="D5592" s="767" t="s">
        <v>1850</v>
      </c>
      <c r="E5592" s="1307" t="s">
        <v>1791</v>
      </c>
      <c r="F5592" s="695">
        <v>7230</v>
      </c>
      <c r="G5592" s="1551" t="s">
        <v>3448</v>
      </c>
      <c r="H5592" s="1556"/>
      <c r="I5592" s="1556">
        <v>0</v>
      </c>
      <c r="J5592" s="1553"/>
      <c r="K5592" s="1554"/>
      <c r="L5592" s="1555"/>
      <c r="M5592" s="1556">
        <v>1100</v>
      </c>
    </row>
    <row r="5593" spans="1:13" ht="20.399999999999999">
      <c r="A5593" s="1604"/>
      <c r="B5593" s="3033" t="s">
        <v>756</v>
      </c>
      <c r="C5593" s="602"/>
      <c r="D5593" s="767" t="s">
        <v>1850</v>
      </c>
      <c r="E5593" s="1307" t="s">
        <v>1791</v>
      </c>
      <c r="F5593" s="695">
        <v>7230</v>
      </c>
      <c r="G5593" s="1551" t="s">
        <v>3449</v>
      </c>
      <c r="H5593" s="1556"/>
      <c r="I5593" s="1556">
        <v>0</v>
      </c>
      <c r="J5593" s="1553"/>
      <c r="K5593" s="1554"/>
      <c r="L5593" s="1555"/>
      <c r="M5593" s="1556">
        <v>1500</v>
      </c>
    </row>
    <row r="5594" spans="1:13">
      <c r="A5594" s="1233"/>
      <c r="B5594" s="3033" t="s">
        <v>756</v>
      </c>
      <c r="C5594" s="602"/>
      <c r="D5594" s="767" t="s">
        <v>1850</v>
      </c>
      <c r="E5594" s="1307" t="s">
        <v>1791</v>
      </c>
      <c r="F5594" s="695">
        <v>7230</v>
      </c>
      <c r="G5594" s="1551" t="s">
        <v>2788</v>
      </c>
      <c r="H5594" s="1556"/>
      <c r="I5594" s="1556">
        <v>3500</v>
      </c>
      <c r="J5594" s="1553" t="s">
        <v>1126</v>
      </c>
      <c r="K5594" s="1554"/>
      <c r="L5594" s="1555"/>
      <c r="M5594" s="1556">
        <v>0</v>
      </c>
    </row>
    <row r="5595" spans="1:13" ht="20.399999999999999">
      <c r="A5595" s="881"/>
      <c r="B5595" s="3032" t="s">
        <v>756</v>
      </c>
      <c r="C5595" s="622"/>
      <c r="D5595" s="658" t="s">
        <v>1850</v>
      </c>
      <c r="E5595" s="659" t="s">
        <v>2584</v>
      </c>
      <c r="F5595" s="763">
        <v>5240</v>
      </c>
      <c r="G5595" s="739" t="s">
        <v>1179</v>
      </c>
      <c r="H5595" s="646">
        <v>52568.205910000048</v>
      </c>
      <c r="I5595" s="646"/>
      <c r="J5595" s="1537">
        <v>0</v>
      </c>
      <c r="K5595" s="900"/>
      <c r="L5595" s="646">
        <v>81528.099960000007</v>
      </c>
      <c r="M5595" s="646"/>
    </row>
    <row r="5596" spans="1:13" ht="20.399999999999999">
      <c r="A5596" s="749"/>
      <c r="B5596" s="3033" t="s">
        <v>756</v>
      </c>
      <c r="C5596" s="602"/>
      <c r="D5596" s="767" t="s">
        <v>1850</v>
      </c>
      <c r="E5596" s="1711" t="s">
        <v>2584</v>
      </c>
      <c r="F5596" s="734">
        <v>5240</v>
      </c>
      <c r="G5596" s="2230" t="s">
        <v>4948</v>
      </c>
      <c r="H5596" s="2100"/>
      <c r="I5596" s="2100">
        <v>52568.205910000048</v>
      </c>
      <c r="J5596" s="2103" t="s">
        <v>1126</v>
      </c>
      <c r="K5596" s="2117"/>
      <c r="L5596" s="2100"/>
      <c r="M5596" s="2818">
        <v>28269.099960000007</v>
      </c>
    </row>
    <row r="5597" spans="1:13" ht="30.6">
      <c r="A5597" s="2709"/>
      <c r="B5597" s="3033" t="s">
        <v>756</v>
      </c>
      <c r="C5597" s="602"/>
      <c r="D5597" s="767" t="s">
        <v>1850</v>
      </c>
      <c r="E5597" s="1711" t="s">
        <v>2584</v>
      </c>
      <c r="F5597" s="734">
        <v>5240</v>
      </c>
      <c r="G5597" s="2230" t="s">
        <v>5123</v>
      </c>
      <c r="H5597" s="2524"/>
      <c r="I5597" s="2524"/>
      <c r="J5597" s="2530"/>
      <c r="K5597" s="2531"/>
      <c r="L5597" s="2524"/>
      <c r="M5597" s="2100">
        <v>8279</v>
      </c>
    </row>
    <row r="5598" spans="1:13">
      <c r="A5598" s="749"/>
      <c r="B5598" s="3033" t="s">
        <v>756</v>
      </c>
      <c r="C5598" s="602"/>
      <c r="D5598" s="767" t="s">
        <v>1850</v>
      </c>
      <c r="E5598" s="1711" t="s">
        <v>2584</v>
      </c>
      <c r="F5598" s="734">
        <v>5240</v>
      </c>
      <c r="G5598" s="2230" t="s">
        <v>4670</v>
      </c>
      <c r="H5598" s="2100"/>
      <c r="I5598" s="2100"/>
      <c r="J5598" s="2103" t="s">
        <v>1126</v>
      </c>
      <c r="K5598" s="2117"/>
      <c r="L5598" s="2100"/>
      <c r="M5598" s="2100">
        <v>17000</v>
      </c>
    </row>
    <row r="5599" spans="1:13">
      <c r="A5599" s="749"/>
      <c r="B5599" s="3033" t="s">
        <v>756</v>
      </c>
      <c r="C5599" s="602"/>
      <c r="D5599" s="767" t="s">
        <v>1850</v>
      </c>
      <c r="E5599" s="1711" t="s">
        <v>2584</v>
      </c>
      <c r="F5599" s="734">
        <v>5240</v>
      </c>
      <c r="G5599" s="2230" t="s">
        <v>4671</v>
      </c>
      <c r="H5599" s="2100"/>
      <c r="I5599" s="2100"/>
      <c r="J5599" s="2103" t="s">
        <v>1126</v>
      </c>
      <c r="K5599" s="2117"/>
      <c r="L5599" s="2100"/>
      <c r="M5599" s="2100">
        <v>16995</v>
      </c>
    </row>
    <row r="5600" spans="1:13">
      <c r="A5600" s="749"/>
      <c r="B5600" s="3033" t="s">
        <v>756</v>
      </c>
      <c r="C5600" s="602"/>
      <c r="D5600" s="767" t="s">
        <v>1850</v>
      </c>
      <c r="E5600" s="1711" t="s">
        <v>2584</v>
      </c>
      <c r="F5600" s="734">
        <v>5240</v>
      </c>
      <c r="G5600" s="2230" t="s">
        <v>4672</v>
      </c>
      <c r="H5600" s="2100"/>
      <c r="I5600" s="2100"/>
      <c r="J5600" s="2103" t="s">
        <v>1126</v>
      </c>
      <c r="K5600" s="2117"/>
      <c r="L5600" s="2100"/>
      <c r="M5600" s="2100">
        <v>4790</v>
      </c>
    </row>
    <row r="5601" spans="1:13">
      <c r="A5601" s="749"/>
      <c r="B5601" s="3033" t="s">
        <v>756</v>
      </c>
      <c r="C5601" s="602"/>
      <c r="D5601" s="767" t="s">
        <v>1850</v>
      </c>
      <c r="E5601" s="1711" t="s">
        <v>2584</v>
      </c>
      <c r="F5601" s="734">
        <v>5240</v>
      </c>
      <c r="G5601" s="2230" t="s">
        <v>4673</v>
      </c>
      <c r="H5601" s="2100"/>
      <c r="I5601" s="2100"/>
      <c r="J5601" s="2103" t="s">
        <v>1126</v>
      </c>
      <c r="K5601" s="2117"/>
      <c r="L5601" s="2100"/>
      <c r="M5601" s="2100">
        <v>6195</v>
      </c>
    </row>
    <row r="5603" spans="1:13">
      <c r="H5603" s="1147"/>
    </row>
    <row r="5605" spans="1:13">
      <c r="H5605" s="126">
        <v>72307065.619602144</v>
      </c>
      <c r="I5605" s="126">
        <v>72331368.600962609</v>
      </c>
      <c r="J5605" s="126"/>
      <c r="K5605" s="126">
        <v>41705</v>
      </c>
      <c r="L5605" s="590">
        <v>79681758.163798511</v>
      </c>
      <c r="M5605" s="3031">
        <v>79496517.053798512</v>
      </c>
    </row>
    <row r="5606" spans="1:13">
      <c r="H5606" s="1147"/>
      <c r="I5606" s="1211">
        <v>-24302.981360465288</v>
      </c>
      <c r="M5606" s="3118">
        <v>185241.1099999994</v>
      </c>
    </row>
    <row r="5607" spans="1:13">
      <c r="H5607" s="1147"/>
      <c r="J5607" s="1147"/>
      <c r="L5607" s="590">
        <v>7374692.5441963673</v>
      </c>
      <c r="M5607" s="3031" t="s">
        <v>3129</v>
      </c>
    </row>
    <row r="5608" spans="1:13">
      <c r="L5608" s="1596">
        <v>0.10199131275764461</v>
      </c>
      <c r="M5608" s="3031" t="s">
        <v>3130</v>
      </c>
    </row>
    <row r="5609" spans="1:13">
      <c r="J5609" s="1147"/>
    </row>
    <row r="5610" spans="1:13">
      <c r="G5610" s="3" t="s">
        <v>599</v>
      </c>
      <c r="H5610" s="1147"/>
      <c r="J5610" s="1147"/>
      <c r="L5610" s="1147"/>
    </row>
    <row r="5611" spans="1:13">
      <c r="J5611" s="1238"/>
    </row>
    <row r="5612" spans="1:13">
      <c r="J5612" s="1239"/>
    </row>
    <row r="5685" ht="22.5" customHeight="1"/>
    <row r="5727" ht="22.5" customHeight="1"/>
    <row r="5731" ht="22.5" customHeight="1"/>
    <row r="5803" ht="12" customHeight="1"/>
  </sheetData>
  <dataConsolidate/>
  <mergeCells count="8">
    <mergeCell ref="M993:M994"/>
    <mergeCell ref="J1001:J1002"/>
    <mergeCell ref="J1853:J1856"/>
    <mergeCell ref="J1863:J1866"/>
    <mergeCell ref="N5043:N5044"/>
    <mergeCell ref="N2544:N2550"/>
    <mergeCell ref="N2592:N2593"/>
    <mergeCell ref="N4957:N4958"/>
  </mergeCells>
  <conditionalFormatting sqref="N3040:N3042 N3146:N3151 N3275:N3278">
    <cfRule type="cellIs" dxfId="10" priority="11" operator="lessThan">
      <formula>0</formula>
    </cfRule>
  </conditionalFormatting>
  <conditionalFormatting sqref="N3049">
    <cfRule type="cellIs" dxfId="9" priority="10" operator="lessThan">
      <formula>0</formula>
    </cfRule>
  </conditionalFormatting>
  <conditionalFormatting sqref="N3101:N3102">
    <cfRule type="cellIs" dxfId="8" priority="7" operator="lessThan">
      <formula>0</formula>
    </cfRule>
  </conditionalFormatting>
  <conditionalFormatting sqref="N3137:N3140">
    <cfRule type="cellIs" dxfId="7" priority="9" operator="lessThan">
      <formula>0</formula>
    </cfRule>
  </conditionalFormatting>
  <conditionalFormatting sqref="N3144">
    <cfRule type="cellIs" dxfId="6" priority="8" operator="lessThan">
      <formula>0</formula>
    </cfRule>
  </conditionalFormatting>
  <conditionalFormatting sqref="N3153:N3165">
    <cfRule type="cellIs" dxfId="5" priority="5" operator="lessThan">
      <formula>0</formula>
    </cfRule>
  </conditionalFormatting>
  <conditionalFormatting sqref="N3177:N3179">
    <cfRule type="cellIs" dxfId="4" priority="1" operator="lessThan">
      <formula>0</formula>
    </cfRule>
  </conditionalFormatting>
  <conditionalFormatting sqref="N3213:N3225">
    <cfRule type="cellIs" dxfId="3" priority="6" operator="lessThan">
      <formula>0</formula>
    </cfRule>
  </conditionalFormatting>
  <conditionalFormatting sqref="N4237:N4244">
    <cfRule type="cellIs" dxfId="2" priority="4" operator="lessThan">
      <formula>0</formula>
    </cfRule>
  </conditionalFormatting>
  <conditionalFormatting sqref="N4296:N4297">
    <cfRule type="cellIs" dxfId="1" priority="3" operator="lessThan">
      <formula>0</formula>
    </cfRule>
  </conditionalFormatting>
  <conditionalFormatting sqref="N4310:N4312">
    <cfRule type="cellIs" dxfId="0" priority="2" operator="lessThan">
      <formula>0</formula>
    </cfRule>
  </conditionalFormatting>
  <pageMargins left="0.7" right="0.7" top="0.75" bottom="0.75" header="0.3" footer="0.3"/>
  <pageSetup paperSize="9" scale="80" orientation="portrait" r:id="rId1"/>
  <rowBreaks count="1" manualBreakCount="1">
    <brk id="1550"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Y462"/>
  <sheetViews>
    <sheetView tabSelected="1" zoomScale="120" zoomScaleNormal="120" zoomScaleSheetLayoutView="150" workbookViewId="0">
      <selection activeCell="P7" sqref="P7"/>
    </sheetView>
  </sheetViews>
  <sheetFormatPr defaultRowHeight="11.4" outlineLevelRow="1" outlineLevelCol="1"/>
  <cols>
    <col min="1" max="1" width="2.625" style="2643" customWidth="1"/>
    <col min="2" max="2" width="3.375" style="560" hidden="1" customWidth="1" outlineLevel="1"/>
    <col min="3" max="3" width="3.75" customWidth="1" collapsed="1"/>
    <col min="4" max="5" width="1.75" customWidth="1"/>
    <col min="6" max="6" width="12" style="13" customWidth="1" outlineLevel="1"/>
    <col min="7" max="7" width="12.75" customWidth="1" outlineLevel="1"/>
    <col min="8" max="8" width="56.875" customWidth="1"/>
    <col min="9" max="9" width="14.375" customWidth="1"/>
    <col min="10" max="10" width="0.625" customWidth="1"/>
    <col min="11" max="11" width="14.875" customWidth="1"/>
    <col min="12" max="12" width="13.375" customWidth="1"/>
    <col min="13" max="13" width="12.75" style="12" customWidth="1"/>
    <col min="14" max="14" width="1" customWidth="1"/>
    <col min="15" max="15" width="12.75" style="12" customWidth="1" outlineLevel="1"/>
    <col min="16" max="16" width="72.625" style="49" customWidth="1"/>
    <col min="17" max="17" width="13.375" style="278" customWidth="1"/>
    <col min="18" max="18" width="15.375" customWidth="1"/>
    <col min="19" max="19" width="21.375" customWidth="1"/>
    <col min="20" max="20" width="13.375" customWidth="1"/>
    <col min="21" max="21" width="11" customWidth="1"/>
  </cols>
  <sheetData>
    <row r="1" spans="6:21" ht="14.4" customHeight="1">
      <c r="M1" s="332"/>
      <c r="O1" s="332"/>
      <c r="R1" s="293"/>
      <c r="S1" s="68"/>
    </row>
    <row r="2" spans="6:21" ht="24.75" customHeight="1">
      <c r="G2" s="382"/>
      <c r="H2" s="337"/>
      <c r="K2" s="1841">
        <v>2025</v>
      </c>
      <c r="L2" s="1841">
        <v>2026</v>
      </c>
      <c r="M2" s="2750" t="s">
        <v>4492</v>
      </c>
      <c r="O2" s="2749" t="s">
        <v>4493</v>
      </c>
      <c r="R2" s="472" t="s">
        <v>2549</v>
      </c>
      <c r="S2" s="1157" t="e">
        <f>#REF!+114822</f>
        <v>#REF!</v>
      </c>
      <c r="T2" s="69">
        <v>4771895.0599999996</v>
      </c>
      <c r="U2" s="17"/>
    </row>
    <row r="3" spans="6:21" ht="15.6" customHeight="1">
      <c r="F3" s="3530">
        <v>47212315.492941171</v>
      </c>
      <c r="G3" s="382"/>
      <c r="H3" s="15"/>
      <c r="I3" s="334" t="s">
        <v>961</v>
      </c>
      <c r="K3" s="413">
        <f>BAZE_2026!F42</f>
        <v>44225666.328235291</v>
      </c>
      <c r="L3" s="3343">
        <f>BAZE_2026!G42</f>
        <v>47212315.492941171</v>
      </c>
      <c r="M3" s="292">
        <f>L3-K3</f>
        <v>2986649.16470588</v>
      </c>
      <c r="O3" s="442">
        <f>L3/K3-1</f>
        <v>6.7532033153316018E-2</v>
      </c>
      <c r="P3" s="3344" t="s">
        <v>5223</v>
      </c>
      <c r="Q3" s="1090"/>
      <c r="R3" s="473" t="s">
        <v>1640</v>
      </c>
      <c r="S3" s="389"/>
      <c r="T3" s="69" t="s">
        <v>2689</v>
      </c>
      <c r="U3" s="17"/>
    </row>
    <row r="4" spans="6:21" ht="67.2" customHeight="1">
      <c r="F4" s="3530">
        <v>41206911.668277726</v>
      </c>
      <c r="G4" s="382"/>
      <c r="H4" s="15"/>
      <c r="I4" s="334" t="s">
        <v>962</v>
      </c>
      <c r="K4" s="415">
        <f>BAZE_2026!F354</f>
        <v>40662558.856587857</v>
      </c>
      <c r="L4" s="414">
        <f>BAZE_2026!G354</f>
        <v>41212196.668277726</v>
      </c>
      <c r="M4" s="292">
        <f>L4-K4</f>
        <v>549637.81168986857</v>
      </c>
      <c r="O4" s="442">
        <f>L4/K4-1</f>
        <v>1.351704927445363E-2</v>
      </c>
      <c r="P4" s="3344" t="s">
        <v>5612</v>
      </c>
      <c r="Q4" s="1090"/>
      <c r="R4" s="472" t="s">
        <v>2550</v>
      </c>
      <c r="S4" s="1147" t="e">
        <f>S2-S3</f>
        <v>#REF!</v>
      </c>
      <c r="T4" s="69"/>
      <c r="U4" s="17"/>
    </row>
    <row r="5" spans="6:21" ht="14.4" customHeight="1">
      <c r="F5" s="3530">
        <v>6005403.8246634454</v>
      </c>
      <c r="G5" s="382"/>
      <c r="H5" s="386"/>
      <c r="I5" s="386"/>
      <c r="K5" s="416">
        <f>K3-K4</f>
        <v>3563107.4716474339</v>
      </c>
      <c r="L5" s="416">
        <f>L3-L4</f>
        <v>6000118.8246634454</v>
      </c>
      <c r="M5" s="443">
        <f>M3-M4</f>
        <v>2437011.3530160114</v>
      </c>
      <c r="O5" s="442">
        <f>L5/K5-1</f>
        <v>0.68395673507126564</v>
      </c>
      <c r="Q5" s="1091"/>
      <c r="R5" s="1177" t="s">
        <v>2551</v>
      </c>
      <c r="S5" s="1178">
        <f>768411.64-38951-4549</f>
        <v>724911.64</v>
      </c>
      <c r="T5" s="69"/>
      <c r="U5" s="17"/>
    </row>
    <row r="6" spans="6:21" ht="14.4" customHeight="1">
      <c r="F6" s="3530"/>
      <c r="G6" s="382"/>
      <c r="H6" s="254"/>
      <c r="I6" s="9"/>
      <c r="L6" s="383"/>
      <c r="P6" s="384"/>
      <c r="Q6" s="1091"/>
      <c r="R6" s="1179" t="s">
        <v>2552</v>
      </c>
      <c r="S6" s="1180" t="e">
        <f>SUM(S4:S5)</f>
        <v>#REF!</v>
      </c>
      <c r="T6" s="69"/>
      <c r="U6" s="17"/>
    </row>
    <row r="7" spans="6:21" ht="33" customHeight="1">
      <c r="F7" s="3530">
        <v>6712462.9700000007</v>
      </c>
      <c r="G7" s="382"/>
      <c r="H7" s="9"/>
      <c r="I7" s="679" t="s">
        <v>4691</v>
      </c>
      <c r="J7" s="13"/>
      <c r="K7" s="2511"/>
      <c r="L7" s="2512">
        <f>6712462.97-8432-1040</f>
        <v>6702990.9699999997</v>
      </c>
      <c r="N7" s="13"/>
      <c r="P7" s="3344" t="s">
        <v>5613</v>
      </c>
      <c r="S7" s="299"/>
      <c r="U7" s="17"/>
    </row>
    <row r="8" spans="6:21" ht="14.4" customHeight="1">
      <c r="F8" s="3530">
        <v>12717866.794663446</v>
      </c>
      <c r="G8" s="382"/>
      <c r="H8" s="474"/>
      <c r="I8" s="474" t="s">
        <v>1257</v>
      </c>
      <c r="K8" s="250"/>
      <c r="L8" s="417">
        <f>L5+L7</f>
        <v>12703109.794663444</v>
      </c>
      <c r="T8" s="69"/>
      <c r="U8" s="17"/>
    </row>
    <row r="9" spans="6:21" ht="14.4" customHeight="1">
      <c r="F9" s="3530"/>
      <c r="G9" s="382"/>
      <c r="I9" s="9"/>
      <c r="L9" s="383"/>
      <c r="R9" s="298"/>
      <c r="S9" s="299">
        <v>528541.26</v>
      </c>
      <c r="T9" s="69" t="s">
        <v>1711</v>
      </c>
      <c r="U9" s="17"/>
    </row>
    <row r="10" spans="6:21" ht="14.4" customHeight="1">
      <c r="F10" s="3530">
        <v>3907192</v>
      </c>
      <c r="G10" s="382"/>
      <c r="I10" s="334" t="s">
        <v>1679</v>
      </c>
      <c r="K10" s="3353" t="s">
        <v>5224</v>
      </c>
      <c r="L10" s="414">
        <f>BAZE_2026!G356</f>
        <v>3907192</v>
      </c>
      <c r="M10" s="278">
        <v>455488.13</v>
      </c>
      <c r="O10" s="12" t="s">
        <v>4951</v>
      </c>
      <c r="S10" s="299"/>
      <c r="T10" s="69"/>
      <c r="U10" s="17"/>
    </row>
    <row r="11" spans="6:21" ht="14.4" customHeight="1">
      <c r="F11" s="3530">
        <v>8810674.794663446</v>
      </c>
      <c r="G11" s="382"/>
      <c r="H11" s="387"/>
      <c r="I11" s="387"/>
      <c r="J11" s="69"/>
      <c r="K11" s="388"/>
      <c r="L11" s="417">
        <f>L8-L10</f>
        <v>8795917.7946634442</v>
      </c>
      <c r="N11" s="69"/>
      <c r="S11" s="299"/>
      <c r="T11" s="69"/>
      <c r="U11" s="17"/>
    </row>
    <row r="12" spans="6:21" ht="14.4" customHeight="1">
      <c r="F12" s="3530"/>
      <c r="G12" s="382"/>
      <c r="I12" s="9"/>
      <c r="K12" s="564"/>
      <c r="L12" s="383"/>
      <c r="S12" s="299"/>
      <c r="U12" s="17"/>
    </row>
    <row r="13" spans="6:21" ht="14.4" customHeight="1">
      <c r="F13" s="3530">
        <v>3340445.1859999998</v>
      </c>
      <c r="G13" s="382"/>
      <c r="H13" s="11"/>
      <c r="I13" s="52" t="s">
        <v>1699</v>
      </c>
      <c r="L13" s="414">
        <f>K29</f>
        <v>3340445.1859999998</v>
      </c>
      <c r="S13" s="278"/>
      <c r="T13" s="69"/>
      <c r="U13" s="17"/>
    </row>
    <row r="14" spans="6:21" ht="14.4" customHeight="1">
      <c r="F14" s="3530">
        <v>1372120.75141</v>
      </c>
      <c r="G14" s="382"/>
      <c r="I14" s="52" t="s">
        <v>1650</v>
      </c>
      <c r="L14" s="414">
        <f>K30</f>
        <v>1372120.75141</v>
      </c>
      <c r="M14" s="256"/>
      <c r="O14" s="256"/>
      <c r="S14" s="294"/>
      <c r="U14" s="17"/>
    </row>
    <row r="15" spans="6:21" ht="14.4" customHeight="1">
      <c r="F15" s="3530">
        <v>4098108.8572534462</v>
      </c>
      <c r="G15" s="382"/>
      <c r="H15" s="390"/>
      <c r="I15" s="390" t="s">
        <v>1232</v>
      </c>
      <c r="K15" s="251"/>
      <c r="L15" s="1038">
        <f>L11-L13-L14</f>
        <v>4083351.8572534444</v>
      </c>
      <c r="S15" s="278"/>
      <c r="T15" s="69"/>
      <c r="U15" s="17"/>
    </row>
    <row r="16" spans="6:21" ht="14.4" customHeight="1">
      <c r="F16" s="3530"/>
      <c r="G16" s="382"/>
      <c r="L16" s="383"/>
      <c r="S16" s="278"/>
      <c r="U16" s="17"/>
    </row>
    <row r="17" spans="1:21" ht="14.4" customHeight="1">
      <c r="F17" s="3530"/>
      <c r="G17" s="382"/>
      <c r="I17" s="52" t="s">
        <v>1652</v>
      </c>
      <c r="L17" s="383"/>
      <c r="P17" s="16"/>
      <c r="S17" s="278"/>
      <c r="U17" s="17"/>
    </row>
    <row r="18" spans="1:21" ht="14.4" customHeight="1">
      <c r="F18" s="3530">
        <v>3898517.7333333334</v>
      </c>
      <c r="G18" s="382"/>
      <c r="I18" s="471" t="s">
        <v>1680</v>
      </c>
      <c r="J18" s="91"/>
      <c r="K18" s="91"/>
      <c r="L18" s="1039">
        <f>K32</f>
        <v>3898517.7333333334</v>
      </c>
      <c r="M18" s="3364" t="s">
        <v>5225</v>
      </c>
      <c r="N18" s="3365"/>
      <c r="O18" s="3364"/>
      <c r="P18" s="3366"/>
      <c r="S18" s="12"/>
      <c r="U18" s="17"/>
    </row>
    <row r="19" spans="1:21" ht="14.4" customHeight="1">
      <c r="F19" s="3530">
        <v>199591.12392011285</v>
      </c>
      <c r="G19" s="382"/>
      <c r="H19" s="295"/>
      <c r="I19" s="431" t="s">
        <v>1683</v>
      </c>
      <c r="J19" s="91"/>
      <c r="K19" s="91"/>
      <c r="L19" s="1040">
        <f>L15-L18</f>
        <v>184834.12392011099</v>
      </c>
      <c r="M19" s="2669">
        <f>L4*O19</f>
        <v>206060.98334138864</v>
      </c>
      <c r="O19" s="2670">
        <v>5.0000000000000001E-3</v>
      </c>
      <c r="P19" s="16"/>
      <c r="S19" s="12"/>
      <c r="U19" s="17"/>
    </row>
    <row r="20" spans="1:21" ht="14.4" customHeight="1">
      <c r="G20" s="382"/>
      <c r="H20" s="295"/>
      <c r="I20" s="471"/>
      <c r="J20" s="91"/>
      <c r="K20" s="91"/>
      <c r="L20" s="470"/>
      <c r="M20" s="2669" t="s">
        <v>4857</v>
      </c>
      <c r="O20" s="2669"/>
      <c r="P20" s="16"/>
      <c r="S20" s="12"/>
      <c r="U20" s="17"/>
    </row>
    <row r="21" spans="1:21" ht="14.4" customHeight="1">
      <c r="G21" s="17"/>
      <c r="H21" s="295"/>
      <c r="I21" s="471"/>
      <c r="J21" s="91"/>
      <c r="K21" s="91"/>
      <c r="L21" s="470"/>
      <c r="M21" s="2745"/>
      <c r="N21" s="91"/>
      <c r="O21" s="256"/>
      <c r="P21" s="16"/>
      <c r="S21" s="12"/>
      <c r="U21" s="17"/>
    </row>
    <row r="22" spans="1:21" ht="12" customHeight="1">
      <c r="G22" s="17"/>
      <c r="I22" s="52"/>
      <c r="L22" s="414"/>
      <c r="O22" s="256"/>
      <c r="P22" s="16"/>
      <c r="S22" s="12"/>
      <c r="U22" s="17"/>
    </row>
    <row r="23" spans="1:21" hidden="1">
      <c r="F23" s="286"/>
      <c r="I23" s="52" t="s">
        <v>1267</v>
      </c>
      <c r="L23" s="414">
        <f>K31-K32</f>
        <v>3968900.4400000004</v>
      </c>
      <c r="M23" s="16"/>
      <c r="O23" s="16"/>
      <c r="P23"/>
      <c r="Q23"/>
      <c r="R23" s="12"/>
      <c r="T23" s="17"/>
    </row>
    <row r="24" spans="1:21" hidden="1">
      <c r="G24" s="17"/>
      <c r="I24" s="52"/>
      <c r="L24" s="414"/>
      <c r="M24" s="256"/>
      <c r="O24" s="256"/>
      <c r="P24" s="16"/>
      <c r="Q24"/>
      <c r="S24" s="12"/>
      <c r="U24" s="17"/>
    </row>
    <row r="25" spans="1:21" ht="12" hidden="1">
      <c r="H25" s="391"/>
      <c r="I25" s="391" t="s">
        <v>1641</v>
      </c>
      <c r="K25" s="290"/>
      <c r="L25" s="475">
        <f>L15-L18-L23</f>
        <v>-3784066.3160798894</v>
      </c>
      <c r="Q25"/>
      <c r="S25" s="12"/>
      <c r="T25" s="69"/>
      <c r="U25" s="17"/>
    </row>
    <row r="26" spans="1:21" hidden="1">
      <c r="L26" s="12"/>
      <c r="Q26"/>
    </row>
    <row r="27" spans="1:21" hidden="1">
      <c r="L27" s="12"/>
      <c r="Q27"/>
    </row>
    <row r="28" spans="1:21" ht="12" customHeight="1" collapsed="1">
      <c r="A28" s="2644"/>
      <c r="C28" s="460"/>
      <c r="D28" s="461"/>
      <c r="E28" s="461"/>
      <c r="F28" s="1286"/>
      <c r="G28" s="461"/>
      <c r="H28" s="1041"/>
      <c r="I28" s="1154" t="s">
        <v>945</v>
      </c>
      <c r="J28" s="1155"/>
      <c r="K28" s="289" t="s">
        <v>315</v>
      </c>
      <c r="L28" s="289" t="s">
        <v>944</v>
      </c>
      <c r="M28" s="329" t="s">
        <v>695</v>
      </c>
      <c r="N28" s="1155"/>
      <c r="O28" s="49"/>
    </row>
    <row r="29" spans="1:21" ht="14.4" customHeight="1">
      <c r="A29" s="2644"/>
      <c r="C29" s="462"/>
      <c r="D29" s="7"/>
      <c r="E29" s="7"/>
      <c r="G29" s="7"/>
      <c r="H29" s="425" t="s">
        <v>1651</v>
      </c>
      <c r="I29" s="420">
        <f>SUM(K29:M29)</f>
        <v>24916654.61554262</v>
      </c>
      <c r="K29" s="325">
        <f>K121</f>
        <v>3340445.1859999998</v>
      </c>
      <c r="L29" s="325">
        <f>L121</f>
        <v>11269207.880542617</v>
      </c>
      <c r="M29" s="325">
        <f>M121</f>
        <v>10307001.549000002</v>
      </c>
      <c r="O29" s="49"/>
    </row>
    <row r="30" spans="1:21" ht="14.4" customHeight="1">
      <c r="A30" s="2644"/>
      <c r="C30" s="462"/>
      <c r="D30" s="7"/>
      <c r="E30" s="7"/>
      <c r="G30" s="7"/>
      <c r="H30" s="425" t="s">
        <v>2684</v>
      </c>
      <c r="I30" s="420">
        <f>SUM(K30:M30)</f>
        <v>1402540.75141</v>
      </c>
      <c r="K30" s="325">
        <f>K200</f>
        <v>1372120.75141</v>
      </c>
      <c r="L30" s="325">
        <f>L200</f>
        <v>30420</v>
      </c>
      <c r="M30" s="325">
        <f>M200</f>
        <v>0</v>
      </c>
      <c r="O30" s="49"/>
    </row>
    <row r="31" spans="1:21" ht="14.4" customHeight="1">
      <c r="A31" s="2644"/>
      <c r="C31" s="462"/>
      <c r="D31" s="7"/>
      <c r="E31" s="7"/>
      <c r="G31" s="7"/>
      <c r="H31" s="425" t="s">
        <v>1652</v>
      </c>
      <c r="I31" s="420">
        <f>SUM(K31:M31)</f>
        <v>10967418.173333334</v>
      </c>
      <c r="K31" s="325">
        <f>K388</f>
        <v>7867418.1733333338</v>
      </c>
      <c r="L31" s="325">
        <f>L388</f>
        <v>3100000</v>
      </c>
      <c r="M31" s="325">
        <f>M388</f>
        <v>0</v>
      </c>
      <c r="O31" s="49"/>
    </row>
    <row r="32" spans="1:21" ht="14.4" customHeight="1">
      <c r="A32" s="2644"/>
      <c r="C32" s="462"/>
      <c r="D32" s="7"/>
      <c r="E32" s="7"/>
      <c r="G32" s="7"/>
      <c r="H32" s="463" t="s">
        <v>1680</v>
      </c>
      <c r="I32" s="464">
        <f>I391</f>
        <v>6998517.7333333334</v>
      </c>
      <c r="J32" s="465"/>
      <c r="K32" s="466">
        <f t="shared" ref="K32:M33" si="0">K391</f>
        <v>3898517.7333333334</v>
      </c>
      <c r="L32" s="464">
        <f t="shared" si="0"/>
        <v>3100000</v>
      </c>
      <c r="M32" s="464">
        <f t="shared" si="0"/>
        <v>0</v>
      </c>
      <c r="N32" s="465"/>
      <c r="O32" s="49"/>
    </row>
    <row r="33" spans="1:23" ht="14.4" customHeight="1">
      <c r="A33" s="2644"/>
      <c r="C33" s="462"/>
      <c r="D33" s="7"/>
      <c r="E33" s="7"/>
      <c r="G33" s="7"/>
      <c r="H33" s="463" t="s">
        <v>2716</v>
      </c>
      <c r="I33" s="464">
        <f>I392</f>
        <v>3915887.44</v>
      </c>
      <c r="J33" s="465"/>
      <c r="K33" s="466">
        <f t="shared" si="0"/>
        <v>3915887.44</v>
      </c>
      <c r="L33" s="464">
        <f t="shared" si="0"/>
        <v>0</v>
      </c>
      <c r="M33" s="464">
        <f t="shared" si="0"/>
        <v>0</v>
      </c>
      <c r="N33" s="465"/>
      <c r="O33" s="49"/>
    </row>
    <row r="34" spans="1:23" ht="14.4" customHeight="1">
      <c r="A34" s="2644"/>
      <c r="C34" s="462"/>
      <c r="D34" s="7"/>
      <c r="E34" s="7"/>
      <c r="G34" s="7"/>
      <c r="H34" s="425" t="s">
        <v>1681</v>
      </c>
      <c r="I34" s="426">
        <f>SUM(I29:I31)</f>
        <v>37286613.540285952</v>
      </c>
      <c r="J34" s="9"/>
      <c r="K34" s="427">
        <f>SUM(K29:K31)</f>
        <v>12579984.110743333</v>
      </c>
      <c r="L34" s="427">
        <f>SUM(L29:L31)</f>
        <v>14399627.880542617</v>
      </c>
      <c r="M34" s="427">
        <f>SUM(M29:M31)</f>
        <v>10307001.549000002</v>
      </c>
      <c r="N34" s="9"/>
      <c r="O34" s="49"/>
    </row>
    <row r="35" spans="1:23" ht="14.4" customHeight="1">
      <c r="A35" s="2644"/>
      <c r="C35" s="422"/>
      <c r="D35" s="423"/>
      <c r="E35" s="423"/>
      <c r="F35" s="1287"/>
      <c r="G35" s="423"/>
      <c r="H35" s="424" t="s">
        <v>1653</v>
      </c>
      <c r="I35" s="421">
        <f>SUM(K35:M35)</f>
        <v>0</v>
      </c>
      <c r="J35" s="241"/>
      <c r="K35" s="419">
        <f>K461</f>
        <v>0</v>
      </c>
      <c r="L35" s="419">
        <f>L461</f>
        <v>0</v>
      </c>
      <c r="M35" s="419">
        <f>M461</f>
        <v>0</v>
      </c>
      <c r="N35" s="241"/>
      <c r="O35" s="49"/>
    </row>
    <row r="36" spans="1:23" ht="14.4" customHeight="1">
      <c r="H36" s="467"/>
      <c r="I36" s="468"/>
      <c r="J36" s="241"/>
      <c r="K36" s="469"/>
      <c r="L36" s="469"/>
      <c r="M36" s="469"/>
      <c r="N36" s="241"/>
      <c r="O36" s="469"/>
    </row>
    <row r="37" spans="1:23" ht="14.4" customHeight="1">
      <c r="D37" s="418"/>
      <c r="E37" s="418"/>
      <c r="F37" s="1288" t="s">
        <v>2685</v>
      </c>
      <c r="G37" s="418"/>
    </row>
    <row r="38" spans="1:23" ht="14.4" customHeight="1">
      <c r="B38" s="3564"/>
      <c r="C38" s="3549" t="s">
        <v>694</v>
      </c>
      <c r="D38" s="3549" t="s">
        <v>501</v>
      </c>
      <c r="E38" s="3549" t="s">
        <v>502</v>
      </c>
      <c r="F38" s="3549" t="s">
        <v>1253</v>
      </c>
      <c r="G38" s="3549" t="s">
        <v>1233</v>
      </c>
      <c r="H38" s="3549" t="s">
        <v>1269</v>
      </c>
      <c r="I38" s="3549" t="s">
        <v>945</v>
      </c>
      <c r="J38" s="262"/>
      <c r="K38" s="3566" t="s">
        <v>1242</v>
      </c>
      <c r="L38" s="3566"/>
      <c r="M38" s="3566"/>
      <c r="N38" s="262"/>
      <c r="O38" s="3562" t="s">
        <v>4922</v>
      </c>
    </row>
    <row r="39" spans="1:23" s="11" customFormat="1" ht="36" customHeight="1">
      <c r="A39" s="2645"/>
      <c r="B39" s="3564"/>
      <c r="C39" s="3549"/>
      <c r="D39" s="3549"/>
      <c r="E39" s="3549"/>
      <c r="F39" s="3549"/>
      <c r="G39" s="3549"/>
      <c r="H39" s="3549"/>
      <c r="I39" s="3549"/>
      <c r="J39" s="262"/>
      <c r="K39" s="261" t="s">
        <v>315</v>
      </c>
      <c r="L39" s="289" t="s">
        <v>944</v>
      </c>
      <c r="M39" s="333" t="s">
        <v>695</v>
      </c>
      <c r="N39" s="262"/>
      <c r="O39" s="3563"/>
      <c r="P39" s="49"/>
      <c r="Q39" s="278"/>
      <c r="R39"/>
      <c r="S39"/>
      <c r="T39"/>
      <c r="U39"/>
      <c r="V39"/>
      <c r="W39"/>
    </row>
    <row r="40" spans="1:23" s="11" customFormat="1" ht="15" customHeight="1">
      <c r="A40" s="2645"/>
      <c r="B40" s="254" t="s">
        <v>1673</v>
      </c>
      <c r="C40" s="1055">
        <v>1</v>
      </c>
      <c r="D40" s="268"/>
      <c r="E40" s="268"/>
      <c r="F40" s="1289" t="s">
        <v>4656</v>
      </c>
      <c r="G40" s="252" t="s">
        <v>1753</v>
      </c>
      <c r="H40" s="284" t="s">
        <v>2372</v>
      </c>
      <c r="I40" s="269">
        <f t="shared" ref="I40:I57" si="1">SUM(K40:M40)</f>
        <v>9257</v>
      </c>
      <c r="J40" s="1232"/>
      <c r="K40" s="3347">
        <v>9257</v>
      </c>
      <c r="L40" s="2953"/>
      <c r="M40" s="2965">
        <v>0</v>
      </c>
      <c r="N40" s="1232"/>
      <c r="O40" s="2755"/>
      <c r="P40" s="6" t="s">
        <v>4657</v>
      </c>
      <c r="Q40" s="1092"/>
      <c r="S40" s="271" t="s">
        <v>599</v>
      </c>
      <c r="T40" s="271"/>
      <c r="U40" s="17"/>
    </row>
    <row r="41" spans="1:23" ht="16.95" customHeight="1">
      <c r="A41" s="2646"/>
      <c r="B41" s="15"/>
      <c r="C41" s="252">
        <v>2</v>
      </c>
      <c r="D41" s="253"/>
      <c r="E41" s="253"/>
      <c r="F41" s="1293" t="s">
        <v>2587</v>
      </c>
      <c r="G41" s="252" t="s">
        <v>787</v>
      </c>
      <c r="H41" s="3120" t="s">
        <v>5127</v>
      </c>
      <c r="I41" s="2999">
        <f t="shared" si="1"/>
        <v>50000</v>
      </c>
      <c r="J41" s="1247"/>
      <c r="K41" s="3348">
        <v>50000</v>
      </c>
      <c r="L41" s="2952"/>
      <c r="M41" s="2952"/>
      <c r="N41" s="1247"/>
      <c r="O41" s="2756"/>
      <c r="P41" s="6" t="s">
        <v>4569</v>
      </c>
      <c r="Q41"/>
    </row>
    <row r="42" spans="1:23" s="11" customFormat="1" ht="22.8">
      <c r="A42" s="2645"/>
      <c r="B42" s="254" t="s">
        <v>759</v>
      </c>
      <c r="C42" s="1055">
        <v>3</v>
      </c>
      <c r="D42" s="268"/>
      <c r="E42" s="268"/>
      <c r="F42" s="1289" t="s">
        <v>691</v>
      </c>
      <c r="G42" s="252" t="s">
        <v>691</v>
      </c>
      <c r="H42" s="284" t="s">
        <v>1245</v>
      </c>
      <c r="I42" s="269">
        <f t="shared" si="1"/>
        <v>10622</v>
      </c>
      <c r="J42" s="1232"/>
      <c r="K42" s="2951">
        <v>0</v>
      </c>
      <c r="L42" s="2951">
        <v>10622</v>
      </c>
      <c r="M42" s="2965">
        <v>0</v>
      </c>
      <c r="N42" s="1232"/>
      <c r="O42" s="2755"/>
      <c r="P42" s="6" t="s">
        <v>2605</v>
      </c>
      <c r="Q42" s="1092"/>
      <c r="S42" s="271" t="s">
        <v>599</v>
      </c>
      <c r="T42" s="271"/>
      <c r="U42" s="17"/>
    </row>
    <row r="43" spans="1:23" s="15" customFormat="1" ht="18.600000000000001" customHeight="1">
      <c r="A43" s="2649"/>
      <c r="B43" s="15" t="s">
        <v>1674</v>
      </c>
      <c r="C43" s="252">
        <v>4</v>
      </c>
      <c r="D43" s="263"/>
      <c r="E43" s="281"/>
      <c r="F43" s="2752" t="s">
        <v>4925</v>
      </c>
      <c r="G43" s="2492" t="s">
        <v>1642</v>
      </c>
      <c r="H43" s="2489" t="s">
        <v>4510</v>
      </c>
      <c r="I43" s="1234">
        <f>SUM(K43:M43)</f>
        <v>41250</v>
      </c>
      <c r="J43" s="282"/>
      <c r="K43" s="3347">
        <v>41250</v>
      </c>
      <c r="L43" s="2953">
        <v>0</v>
      </c>
      <c r="M43" s="2951"/>
      <c r="N43" s="282"/>
      <c r="O43" s="2757">
        <v>858258.45</v>
      </c>
      <c r="P43" s="6" t="s">
        <v>4976</v>
      </c>
      <c r="Q43" s="1093"/>
      <c r="R43" s="254"/>
      <c r="S43" s="254"/>
      <c r="T43" s="254"/>
      <c r="U43" s="254"/>
      <c r="V43" s="254"/>
      <c r="W43" s="254"/>
    </row>
    <row r="44" spans="1:23" ht="34.200000000000003">
      <c r="B44" s="15" t="s">
        <v>1673</v>
      </c>
      <c r="C44" s="1055">
        <v>5</v>
      </c>
      <c r="D44" s="252"/>
      <c r="E44" s="252"/>
      <c r="F44" s="1290" t="s">
        <v>298</v>
      </c>
      <c r="G44" s="252" t="s">
        <v>1642</v>
      </c>
      <c r="H44" s="270" t="s">
        <v>4427</v>
      </c>
      <c r="I44" s="1234">
        <f t="shared" si="1"/>
        <v>18000</v>
      </c>
      <c r="J44" s="282"/>
      <c r="K44" s="3347">
        <v>6000</v>
      </c>
      <c r="L44" s="2953">
        <v>12000</v>
      </c>
      <c r="M44" s="2953"/>
      <c r="N44" s="282"/>
      <c r="O44" s="2758"/>
      <c r="P44" s="1054" t="s">
        <v>2553</v>
      </c>
    </row>
    <row r="45" spans="1:23" ht="60" customHeight="1">
      <c r="B45" s="15" t="s">
        <v>759</v>
      </c>
      <c r="C45" s="252">
        <v>6</v>
      </c>
      <c r="D45" s="252"/>
      <c r="E45" s="252"/>
      <c r="F45" s="1290" t="s">
        <v>298</v>
      </c>
      <c r="G45" s="252" t="s">
        <v>1642</v>
      </c>
      <c r="H45" s="270" t="s">
        <v>3372</v>
      </c>
      <c r="I45" s="1234">
        <f t="shared" si="1"/>
        <v>3050</v>
      </c>
      <c r="J45" s="282"/>
      <c r="K45" s="3347">
        <f>570+2480</f>
        <v>3050</v>
      </c>
      <c r="L45" s="2953"/>
      <c r="M45" s="2953"/>
      <c r="N45" s="282"/>
      <c r="O45" s="2758"/>
      <c r="P45" s="2915" t="s">
        <v>4839</v>
      </c>
    </row>
    <row r="46" spans="1:23" ht="58.2" customHeight="1">
      <c r="B46" s="15" t="s">
        <v>759</v>
      </c>
      <c r="C46" s="1055">
        <v>7</v>
      </c>
      <c r="D46" s="252"/>
      <c r="E46" s="252"/>
      <c r="F46" s="1290" t="s">
        <v>298</v>
      </c>
      <c r="G46" s="252" t="s">
        <v>1642</v>
      </c>
      <c r="H46" s="270" t="s">
        <v>3373</v>
      </c>
      <c r="I46" s="1234">
        <f t="shared" si="1"/>
        <v>1525</v>
      </c>
      <c r="J46" s="282"/>
      <c r="K46" s="3347">
        <f>285+1240</f>
        <v>1525</v>
      </c>
      <c r="L46" s="2953"/>
      <c r="M46" s="2953"/>
      <c r="N46" s="282"/>
      <c r="O46" s="2758"/>
      <c r="P46" s="2915" t="s">
        <v>4839</v>
      </c>
    </row>
    <row r="47" spans="1:23">
      <c r="B47" s="15" t="s">
        <v>705</v>
      </c>
      <c r="C47" s="252">
        <v>8</v>
      </c>
      <c r="D47" s="252"/>
      <c r="E47" s="252"/>
      <c r="F47" s="1290" t="s">
        <v>298</v>
      </c>
      <c r="G47" s="252" t="s">
        <v>1642</v>
      </c>
      <c r="H47" s="253" t="s">
        <v>514</v>
      </c>
      <c r="I47" s="1234">
        <f t="shared" si="1"/>
        <v>1300</v>
      </c>
      <c r="J47" s="282"/>
      <c r="K47" s="3347">
        <v>300</v>
      </c>
      <c r="L47" s="2953">
        <v>1000</v>
      </c>
      <c r="M47" s="2953"/>
      <c r="N47" s="282"/>
      <c r="O47" s="2758"/>
      <c r="P47" s="1054"/>
    </row>
    <row r="48" spans="1:23" ht="14.4" customHeight="1">
      <c r="B48" s="15" t="s">
        <v>1674</v>
      </c>
      <c r="C48" s="1055">
        <v>9</v>
      </c>
      <c r="D48" s="252"/>
      <c r="E48" s="252"/>
      <c r="F48" s="1290" t="s">
        <v>298</v>
      </c>
      <c r="G48" s="2492" t="s">
        <v>1642</v>
      </c>
      <c r="H48" s="270" t="s">
        <v>3402</v>
      </c>
      <c r="I48" s="1234">
        <f t="shared" ref="I48:I50" si="2">SUM(K48:M48)</f>
        <v>4000</v>
      </c>
      <c r="J48" s="282"/>
      <c r="K48" s="3347">
        <v>4000</v>
      </c>
      <c r="L48" s="2953"/>
      <c r="M48" s="2953"/>
      <c r="N48" s="282"/>
      <c r="O48" s="2758"/>
      <c r="P48" s="1054" t="s">
        <v>3403</v>
      </c>
    </row>
    <row r="49" spans="1:23" s="15" customFormat="1" ht="23.4">
      <c r="A49" s="2647"/>
      <c r="B49" s="15" t="s">
        <v>1674</v>
      </c>
      <c r="C49" s="252">
        <v>10</v>
      </c>
      <c r="D49" s="263"/>
      <c r="E49" s="281"/>
      <c r="F49" s="1289" t="s">
        <v>1858</v>
      </c>
      <c r="G49" s="280" t="s">
        <v>1642</v>
      </c>
      <c r="H49" s="2489" t="s">
        <v>4504</v>
      </c>
      <c r="I49" s="1234">
        <f t="shared" si="2"/>
        <v>1435672.9972426188</v>
      </c>
      <c r="J49" s="282"/>
      <c r="K49" s="2817">
        <f>363090.93-M49</f>
        <v>43090.929999999993</v>
      </c>
      <c r="L49" s="2953">
        <v>1072582.0672426189</v>
      </c>
      <c r="M49" s="2817">
        <v>320000</v>
      </c>
      <c r="N49" s="282"/>
      <c r="O49" s="2758">
        <v>2847772</v>
      </c>
      <c r="P49" s="1054" t="s">
        <v>4505</v>
      </c>
      <c r="Q49" s="1093"/>
      <c r="R49" s="254"/>
      <c r="S49" s="254"/>
      <c r="T49" s="254"/>
      <c r="U49" s="254"/>
      <c r="V49" s="254"/>
      <c r="W49" s="254"/>
    </row>
    <row r="50" spans="1:23" s="15" customFormat="1" ht="20.399999999999999">
      <c r="A50" s="2647"/>
      <c r="B50" s="15" t="s">
        <v>1674</v>
      </c>
      <c r="C50" s="1055">
        <v>11</v>
      </c>
      <c r="D50" s="263"/>
      <c r="E50" s="281"/>
      <c r="F50" s="2664" t="s">
        <v>4506</v>
      </c>
      <c r="G50" s="2547" t="s">
        <v>1642</v>
      </c>
      <c r="H50" s="2548" t="s">
        <v>4507</v>
      </c>
      <c r="I50" s="2803">
        <f t="shared" si="2"/>
        <v>980225</v>
      </c>
      <c r="J50" s="282"/>
      <c r="K50" s="2953">
        <v>147033.75</v>
      </c>
      <c r="L50" s="2953">
        <v>0</v>
      </c>
      <c r="M50" s="2953">
        <v>833191.25</v>
      </c>
      <c r="N50" s="282"/>
      <c r="O50" s="2758">
        <v>1782228</v>
      </c>
      <c r="P50" s="1054" t="s">
        <v>4927</v>
      </c>
      <c r="Q50" s="1093"/>
      <c r="R50" s="254"/>
      <c r="S50" s="254"/>
      <c r="T50" s="254"/>
      <c r="U50" s="254"/>
      <c r="V50" s="254"/>
      <c r="W50" s="254"/>
    </row>
    <row r="51" spans="1:23" ht="39" customHeight="1">
      <c r="B51" s="15" t="s">
        <v>1674</v>
      </c>
      <c r="C51" s="252">
        <v>12</v>
      </c>
      <c r="D51" s="252"/>
      <c r="E51" s="252"/>
      <c r="F51" s="1289" t="s">
        <v>2530</v>
      </c>
      <c r="G51" s="252" t="s">
        <v>1642</v>
      </c>
      <c r="H51" s="270" t="s">
        <v>4495</v>
      </c>
      <c r="I51" s="1234">
        <f t="shared" si="1"/>
        <v>660558.49</v>
      </c>
      <c r="J51" s="282"/>
      <c r="K51" s="2951">
        <v>269578.48999999993</v>
      </c>
      <c r="L51" s="2953">
        <v>390980</v>
      </c>
      <c r="M51" s="2953"/>
      <c r="N51" s="282"/>
      <c r="O51" s="2758">
        <v>707692.95</v>
      </c>
      <c r="P51" s="1054"/>
    </row>
    <row r="52" spans="1:23" ht="38.4" customHeight="1">
      <c r="B52" s="15" t="s">
        <v>1674</v>
      </c>
      <c r="C52" s="1055">
        <v>13</v>
      </c>
      <c r="D52" s="252"/>
      <c r="E52" s="252"/>
      <c r="F52" s="1290" t="s">
        <v>2711</v>
      </c>
      <c r="G52" s="252" t="s">
        <v>1642</v>
      </c>
      <c r="H52" s="2489" t="s">
        <v>4501</v>
      </c>
      <c r="I52" s="1234">
        <f t="shared" ref="I52:I53" si="3">SUM(K52:M52)</f>
        <v>907436.40000000014</v>
      </c>
      <c r="J52" s="282"/>
      <c r="K52" s="2951">
        <v>28362</v>
      </c>
      <c r="L52" s="2953">
        <v>638646</v>
      </c>
      <c r="M52" s="2953">
        <v>240428.40000000014</v>
      </c>
      <c r="N52" s="282"/>
      <c r="O52" s="2758">
        <v>907436.40000000014</v>
      </c>
      <c r="P52" s="1054" t="s">
        <v>2554</v>
      </c>
    </row>
    <row r="53" spans="1:23" ht="29.4" customHeight="1">
      <c r="B53" s="15" t="s">
        <v>1674</v>
      </c>
      <c r="C53" s="252">
        <v>14</v>
      </c>
      <c r="D53" s="252"/>
      <c r="E53" s="252"/>
      <c r="F53" s="2491" t="s">
        <v>4502</v>
      </c>
      <c r="G53" s="2492" t="s">
        <v>1642</v>
      </c>
      <c r="H53" s="2489" t="s">
        <v>4503</v>
      </c>
      <c r="I53" s="1234">
        <f t="shared" si="3"/>
        <v>363945.29000000004</v>
      </c>
      <c r="J53" s="282"/>
      <c r="K53" s="2951">
        <v>80217.820000000065</v>
      </c>
      <c r="L53" s="2953">
        <v>283727.46999999997</v>
      </c>
      <c r="M53" s="2953"/>
      <c r="N53" s="282"/>
      <c r="O53" s="2758">
        <v>363945.29000000004</v>
      </c>
      <c r="P53" s="1054"/>
    </row>
    <row r="54" spans="1:23" ht="17.399999999999999" customHeight="1">
      <c r="B54" s="15" t="s">
        <v>759</v>
      </c>
      <c r="C54" s="1055">
        <v>15</v>
      </c>
      <c r="D54" s="252"/>
      <c r="E54" s="252"/>
      <c r="F54" s="2490" t="s">
        <v>2800</v>
      </c>
      <c r="G54" s="2488" t="s">
        <v>1642</v>
      </c>
      <c r="H54" s="2489" t="s">
        <v>4494</v>
      </c>
      <c r="I54" s="1234">
        <f t="shared" si="1"/>
        <v>404972</v>
      </c>
      <c r="J54" s="282"/>
      <c r="K54" s="2951">
        <f>404972-L54-M54</f>
        <v>328847</v>
      </c>
      <c r="L54" s="2953">
        <v>76125</v>
      </c>
      <c r="M54" s="2953"/>
      <c r="N54" s="282"/>
      <c r="O54" s="2758">
        <v>584127.92000000004</v>
      </c>
      <c r="P54" s="1054" t="s">
        <v>4529</v>
      </c>
    </row>
    <row r="55" spans="1:23" ht="17.399999999999999" customHeight="1">
      <c r="B55" s="15" t="s">
        <v>759</v>
      </c>
      <c r="C55" s="252">
        <v>16</v>
      </c>
      <c r="D55" s="252"/>
      <c r="E55" s="252"/>
      <c r="F55" s="2490" t="s">
        <v>3074</v>
      </c>
      <c r="G55" s="2488" t="s">
        <v>1642</v>
      </c>
      <c r="H55" s="2489" t="s">
        <v>4496</v>
      </c>
      <c r="I55" s="1234">
        <f t="shared" si="1"/>
        <v>48400.14</v>
      </c>
      <c r="J55" s="282"/>
      <c r="K55" s="3347">
        <v>22711</v>
      </c>
      <c r="L55" s="2953">
        <v>25689.14</v>
      </c>
      <c r="M55" s="2953"/>
      <c r="N55" s="282"/>
      <c r="O55" s="2759">
        <v>48400</v>
      </c>
      <c r="P55" s="1054"/>
    </row>
    <row r="56" spans="1:23" ht="24" customHeight="1">
      <c r="B56" s="15" t="s">
        <v>1674</v>
      </c>
      <c r="C56" s="1055">
        <v>17</v>
      </c>
      <c r="D56" s="252"/>
      <c r="E56" s="252"/>
      <c r="F56" s="2490" t="s">
        <v>3075</v>
      </c>
      <c r="G56" s="2488" t="s">
        <v>1642</v>
      </c>
      <c r="H56" s="2489" t="s">
        <v>4497</v>
      </c>
      <c r="I56" s="2754">
        <f t="shared" si="1"/>
        <v>0</v>
      </c>
      <c r="J56" s="282"/>
      <c r="K56" s="2951">
        <v>0</v>
      </c>
      <c r="L56" s="2953">
        <v>0</v>
      </c>
      <c r="M56" s="2953">
        <v>0</v>
      </c>
      <c r="N56" s="282"/>
      <c r="O56" s="2758">
        <v>4997.3</v>
      </c>
      <c r="P56" s="2364" t="s">
        <v>5056</v>
      </c>
    </row>
    <row r="57" spans="1:23" ht="39" customHeight="1" thickBot="1">
      <c r="B57" s="15" t="s">
        <v>759</v>
      </c>
      <c r="C57" s="252">
        <v>18</v>
      </c>
      <c r="D57" s="252"/>
      <c r="E57" s="252"/>
      <c r="F57" s="2490" t="s">
        <v>3088</v>
      </c>
      <c r="G57" s="2488" t="s">
        <v>1642</v>
      </c>
      <c r="H57" s="2489" t="s">
        <v>4498</v>
      </c>
      <c r="I57" s="2754">
        <f t="shared" si="1"/>
        <v>0</v>
      </c>
      <c r="J57" s="282"/>
      <c r="K57" s="2951">
        <v>0</v>
      </c>
      <c r="L57" s="2953">
        <v>0</v>
      </c>
      <c r="M57" s="2953">
        <v>0</v>
      </c>
      <c r="N57" s="282"/>
      <c r="O57" s="2758">
        <v>10000</v>
      </c>
      <c r="P57" s="2364" t="s">
        <v>5057</v>
      </c>
    </row>
    <row r="58" spans="1:23" s="15" customFormat="1" ht="23.4">
      <c r="A58" s="2647"/>
      <c r="B58" s="15" t="s">
        <v>1674</v>
      </c>
      <c r="C58" s="1055">
        <v>19</v>
      </c>
      <c r="D58" s="263"/>
      <c r="E58" s="2663"/>
      <c r="F58" s="2665" t="s">
        <v>1643</v>
      </c>
      <c r="G58" s="677" t="s">
        <v>1642</v>
      </c>
      <c r="H58" s="2552" t="s">
        <v>2555</v>
      </c>
      <c r="I58" s="2913">
        <f>SUM(K58:M58)</f>
        <v>788012.49</v>
      </c>
      <c r="J58" s="2553"/>
      <c r="K58" s="2816">
        <f>850912.49-L58-L59</f>
        <v>678719.49</v>
      </c>
      <c r="L58" s="2816">
        <f>172193-L59</f>
        <v>109293</v>
      </c>
      <c r="M58" s="2953">
        <v>0</v>
      </c>
      <c r="N58" s="282"/>
      <c r="O58" s="3560">
        <v>986255</v>
      </c>
      <c r="P58" s="13"/>
      <c r="Q58" s="1093"/>
      <c r="R58" s="254"/>
      <c r="S58" s="254"/>
      <c r="T58" s="254"/>
      <c r="U58" s="254"/>
      <c r="V58" s="254"/>
      <c r="W58" s="254"/>
    </row>
    <row r="59" spans="1:23" s="15" customFormat="1" ht="24" thickBot="1">
      <c r="A59" s="2647"/>
      <c r="B59" s="15" t="s">
        <v>1674</v>
      </c>
      <c r="C59" s="252">
        <v>20</v>
      </c>
      <c r="D59" s="263"/>
      <c r="E59" s="2663"/>
      <c r="F59" s="2666" t="s">
        <v>4508</v>
      </c>
      <c r="G59" s="2667" t="s">
        <v>1642</v>
      </c>
      <c r="H59" s="2668" t="s">
        <v>4509</v>
      </c>
      <c r="I59" s="2914">
        <f>SUM(K59:M59)</f>
        <v>62900</v>
      </c>
      <c r="J59" s="2641"/>
      <c r="K59" s="2951">
        <v>0</v>
      </c>
      <c r="L59" s="2953">
        <v>62900</v>
      </c>
      <c r="M59" s="2953">
        <v>0</v>
      </c>
      <c r="N59" s="282"/>
      <c r="O59" s="3560"/>
      <c r="P59" s="13"/>
      <c r="Q59" s="1093"/>
      <c r="R59" s="254"/>
      <c r="S59" s="254"/>
      <c r="T59" s="254"/>
      <c r="U59" s="254"/>
      <c r="V59" s="254"/>
      <c r="W59" s="254"/>
    </row>
    <row r="60" spans="1:23" s="15" customFormat="1" ht="22.8">
      <c r="A60" s="2647"/>
      <c r="B60" s="15" t="s">
        <v>759</v>
      </c>
      <c r="C60" s="1055">
        <v>21</v>
      </c>
      <c r="D60" s="280"/>
      <c r="E60" s="280"/>
      <c r="F60" s="1290" t="s">
        <v>1756</v>
      </c>
      <c r="G60" s="280" t="s">
        <v>1642</v>
      </c>
      <c r="H60" s="2489" t="s">
        <v>2523</v>
      </c>
      <c r="I60" s="259">
        <f>SUM(K60:M60)</f>
        <v>42495</v>
      </c>
      <c r="J60" s="282"/>
      <c r="K60" s="2951">
        <v>6000</v>
      </c>
      <c r="L60" s="2953">
        <v>36495</v>
      </c>
      <c r="M60" s="2953">
        <v>0</v>
      </c>
      <c r="N60" s="282"/>
      <c r="O60" s="2758"/>
      <c r="P60" s="1054"/>
      <c r="Q60" s="287"/>
    </row>
    <row r="61" spans="1:23" s="15" customFormat="1" ht="22.8">
      <c r="A61" s="2647"/>
      <c r="B61" s="15" t="s">
        <v>759</v>
      </c>
      <c r="C61" s="252">
        <v>22</v>
      </c>
      <c r="D61" s="281"/>
      <c r="E61" s="281"/>
      <c r="F61" s="1291" t="s">
        <v>1237</v>
      </c>
      <c r="G61" s="439" t="s">
        <v>1642</v>
      </c>
      <c r="H61" s="395" t="s">
        <v>1238</v>
      </c>
      <c r="I61" s="1241">
        <f t="shared" ref="I61:I111" si="4">SUM(K61:M61)</f>
        <v>354136.73180000001</v>
      </c>
      <c r="J61" s="282"/>
      <c r="K61" s="2951">
        <v>0</v>
      </c>
      <c r="L61" s="2953">
        <f>343733.7318+1815</f>
        <v>345548.73180000001</v>
      </c>
      <c r="M61" s="2953">
        <v>8588</v>
      </c>
      <c r="N61" s="282"/>
      <c r="O61" s="2758">
        <v>1435665.0000000002</v>
      </c>
      <c r="P61" s="2365" t="s">
        <v>4859</v>
      </c>
      <c r="Q61" s="287"/>
    </row>
    <row r="62" spans="1:23" s="15" customFormat="1" ht="13.5" customHeight="1">
      <c r="A62" s="2647"/>
      <c r="B62" s="15" t="s">
        <v>759</v>
      </c>
      <c r="C62" s="1055">
        <v>23</v>
      </c>
      <c r="D62" s="281"/>
      <c r="E62" s="281"/>
      <c r="F62" s="1290" t="s">
        <v>981</v>
      </c>
      <c r="G62" s="280" t="s">
        <v>1642</v>
      </c>
      <c r="H62" s="270" t="s">
        <v>1240</v>
      </c>
      <c r="I62" s="1234">
        <f t="shared" si="4"/>
        <v>3920860</v>
      </c>
      <c r="J62" s="282"/>
      <c r="K62" s="2951">
        <v>0</v>
      </c>
      <c r="L62" s="2953">
        <v>3051714</v>
      </c>
      <c r="M62" s="2673">
        <v>869146</v>
      </c>
      <c r="N62" s="282"/>
      <c r="O62" s="2758">
        <v>6240591.2000000002</v>
      </c>
      <c r="P62" s="2365" t="s">
        <v>4977</v>
      </c>
      <c r="Q62" s="287"/>
    </row>
    <row r="63" spans="1:23" s="15" customFormat="1" ht="13.5" customHeight="1">
      <c r="A63" s="2647"/>
      <c r="C63" s="252">
        <v>24</v>
      </c>
      <c r="D63" s="281"/>
      <c r="E63" s="281"/>
      <c r="F63" s="1290" t="s">
        <v>998</v>
      </c>
      <c r="G63" s="280" t="s">
        <v>1642</v>
      </c>
      <c r="H63" s="270" t="s">
        <v>4837</v>
      </c>
      <c r="I63" s="1234">
        <f t="shared" si="4"/>
        <v>191255</v>
      </c>
      <c r="J63" s="282"/>
      <c r="K63" s="2951">
        <v>191255</v>
      </c>
      <c r="L63" s="2953"/>
      <c r="M63" s="2953"/>
      <c r="N63" s="282"/>
      <c r="O63" s="2758"/>
      <c r="P63" s="2365"/>
      <c r="Q63" s="287"/>
    </row>
    <row r="64" spans="1:23" s="15" customFormat="1" ht="24.6" customHeight="1">
      <c r="A64" s="2647"/>
      <c r="B64" s="15" t="s">
        <v>1674</v>
      </c>
      <c r="C64" s="1055">
        <v>25</v>
      </c>
      <c r="D64" s="281"/>
      <c r="E64" s="281"/>
      <c r="F64" s="1290" t="s">
        <v>1859</v>
      </c>
      <c r="G64" s="280" t="s">
        <v>1642</v>
      </c>
      <c r="H64" s="270" t="s">
        <v>1860</v>
      </c>
      <c r="I64" s="1234">
        <f t="shared" si="4"/>
        <v>193241.11</v>
      </c>
      <c r="J64" s="282"/>
      <c r="K64" s="2816">
        <f>108900+84341.11</f>
        <v>193241.11</v>
      </c>
      <c r="L64" s="2953">
        <v>0</v>
      </c>
      <c r="M64" s="2953"/>
      <c r="N64" s="282"/>
      <c r="O64" s="2758">
        <v>7197942.9199999999</v>
      </c>
      <c r="P64" s="6"/>
      <c r="Q64" s="287"/>
    </row>
    <row r="65" spans="1:23" s="15" customFormat="1" ht="24.6" customHeight="1">
      <c r="A65" s="2647"/>
      <c r="B65" s="15" t="s">
        <v>759</v>
      </c>
      <c r="C65" s="252">
        <v>26</v>
      </c>
      <c r="D65" s="2571"/>
      <c r="E65" s="2546"/>
      <c r="F65" s="2752" t="s">
        <v>298</v>
      </c>
      <c r="G65" s="2492" t="s">
        <v>1642</v>
      </c>
      <c r="H65" s="2489" t="s">
        <v>4511</v>
      </c>
      <c r="I65" s="2966">
        <f t="shared" ref="I65:I71" si="5">SUM(K65:M65)</f>
        <v>987119.77750000008</v>
      </c>
      <c r="J65" s="282"/>
      <c r="K65" s="2951">
        <v>218324.99849999999</v>
      </c>
      <c r="L65" s="2953">
        <v>768794.7790000001</v>
      </c>
      <c r="M65" s="2951">
        <v>0</v>
      </c>
      <c r="N65" s="282"/>
      <c r="O65" s="2757">
        <v>1582322.1850000001</v>
      </c>
      <c r="P65" s="6"/>
      <c r="Q65" s="1093"/>
      <c r="R65" s="254"/>
      <c r="S65" s="254"/>
      <c r="T65" s="254"/>
      <c r="U65" s="254"/>
      <c r="V65" s="254"/>
      <c r="W65" s="254"/>
    </row>
    <row r="66" spans="1:23" s="15" customFormat="1" ht="26.4" customHeight="1">
      <c r="A66" s="2647"/>
      <c r="B66" s="15" t="s">
        <v>759</v>
      </c>
      <c r="C66" s="1055">
        <v>27</v>
      </c>
      <c r="D66" s="2572"/>
      <c r="E66" s="2549"/>
      <c r="F66" s="2573" t="s">
        <v>298</v>
      </c>
      <c r="G66" s="2574" t="s">
        <v>1642</v>
      </c>
      <c r="H66" s="2575" t="s">
        <v>4513</v>
      </c>
      <c r="I66" s="1241">
        <f t="shared" si="5"/>
        <v>36542</v>
      </c>
      <c r="J66" s="282"/>
      <c r="K66" s="2951">
        <f>36542-L66</f>
        <v>0</v>
      </c>
      <c r="L66" s="2953">
        <v>36542</v>
      </c>
      <c r="M66" s="2951">
        <v>0</v>
      </c>
      <c r="N66" s="282"/>
      <c r="O66" s="2757">
        <v>1617500</v>
      </c>
      <c r="P66" s="6"/>
      <c r="Q66" s="1093"/>
      <c r="R66" s="254"/>
      <c r="S66" s="254"/>
      <c r="T66" s="254"/>
      <c r="U66" s="254"/>
      <c r="V66" s="254"/>
      <c r="W66" s="254"/>
    </row>
    <row r="67" spans="1:23" s="15" customFormat="1" ht="29.25" customHeight="1">
      <c r="A67" s="2647"/>
      <c r="B67" s="15" t="s">
        <v>759</v>
      </c>
      <c r="C67" s="252">
        <v>28</v>
      </c>
      <c r="D67" s="263"/>
      <c r="E67" s="281"/>
      <c r="F67" s="2491" t="s">
        <v>298</v>
      </c>
      <c r="G67" s="2492" t="s">
        <v>1642</v>
      </c>
      <c r="H67" s="2489" t="s">
        <v>4514</v>
      </c>
      <c r="I67" s="1234">
        <f t="shared" si="5"/>
        <v>76315</v>
      </c>
      <c r="J67" s="282"/>
      <c r="K67" s="2951">
        <v>0</v>
      </c>
      <c r="L67" s="2953">
        <v>76315</v>
      </c>
      <c r="M67" s="2951">
        <v>0</v>
      </c>
      <c r="N67" s="282"/>
      <c r="O67" s="2757">
        <v>1802500</v>
      </c>
      <c r="P67" s="6"/>
      <c r="Q67" s="1093"/>
      <c r="R67" s="254"/>
      <c r="S67" s="254"/>
      <c r="T67" s="254"/>
      <c r="U67" s="254"/>
      <c r="V67" s="254"/>
      <c r="W67" s="254"/>
    </row>
    <row r="68" spans="1:23" s="15" customFormat="1" ht="29.25" customHeight="1">
      <c r="A68" s="2647"/>
      <c r="B68" s="15" t="s">
        <v>759</v>
      </c>
      <c r="C68" s="1055">
        <v>29</v>
      </c>
      <c r="D68" s="263"/>
      <c r="E68" s="281"/>
      <c r="F68" s="2491" t="s">
        <v>298</v>
      </c>
      <c r="G68" s="2492" t="s">
        <v>1642</v>
      </c>
      <c r="H68" s="2489" t="s">
        <v>4515</v>
      </c>
      <c r="I68" s="1234">
        <f t="shared" si="5"/>
        <v>44625.11</v>
      </c>
      <c r="J68" s="282"/>
      <c r="K68" s="2951">
        <v>8941</v>
      </c>
      <c r="L68" s="2953">
        <v>35684.11</v>
      </c>
      <c r="M68" s="2951">
        <v>0</v>
      </c>
      <c r="N68" s="282"/>
      <c r="O68" s="2757">
        <v>1009421</v>
      </c>
      <c r="P68" s="6"/>
      <c r="Q68" s="1093"/>
      <c r="R68" s="254"/>
      <c r="S68" s="254"/>
      <c r="T68" s="254"/>
      <c r="U68" s="254"/>
      <c r="V68" s="254"/>
      <c r="W68" s="254"/>
    </row>
    <row r="69" spans="1:23" s="15" customFormat="1" ht="29.25" customHeight="1">
      <c r="A69" s="2647"/>
      <c r="B69" s="15" t="s">
        <v>759</v>
      </c>
      <c r="C69" s="252">
        <v>30</v>
      </c>
      <c r="D69" s="263"/>
      <c r="E69" s="281"/>
      <c r="F69" s="2491" t="s">
        <v>298</v>
      </c>
      <c r="G69" s="2492" t="s">
        <v>1642</v>
      </c>
      <c r="H69" s="2489" t="s">
        <v>4516</v>
      </c>
      <c r="I69" s="1234">
        <f t="shared" si="5"/>
        <v>71219</v>
      </c>
      <c r="J69" s="282"/>
      <c r="K69" s="2951">
        <v>7500</v>
      </c>
      <c r="L69" s="2953">
        <v>63719</v>
      </c>
      <c r="M69" s="2951">
        <v>0</v>
      </c>
      <c r="N69" s="282"/>
      <c r="O69" s="2757">
        <v>939722.22200000007</v>
      </c>
      <c r="P69" s="6"/>
      <c r="Q69" s="1093"/>
      <c r="R69" s="254"/>
      <c r="S69" s="254"/>
      <c r="T69" s="254"/>
      <c r="U69" s="254"/>
      <c r="V69" s="254"/>
      <c r="W69" s="254"/>
    </row>
    <row r="70" spans="1:23" s="15" customFormat="1" ht="29.25" customHeight="1">
      <c r="A70" s="2647"/>
      <c r="B70" s="15" t="s">
        <v>759</v>
      </c>
      <c r="C70" s="1055">
        <v>31</v>
      </c>
      <c r="D70" s="263"/>
      <c r="E70" s="281"/>
      <c r="F70" s="2491" t="s">
        <v>298</v>
      </c>
      <c r="G70" s="2492" t="s">
        <v>1642</v>
      </c>
      <c r="H70" s="2489" t="s">
        <v>4517</v>
      </c>
      <c r="I70" s="1234">
        <f t="shared" si="5"/>
        <v>58080</v>
      </c>
      <c r="J70" s="282"/>
      <c r="K70" s="2951">
        <v>0</v>
      </c>
      <c r="L70" s="2953">
        <v>58080</v>
      </c>
      <c r="M70" s="2951">
        <v>0</v>
      </c>
      <c r="N70" s="282"/>
      <c r="O70" s="2757">
        <v>750000</v>
      </c>
      <c r="P70" s="6"/>
      <c r="Q70" s="1093"/>
      <c r="R70" s="254"/>
      <c r="S70" s="254"/>
      <c r="T70" s="254"/>
      <c r="U70" s="254"/>
      <c r="V70" s="254"/>
      <c r="W70" s="254"/>
    </row>
    <row r="71" spans="1:23" s="15" customFormat="1" ht="29.25" customHeight="1">
      <c r="A71" s="2647"/>
      <c r="B71" s="15" t="s">
        <v>759</v>
      </c>
      <c r="C71" s="252">
        <v>32</v>
      </c>
      <c r="D71" s="263"/>
      <c r="E71" s="281"/>
      <c r="F71" s="2491" t="s">
        <v>298</v>
      </c>
      <c r="G71" s="2492" t="s">
        <v>1642</v>
      </c>
      <c r="H71" s="2489" t="s">
        <v>4518</v>
      </c>
      <c r="I71" s="1234">
        <f t="shared" si="5"/>
        <v>39567</v>
      </c>
      <c r="J71" s="282"/>
      <c r="K71" s="2951">
        <v>0</v>
      </c>
      <c r="L71" s="2953">
        <v>39567</v>
      </c>
      <c r="M71" s="2951">
        <v>0</v>
      </c>
      <c r="N71" s="282"/>
      <c r="O71" s="2757">
        <v>1232500</v>
      </c>
      <c r="P71" s="6"/>
      <c r="Q71" s="1093"/>
      <c r="R71" s="254"/>
      <c r="S71" s="254"/>
      <c r="T71" s="254"/>
      <c r="U71" s="254"/>
      <c r="V71" s="254"/>
      <c r="W71" s="254"/>
    </row>
    <row r="72" spans="1:23" s="15" customFormat="1" ht="18.600000000000001" customHeight="1">
      <c r="A72" s="2649"/>
      <c r="C72" s="1055">
        <v>33</v>
      </c>
      <c r="D72" s="263"/>
      <c r="E72" s="281"/>
      <c r="F72" s="2491" t="s">
        <v>298</v>
      </c>
      <c r="G72" s="2492" t="s">
        <v>1642</v>
      </c>
      <c r="H72" s="2767" t="s">
        <v>4864</v>
      </c>
      <c r="I72" s="1234">
        <f t="shared" ref="I72:I73" si="6">SUM(K72:M72)</f>
        <v>115193.98999999999</v>
      </c>
      <c r="J72" s="282"/>
      <c r="K72" s="2951">
        <v>17841.489999999991</v>
      </c>
      <c r="L72" s="2953">
        <v>97352.5</v>
      </c>
      <c r="M72" s="2951"/>
      <c r="N72" s="282"/>
      <c r="O72" s="2760">
        <v>229064.71</v>
      </c>
      <c r="P72" s="6" t="s">
        <v>4865</v>
      </c>
      <c r="Q72" s="1093"/>
      <c r="R72" s="254"/>
      <c r="S72" s="254"/>
      <c r="T72" s="254"/>
      <c r="U72" s="254"/>
      <c r="V72" s="254"/>
      <c r="W72" s="254"/>
    </row>
    <row r="73" spans="1:23" s="15" customFormat="1" ht="25.5" customHeight="1">
      <c r="A73" s="2649"/>
      <c r="C73" s="1055">
        <v>35</v>
      </c>
      <c r="D73" s="263"/>
      <c r="E73" s="281"/>
      <c r="F73" s="2491" t="s">
        <v>298</v>
      </c>
      <c r="G73" s="2492" t="s">
        <v>1642</v>
      </c>
      <c r="H73" s="3122" t="s">
        <v>4975</v>
      </c>
      <c r="I73" s="2754">
        <f t="shared" si="6"/>
        <v>0</v>
      </c>
      <c r="J73" s="282"/>
      <c r="K73" s="3327">
        <f>321863-321863</f>
        <v>0</v>
      </c>
      <c r="L73" s="2953">
        <v>0</v>
      </c>
      <c r="M73" s="2951"/>
      <c r="N73" s="282"/>
      <c r="O73" s="2760">
        <v>3161117</v>
      </c>
      <c r="P73" s="6" t="s">
        <v>5128</v>
      </c>
      <c r="Q73" s="1093"/>
      <c r="R73" s="254"/>
      <c r="S73" s="254"/>
      <c r="T73" s="254"/>
      <c r="U73" s="254"/>
      <c r="V73" s="254"/>
      <c r="W73" s="254"/>
    </row>
    <row r="74" spans="1:23" s="15" customFormat="1" ht="12.6" customHeight="1">
      <c r="A74" s="2647"/>
      <c r="C74" s="252">
        <v>36</v>
      </c>
      <c r="D74" s="280"/>
      <c r="E74" s="280"/>
      <c r="F74" s="1290" t="s">
        <v>299</v>
      </c>
      <c r="G74" s="280" t="s">
        <v>1246</v>
      </c>
      <c r="H74" s="270" t="s">
        <v>2681</v>
      </c>
      <c r="I74" s="2890">
        <f t="shared" si="4"/>
        <v>10000</v>
      </c>
      <c r="J74" s="1255"/>
      <c r="K74" s="3125">
        <v>10000</v>
      </c>
      <c r="L74" s="2967"/>
      <c r="M74" s="2967"/>
      <c r="N74" s="282"/>
      <c r="O74" s="2761"/>
      <c r="P74" s="350"/>
      <c r="Q74" s="287"/>
      <c r="T74"/>
    </row>
    <row r="75" spans="1:23" s="15" customFormat="1" ht="12.6" customHeight="1">
      <c r="A75" s="2647"/>
      <c r="C75" s="1055">
        <v>37</v>
      </c>
      <c r="D75" s="280"/>
      <c r="E75" s="280"/>
      <c r="F75" s="2751" t="s">
        <v>4855</v>
      </c>
      <c r="G75" s="15" t="s">
        <v>1503</v>
      </c>
      <c r="H75" s="254" t="s">
        <v>4924</v>
      </c>
      <c r="I75" s="2890">
        <f t="shared" si="4"/>
        <v>2723</v>
      </c>
      <c r="J75" s="1255"/>
      <c r="K75" s="3125">
        <v>2723</v>
      </c>
      <c r="L75" s="2967"/>
      <c r="M75" s="2967"/>
      <c r="N75" s="282"/>
      <c r="O75" s="2761"/>
      <c r="P75" s="350"/>
      <c r="Q75" s="287"/>
      <c r="T75"/>
    </row>
    <row r="76" spans="1:23" ht="24" customHeight="1">
      <c r="B76" s="15" t="s">
        <v>759</v>
      </c>
      <c r="C76" s="252">
        <v>38</v>
      </c>
      <c r="D76" s="252"/>
      <c r="E76" s="252"/>
      <c r="F76" s="2491" t="s">
        <v>3070</v>
      </c>
      <c r="G76" s="2492" t="s">
        <v>1642</v>
      </c>
      <c r="H76" s="2489" t="s">
        <v>4499</v>
      </c>
      <c r="I76" s="1234">
        <f t="shared" si="4"/>
        <v>16700</v>
      </c>
      <c r="J76" s="282"/>
      <c r="K76" s="2951">
        <v>2300</v>
      </c>
      <c r="L76" s="2953">
        <v>14400</v>
      </c>
      <c r="M76" s="2953">
        <v>0</v>
      </c>
      <c r="N76" s="282"/>
      <c r="O76" s="2758">
        <v>22700</v>
      </c>
      <c r="P76" s="1054"/>
    </row>
    <row r="77" spans="1:23" s="15" customFormat="1" ht="13.2">
      <c r="A77" s="2647"/>
      <c r="B77" s="15" t="s">
        <v>1674</v>
      </c>
      <c r="C77" s="1055">
        <v>39</v>
      </c>
      <c r="D77" s="263"/>
      <c r="E77" s="281"/>
      <c r="F77" s="1289" t="s">
        <v>1717</v>
      </c>
      <c r="G77" s="280" t="s">
        <v>1642</v>
      </c>
      <c r="H77" s="270" t="s">
        <v>2556</v>
      </c>
      <c r="I77" s="1234">
        <f t="shared" si="4"/>
        <v>8910182.6090000011</v>
      </c>
      <c r="J77" s="282"/>
      <c r="K77" s="2951">
        <v>0</v>
      </c>
      <c r="L77" s="2953">
        <v>1403713.71</v>
      </c>
      <c r="M77" s="2951">
        <v>7506468.8990000011</v>
      </c>
      <c r="N77" s="282"/>
      <c r="O77" s="2757">
        <v>15154550.221799999</v>
      </c>
      <c r="P77" s="6" t="s">
        <v>1644</v>
      </c>
      <c r="Q77" s="1093"/>
      <c r="R77" s="254"/>
      <c r="S77" s="254"/>
      <c r="T77" s="254"/>
      <c r="U77" s="254"/>
      <c r="V77" s="254"/>
      <c r="W77" s="254"/>
    </row>
    <row r="78" spans="1:23" s="15" customFormat="1" ht="13.95" customHeight="1">
      <c r="A78" s="2647"/>
      <c r="B78" s="15" t="s">
        <v>1674</v>
      </c>
      <c r="C78" s="252">
        <v>40</v>
      </c>
      <c r="D78" s="263"/>
      <c r="E78" s="281"/>
      <c r="F78" s="1289" t="s">
        <v>2591</v>
      </c>
      <c r="G78" s="280" t="s">
        <v>1642</v>
      </c>
      <c r="H78" s="253" t="s">
        <v>4858</v>
      </c>
      <c r="I78" s="1234">
        <f t="shared" si="4"/>
        <v>78746.5</v>
      </c>
      <c r="J78" s="392"/>
      <c r="K78" s="2951">
        <v>78746.5</v>
      </c>
      <c r="L78" s="2953">
        <v>0</v>
      </c>
      <c r="M78" s="2951">
        <v>0</v>
      </c>
      <c r="N78" s="282"/>
      <c r="O78" s="2757"/>
      <c r="P78" s="6"/>
      <c r="Q78" s="1093"/>
      <c r="R78" s="254"/>
      <c r="S78" s="254"/>
      <c r="T78" s="254"/>
      <c r="U78" s="254"/>
      <c r="V78" s="254"/>
      <c r="W78" s="254"/>
    </row>
    <row r="79" spans="1:23" ht="12" customHeight="1" thickBot="1">
      <c r="B79" s="15" t="s">
        <v>1674</v>
      </c>
      <c r="C79" s="1055">
        <v>41</v>
      </c>
      <c r="D79" s="252"/>
      <c r="E79" s="252"/>
      <c r="F79" s="2490" t="s">
        <v>3077</v>
      </c>
      <c r="G79" s="2488" t="s">
        <v>1642</v>
      </c>
      <c r="H79" s="2489" t="s">
        <v>4500</v>
      </c>
      <c r="I79" s="1234">
        <f t="shared" si="4"/>
        <v>20933.849999999999</v>
      </c>
      <c r="J79" s="282"/>
      <c r="K79" s="2951">
        <v>684.44</v>
      </c>
      <c r="L79" s="2953">
        <v>20249.41</v>
      </c>
      <c r="M79" s="2953">
        <v>0</v>
      </c>
      <c r="N79" s="282"/>
      <c r="O79" s="2758">
        <v>31642</v>
      </c>
      <c r="P79" s="2804"/>
    </row>
    <row r="80" spans="1:23" s="15" customFormat="1" ht="25.95" customHeight="1">
      <c r="A80" s="2648"/>
      <c r="B80" s="15" t="s">
        <v>1674</v>
      </c>
      <c r="C80" s="2576">
        <v>42</v>
      </c>
      <c r="D80" s="2550"/>
      <c r="E80" s="2551"/>
      <c r="F80" s="2968" t="s">
        <v>5092</v>
      </c>
      <c r="G80" s="677" t="s">
        <v>1642</v>
      </c>
      <c r="H80" s="2552" t="s">
        <v>4512</v>
      </c>
      <c r="I80" s="2997">
        <f t="shared" si="4"/>
        <v>622519.04999999981</v>
      </c>
      <c r="J80" s="2553"/>
      <c r="K80" s="2951">
        <v>93377.857499999984</v>
      </c>
      <c r="L80" s="2953">
        <v>529141.19249999989</v>
      </c>
      <c r="M80" s="2951">
        <v>0</v>
      </c>
      <c r="N80" s="282"/>
      <c r="O80" s="2757">
        <v>1437245.8800000001</v>
      </c>
      <c r="P80" s="562"/>
      <c r="Q80" s="1093"/>
      <c r="R80" s="254"/>
      <c r="S80" s="254"/>
      <c r="T80" s="254"/>
      <c r="U80" s="254"/>
      <c r="V80" s="254"/>
      <c r="W80" s="254"/>
    </row>
    <row r="81" spans="1:23" s="15" customFormat="1" ht="25.95" customHeight="1">
      <c r="A81" s="2648"/>
      <c r="C81" s="2577">
        <v>43</v>
      </c>
      <c r="D81" s="263"/>
      <c r="E81" s="281"/>
      <c r="F81" s="2567" t="s">
        <v>2602</v>
      </c>
      <c r="G81" s="2568" t="s">
        <v>255</v>
      </c>
      <c r="H81" s="2578" t="s">
        <v>4970</v>
      </c>
      <c r="I81" s="2801">
        <f t="shared" si="4"/>
        <v>0</v>
      </c>
      <c r="J81" s="2569"/>
      <c r="K81" s="2998"/>
      <c r="L81" s="2953"/>
      <c r="M81" s="2951"/>
      <c r="N81" s="282"/>
      <c r="O81" s="2757"/>
      <c r="P81" s="2570">
        <v>14440</v>
      </c>
      <c r="Q81" s="1093"/>
      <c r="R81" s="254"/>
      <c r="S81" s="254"/>
      <c r="T81" s="254"/>
      <c r="U81" s="254"/>
      <c r="V81" s="254"/>
      <c r="W81" s="254"/>
    </row>
    <row r="82" spans="1:23" s="15" customFormat="1" ht="25.95" customHeight="1">
      <c r="A82" s="2648"/>
      <c r="C82" s="2577">
        <v>44</v>
      </c>
      <c r="D82" s="263"/>
      <c r="E82" s="281"/>
      <c r="F82" s="2567" t="s">
        <v>2602</v>
      </c>
      <c r="G82" s="2568" t="s">
        <v>255</v>
      </c>
      <c r="H82" s="2578" t="s">
        <v>4971</v>
      </c>
      <c r="I82" s="2801">
        <f t="shared" si="4"/>
        <v>0</v>
      </c>
      <c r="J82" s="2569"/>
      <c r="K82" s="2998"/>
      <c r="L82" s="2953"/>
      <c r="M82" s="2951"/>
      <c r="N82" s="282"/>
      <c r="O82" s="2757"/>
      <c r="P82" s="2570">
        <v>154729</v>
      </c>
      <c r="Q82" s="1093"/>
      <c r="R82" s="254"/>
      <c r="S82" s="254"/>
      <c r="T82" s="254"/>
      <c r="U82" s="254"/>
      <c r="V82" s="254"/>
      <c r="W82" s="254"/>
    </row>
    <row r="83" spans="1:23" s="15" customFormat="1" ht="53.25" customHeight="1">
      <c r="A83" s="2648"/>
      <c r="C83" s="2577">
        <v>45</v>
      </c>
      <c r="D83" s="263"/>
      <c r="E83" s="281"/>
      <c r="F83" s="2567" t="s">
        <v>2602</v>
      </c>
      <c r="G83" s="2568" t="s">
        <v>255</v>
      </c>
      <c r="H83" s="2578" t="s">
        <v>4972</v>
      </c>
      <c r="I83" s="2801">
        <f t="shared" si="4"/>
        <v>0</v>
      </c>
      <c r="J83" s="2569"/>
      <c r="K83" s="2998"/>
      <c r="L83" s="2953"/>
      <c r="M83" s="2951"/>
      <c r="N83" s="282"/>
      <c r="O83" s="2757"/>
      <c r="P83" s="2570">
        <v>28692</v>
      </c>
      <c r="Q83" s="1093"/>
      <c r="R83" s="254"/>
      <c r="S83" s="254"/>
      <c r="T83" s="254"/>
      <c r="U83" s="254"/>
      <c r="V83" s="254"/>
      <c r="W83" s="254"/>
    </row>
    <row r="84" spans="1:23" s="15" customFormat="1" ht="24" customHeight="1">
      <c r="A84" s="2648"/>
      <c r="C84" s="2577">
        <v>46</v>
      </c>
      <c r="D84" s="263"/>
      <c r="E84" s="281"/>
      <c r="F84" s="1290" t="s">
        <v>2602</v>
      </c>
      <c r="G84" s="280" t="s">
        <v>255</v>
      </c>
      <c r="H84" s="2578" t="s">
        <v>4974</v>
      </c>
      <c r="I84" s="259">
        <f t="shared" si="4"/>
        <v>0</v>
      </c>
      <c r="J84" s="1256"/>
      <c r="K84" s="2953"/>
      <c r="L84" s="2953"/>
      <c r="M84" s="2951"/>
      <c r="N84" s="282"/>
      <c r="O84" s="2757"/>
      <c r="P84" s="2570">
        <v>332723</v>
      </c>
      <c r="Q84" s="1093"/>
      <c r="R84" s="254"/>
      <c r="S84" s="254"/>
      <c r="T84" s="254"/>
      <c r="U84" s="254"/>
      <c r="V84" s="254"/>
      <c r="W84" s="254"/>
    </row>
    <row r="85" spans="1:23" s="15" customFormat="1" ht="36.75" customHeight="1">
      <c r="A85" s="2648"/>
      <c r="C85" s="3002">
        <v>47</v>
      </c>
      <c r="D85" s="3003"/>
      <c r="E85" s="3004"/>
      <c r="F85" s="1297" t="s">
        <v>2602</v>
      </c>
      <c r="G85" s="2642" t="s">
        <v>255</v>
      </c>
      <c r="H85" s="3005" t="s">
        <v>4973</v>
      </c>
      <c r="I85" s="559">
        <f t="shared" ref="I85" si="7">SUM(K85:M85)</f>
        <v>0</v>
      </c>
      <c r="J85" s="2821"/>
      <c r="K85" s="3006"/>
      <c r="L85" s="3006"/>
      <c r="M85" s="3007"/>
      <c r="N85" s="282"/>
      <c r="O85" s="2757"/>
      <c r="P85" s="2570">
        <v>11680</v>
      </c>
      <c r="Q85" s="1093"/>
      <c r="R85" s="254"/>
      <c r="S85" s="254"/>
      <c r="T85" s="254"/>
      <c r="U85" s="254"/>
      <c r="V85" s="254"/>
      <c r="W85" s="254"/>
    </row>
    <row r="86" spans="1:23" ht="13.5" customHeight="1">
      <c r="B86" s="15"/>
      <c r="C86" s="394">
        <v>50</v>
      </c>
      <c r="D86" s="394"/>
      <c r="E86" s="394"/>
      <c r="F86" s="1291" t="s">
        <v>2602</v>
      </c>
      <c r="G86" s="439" t="s">
        <v>255</v>
      </c>
      <c r="H86" s="395" t="s">
        <v>4968</v>
      </c>
      <c r="I86" s="3000">
        <f t="shared" si="4"/>
        <v>29040</v>
      </c>
      <c r="J86" s="1245"/>
      <c r="K86" s="3001">
        <v>29040</v>
      </c>
      <c r="L86" s="3001"/>
      <c r="M86" s="3001"/>
      <c r="N86" s="282"/>
      <c r="O86" s="2758"/>
      <c r="Q86" s="49"/>
      <c r="R86" s="49"/>
      <c r="S86" s="49"/>
      <c r="T86" s="49"/>
    </row>
    <row r="87" spans="1:23" ht="13.5" customHeight="1">
      <c r="B87" s="15"/>
      <c r="C87" s="252">
        <v>51</v>
      </c>
      <c r="D87" s="252"/>
      <c r="E87" s="252"/>
      <c r="F87" s="1290" t="s">
        <v>2602</v>
      </c>
      <c r="G87" s="280" t="s">
        <v>255</v>
      </c>
      <c r="H87" s="270" t="s">
        <v>4969</v>
      </c>
      <c r="I87" s="2982">
        <f t="shared" ref="I87:I88" si="8">SUM(K87:M87)</f>
        <v>5011</v>
      </c>
      <c r="J87" s="1256"/>
      <c r="K87" s="2953">
        <v>5011</v>
      </c>
      <c r="L87" s="2953"/>
      <c r="M87" s="2953"/>
      <c r="N87" s="282"/>
      <c r="O87" s="2758"/>
      <c r="Q87" s="49"/>
      <c r="R87" s="49"/>
      <c r="S87" s="49"/>
      <c r="T87" s="49"/>
    </row>
    <row r="88" spans="1:23">
      <c r="B88" s="15"/>
      <c r="C88" s="252">
        <v>52</v>
      </c>
      <c r="D88" s="412"/>
      <c r="E88" s="412"/>
      <c r="F88" s="2751" t="s">
        <v>303</v>
      </c>
      <c r="G88" s="15" t="s">
        <v>4572</v>
      </c>
      <c r="H88" s="254" t="s">
        <v>4944</v>
      </c>
      <c r="I88" s="2982">
        <f t="shared" si="8"/>
        <v>9996</v>
      </c>
      <c r="J88" s="282"/>
      <c r="K88" s="2953"/>
      <c r="L88" s="2953">
        <v>9996</v>
      </c>
      <c r="M88" s="2953"/>
      <c r="N88" s="282"/>
      <c r="O88" s="2758"/>
      <c r="Q88" s="49"/>
      <c r="R88" s="49"/>
      <c r="S88" s="49"/>
      <c r="T88" s="49"/>
    </row>
    <row r="89" spans="1:23" s="15" customFormat="1" ht="22.8">
      <c r="A89" s="2647"/>
      <c r="B89" s="15" t="s">
        <v>1673</v>
      </c>
      <c r="C89" s="252">
        <v>53</v>
      </c>
      <c r="D89" s="2546"/>
      <c r="E89" s="2546"/>
      <c r="F89" s="2491" t="s">
        <v>985</v>
      </c>
      <c r="G89" s="2492" t="s">
        <v>1642</v>
      </c>
      <c r="H89" s="2489" t="s">
        <v>391</v>
      </c>
      <c r="I89" s="2983">
        <f t="shared" si="4"/>
        <v>47219.45</v>
      </c>
      <c r="J89" s="282"/>
      <c r="K89" s="2951">
        <v>0</v>
      </c>
      <c r="L89" s="2953">
        <v>47219.45</v>
      </c>
      <c r="M89" s="2953">
        <v>0</v>
      </c>
      <c r="N89" s="282"/>
      <c r="O89" s="2759">
        <v>186981</v>
      </c>
      <c r="P89" s="6"/>
      <c r="Q89" s="287"/>
    </row>
    <row r="90" spans="1:23" s="15" customFormat="1" ht="22.8">
      <c r="A90" s="2647"/>
      <c r="B90" s="15" t="s">
        <v>1674</v>
      </c>
      <c r="C90" s="252">
        <v>54</v>
      </c>
      <c r="D90" s="2549"/>
      <c r="E90" s="2549"/>
      <c r="F90" s="2780" t="s">
        <v>2557</v>
      </c>
      <c r="G90" s="394" t="s">
        <v>1642</v>
      </c>
      <c r="H90" s="2781" t="s">
        <v>2558</v>
      </c>
      <c r="I90" s="2903">
        <f t="shared" si="4"/>
        <v>0</v>
      </c>
      <c r="J90" s="349"/>
      <c r="K90" s="2951">
        <v>0</v>
      </c>
      <c r="L90" s="2970">
        <v>0</v>
      </c>
      <c r="M90" s="2970">
        <v>0</v>
      </c>
      <c r="N90" s="282"/>
      <c r="O90" s="2759">
        <v>43191.63</v>
      </c>
      <c r="P90" s="2366" t="s">
        <v>4923</v>
      </c>
      <c r="Q90" s="287"/>
    </row>
    <row r="91" spans="1:23">
      <c r="A91" s="2647"/>
      <c r="B91" s="15"/>
      <c r="C91" s="252">
        <v>55</v>
      </c>
      <c r="D91" s="252"/>
      <c r="E91" s="252"/>
      <c r="F91" s="1290" t="s">
        <v>691</v>
      </c>
      <c r="G91" s="280" t="s">
        <v>691</v>
      </c>
      <c r="H91" s="2487" t="s">
        <v>4940</v>
      </c>
      <c r="I91" s="2982">
        <f t="shared" ref="I91" si="9">SUM(K91:M91)</f>
        <v>888703</v>
      </c>
      <c r="J91" s="282"/>
      <c r="K91" s="2953"/>
      <c r="L91" s="2953">
        <v>888703</v>
      </c>
      <c r="M91" s="2971"/>
      <c r="N91" s="282"/>
      <c r="O91" s="2747"/>
      <c r="P91" s="3" t="s">
        <v>4941</v>
      </c>
    </row>
    <row r="92" spans="1:23">
      <c r="A92" s="2647"/>
      <c r="B92" s="15"/>
      <c r="C92" s="252">
        <v>56</v>
      </c>
      <c r="D92" s="252"/>
      <c r="E92" s="252"/>
      <c r="F92" s="2782" t="s">
        <v>691</v>
      </c>
      <c r="G92" s="252" t="s">
        <v>691</v>
      </c>
      <c r="H92" s="2487" t="s">
        <v>4536</v>
      </c>
      <c r="I92" s="2982">
        <f t="shared" si="4"/>
        <v>570505</v>
      </c>
      <c r="J92" s="349"/>
      <c r="K92" s="3139">
        <f>570505-M92</f>
        <v>91025</v>
      </c>
      <c r="L92" s="2970"/>
      <c r="M92" s="3352">
        <f>276030+(204530-1080)</f>
        <v>479480</v>
      </c>
      <c r="N92" s="282"/>
      <c r="O92" s="2759">
        <v>693831</v>
      </c>
      <c r="P92" s="3" t="s">
        <v>4546</v>
      </c>
    </row>
    <row r="93" spans="1:23" s="15" customFormat="1">
      <c r="A93" s="2647"/>
      <c r="C93" s="252">
        <v>57</v>
      </c>
      <c r="D93" s="252"/>
      <c r="E93" s="252"/>
      <c r="F93" s="1290" t="s">
        <v>691</v>
      </c>
      <c r="G93" s="280" t="s">
        <v>691</v>
      </c>
      <c r="H93" s="2489" t="s">
        <v>4537</v>
      </c>
      <c r="I93" s="2982">
        <f>SUM(K93:M93)</f>
        <v>4840</v>
      </c>
      <c r="J93" s="1195"/>
      <c r="K93" s="2953">
        <v>4840</v>
      </c>
      <c r="L93" s="2972"/>
      <c r="M93" s="2972"/>
      <c r="N93" s="282"/>
      <c r="O93" s="2762"/>
      <c r="P93" s="2537" t="s">
        <v>4716</v>
      </c>
      <c r="T93"/>
    </row>
    <row r="94" spans="1:23" ht="12.75" customHeight="1">
      <c r="A94" s="2647"/>
      <c r="B94" s="15"/>
      <c r="C94" s="252">
        <v>58</v>
      </c>
      <c r="D94" s="252"/>
      <c r="E94" s="252"/>
      <c r="F94" s="1290" t="s">
        <v>691</v>
      </c>
      <c r="G94" s="280" t="s">
        <v>691</v>
      </c>
      <c r="H94" s="2489" t="s">
        <v>4651</v>
      </c>
      <c r="I94" s="2982">
        <f t="shared" ref="I94" si="10">SUM(K94:M94)</f>
        <v>57584</v>
      </c>
      <c r="J94" s="282"/>
      <c r="K94" s="2953">
        <v>57584</v>
      </c>
      <c r="L94" s="2953"/>
      <c r="M94" s="2972"/>
      <c r="N94" s="282"/>
      <c r="O94" s="2762"/>
      <c r="P94" s="3" t="s">
        <v>4554</v>
      </c>
    </row>
    <row r="95" spans="1:23">
      <c r="A95" s="2647"/>
      <c r="B95" s="15"/>
      <c r="C95" s="252">
        <v>59</v>
      </c>
      <c r="D95" s="252"/>
      <c r="E95" s="252"/>
      <c r="F95" s="1290" t="s">
        <v>691</v>
      </c>
      <c r="G95" s="280" t="s">
        <v>691</v>
      </c>
      <c r="H95" s="2489" t="s">
        <v>4414</v>
      </c>
      <c r="I95" s="2982">
        <f t="shared" ref="I95" si="11">SUM(K95:M95)</f>
        <v>38600</v>
      </c>
      <c r="J95" s="282"/>
      <c r="K95" s="2953">
        <v>38600</v>
      </c>
      <c r="L95" s="2953"/>
      <c r="M95" s="2971"/>
      <c r="N95" s="282"/>
      <c r="O95" s="2763"/>
      <c r="P95" s="3" t="s">
        <v>4554</v>
      </c>
    </row>
    <row r="96" spans="1:23" s="15" customFormat="1" ht="72" thickBot="1">
      <c r="A96" s="2647"/>
      <c r="C96" s="412">
        <v>60</v>
      </c>
      <c r="D96" s="2768"/>
      <c r="E96" s="2547"/>
      <c r="F96" s="2547" t="s">
        <v>691</v>
      </c>
      <c r="G96" s="2547" t="s">
        <v>4485</v>
      </c>
      <c r="H96" s="2548" t="s">
        <v>4412</v>
      </c>
      <c r="I96" s="2984">
        <f t="shared" ref="I96" si="12">SUM(K96:M96)</f>
        <v>47288</v>
      </c>
      <c r="J96" s="2900"/>
      <c r="K96" s="3126">
        <v>47288</v>
      </c>
      <c r="L96" s="2973"/>
      <c r="M96" s="2973"/>
      <c r="N96" s="282"/>
      <c r="O96" s="2901">
        <f>881784.9+155609.1</f>
        <v>1037394</v>
      </c>
      <c r="P96" s="429" t="s">
        <v>4490</v>
      </c>
      <c r="T96"/>
    </row>
    <row r="97" spans="1:17" ht="23.4">
      <c r="A97" s="2649"/>
      <c r="B97" s="15"/>
      <c r="C97" s="3544">
        <v>61</v>
      </c>
      <c r="D97" s="2905"/>
      <c r="E97" s="2905"/>
      <c r="F97" s="2906" t="s">
        <v>979</v>
      </c>
      <c r="G97" s="2907" t="s">
        <v>4470</v>
      </c>
      <c r="H97" s="2905" t="s">
        <v>4690</v>
      </c>
      <c r="I97" s="2985">
        <f t="shared" si="4"/>
        <v>254729</v>
      </c>
      <c r="J97" s="2908"/>
      <c r="K97" s="3127"/>
      <c r="L97" s="2975">
        <f>122404+4400+(118325+7600+2000)</f>
        <v>254729</v>
      </c>
      <c r="M97" s="2974"/>
      <c r="N97" s="2553"/>
      <c r="O97" s="3546">
        <v>268728</v>
      </c>
      <c r="P97" s="49" t="s">
        <v>4961</v>
      </c>
    </row>
    <row r="98" spans="1:17" ht="24" thickBot="1">
      <c r="A98" s="2649"/>
      <c r="B98" s="15"/>
      <c r="C98" s="3545"/>
      <c r="D98" s="2909"/>
      <c r="E98" s="2909"/>
      <c r="F98" s="2910" t="s">
        <v>979</v>
      </c>
      <c r="G98" s="2911" t="s">
        <v>4470</v>
      </c>
      <c r="H98" s="2909" t="s">
        <v>5061</v>
      </c>
      <c r="I98" s="2986">
        <f t="shared" si="4"/>
        <v>14000</v>
      </c>
      <c r="J98" s="2912"/>
      <c r="K98" s="3128"/>
      <c r="L98" s="2977">
        <v>14000</v>
      </c>
      <c r="M98" s="2976"/>
      <c r="N98" s="2641"/>
      <c r="O98" s="3547"/>
    </row>
    <row r="99" spans="1:17" ht="121.95" customHeight="1">
      <c r="A99" s="2649"/>
      <c r="B99" s="15"/>
      <c r="C99" s="394">
        <v>62</v>
      </c>
      <c r="D99" s="2360"/>
      <c r="E99" s="2360"/>
      <c r="F99" s="2361" t="s">
        <v>979</v>
      </c>
      <c r="G99" s="2362" t="s">
        <v>4470</v>
      </c>
      <c r="H99" s="2902" t="s">
        <v>4486</v>
      </c>
      <c r="I99" s="2987">
        <f t="shared" si="4"/>
        <v>613434</v>
      </c>
      <c r="J99" s="2363"/>
      <c r="K99" s="3129">
        <f>613434-L99-M99</f>
        <v>193434</v>
      </c>
      <c r="L99" s="2981">
        <f>270000+150000</f>
        <v>420000</v>
      </c>
      <c r="M99" s="2980"/>
      <c r="N99" s="2795"/>
      <c r="O99" s="2904">
        <v>635250</v>
      </c>
      <c r="P99" s="89" t="s">
        <v>4487</v>
      </c>
    </row>
    <row r="100" spans="1:17" s="15" customFormat="1" ht="12">
      <c r="A100" s="2649"/>
      <c r="B100" s="15" t="s">
        <v>1674</v>
      </c>
      <c r="C100" s="252">
        <v>63</v>
      </c>
      <c r="D100" s="439"/>
      <c r="E100" s="439"/>
      <c r="F100" s="2573" t="s">
        <v>691</v>
      </c>
      <c r="G100" s="2574" t="s">
        <v>691</v>
      </c>
      <c r="H100" s="2575" t="s">
        <v>4519</v>
      </c>
      <c r="I100" s="2988">
        <f t="shared" si="4"/>
        <v>59199</v>
      </c>
      <c r="J100" s="282"/>
      <c r="K100" s="2951">
        <f>59199-M100</f>
        <v>9500</v>
      </c>
      <c r="L100" s="2953"/>
      <c r="M100" s="2894">
        <f>47733+1966</f>
        <v>49699</v>
      </c>
      <c r="N100" s="282"/>
      <c r="O100" s="2758">
        <v>262933.5</v>
      </c>
      <c r="P100" s="49"/>
      <c r="Q100" s="287"/>
    </row>
    <row r="101" spans="1:17" ht="21" customHeight="1">
      <c r="A101" s="2649"/>
      <c r="B101" s="15"/>
      <c r="C101" s="15"/>
      <c r="D101" s="252"/>
      <c r="E101" s="252"/>
      <c r="F101" s="280" t="s">
        <v>691</v>
      </c>
      <c r="G101" s="252" t="s">
        <v>691</v>
      </c>
      <c r="H101" s="2799" t="s">
        <v>4419</v>
      </c>
      <c r="I101" s="3014">
        <f t="shared" ref="I101:I104" si="13">SUM(K101:M101)</f>
        <v>19470</v>
      </c>
      <c r="J101" s="282"/>
      <c r="K101" s="2953">
        <f>20922-K102</f>
        <v>19470</v>
      </c>
      <c r="L101" s="2972"/>
      <c r="M101" s="2972"/>
      <c r="N101" s="282"/>
      <c r="O101" s="2746"/>
      <c r="P101" s="3" t="s">
        <v>5165</v>
      </c>
      <c r="Q101"/>
    </row>
    <row r="102" spans="1:17" ht="21" customHeight="1">
      <c r="A102" s="2649"/>
      <c r="B102" s="15"/>
      <c r="C102" s="15"/>
      <c r="D102" s="252"/>
      <c r="E102" s="252"/>
      <c r="F102" s="280"/>
      <c r="G102" s="252"/>
      <c r="H102" s="2799" t="s">
        <v>5163</v>
      </c>
      <c r="I102" s="3014">
        <f t="shared" si="13"/>
        <v>1452</v>
      </c>
      <c r="J102" s="282"/>
      <c r="K102" s="2953">
        <v>1452</v>
      </c>
      <c r="L102" s="2972"/>
      <c r="M102" s="2972"/>
      <c r="N102" s="282"/>
      <c r="O102" s="2746"/>
      <c r="P102" s="3" t="s">
        <v>5164</v>
      </c>
      <c r="Q102"/>
    </row>
    <row r="103" spans="1:17" ht="21" customHeight="1">
      <c r="A103" s="2649"/>
      <c r="B103" s="15"/>
      <c r="C103" s="15"/>
      <c r="D103" s="252"/>
      <c r="E103" s="252"/>
      <c r="F103" s="280" t="s">
        <v>691</v>
      </c>
      <c r="G103" s="252" t="s">
        <v>691</v>
      </c>
      <c r="H103" s="2798" t="s">
        <v>4415</v>
      </c>
      <c r="I103" s="3014">
        <f t="shared" si="13"/>
        <v>7994</v>
      </c>
      <c r="J103" s="282"/>
      <c r="K103" s="2953">
        <v>7994</v>
      </c>
      <c r="L103" s="2972"/>
      <c r="M103" s="2972"/>
      <c r="N103" s="282"/>
      <c r="O103" s="2746"/>
      <c r="P103" s="3" t="s">
        <v>4964</v>
      </c>
      <c r="Q103"/>
    </row>
    <row r="104" spans="1:17" ht="12">
      <c r="A104" s="2649"/>
      <c r="B104" s="15"/>
      <c r="C104" s="252"/>
      <c r="D104" s="252"/>
      <c r="E104" s="252"/>
      <c r="F104" s="1290" t="s">
        <v>691</v>
      </c>
      <c r="G104" s="252" t="s">
        <v>691</v>
      </c>
      <c r="H104" s="2368" t="s">
        <v>4947</v>
      </c>
      <c r="I104" s="3014">
        <f t="shared" si="13"/>
        <v>250000</v>
      </c>
      <c r="J104" s="282"/>
      <c r="K104" s="2953">
        <v>250000</v>
      </c>
      <c r="L104" s="2953"/>
      <c r="M104" s="2972"/>
      <c r="N104" s="282"/>
      <c r="O104" s="2746"/>
      <c r="P104" s="3" t="s">
        <v>4547</v>
      </c>
    </row>
    <row r="105" spans="1:17" s="15" customFormat="1" ht="23.4">
      <c r="A105" s="2649"/>
      <c r="B105" s="15" t="s">
        <v>1674</v>
      </c>
      <c r="C105" s="252">
        <v>64</v>
      </c>
      <c r="D105" s="280"/>
      <c r="E105" s="280"/>
      <c r="F105" s="2491" t="s">
        <v>3168</v>
      </c>
      <c r="G105" s="2492" t="s">
        <v>96</v>
      </c>
      <c r="H105" s="2489" t="s">
        <v>4520</v>
      </c>
      <c r="I105" s="2996">
        <f t="shared" si="4"/>
        <v>42376</v>
      </c>
      <c r="J105" s="282"/>
      <c r="K105" s="2951">
        <v>0</v>
      </c>
      <c r="L105" s="2952">
        <v>42376</v>
      </c>
      <c r="M105" s="2953">
        <v>0</v>
      </c>
      <c r="N105" s="282"/>
      <c r="O105" s="3561">
        <f>SUM(I105:I111)</f>
        <v>68285</v>
      </c>
      <c r="P105" s="49"/>
      <c r="Q105" s="287"/>
    </row>
    <row r="106" spans="1:17" s="15" customFormat="1" ht="22.8">
      <c r="A106" s="2647"/>
      <c r="B106" s="15" t="s">
        <v>1674</v>
      </c>
      <c r="C106" s="252">
        <v>65</v>
      </c>
      <c r="D106" s="280"/>
      <c r="E106" s="280"/>
      <c r="F106" s="2491" t="s">
        <v>3171</v>
      </c>
      <c r="G106" s="2492" t="s">
        <v>4525</v>
      </c>
      <c r="H106" s="2489" t="s">
        <v>4521</v>
      </c>
      <c r="I106" s="2996">
        <f t="shared" si="4"/>
        <v>1221</v>
      </c>
      <c r="J106" s="282"/>
      <c r="K106" s="2951">
        <v>0</v>
      </c>
      <c r="L106" s="2952">
        <v>1221</v>
      </c>
      <c r="M106" s="2953">
        <v>0</v>
      </c>
      <c r="N106" s="282"/>
      <c r="O106" s="3561"/>
      <c r="P106" s="120"/>
      <c r="Q106" s="287"/>
    </row>
    <row r="107" spans="1:17" s="15" customFormat="1" ht="22.8">
      <c r="A107" s="2647"/>
      <c r="B107" s="15" t="s">
        <v>759</v>
      </c>
      <c r="C107" s="252">
        <v>66</v>
      </c>
      <c r="D107" s="280"/>
      <c r="E107" s="280"/>
      <c r="F107" s="2491" t="s">
        <v>3172</v>
      </c>
      <c r="G107" s="2492" t="s">
        <v>1865</v>
      </c>
      <c r="H107" s="2489" t="s">
        <v>4522</v>
      </c>
      <c r="I107" s="2996">
        <f t="shared" si="4"/>
        <v>15473</v>
      </c>
      <c r="J107" s="282"/>
      <c r="K107" s="2951">
        <v>0</v>
      </c>
      <c r="L107" s="2952">
        <v>15473</v>
      </c>
      <c r="M107" s="2953">
        <v>0</v>
      </c>
      <c r="N107" s="282"/>
      <c r="O107" s="3561"/>
      <c r="P107" s="120"/>
      <c r="Q107" s="287"/>
    </row>
    <row r="108" spans="1:17" s="15" customFormat="1" ht="22.8">
      <c r="A108" s="2647"/>
      <c r="B108" s="15" t="s">
        <v>759</v>
      </c>
      <c r="C108" s="252">
        <v>67</v>
      </c>
      <c r="D108" s="280"/>
      <c r="E108" s="280"/>
      <c r="F108" s="2491" t="s">
        <v>3174</v>
      </c>
      <c r="G108" s="2492" t="s">
        <v>696</v>
      </c>
      <c r="H108" s="2489" t="s">
        <v>4523</v>
      </c>
      <c r="I108" s="2996">
        <f t="shared" si="4"/>
        <v>2219</v>
      </c>
      <c r="J108" s="282"/>
      <c r="K108" s="2951">
        <v>0</v>
      </c>
      <c r="L108" s="2953">
        <v>2219</v>
      </c>
      <c r="M108" s="2953">
        <v>0</v>
      </c>
      <c r="N108" s="282"/>
      <c r="O108" s="3561"/>
      <c r="P108" s="120"/>
      <c r="Q108" s="287"/>
    </row>
    <row r="109" spans="1:17" s="15" customFormat="1" ht="22.8">
      <c r="A109" s="2647"/>
      <c r="B109" s="15" t="s">
        <v>1674</v>
      </c>
      <c r="C109" s="252">
        <v>68</v>
      </c>
      <c r="D109" s="280"/>
      <c r="E109" s="280"/>
      <c r="F109" s="2491" t="s">
        <v>1266</v>
      </c>
      <c r="G109" s="2492" t="s">
        <v>1254</v>
      </c>
      <c r="H109" s="2489" t="s">
        <v>4524</v>
      </c>
      <c r="I109" s="2996">
        <f t="shared" si="4"/>
        <v>2857</v>
      </c>
      <c r="J109" s="282"/>
      <c r="K109" s="2951">
        <v>0</v>
      </c>
      <c r="L109" s="2953">
        <v>2857</v>
      </c>
      <c r="M109" s="2953">
        <v>0</v>
      </c>
      <c r="N109" s="282"/>
      <c r="O109" s="3561"/>
      <c r="P109" s="120"/>
      <c r="Q109" s="287"/>
    </row>
    <row r="110" spans="1:17" s="15" customFormat="1" ht="22.8">
      <c r="A110" s="2647"/>
      <c r="B110" s="15" t="s">
        <v>1674</v>
      </c>
      <c r="C110" s="252">
        <v>69</v>
      </c>
      <c r="D110" s="280"/>
      <c r="E110" s="280"/>
      <c r="F110" s="2491" t="s">
        <v>3178</v>
      </c>
      <c r="G110" s="2492" t="s">
        <v>4527</v>
      </c>
      <c r="H110" s="2489" t="s">
        <v>4526</v>
      </c>
      <c r="I110" s="2996">
        <f t="shared" si="4"/>
        <v>1643</v>
      </c>
      <c r="J110" s="282"/>
      <c r="K110" s="2951">
        <v>0</v>
      </c>
      <c r="L110" s="2952">
        <v>1643</v>
      </c>
      <c r="M110" s="2953">
        <v>0</v>
      </c>
      <c r="N110" s="282"/>
      <c r="O110" s="3561"/>
      <c r="P110" s="120"/>
      <c r="Q110" s="287"/>
    </row>
    <row r="111" spans="1:17" s="15" customFormat="1" ht="22.8">
      <c r="A111" s="2647"/>
      <c r="B111" s="15" t="s">
        <v>759</v>
      </c>
      <c r="C111" s="252">
        <v>70</v>
      </c>
      <c r="D111" s="280"/>
      <c r="E111" s="280"/>
      <c r="F111" s="2491" t="s">
        <v>3179</v>
      </c>
      <c r="G111" s="2492" t="s">
        <v>1290</v>
      </c>
      <c r="H111" s="2489" t="s">
        <v>4528</v>
      </c>
      <c r="I111" s="2996">
        <f t="shared" si="4"/>
        <v>2496</v>
      </c>
      <c r="J111" s="282"/>
      <c r="K111" s="2951">
        <v>0</v>
      </c>
      <c r="L111" s="2953">
        <v>2496</v>
      </c>
      <c r="M111" s="2953">
        <v>0</v>
      </c>
      <c r="N111" s="282"/>
      <c r="O111" s="3561"/>
      <c r="P111" s="120"/>
      <c r="Q111" s="287"/>
    </row>
    <row r="112" spans="1:17" s="13" customFormat="1" ht="23.4" thickBot="1">
      <c r="A112" s="2646"/>
      <c r="B112" s="2679"/>
      <c r="C112" s="252">
        <v>71</v>
      </c>
      <c r="D112" s="280"/>
      <c r="E112" s="280"/>
      <c r="F112" s="2491" t="s">
        <v>1645</v>
      </c>
      <c r="G112" s="2492" t="s">
        <v>1646</v>
      </c>
      <c r="H112" s="2489" t="s">
        <v>4594</v>
      </c>
      <c r="I112" s="2996">
        <v>7962</v>
      </c>
      <c r="J112" s="282"/>
      <c r="K112" s="3327">
        <f>7962*1.21</f>
        <v>9634.02</v>
      </c>
      <c r="L112" s="2953"/>
      <c r="M112" s="2953"/>
      <c r="N112" s="282"/>
      <c r="O112" s="2758"/>
      <c r="P112" s="171" t="s">
        <v>5109</v>
      </c>
    </row>
    <row r="113" spans="1:17" ht="12" thickTop="1">
      <c r="B113" s="15" t="s">
        <v>1673</v>
      </c>
      <c r="C113" s="252">
        <v>72</v>
      </c>
      <c r="D113" s="438"/>
      <c r="E113" s="438"/>
      <c r="F113" s="1297" t="s">
        <v>782</v>
      </c>
      <c r="G113" s="438" t="s">
        <v>349</v>
      </c>
      <c r="H113" s="3022" t="s">
        <v>4876</v>
      </c>
      <c r="I113" s="588">
        <f>SUM(K113:M113)</f>
        <v>19174</v>
      </c>
      <c r="J113" s="2566"/>
      <c r="K113" s="269">
        <v>3328</v>
      </c>
      <c r="L113" s="269">
        <f>15132+714</f>
        <v>15846</v>
      </c>
      <c r="M113" s="269"/>
      <c r="N113" s="282"/>
      <c r="O113" s="2758"/>
      <c r="P113" s="400" t="s">
        <v>2176</v>
      </c>
    </row>
    <row r="114" spans="1:17" ht="22.8">
      <c r="B114" s="15" t="s">
        <v>1673</v>
      </c>
      <c r="C114" s="252">
        <v>73</v>
      </c>
      <c r="D114" s="2359"/>
      <c r="E114" s="2359"/>
      <c r="F114" s="2599" t="s">
        <v>2976</v>
      </c>
      <c r="G114" s="2359" t="s">
        <v>349</v>
      </c>
      <c r="H114" s="2600" t="s">
        <v>4729</v>
      </c>
      <c r="I114" s="2802">
        <f>SUM(K114:M114)</f>
        <v>77701.61</v>
      </c>
      <c r="J114" s="2566"/>
      <c r="K114" s="269">
        <f>7563.71+6647.18</f>
        <v>14210.89</v>
      </c>
      <c r="L114" s="269">
        <f>50424.72+13066</f>
        <v>63490.720000000001</v>
      </c>
      <c r="M114" s="269"/>
      <c r="N114" s="282"/>
      <c r="O114" s="2758">
        <v>226889.89</v>
      </c>
      <c r="P114" s="400" t="s">
        <v>4758</v>
      </c>
    </row>
    <row r="115" spans="1:17">
      <c r="B115" s="15" t="s">
        <v>1673</v>
      </c>
      <c r="C115" s="252">
        <v>74</v>
      </c>
      <c r="D115" s="2359"/>
      <c r="E115" s="2359"/>
      <c r="F115" s="2599" t="s">
        <v>2977</v>
      </c>
      <c r="G115" s="2359" t="s">
        <v>349</v>
      </c>
      <c r="H115" s="3337" t="s">
        <v>4759</v>
      </c>
      <c r="I115" s="3023">
        <f>SUM(K115:M115)</f>
        <v>41749</v>
      </c>
      <c r="J115" s="2566"/>
      <c r="K115" s="269"/>
      <c r="L115" s="269">
        <v>41749</v>
      </c>
      <c r="M115" s="269"/>
      <c r="N115" s="282"/>
      <c r="O115" s="2758"/>
      <c r="P115" s="2601" t="s">
        <v>5112</v>
      </c>
    </row>
    <row r="116" spans="1:17" s="15" customFormat="1">
      <c r="A116" s="2647"/>
      <c r="B116" s="15" t="s">
        <v>1674</v>
      </c>
      <c r="C116" s="252">
        <v>75</v>
      </c>
      <c r="D116" s="2549"/>
      <c r="E116" s="2549"/>
      <c r="F116" s="1291" t="s">
        <v>640</v>
      </c>
      <c r="G116" s="439" t="s">
        <v>96</v>
      </c>
      <c r="H116" s="439" t="s">
        <v>697</v>
      </c>
      <c r="I116" s="396">
        <f t="shared" ref="I116:I120" si="14">SUM(K116:M116)</f>
        <v>42102</v>
      </c>
      <c r="J116" s="282"/>
      <c r="K116" s="325"/>
      <c r="L116" s="269">
        <f>102+42000</f>
        <v>42102</v>
      </c>
      <c r="M116" s="269"/>
      <c r="N116" s="282"/>
      <c r="O116" s="2758"/>
      <c r="P116" s="3"/>
      <c r="Q116" s="287"/>
    </row>
    <row r="117" spans="1:17" s="15" customFormat="1">
      <c r="A117" s="2647"/>
      <c r="B117" s="15" t="s">
        <v>1674</v>
      </c>
      <c r="C117" s="252">
        <v>76</v>
      </c>
      <c r="D117" s="281"/>
      <c r="E117" s="281"/>
      <c r="F117" s="1290" t="s">
        <v>734</v>
      </c>
      <c r="G117" s="280" t="s">
        <v>96</v>
      </c>
      <c r="H117" s="280" t="s">
        <v>1251</v>
      </c>
      <c r="I117" s="269">
        <f t="shared" si="14"/>
        <v>70991</v>
      </c>
      <c r="J117" s="282"/>
      <c r="K117" s="325"/>
      <c r="L117" s="269">
        <v>70991</v>
      </c>
      <c r="M117" s="269"/>
      <c r="N117" s="282"/>
      <c r="O117" s="2758"/>
      <c r="P117" s="3"/>
      <c r="Q117" s="287"/>
    </row>
    <row r="118" spans="1:17" s="15" customFormat="1">
      <c r="A118" s="2647"/>
      <c r="B118" s="15" t="s">
        <v>759</v>
      </c>
      <c r="C118" s="252">
        <v>77</v>
      </c>
      <c r="D118" s="281"/>
      <c r="E118" s="281"/>
      <c r="F118" s="1290" t="s">
        <v>780</v>
      </c>
      <c r="G118" s="280" t="s">
        <v>1865</v>
      </c>
      <c r="H118" s="280" t="s">
        <v>957</v>
      </c>
      <c r="I118" s="269">
        <f t="shared" si="14"/>
        <v>17776</v>
      </c>
      <c r="J118" s="282"/>
      <c r="K118" s="325"/>
      <c r="L118" s="269">
        <f>1796+15980</f>
        <v>17776</v>
      </c>
      <c r="M118" s="269"/>
      <c r="N118" s="282"/>
      <c r="O118" s="2758"/>
      <c r="P118" s="3"/>
      <c r="Q118" s="287"/>
    </row>
    <row r="119" spans="1:17" s="15" customFormat="1">
      <c r="A119" s="2647"/>
      <c r="B119" s="15" t="s">
        <v>759</v>
      </c>
      <c r="C119" s="252">
        <v>78</v>
      </c>
      <c r="D119" s="281"/>
      <c r="E119" s="281"/>
      <c r="F119" s="1290" t="s">
        <v>1002</v>
      </c>
      <c r="G119" s="280" t="s">
        <v>1865</v>
      </c>
      <c r="H119" s="280" t="s">
        <v>2772</v>
      </c>
      <c r="I119" s="279">
        <f t="shared" si="14"/>
        <v>40988</v>
      </c>
      <c r="J119" s="282"/>
      <c r="K119" s="325">
        <v>8888.4</v>
      </c>
      <c r="L119" s="279">
        <f>40988-K119</f>
        <v>32099.599999999999</v>
      </c>
      <c r="M119" s="269"/>
      <c r="N119" s="282"/>
      <c r="O119" s="2758"/>
      <c r="P119" s="3"/>
      <c r="Q119" s="287"/>
    </row>
    <row r="120" spans="1:17" s="15" customFormat="1">
      <c r="A120" s="2647"/>
      <c r="B120" s="15" t="s">
        <v>759</v>
      </c>
      <c r="C120" s="252">
        <v>79</v>
      </c>
      <c r="D120" s="281"/>
      <c r="E120" s="281"/>
      <c r="F120" s="1290" t="s">
        <v>1560</v>
      </c>
      <c r="G120" s="280" t="s">
        <v>1865</v>
      </c>
      <c r="H120" s="280" t="s">
        <v>2773</v>
      </c>
      <c r="I120" s="279">
        <f t="shared" si="14"/>
        <v>25608</v>
      </c>
      <c r="J120" s="282"/>
      <c r="K120" s="325">
        <v>4268</v>
      </c>
      <c r="L120" s="279">
        <f>25608-K120</f>
        <v>21340</v>
      </c>
      <c r="M120" s="269"/>
      <c r="N120" s="282"/>
      <c r="O120" s="2758"/>
      <c r="P120" s="3"/>
      <c r="Q120" s="287"/>
    </row>
    <row r="121" spans="1:17" ht="12">
      <c r="D121" s="78"/>
      <c r="E121" s="78"/>
      <c r="F121" s="1082"/>
      <c r="G121" s="255"/>
      <c r="H121" s="260" t="s">
        <v>1271</v>
      </c>
      <c r="I121" s="2678">
        <f>SUM(I40:I120)</f>
        <v>24914982.595542617</v>
      </c>
      <c r="J121" s="327"/>
      <c r="K121" s="326">
        <f>SUM(K40:K120)</f>
        <v>3340445.1859999998</v>
      </c>
      <c r="L121" s="326">
        <f>SUM(L40:L120)</f>
        <v>11269207.880542617</v>
      </c>
      <c r="M121" s="326">
        <f>SUM(M40:M120)</f>
        <v>10307001.549000002</v>
      </c>
      <c r="N121" s="282"/>
      <c r="O121" s="2764"/>
      <c r="P121" s="3"/>
    </row>
    <row r="122" spans="1:17" ht="14.4" customHeight="1">
      <c r="D122" s="78"/>
      <c r="E122" s="78"/>
      <c r="F122" s="1082"/>
      <c r="G122" s="255"/>
      <c r="H122" s="334"/>
      <c r="I122" s="327"/>
      <c r="J122" s="327"/>
      <c r="K122" s="327"/>
      <c r="L122" s="327"/>
      <c r="M122" s="2765"/>
      <c r="N122" s="282"/>
      <c r="O122" s="327"/>
    </row>
    <row r="123" spans="1:17" ht="12" hidden="1" outlineLevel="1">
      <c r="B123" s="353" t="s">
        <v>1674</v>
      </c>
      <c r="D123" s="78"/>
      <c r="E123" s="78"/>
      <c r="F123" s="1082"/>
      <c r="G123" s="255"/>
      <c r="H123" s="334"/>
      <c r="I123" s="440">
        <f>SUMIF($B$42:$B$120,$B123,I$42:I$120)</f>
        <v>15290012.786242619</v>
      </c>
      <c r="J123" s="327"/>
      <c r="K123" s="440">
        <f t="shared" ref="K123:M125" si="15">SUMIF($B$42:$B$120,$B123,K$42:K$120)</f>
        <v>1667802.3874999997</v>
      </c>
      <c r="L123" s="440">
        <f t="shared" si="15"/>
        <v>4672422.8497426184</v>
      </c>
      <c r="M123" s="440">
        <f t="shared" si="15"/>
        <v>8949787.5490000006</v>
      </c>
      <c r="N123" s="282"/>
      <c r="O123" s="440"/>
      <c r="Q123"/>
    </row>
    <row r="124" spans="1:17" ht="12" hidden="1" outlineLevel="1">
      <c r="B124" s="353" t="s">
        <v>759</v>
      </c>
      <c r="D124" s="78"/>
      <c r="E124" s="78"/>
      <c r="F124" s="1082"/>
      <c r="G124" s="255"/>
      <c r="H124" s="334"/>
      <c r="I124" s="440">
        <f>SUMIF($B$42:$B$120,$B124,I$42:I$120)</f>
        <v>6220788.7593</v>
      </c>
      <c r="J124" s="327"/>
      <c r="K124" s="440">
        <f t="shared" si="15"/>
        <v>612355.39850000001</v>
      </c>
      <c r="L124" s="440">
        <f t="shared" si="15"/>
        <v>4730699.3607999999</v>
      </c>
      <c r="M124" s="440">
        <f t="shared" si="15"/>
        <v>877734</v>
      </c>
      <c r="N124" s="282"/>
      <c r="O124" s="440"/>
      <c r="Q124"/>
    </row>
    <row r="125" spans="1:17" ht="12" hidden="1" outlineLevel="1">
      <c r="B125" s="353" t="s">
        <v>1673</v>
      </c>
      <c r="D125" s="78"/>
      <c r="E125" s="78"/>
      <c r="F125" s="1082"/>
      <c r="G125" s="255"/>
      <c r="H125" s="334"/>
      <c r="I125" s="440">
        <f>SUMIF($B$42:$B$120,$B125,I$42:I$120)</f>
        <v>203844.06</v>
      </c>
      <c r="J125" s="327"/>
      <c r="K125" s="440">
        <f t="shared" si="15"/>
        <v>23538.89</v>
      </c>
      <c r="L125" s="440">
        <f t="shared" si="15"/>
        <v>180305.16999999998</v>
      </c>
      <c r="M125" s="440">
        <f t="shared" si="15"/>
        <v>0</v>
      </c>
      <c r="N125" s="282"/>
      <c r="O125" s="440"/>
      <c r="Q125"/>
    </row>
    <row r="126" spans="1:17" ht="12" collapsed="1">
      <c r="D126" s="78"/>
      <c r="E126" s="78"/>
      <c r="F126" s="1082"/>
      <c r="G126" s="255"/>
      <c r="H126" s="334"/>
      <c r="I126" s="327"/>
      <c r="J126" s="327"/>
      <c r="K126" s="327"/>
      <c r="L126" s="327"/>
      <c r="M126" s="327"/>
      <c r="N126" s="282"/>
      <c r="O126" s="327"/>
    </row>
    <row r="127" spans="1:17" ht="13.2">
      <c r="F127" s="1288" t="s">
        <v>4866</v>
      </c>
      <c r="I127" s="126"/>
      <c r="J127" s="282"/>
      <c r="K127" s="126"/>
      <c r="L127" s="126"/>
      <c r="M127" s="126"/>
      <c r="N127" s="282"/>
      <c r="O127" s="126"/>
      <c r="Q127" s="1094"/>
    </row>
    <row r="128" spans="1:17" ht="12" customHeight="1">
      <c r="B128" s="3565"/>
      <c r="C128" s="3549" t="s">
        <v>694</v>
      </c>
      <c r="D128" s="3549" t="s">
        <v>501</v>
      </c>
      <c r="E128" s="3549" t="s">
        <v>502</v>
      </c>
      <c r="F128" s="3566" t="s">
        <v>1253</v>
      </c>
      <c r="G128" s="3566" t="s">
        <v>1233</v>
      </c>
      <c r="H128" s="3549" t="s">
        <v>1270</v>
      </c>
      <c r="I128" s="3552" t="s">
        <v>945</v>
      </c>
      <c r="J128" s="328"/>
      <c r="K128" s="3554" t="s">
        <v>1242</v>
      </c>
      <c r="L128" s="3554"/>
      <c r="M128" s="3554"/>
      <c r="N128" s="282"/>
      <c r="O128" s="49"/>
    </row>
    <row r="129" spans="2:16" ht="24">
      <c r="B129" s="3565"/>
      <c r="C129" s="3549"/>
      <c r="D129" s="3549"/>
      <c r="E129" s="3549"/>
      <c r="F129" s="3566"/>
      <c r="G129" s="3566"/>
      <c r="H129" s="3549"/>
      <c r="I129" s="3552"/>
      <c r="J129" s="328"/>
      <c r="K129" s="289" t="s">
        <v>315</v>
      </c>
      <c r="L129" s="289" t="s">
        <v>944</v>
      </c>
      <c r="M129" s="329" t="s">
        <v>695</v>
      </c>
      <c r="N129" s="282"/>
      <c r="O129" s="49"/>
    </row>
    <row r="130" spans="2:16" ht="34.200000000000003">
      <c r="B130" s="15" t="s">
        <v>1673</v>
      </c>
      <c r="C130" s="252"/>
      <c r="D130" s="394"/>
      <c r="E130" s="394"/>
      <c r="F130" s="1291" t="s">
        <v>298</v>
      </c>
      <c r="G130" s="394" t="s">
        <v>1642</v>
      </c>
      <c r="H130" s="395" t="s">
        <v>2588</v>
      </c>
      <c r="I130" s="1241">
        <f>SUM(K130:M130)</f>
        <v>870</v>
      </c>
      <c r="J130" s="282"/>
      <c r="K130" s="396">
        <v>870</v>
      </c>
      <c r="L130" s="396"/>
      <c r="M130" s="396"/>
      <c r="N130" s="282"/>
      <c r="O130" s="2655">
        <f>K130</f>
        <v>870</v>
      </c>
    </row>
    <row r="131" spans="2:16" ht="34.200000000000003">
      <c r="B131" s="15" t="s">
        <v>1673</v>
      </c>
      <c r="C131" s="252"/>
      <c r="D131" s="252"/>
      <c r="E131" s="252"/>
      <c r="F131" s="1290" t="s">
        <v>298</v>
      </c>
      <c r="G131" s="252" t="s">
        <v>1642</v>
      </c>
      <c r="H131" s="270" t="s">
        <v>2589</v>
      </c>
      <c r="I131" s="1234">
        <f>SUM(K131:M131)</f>
        <v>540</v>
      </c>
      <c r="J131" s="282"/>
      <c r="K131" s="269">
        <v>540</v>
      </c>
      <c r="L131" s="269"/>
      <c r="M131" s="269"/>
      <c r="N131" s="282"/>
      <c r="O131" s="2655">
        <f t="shared" ref="O131:O132" si="16">K131</f>
        <v>540</v>
      </c>
      <c r="P131" s="397"/>
    </row>
    <row r="132" spans="2:16" ht="22.8">
      <c r="B132" s="15"/>
      <c r="C132" s="2642"/>
      <c r="D132" s="2642"/>
      <c r="E132" s="2642"/>
      <c r="F132" s="1297" t="s">
        <v>298</v>
      </c>
      <c r="G132" s="2642" t="s">
        <v>1642</v>
      </c>
      <c r="H132" s="587" t="s">
        <v>4926</v>
      </c>
      <c r="I132" s="2887">
        <f>K132+L132</f>
        <v>600</v>
      </c>
      <c r="J132" s="2566"/>
      <c r="K132" s="558">
        <v>600</v>
      </c>
      <c r="L132" s="558"/>
      <c r="M132" s="588"/>
      <c r="N132" s="282"/>
      <c r="O132" s="2655">
        <f t="shared" si="16"/>
        <v>600</v>
      </c>
      <c r="P132" s="1086"/>
    </row>
    <row r="133" spans="2:16" ht="12" thickBot="1">
      <c r="B133" s="15"/>
      <c r="C133" s="1149"/>
      <c r="D133" s="1149"/>
      <c r="E133" s="1149"/>
      <c r="F133" s="2689" t="s">
        <v>298</v>
      </c>
      <c r="G133" s="1149" t="s">
        <v>1642</v>
      </c>
      <c r="H133" s="2353" t="s">
        <v>2700</v>
      </c>
      <c r="I133" s="2888">
        <f>K133+L133</f>
        <v>10000</v>
      </c>
      <c r="J133" s="1243"/>
      <c r="K133" s="3346">
        <f>2*2000+6000</f>
        <v>10000</v>
      </c>
      <c r="L133" s="2753"/>
      <c r="M133" s="1246"/>
      <c r="N133" s="282"/>
      <c r="O133" s="2655">
        <f>K133-6000</f>
        <v>4000</v>
      </c>
      <c r="P133" s="1086"/>
    </row>
    <row r="134" spans="2:16" ht="12" thickTop="1">
      <c r="B134" s="15" t="s">
        <v>1673</v>
      </c>
      <c r="C134" s="394"/>
      <c r="D134" s="394" t="s">
        <v>964</v>
      </c>
      <c r="E134" s="394"/>
      <c r="F134" s="1291" t="s">
        <v>1006</v>
      </c>
      <c r="G134" s="394" t="s">
        <v>1642</v>
      </c>
      <c r="H134" s="395" t="s">
        <v>1235</v>
      </c>
      <c r="I134" s="2889">
        <f t="shared" ref="I134:I144" si="17">SUM(K134:M134)</f>
        <v>40000</v>
      </c>
      <c r="J134" s="282"/>
      <c r="K134" s="445">
        <v>40000</v>
      </c>
      <c r="L134" s="2338"/>
      <c r="M134" s="2338"/>
      <c r="N134" s="282"/>
      <c r="O134" s="2655"/>
      <c r="P134" s="398"/>
    </row>
    <row r="135" spans="2:16" ht="22.8">
      <c r="B135" s="15" t="s">
        <v>1673</v>
      </c>
      <c r="C135" s="252"/>
      <c r="D135" s="252"/>
      <c r="E135" s="252"/>
      <c r="F135" s="1290" t="s">
        <v>1006</v>
      </c>
      <c r="G135" s="252" t="s">
        <v>1642</v>
      </c>
      <c r="H135" s="270" t="s">
        <v>2590</v>
      </c>
      <c r="I135" s="1234">
        <f>K135+L135</f>
        <v>150</v>
      </c>
      <c r="J135" s="282"/>
      <c r="K135" s="269">
        <v>150</v>
      </c>
      <c r="L135" s="279"/>
      <c r="M135" s="269"/>
      <c r="N135" s="282"/>
      <c r="O135" s="2655"/>
      <c r="P135" s="397"/>
    </row>
    <row r="136" spans="2:16" ht="34.200000000000003">
      <c r="B136" s="15"/>
      <c r="C136" s="412"/>
      <c r="D136" s="412"/>
      <c r="E136" s="412"/>
      <c r="F136" s="1290" t="s">
        <v>1006</v>
      </c>
      <c r="G136" s="252" t="s">
        <v>1642</v>
      </c>
      <c r="H136" s="437" t="s">
        <v>3432</v>
      </c>
      <c r="I136" s="2890">
        <f>SUM(K136:M136)</f>
        <v>1400</v>
      </c>
      <c r="J136" s="282"/>
      <c r="K136" s="447">
        <f>1000+400</f>
        <v>1400</v>
      </c>
      <c r="L136" s="446"/>
      <c r="M136" s="446"/>
      <c r="N136" s="282"/>
      <c r="O136" s="2655"/>
      <c r="P136" s="398"/>
    </row>
    <row r="137" spans="2:16" ht="32.25" customHeight="1" thickBot="1">
      <c r="B137" s="15" t="s">
        <v>1673</v>
      </c>
      <c r="C137" s="393"/>
      <c r="D137" s="393" t="s">
        <v>965</v>
      </c>
      <c r="E137" s="393"/>
      <c r="F137" s="1292" t="s">
        <v>1006</v>
      </c>
      <c r="G137" s="393" t="s">
        <v>1642</v>
      </c>
      <c r="H137" s="2339" t="s">
        <v>1236</v>
      </c>
      <c r="I137" s="1242">
        <f t="shared" si="17"/>
        <v>10000</v>
      </c>
      <c r="J137" s="1243"/>
      <c r="K137" s="1244">
        <v>10000</v>
      </c>
      <c r="L137" s="1242"/>
      <c r="M137" s="1242"/>
      <c r="N137" s="282"/>
      <c r="O137" s="2655"/>
      <c r="P137" s="398"/>
    </row>
    <row r="138" spans="2:16" ht="12" thickTop="1">
      <c r="B138" s="15" t="s">
        <v>1673</v>
      </c>
      <c r="C138" s="252"/>
      <c r="D138" s="252"/>
      <c r="E138" s="252"/>
      <c r="F138" s="1290" t="s">
        <v>4652</v>
      </c>
      <c r="G138" s="252" t="s">
        <v>2593</v>
      </c>
      <c r="H138" s="270" t="s">
        <v>2465</v>
      </c>
      <c r="I138" s="269">
        <f>SUM(K138:M138)</f>
        <v>15000</v>
      </c>
      <c r="J138" s="282"/>
      <c r="K138" s="269">
        <v>15000</v>
      </c>
      <c r="L138" s="446"/>
      <c r="M138" s="446"/>
      <c r="N138" s="282"/>
      <c r="P138" s="366"/>
    </row>
    <row r="139" spans="2:16" ht="12" thickBot="1">
      <c r="B139" s="15" t="s">
        <v>759</v>
      </c>
      <c r="C139" s="393"/>
      <c r="D139" s="393"/>
      <c r="E139" s="393"/>
      <c r="F139" s="1292" t="s">
        <v>4652</v>
      </c>
      <c r="G139" s="393" t="s">
        <v>2593</v>
      </c>
      <c r="H139" s="2339" t="s">
        <v>2712</v>
      </c>
      <c r="I139" s="2539">
        <f>SUM(K139:M139)</f>
        <v>8000</v>
      </c>
      <c r="J139" s="1243"/>
      <c r="K139" s="1244">
        <v>8000</v>
      </c>
      <c r="L139" s="1242"/>
      <c r="M139" s="1242"/>
      <c r="N139" s="282"/>
      <c r="P139" s="366"/>
    </row>
    <row r="140" spans="2:16" ht="12" thickTop="1">
      <c r="B140" s="15" t="s">
        <v>1673</v>
      </c>
      <c r="C140" s="394"/>
      <c r="D140" s="394"/>
      <c r="E140" s="394"/>
      <c r="F140" s="1291" t="s">
        <v>299</v>
      </c>
      <c r="G140" s="394" t="s">
        <v>1246</v>
      </c>
      <c r="H140" s="395" t="s">
        <v>1260</v>
      </c>
      <c r="I140" s="396">
        <f t="shared" si="17"/>
        <v>49380</v>
      </c>
      <c r="J140" s="282"/>
      <c r="K140" s="396">
        <f>43880+5500</f>
        <v>49380</v>
      </c>
      <c r="L140" s="396"/>
      <c r="M140" s="396"/>
      <c r="N140" s="282"/>
      <c r="P140" s="398" t="s">
        <v>1382</v>
      </c>
    </row>
    <row r="141" spans="2:16" ht="23.25" customHeight="1">
      <c r="B141" s="15" t="s">
        <v>1673</v>
      </c>
      <c r="C141" s="252"/>
      <c r="D141" s="252"/>
      <c r="E141" s="252"/>
      <c r="F141" s="1290" t="s">
        <v>299</v>
      </c>
      <c r="G141" s="252" t="s">
        <v>1246</v>
      </c>
      <c r="H141" s="270" t="s">
        <v>2761</v>
      </c>
      <c r="I141" s="269">
        <f t="shared" si="17"/>
        <v>11250</v>
      </c>
      <c r="J141" s="282"/>
      <c r="K141" s="269">
        <v>11250</v>
      </c>
      <c r="L141" s="269"/>
      <c r="M141" s="269"/>
      <c r="N141" s="282"/>
      <c r="P141" s="398" t="s">
        <v>2006</v>
      </c>
    </row>
    <row r="142" spans="2:16" ht="22.2" customHeight="1">
      <c r="B142" s="15"/>
      <c r="C142" s="252"/>
      <c r="D142" s="252"/>
      <c r="E142" s="252"/>
      <c r="F142" s="1290" t="s">
        <v>299</v>
      </c>
      <c r="G142" s="252" t="s">
        <v>1246</v>
      </c>
      <c r="H142" s="270" t="s">
        <v>3532</v>
      </c>
      <c r="I142" s="269">
        <f t="shared" si="17"/>
        <v>5000</v>
      </c>
      <c r="J142" s="282"/>
      <c r="K142" s="269">
        <v>5000</v>
      </c>
      <c r="L142" s="446"/>
      <c r="M142" s="446"/>
      <c r="N142" s="282"/>
      <c r="O142" s="2655"/>
      <c r="P142" s="398"/>
    </row>
    <row r="143" spans="2:16" ht="22.8">
      <c r="B143" s="15" t="s">
        <v>1673</v>
      </c>
      <c r="C143" s="252"/>
      <c r="D143" s="252"/>
      <c r="E143" s="252"/>
      <c r="F143" s="1290" t="s">
        <v>299</v>
      </c>
      <c r="G143" s="252" t="s">
        <v>1246</v>
      </c>
      <c r="H143" s="270" t="s">
        <v>3533</v>
      </c>
      <c r="I143" s="269">
        <f t="shared" si="17"/>
        <v>12000</v>
      </c>
      <c r="J143" s="282"/>
      <c r="K143" s="269">
        <v>12000</v>
      </c>
      <c r="L143" s="446"/>
      <c r="M143" s="446"/>
      <c r="N143" s="282"/>
      <c r="O143" s="2655"/>
      <c r="P143" s="398"/>
    </row>
    <row r="144" spans="2:16" ht="27.6" customHeight="1" thickBot="1">
      <c r="B144" s="15" t="s">
        <v>1673</v>
      </c>
      <c r="C144" s="393"/>
      <c r="D144" s="393"/>
      <c r="E144" s="393"/>
      <c r="F144" s="1292" t="s">
        <v>299</v>
      </c>
      <c r="G144" s="393" t="s">
        <v>1246</v>
      </c>
      <c r="H144" s="3317" t="s">
        <v>4939</v>
      </c>
      <c r="I144" s="269">
        <f t="shared" si="17"/>
        <v>124488</v>
      </c>
      <c r="J144" s="1243"/>
      <c r="K144" s="3316">
        <f>114488+10000</f>
        <v>124488</v>
      </c>
      <c r="L144" s="1242"/>
      <c r="M144" s="1242"/>
      <c r="N144" s="282"/>
      <c r="O144" s="2893" t="s">
        <v>5151</v>
      </c>
      <c r="P144" s="2766"/>
    </row>
    <row r="145" spans="1:25" ht="12" thickTop="1">
      <c r="B145" s="15" t="s">
        <v>1674</v>
      </c>
      <c r="C145" s="394"/>
      <c r="D145" s="394"/>
      <c r="E145" s="401"/>
      <c r="F145" s="1291" t="s">
        <v>983</v>
      </c>
      <c r="G145" s="394" t="s">
        <v>84</v>
      </c>
      <c r="H145" s="395" t="s">
        <v>1247</v>
      </c>
      <c r="I145" s="396">
        <f t="shared" ref="I145:I152" si="18">SUM(K145:M145)</f>
        <v>19000</v>
      </c>
      <c r="J145" s="282"/>
      <c r="K145" s="396">
        <v>19000</v>
      </c>
      <c r="L145" s="396"/>
      <c r="M145" s="396"/>
      <c r="N145" s="282"/>
      <c r="O145" s="2655"/>
    </row>
    <row r="146" spans="1:25">
      <c r="B146" s="15" t="s">
        <v>1674</v>
      </c>
      <c r="C146" s="252"/>
      <c r="D146" s="402"/>
      <c r="E146" s="402"/>
      <c r="F146" s="1290" t="s">
        <v>983</v>
      </c>
      <c r="G146" s="252" t="s">
        <v>84</v>
      </c>
      <c r="H146" s="3124" t="s">
        <v>1296</v>
      </c>
      <c r="I146" s="279">
        <f t="shared" si="18"/>
        <v>140000</v>
      </c>
      <c r="J146" s="392"/>
      <c r="K146" s="2817">
        <f>168000-28000</f>
        <v>140000</v>
      </c>
      <c r="L146" s="269"/>
      <c r="M146" s="269"/>
      <c r="N146" s="282"/>
      <c r="O146" s="2655"/>
    </row>
    <row r="147" spans="1:25" s="49" customFormat="1">
      <c r="A147" s="2650"/>
      <c r="B147" s="15" t="s">
        <v>1674</v>
      </c>
      <c r="C147" s="257"/>
      <c r="D147" s="403"/>
      <c r="E147" s="403"/>
      <c r="F147" s="1290" t="s">
        <v>983</v>
      </c>
      <c r="G147" s="257" t="s">
        <v>84</v>
      </c>
      <c r="H147" s="258" t="s">
        <v>1248</v>
      </c>
      <c r="I147" s="2540"/>
      <c r="J147" s="563"/>
      <c r="K147" s="2541"/>
      <c r="L147" s="1188"/>
      <c r="M147" s="1188"/>
      <c r="N147" s="282"/>
      <c r="O147" s="2655"/>
      <c r="Q147" s="278"/>
      <c r="R147"/>
      <c r="S147"/>
      <c r="T147"/>
      <c r="U147"/>
      <c r="V147"/>
      <c r="W147"/>
      <c r="X147"/>
      <c r="Y147"/>
    </row>
    <row r="148" spans="1:25" s="49" customFormat="1">
      <c r="A148" s="2650"/>
      <c r="B148" s="15" t="s">
        <v>1674</v>
      </c>
      <c r="C148" s="252"/>
      <c r="D148" s="402"/>
      <c r="E148" s="402"/>
      <c r="F148" s="1290" t="s">
        <v>983</v>
      </c>
      <c r="G148" s="252" t="s">
        <v>84</v>
      </c>
      <c r="H148" s="2340" t="s">
        <v>3602</v>
      </c>
      <c r="I148" s="279">
        <f t="shared" si="18"/>
        <v>6000</v>
      </c>
      <c r="J148" s="282"/>
      <c r="K148" s="269">
        <v>6000</v>
      </c>
      <c r="L148" s="269"/>
      <c r="M148" s="269"/>
      <c r="N148" s="282"/>
      <c r="O148" s="2655"/>
      <c r="Q148" s="278"/>
      <c r="R148"/>
      <c r="S148"/>
      <c r="T148"/>
      <c r="U148"/>
      <c r="V148"/>
      <c r="W148"/>
      <c r="X148"/>
      <c r="Y148"/>
    </row>
    <row r="149" spans="1:25" s="49" customFormat="1">
      <c r="A149" s="2650"/>
      <c r="B149" s="15" t="s">
        <v>1674</v>
      </c>
      <c r="C149" s="252"/>
      <c r="D149" s="402"/>
      <c r="E149" s="402"/>
      <c r="F149" s="1290" t="s">
        <v>983</v>
      </c>
      <c r="G149" s="252" t="s">
        <v>84</v>
      </c>
      <c r="H149" s="405" t="s">
        <v>3603</v>
      </c>
      <c r="I149" s="279">
        <f t="shared" si="18"/>
        <v>4000</v>
      </c>
      <c r="J149" s="282"/>
      <c r="K149" s="269">
        <v>4000</v>
      </c>
      <c r="L149" s="269"/>
      <c r="M149" s="269"/>
      <c r="N149" s="282"/>
      <c r="O149" s="2655"/>
      <c r="Q149" s="278"/>
      <c r="R149"/>
      <c r="S149"/>
      <c r="T149"/>
      <c r="U149"/>
      <c r="V149"/>
      <c r="W149"/>
      <c r="X149"/>
      <c r="Y149"/>
    </row>
    <row r="150" spans="1:25" s="49" customFormat="1">
      <c r="A150" s="2650"/>
      <c r="B150" s="15" t="s">
        <v>1674</v>
      </c>
      <c r="C150" s="252"/>
      <c r="D150" s="402"/>
      <c r="E150" s="402"/>
      <c r="F150" s="1290" t="s">
        <v>983</v>
      </c>
      <c r="G150" s="252" t="s">
        <v>84</v>
      </c>
      <c r="H150" s="405" t="s">
        <v>3604</v>
      </c>
      <c r="I150" s="279">
        <f t="shared" si="18"/>
        <v>15000</v>
      </c>
      <c r="J150" s="282"/>
      <c r="K150" s="269">
        <v>15000</v>
      </c>
      <c r="L150" s="269"/>
      <c r="M150" s="269"/>
      <c r="N150" s="282"/>
      <c r="O150" s="2655"/>
      <c r="Q150" s="278"/>
      <c r="R150"/>
      <c r="S150"/>
      <c r="T150"/>
      <c r="U150"/>
      <c r="V150"/>
      <c r="W150"/>
      <c r="X150"/>
      <c r="Y150"/>
    </row>
    <row r="151" spans="1:25" s="49" customFormat="1">
      <c r="A151" s="2650"/>
      <c r="B151" s="15" t="s">
        <v>1674</v>
      </c>
      <c r="C151" s="252"/>
      <c r="D151" s="402"/>
      <c r="E151" s="402"/>
      <c r="F151" s="1290" t="s">
        <v>983</v>
      </c>
      <c r="G151" s="252" t="s">
        <v>84</v>
      </c>
      <c r="H151" s="405" t="s">
        <v>3605</v>
      </c>
      <c r="I151" s="279">
        <f t="shared" si="18"/>
        <v>13000</v>
      </c>
      <c r="J151" s="282"/>
      <c r="K151" s="269">
        <v>13000</v>
      </c>
      <c r="L151" s="269"/>
      <c r="M151" s="269"/>
      <c r="N151" s="282"/>
      <c r="O151" s="2655"/>
      <c r="Q151" s="278"/>
      <c r="R151"/>
      <c r="S151"/>
      <c r="T151"/>
      <c r="U151"/>
      <c r="V151"/>
      <c r="W151"/>
      <c r="X151"/>
      <c r="Y151"/>
    </row>
    <row r="152" spans="1:25" s="49" customFormat="1">
      <c r="A152" s="2650"/>
      <c r="B152" s="15"/>
      <c r="C152" s="252"/>
      <c r="D152" s="402"/>
      <c r="E152" s="402"/>
      <c r="F152" s="1290" t="s">
        <v>983</v>
      </c>
      <c r="G152" s="252" t="s">
        <v>84</v>
      </c>
      <c r="H152" s="405" t="s">
        <v>3605</v>
      </c>
      <c r="I152" s="279">
        <f t="shared" si="18"/>
        <v>13000</v>
      </c>
      <c r="J152" s="282"/>
      <c r="K152" s="269">
        <v>13000</v>
      </c>
      <c r="L152" s="269"/>
      <c r="M152" s="269"/>
      <c r="N152" s="282"/>
      <c r="O152" s="2655"/>
      <c r="Q152" s="278"/>
      <c r="R152"/>
      <c r="S152"/>
      <c r="T152"/>
      <c r="U152"/>
      <c r="V152"/>
      <c r="W152"/>
      <c r="X152"/>
      <c r="Y152"/>
    </row>
    <row r="153" spans="1:25" s="49" customFormat="1" ht="22.8">
      <c r="A153" s="2650"/>
      <c r="B153" s="15" t="s">
        <v>1674</v>
      </c>
      <c r="C153" s="252"/>
      <c r="D153" s="402"/>
      <c r="E153" s="402"/>
      <c r="F153" s="1290" t="s">
        <v>983</v>
      </c>
      <c r="G153" s="252" t="s">
        <v>84</v>
      </c>
      <c r="H153" s="405" t="s">
        <v>3606</v>
      </c>
      <c r="I153" s="449">
        <f>SUM(K153:M153)</f>
        <v>15000</v>
      </c>
      <c r="J153" s="282"/>
      <c r="K153" s="269">
        <v>15000</v>
      </c>
      <c r="L153" s="269"/>
      <c r="M153" s="269"/>
      <c r="N153" s="282"/>
      <c r="O153" s="2655"/>
      <c r="Q153" s="278"/>
      <c r="R153"/>
      <c r="S153"/>
      <c r="T153"/>
      <c r="U153"/>
      <c r="V153"/>
      <c r="W153"/>
      <c r="X153"/>
      <c r="Y153"/>
    </row>
    <row r="154" spans="1:25" s="49" customFormat="1">
      <c r="A154" s="2650"/>
      <c r="B154" s="15" t="s">
        <v>1674</v>
      </c>
      <c r="C154" s="252"/>
      <c r="D154" s="402"/>
      <c r="E154" s="402"/>
      <c r="F154" s="1290" t="s">
        <v>983</v>
      </c>
      <c r="G154" s="252" t="s">
        <v>84</v>
      </c>
      <c r="H154" s="405" t="s">
        <v>3607</v>
      </c>
      <c r="I154" s="449">
        <f>SUM(K154:M154)</f>
        <v>6000</v>
      </c>
      <c r="J154" s="282"/>
      <c r="K154" s="269">
        <v>6000</v>
      </c>
      <c r="L154" s="269"/>
      <c r="M154" s="269"/>
      <c r="N154" s="282"/>
      <c r="O154" s="2655"/>
      <c r="Q154" s="278"/>
      <c r="R154"/>
      <c r="S154"/>
      <c r="T154"/>
      <c r="U154"/>
      <c r="V154"/>
      <c r="W154"/>
      <c r="X154"/>
      <c r="Y154"/>
    </row>
    <row r="155" spans="1:25" s="49" customFormat="1">
      <c r="A155" s="2650"/>
      <c r="B155" s="15"/>
      <c r="C155" s="252"/>
      <c r="D155" s="402"/>
      <c r="E155" s="402"/>
      <c r="F155" s="1290" t="s">
        <v>983</v>
      </c>
      <c r="G155" s="252" t="s">
        <v>84</v>
      </c>
      <c r="H155" s="405" t="s">
        <v>1708</v>
      </c>
      <c r="I155" s="449">
        <f>SUM(K155:M155)</f>
        <v>1500</v>
      </c>
      <c r="J155" s="282"/>
      <c r="K155" s="269">
        <v>1500</v>
      </c>
      <c r="L155" s="269"/>
      <c r="M155" s="269"/>
      <c r="N155" s="282"/>
      <c r="O155" s="2655"/>
      <c r="Q155" s="278"/>
      <c r="R155"/>
      <c r="S155"/>
      <c r="T155"/>
      <c r="U155"/>
      <c r="V155"/>
      <c r="W155"/>
      <c r="X155"/>
      <c r="Y155"/>
    </row>
    <row r="156" spans="1:25" s="49" customFormat="1">
      <c r="A156" s="2650"/>
      <c r="B156" s="15" t="s">
        <v>1674</v>
      </c>
      <c r="C156" s="257"/>
      <c r="D156" s="403"/>
      <c r="E156" s="403"/>
      <c r="F156" s="1290" t="s">
        <v>983</v>
      </c>
      <c r="G156" s="257" t="s">
        <v>84</v>
      </c>
      <c r="H156" s="258" t="s">
        <v>536</v>
      </c>
      <c r="I156" s="2540">
        <f>SUM(K156:M156)</f>
        <v>0</v>
      </c>
      <c r="J156" s="563"/>
      <c r="K156" s="2541"/>
      <c r="L156" s="1188"/>
      <c r="M156" s="1188"/>
      <c r="N156" s="282"/>
      <c r="P156" s="49" t="s">
        <v>2058</v>
      </c>
      <c r="Q156" s="278"/>
      <c r="R156"/>
      <c r="S156"/>
      <c r="T156"/>
      <c r="U156"/>
      <c r="V156"/>
      <c r="W156"/>
      <c r="X156"/>
      <c r="Y156"/>
    </row>
    <row r="157" spans="1:25" s="49" customFormat="1" ht="22.8">
      <c r="A157" s="2650"/>
      <c r="B157" s="15" t="s">
        <v>1674</v>
      </c>
      <c r="C157" s="252"/>
      <c r="D157" s="402"/>
      <c r="E157" s="402"/>
      <c r="F157" s="1290" t="s">
        <v>983</v>
      </c>
      <c r="G157" s="252" t="s">
        <v>84</v>
      </c>
      <c r="H157" s="405" t="s">
        <v>3609</v>
      </c>
      <c r="I157" s="1234">
        <f t="shared" ref="I157:I199" si="19">SUM(K157:M157)</f>
        <v>400</v>
      </c>
      <c r="J157" s="282"/>
      <c r="K157" s="279">
        <v>400</v>
      </c>
      <c r="L157" s="269"/>
      <c r="M157" s="269"/>
      <c r="N157" s="282"/>
      <c r="O157" s="2655"/>
      <c r="Q157" s="278"/>
      <c r="R157"/>
      <c r="S157"/>
      <c r="T157"/>
      <c r="U157"/>
      <c r="V157"/>
      <c r="W157"/>
      <c r="X157"/>
      <c r="Y157"/>
    </row>
    <row r="158" spans="1:25" s="49" customFormat="1">
      <c r="A158" s="2650"/>
      <c r="B158" s="15" t="s">
        <v>1674</v>
      </c>
      <c r="C158" s="252"/>
      <c r="D158" s="402"/>
      <c r="E158" s="402"/>
      <c r="F158" s="1290" t="s">
        <v>983</v>
      </c>
      <c r="G158" s="252" t="s">
        <v>84</v>
      </c>
      <c r="H158" s="2340" t="s">
        <v>2641</v>
      </c>
      <c r="I158" s="1234">
        <f t="shared" si="19"/>
        <v>300</v>
      </c>
      <c r="J158" s="282"/>
      <c r="K158" s="269">
        <v>300</v>
      </c>
      <c r="L158" s="269"/>
      <c r="M158" s="269"/>
      <c r="N158" s="282"/>
      <c r="O158" s="2655"/>
      <c r="Q158" s="278"/>
      <c r="R158"/>
      <c r="S158"/>
      <c r="T158"/>
      <c r="U158"/>
      <c r="V158"/>
      <c r="W158"/>
      <c r="X158"/>
      <c r="Y158"/>
    </row>
    <row r="159" spans="1:25" s="49" customFormat="1">
      <c r="A159" s="2650"/>
      <c r="B159" s="15" t="s">
        <v>1674</v>
      </c>
      <c r="C159" s="252"/>
      <c r="D159" s="402"/>
      <c r="E159" s="402"/>
      <c r="F159" s="1290" t="s">
        <v>983</v>
      </c>
      <c r="G159" s="252" t="s">
        <v>84</v>
      </c>
      <c r="H159" s="2340" t="s">
        <v>4782</v>
      </c>
      <c r="I159" s="1234">
        <f t="shared" ref="I159" si="20">SUM(K159:M159)</f>
        <v>400</v>
      </c>
      <c r="J159" s="282"/>
      <c r="K159" s="269">
        <v>400</v>
      </c>
      <c r="L159" s="269"/>
      <c r="M159" s="269"/>
      <c r="N159" s="282"/>
      <c r="O159" s="2655"/>
      <c r="Q159" s="278"/>
      <c r="R159"/>
      <c r="S159"/>
      <c r="T159"/>
      <c r="U159"/>
      <c r="V159"/>
      <c r="W159"/>
      <c r="X159"/>
      <c r="Y159"/>
    </row>
    <row r="160" spans="1:25" s="49" customFormat="1">
      <c r="A160" s="2650"/>
      <c r="B160" s="15" t="s">
        <v>1674</v>
      </c>
      <c r="C160" s="252"/>
      <c r="D160" s="402"/>
      <c r="E160" s="402"/>
      <c r="F160" s="1290" t="s">
        <v>983</v>
      </c>
      <c r="G160" s="252" t="s">
        <v>84</v>
      </c>
      <c r="H160" s="2340" t="s">
        <v>3610</v>
      </c>
      <c r="I160" s="1234">
        <f t="shared" si="19"/>
        <v>500</v>
      </c>
      <c r="J160" s="282"/>
      <c r="K160" s="269">
        <v>500</v>
      </c>
      <c r="L160" s="269"/>
      <c r="M160" s="269"/>
      <c r="N160" s="282"/>
      <c r="O160" s="2655"/>
      <c r="Q160" s="278"/>
      <c r="R160"/>
      <c r="S160"/>
      <c r="T160"/>
      <c r="U160"/>
      <c r="V160"/>
      <c r="W160"/>
      <c r="X160"/>
      <c r="Y160"/>
    </row>
    <row r="161" spans="1:25" s="49" customFormat="1">
      <c r="A161" s="2650"/>
      <c r="B161" s="15" t="s">
        <v>1674</v>
      </c>
      <c r="C161" s="252"/>
      <c r="D161" s="402"/>
      <c r="E161" s="402"/>
      <c r="F161" s="1290" t="s">
        <v>983</v>
      </c>
      <c r="G161" s="252" t="s">
        <v>84</v>
      </c>
      <c r="H161" s="2340" t="s">
        <v>3611</v>
      </c>
      <c r="I161" s="1234">
        <f t="shared" si="19"/>
        <v>1000</v>
      </c>
      <c r="J161" s="282"/>
      <c r="K161" s="269">
        <v>1000</v>
      </c>
      <c r="L161" s="269"/>
      <c r="M161" s="269"/>
      <c r="N161" s="282"/>
      <c r="O161" s="2655"/>
      <c r="Q161" s="278"/>
      <c r="R161"/>
      <c r="S161"/>
      <c r="T161"/>
      <c r="U161"/>
      <c r="V161"/>
      <c r="W161"/>
      <c r="X161"/>
      <c r="Y161"/>
    </row>
    <row r="162" spans="1:25" s="49" customFormat="1" ht="34.200000000000003">
      <c r="A162" s="2650"/>
      <c r="B162" s="15" t="s">
        <v>1674</v>
      </c>
      <c r="C162" s="252"/>
      <c r="D162" s="402"/>
      <c r="E162" s="402"/>
      <c r="F162" s="1290" t="s">
        <v>983</v>
      </c>
      <c r="G162" s="252" t="s">
        <v>84</v>
      </c>
      <c r="H162" s="405" t="s">
        <v>3612</v>
      </c>
      <c r="I162" s="1234">
        <f t="shared" si="19"/>
        <v>2500</v>
      </c>
      <c r="J162" s="282"/>
      <c r="K162" s="269">
        <v>2500</v>
      </c>
      <c r="L162" s="269"/>
      <c r="M162" s="269"/>
      <c r="N162" s="282"/>
      <c r="O162" s="2655"/>
      <c r="Q162" s="278"/>
      <c r="R162"/>
      <c r="S162"/>
      <c r="T162"/>
      <c r="U162"/>
      <c r="V162"/>
      <c r="W162"/>
      <c r="X162"/>
      <c r="Y162"/>
    </row>
    <row r="163" spans="1:25" s="49" customFormat="1" ht="22.8">
      <c r="A163" s="2650"/>
      <c r="B163" s="15" t="s">
        <v>1674</v>
      </c>
      <c r="C163" s="252"/>
      <c r="D163" s="402"/>
      <c r="E163" s="402"/>
      <c r="F163" s="1290" t="s">
        <v>983</v>
      </c>
      <c r="G163" s="252" t="s">
        <v>84</v>
      </c>
      <c r="H163" s="405" t="s">
        <v>3613</v>
      </c>
      <c r="I163" s="1234">
        <f t="shared" si="19"/>
        <v>3000</v>
      </c>
      <c r="J163" s="282"/>
      <c r="K163" s="269">
        <v>3000</v>
      </c>
      <c r="L163" s="269"/>
      <c r="M163" s="269"/>
      <c r="N163" s="282"/>
      <c r="P163" s="49" t="s">
        <v>3614</v>
      </c>
      <c r="Q163" s="278"/>
      <c r="R163"/>
      <c r="S163"/>
      <c r="T163"/>
      <c r="U163"/>
      <c r="V163"/>
      <c r="W163"/>
      <c r="X163"/>
      <c r="Y163"/>
    </row>
    <row r="164" spans="1:25" s="49" customFormat="1">
      <c r="A164" s="2650"/>
      <c r="B164" s="15" t="s">
        <v>1674</v>
      </c>
      <c r="C164" s="412"/>
      <c r="D164" s="2680"/>
      <c r="E164" s="2680"/>
      <c r="F164" s="1295" t="s">
        <v>983</v>
      </c>
      <c r="G164" s="412" t="s">
        <v>84</v>
      </c>
      <c r="H164" s="2681" t="s">
        <v>2644</v>
      </c>
      <c r="I164" s="2803">
        <f t="shared" si="19"/>
        <v>200</v>
      </c>
      <c r="J164" s="282"/>
      <c r="K164" s="446">
        <v>200</v>
      </c>
      <c r="L164" s="446"/>
      <c r="M164" s="446"/>
      <c r="N164" s="282"/>
      <c r="Q164" s="278"/>
      <c r="R164"/>
      <c r="S164"/>
      <c r="T164"/>
      <c r="U164"/>
      <c r="V164"/>
      <c r="W164"/>
      <c r="X164"/>
      <c r="Y164"/>
    </row>
    <row r="165" spans="1:25" s="49" customFormat="1" ht="12" thickBot="1">
      <c r="A165" s="2650"/>
      <c r="B165" s="15" t="s">
        <v>1674</v>
      </c>
      <c r="C165" s="2682"/>
      <c r="D165" s="2683"/>
      <c r="E165" s="2683"/>
      <c r="F165" s="2684" t="s">
        <v>983</v>
      </c>
      <c r="G165" s="2682" t="s">
        <v>84</v>
      </c>
      <c r="H165" s="2685" t="s">
        <v>3615</v>
      </c>
      <c r="I165" s="2891">
        <f>SUM(K165:M165)</f>
        <v>2000</v>
      </c>
      <c r="J165" s="2352"/>
      <c r="K165" s="2351">
        <v>2000</v>
      </c>
      <c r="L165" s="2351"/>
      <c r="M165" s="2351"/>
      <c r="N165" s="282"/>
      <c r="P165" s="49" t="s">
        <v>3616</v>
      </c>
      <c r="Q165" s="278"/>
      <c r="R165"/>
      <c r="S165"/>
      <c r="T165"/>
      <c r="U165"/>
      <c r="V165"/>
      <c r="W165"/>
      <c r="X165"/>
      <c r="Y165"/>
    </row>
    <row r="166" spans="1:25" s="49" customFormat="1" ht="12.6" thickTop="1" thickBot="1">
      <c r="A166" s="2650"/>
      <c r="B166" s="15"/>
      <c r="C166" s="407"/>
      <c r="D166" s="2688"/>
      <c r="E166" s="2688"/>
      <c r="F166" s="2689" t="s">
        <v>983</v>
      </c>
      <c r="G166" s="407" t="s">
        <v>84</v>
      </c>
      <c r="H166" s="2690" t="s">
        <v>3617</v>
      </c>
      <c r="I166" s="2888">
        <f t="shared" ref="I166" si="21">SUM(K166:M166)</f>
        <v>10000</v>
      </c>
      <c r="J166" s="1243"/>
      <c r="K166" s="1246">
        <v>10000</v>
      </c>
      <c r="L166" s="1246"/>
      <c r="M166" s="1246"/>
      <c r="N166" s="282"/>
      <c r="O166" s="2655"/>
      <c r="Q166" s="278"/>
      <c r="R166"/>
      <c r="S166"/>
      <c r="T166"/>
      <c r="U166"/>
      <c r="V166"/>
      <c r="W166"/>
      <c r="X166"/>
      <c r="Y166"/>
    </row>
    <row r="167" spans="1:25" s="49" customFormat="1" ht="12" thickTop="1">
      <c r="A167" s="2650"/>
      <c r="B167" s="15" t="s">
        <v>759</v>
      </c>
      <c r="C167" s="394"/>
      <c r="D167" s="394"/>
      <c r="E167" s="394"/>
      <c r="F167" s="1291" t="s">
        <v>978</v>
      </c>
      <c r="G167" s="394" t="s">
        <v>1647</v>
      </c>
      <c r="H167" s="395" t="s">
        <v>1247</v>
      </c>
      <c r="I167" s="396">
        <f>SUM(K167:M167)</f>
        <v>14500</v>
      </c>
      <c r="J167" s="282"/>
      <c r="K167" s="396">
        <v>14500</v>
      </c>
      <c r="L167" s="396"/>
      <c r="M167" s="396"/>
      <c r="N167" s="282"/>
      <c r="O167" s="2655"/>
      <c r="Q167" s="278"/>
      <c r="R167"/>
      <c r="S167"/>
      <c r="T167"/>
      <c r="U167"/>
      <c r="V167"/>
      <c r="W167"/>
      <c r="X167"/>
      <c r="Y167"/>
    </row>
    <row r="168" spans="1:25" s="49" customFormat="1" ht="28.5" customHeight="1">
      <c r="A168" s="2650"/>
      <c r="B168" s="15" t="s">
        <v>759</v>
      </c>
      <c r="C168" s="252"/>
      <c r="D168" s="252"/>
      <c r="E168" s="252"/>
      <c r="F168" s="1290" t="s">
        <v>978</v>
      </c>
      <c r="G168" s="394" t="s">
        <v>1647</v>
      </c>
      <c r="H168" s="270" t="s">
        <v>1069</v>
      </c>
      <c r="I168" s="269">
        <f t="shared" si="19"/>
        <v>20000</v>
      </c>
      <c r="J168" s="282"/>
      <c r="K168" s="269">
        <v>20000</v>
      </c>
      <c r="L168" s="269"/>
      <c r="M168" s="269"/>
      <c r="N168" s="282"/>
      <c r="O168" s="2655"/>
      <c r="Q168" s="278"/>
      <c r="R168"/>
      <c r="S168"/>
      <c r="T168"/>
      <c r="U168"/>
      <c r="V168"/>
      <c r="W168"/>
      <c r="X168"/>
      <c r="Y168"/>
    </row>
    <row r="169" spans="1:25" s="49" customFormat="1" ht="22.8">
      <c r="A169" s="2650"/>
      <c r="B169" s="15" t="s">
        <v>759</v>
      </c>
      <c r="C169" s="252"/>
      <c r="D169" s="252"/>
      <c r="E169" s="252"/>
      <c r="F169" s="1290" t="s">
        <v>978</v>
      </c>
      <c r="G169" s="394" t="s">
        <v>1647</v>
      </c>
      <c r="H169" s="270" t="s">
        <v>2597</v>
      </c>
      <c r="I169" s="269">
        <f t="shared" si="19"/>
        <v>5500</v>
      </c>
      <c r="J169" s="282"/>
      <c r="K169" s="269">
        <f>1500+4000</f>
        <v>5500</v>
      </c>
      <c r="L169" s="269"/>
      <c r="M169" s="269"/>
      <c r="N169" s="282"/>
      <c r="O169" s="2655"/>
      <c r="Q169" s="278"/>
      <c r="R169"/>
      <c r="S169"/>
      <c r="T169"/>
      <c r="U169"/>
      <c r="V169"/>
      <c r="W169"/>
      <c r="X169"/>
      <c r="Y169"/>
    </row>
    <row r="170" spans="1:25" s="49" customFormat="1">
      <c r="A170" s="2650"/>
      <c r="B170" s="15"/>
      <c r="C170" s="252"/>
      <c r="D170" s="252"/>
      <c r="E170" s="252"/>
      <c r="F170" s="1290" t="s">
        <v>978</v>
      </c>
      <c r="G170" s="394" t="s">
        <v>1647</v>
      </c>
      <c r="H170" s="270" t="s">
        <v>3704</v>
      </c>
      <c r="I170" s="279">
        <f t="shared" si="19"/>
        <v>30000</v>
      </c>
      <c r="J170" s="282"/>
      <c r="K170" s="279">
        <v>30000</v>
      </c>
      <c r="L170" s="269"/>
      <c r="M170" s="269"/>
      <c r="N170" s="282"/>
      <c r="P170" s="49" t="s">
        <v>3705</v>
      </c>
      <c r="Q170" s="278"/>
      <c r="R170"/>
      <c r="S170"/>
      <c r="T170"/>
      <c r="U170"/>
      <c r="V170"/>
      <c r="W170"/>
      <c r="X170"/>
      <c r="Y170"/>
    </row>
    <row r="171" spans="1:25" s="49" customFormat="1">
      <c r="A171" s="2650"/>
      <c r="B171" s="15" t="s">
        <v>759</v>
      </c>
      <c r="C171" s="252"/>
      <c r="D171" s="252"/>
      <c r="E171" s="252"/>
      <c r="F171" s="1290" t="s">
        <v>978</v>
      </c>
      <c r="G171" s="394" t="s">
        <v>1647</v>
      </c>
      <c r="H171" s="270" t="s">
        <v>3706</v>
      </c>
      <c r="I171" s="279">
        <f t="shared" si="19"/>
        <v>15000</v>
      </c>
      <c r="J171" s="282"/>
      <c r="K171" s="279">
        <v>15000</v>
      </c>
      <c r="L171" s="269"/>
      <c r="M171" s="269"/>
      <c r="N171" s="282"/>
      <c r="P171" s="49" t="s">
        <v>3707</v>
      </c>
      <c r="Q171" s="278"/>
      <c r="R171"/>
      <c r="S171"/>
      <c r="T171"/>
      <c r="U171"/>
      <c r="V171"/>
      <c r="W171"/>
      <c r="X171"/>
      <c r="Y171"/>
    </row>
    <row r="172" spans="1:25" s="49" customFormat="1">
      <c r="A172" s="2650"/>
      <c r="B172" s="15"/>
      <c r="C172" s="252"/>
      <c r="D172" s="252"/>
      <c r="E172" s="252"/>
      <c r="F172" s="1290" t="s">
        <v>978</v>
      </c>
      <c r="G172" s="394" t="s">
        <v>1647</v>
      </c>
      <c r="H172" s="3135" t="s">
        <v>966</v>
      </c>
      <c r="I172" s="279">
        <f t="shared" si="19"/>
        <v>140000</v>
      </c>
      <c r="J172" s="392"/>
      <c r="K172" s="2817">
        <f>168000-28000</f>
        <v>140000</v>
      </c>
      <c r="L172" s="269"/>
      <c r="M172" s="269"/>
      <c r="N172" s="282"/>
      <c r="P172" s="49" t="s">
        <v>3708</v>
      </c>
      <c r="Q172" s="278"/>
      <c r="R172"/>
      <c r="S172"/>
      <c r="T172"/>
      <c r="U172"/>
      <c r="V172"/>
      <c r="W172"/>
      <c r="X172"/>
      <c r="Y172"/>
    </row>
    <row r="173" spans="1:25" s="49" customFormat="1">
      <c r="A173" s="2650"/>
      <c r="B173" s="15"/>
      <c r="C173" s="252"/>
      <c r="D173" s="252"/>
      <c r="E173" s="252"/>
      <c r="F173" s="1290" t="s">
        <v>978</v>
      </c>
      <c r="G173" s="394" t="s">
        <v>1647</v>
      </c>
      <c r="H173" s="270" t="s">
        <v>2067</v>
      </c>
      <c r="I173" s="279">
        <f t="shared" si="19"/>
        <v>1500</v>
      </c>
      <c r="J173" s="282"/>
      <c r="K173" s="279">
        <v>1500</v>
      </c>
      <c r="L173" s="269"/>
      <c r="M173" s="269"/>
      <c r="N173" s="282"/>
      <c r="Q173" s="278"/>
      <c r="R173"/>
      <c r="S173"/>
      <c r="T173"/>
      <c r="U173"/>
      <c r="V173"/>
      <c r="W173"/>
      <c r="X173"/>
      <c r="Y173"/>
    </row>
    <row r="174" spans="1:25" s="49" customFormat="1">
      <c r="A174" s="2650"/>
      <c r="B174" s="15" t="s">
        <v>759</v>
      </c>
      <c r="C174" s="257"/>
      <c r="D174" s="257"/>
      <c r="E174" s="257"/>
      <c r="F174" s="1290" t="s">
        <v>978</v>
      </c>
      <c r="G174" s="406" t="s">
        <v>1647</v>
      </c>
      <c r="H174" s="2796" t="s">
        <v>536</v>
      </c>
      <c r="I174" s="2541"/>
      <c r="J174" s="1189"/>
      <c r="K174" s="2541"/>
      <c r="L174" s="1188"/>
      <c r="M174" s="1188"/>
      <c r="N174" s="282"/>
      <c r="Q174" s="278"/>
      <c r="R174"/>
      <c r="S174"/>
      <c r="T174"/>
      <c r="U174"/>
      <c r="V174"/>
      <c r="W174"/>
      <c r="X174"/>
      <c r="Y174"/>
    </row>
    <row r="175" spans="1:25" s="49" customFormat="1">
      <c r="A175" s="2650"/>
      <c r="B175" s="15" t="s">
        <v>759</v>
      </c>
      <c r="C175" s="252"/>
      <c r="D175" s="252"/>
      <c r="E175" s="252"/>
      <c r="F175" s="1290" t="s">
        <v>978</v>
      </c>
      <c r="G175" s="394" t="s">
        <v>1647</v>
      </c>
      <c r="H175" s="2340" t="s">
        <v>2070</v>
      </c>
      <c r="I175" s="269">
        <f t="shared" si="19"/>
        <v>800</v>
      </c>
      <c r="J175" s="282"/>
      <c r="K175" s="269">
        <v>800</v>
      </c>
      <c r="L175" s="269"/>
      <c r="M175" s="269"/>
      <c r="N175" s="282"/>
      <c r="Q175" s="278"/>
      <c r="R175"/>
      <c r="S175"/>
      <c r="T175"/>
      <c r="U175"/>
      <c r="V175"/>
      <c r="W175"/>
      <c r="X175"/>
      <c r="Y175"/>
    </row>
    <row r="176" spans="1:25" s="49" customFormat="1">
      <c r="A176" s="2650"/>
      <c r="B176" s="15" t="s">
        <v>759</v>
      </c>
      <c r="C176" s="252"/>
      <c r="D176" s="252"/>
      <c r="E176" s="252"/>
      <c r="F176" s="1290" t="s">
        <v>978</v>
      </c>
      <c r="G176" s="394" t="s">
        <v>1647</v>
      </c>
      <c r="H176" s="2340" t="s">
        <v>3711</v>
      </c>
      <c r="I176" s="269">
        <f t="shared" si="19"/>
        <v>1200</v>
      </c>
      <c r="J176" s="282"/>
      <c r="K176" s="269">
        <v>1200</v>
      </c>
      <c r="L176" s="269"/>
      <c r="M176" s="269"/>
      <c r="N176" s="282"/>
      <c r="P176" s="49" t="s">
        <v>3712</v>
      </c>
      <c r="Q176" s="278"/>
      <c r="R176"/>
      <c r="S176"/>
      <c r="T176"/>
      <c r="U176"/>
      <c r="V176"/>
      <c r="W176"/>
      <c r="X176"/>
      <c r="Y176"/>
    </row>
    <row r="177" spans="1:25" s="49" customFormat="1" ht="22.8">
      <c r="A177" s="2650"/>
      <c r="B177" s="15" t="s">
        <v>759</v>
      </c>
      <c r="C177" s="252"/>
      <c r="D177" s="252"/>
      <c r="E177" s="252"/>
      <c r="F177" s="1290" t="s">
        <v>978</v>
      </c>
      <c r="G177" s="394" t="s">
        <v>1647</v>
      </c>
      <c r="H177" s="405" t="s">
        <v>3713</v>
      </c>
      <c r="I177" s="269">
        <f t="shared" si="19"/>
        <v>1200</v>
      </c>
      <c r="J177" s="282"/>
      <c r="K177" s="269">
        <v>1200</v>
      </c>
      <c r="L177" s="269"/>
      <c r="M177" s="269"/>
      <c r="N177" s="282"/>
      <c r="P177" s="49" t="s">
        <v>3714</v>
      </c>
      <c r="Q177" s="278"/>
      <c r="R177"/>
      <c r="S177"/>
      <c r="T177"/>
      <c r="U177"/>
      <c r="V177"/>
      <c r="W177"/>
      <c r="X177"/>
      <c r="Y177"/>
    </row>
    <row r="178" spans="1:25" s="49" customFormat="1" ht="22.8">
      <c r="A178" s="2650"/>
      <c r="B178" s="15" t="s">
        <v>759</v>
      </c>
      <c r="C178" s="252"/>
      <c r="D178" s="252"/>
      <c r="E178" s="252"/>
      <c r="F178" s="1290" t="s">
        <v>978</v>
      </c>
      <c r="G178" s="394" t="s">
        <v>1647</v>
      </c>
      <c r="H178" s="405" t="s">
        <v>3715</v>
      </c>
      <c r="I178" s="269">
        <f t="shared" si="19"/>
        <v>300</v>
      </c>
      <c r="J178" s="282"/>
      <c r="K178" s="269">
        <v>300</v>
      </c>
      <c r="L178" s="269"/>
      <c r="M178" s="269"/>
      <c r="N178" s="282"/>
      <c r="Q178" s="278"/>
      <c r="R178"/>
      <c r="S178"/>
      <c r="T178"/>
      <c r="U178"/>
      <c r="V178"/>
      <c r="W178"/>
      <c r="X178"/>
      <c r="Y178"/>
    </row>
    <row r="179" spans="1:25" s="49" customFormat="1">
      <c r="A179" s="2650"/>
      <c r="B179" s="15"/>
      <c r="C179" s="252"/>
      <c r="D179" s="252"/>
      <c r="E179" s="252"/>
      <c r="F179" s="1290" t="s">
        <v>978</v>
      </c>
      <c r="G179" s="394" t="s">
        <v>1647</v>
      </c>
      <c r="H179" s="2340" t="s">
        <v>3716</v>
      </c>
      <c r="I179" s="269">
        <f t="shared" si="19"/>
        <v>1200</v>
      </c>
      <c r="J179" s="282"/>
      <c r="K179" s="269">
        <v>1200</v>
      </c>
      <c r="L179" s="269"/>
      <c r="M179" s="269"/>
      <c r="N179" s="282"/>
      <c r="P179" s="49" t="s">
        <v>3717</v>
      </c>
      <c r="Q179" s="278"/>
      <c r="R179"/>
      <c r="S179"/>
      <c r="T179"/>
      <c r="U179"/>
      <c r="V179"/>
      <c r="W179"/>
      <c r="X179"/>
      <c r="Y179"/>
    </row>
    <row r="180" spans="1:25" s="49" customFormat="1">
      <c r="A180" s="2650"/>
      <c r="B180" s="15"/>
      <c r="C180" s="252"/>
      <c r="D180" s="252"/>
      <c r="E180" s="252"/>
      <c r="F180" s="1290" t="s">
        <v>978</v>
      </c>
      <c r="G180" s="394" t="s">
        <v>1647</v>
      </c>
      <c r="H180" s="2340" t="s">
        <v>3718</v>
      </c>
      <c r="I180" s="269">
        <f t="shared" si="19"/>
        <v>600</v>
      </c>
      <c r="J180" s="282"/>
      <c r="K180" s="269">
        <v>600</v>
      </c>
      <c r="L180" s="269"/>
      <c r="M180" s="269"/>
      <c r="N180" s="282"/>
      <c r="Q180" s="278"/>
      <c r="R180"/>
      <c r="S180"/>
      <c r="T180"/>
      <c r="U180"/>
      <c r="V180"/>
      <c r="W180"/>
      <c r="X180"/>
      <c r="Y180"/>
    </row>
    <row r="181" spans="1:25" s="49" customFormat="1">
      <c r="A181" s="2650"/>
      <c r="B181" s="15" t="s">
        <v>759</v>
      </c>
      <c r="C181" s="252"/>
      <c r="D181" s="252"/>
      <c r="E181" s="252"/>
      <c r="F181" s="1290" t="s">
        <v>978</v>
      </c>
      <c r="G181" s="394" t="s">
        <v>1647</v>
      </c>
      <c r="H181" s="2340" t="s">
        <v>1509</v>
      </c>
      <c r="I181" s="269">
        <f t="shared" si="19"/>
        <v>800</v>
      </c>
      <c r="J181" s="282"/>
      <c r="K181" s="269">
        <v>800</v>
      </c>
      <c r="L181" s="269"/>
      <c r="M181" s="269"/>
      <c r="N181" s="282"/>
      <c r="Q181" s="278"/>
      <c r="R181"/>
      <c r="S181"/>
      <c r="T181"/>
      <c r="U181"/>
      <c r="V181"/>
      <c r="W181"/>
      <c r="X181"/>
      <c r="Y181"/>
    </row>
    <row r="182" spans="1:25" s="49" customFormat="1">
      <c r="A182" s="2650"/>
      <c r="B182" s="15" t="s">
        <v>759</v>
      </c>
      <c r="C182" s="252"/>
      <c r="D182" s="252"/>
      <c r="E182" s="252"/>
      <c r="F182" s="1290" t="s">
        <v>978</v>
      </c>
      <c r="G182" s="394" t="s">
        <v>1647</v>
      </c>
      <c r="H182" s="2340" t="s">
        <v>3721</v>
      </c>
      <c r="I182" s="269">
        <f t="shared" si="19"/>
        <v>700</v>
      </c>
      <c r="J182" s="282"/>
      <c r="K182" s="269">
        <v>700</v>
      </c>
      <c r="L182" s="269"/>
      <c r="M182" s="269"/>
      <c r="N182" s="282"/>
      <c r="Q182" s="278"/>
      <c r="R182"/>
      <c r="S182"/>
      <c r="T182"/>
      <c r="U182"/>
      <c r="V182"/>
      <c r="W182"/>
      <c r="X182"/>
      <c r="Y182"/>
    </row>
    <row r="183" spans="1:25" s="49" customFormat="1" ht="13.2" customHeight="1">
      <c r="A183" s="2650"/>
      <c r="B183" s="15" t="s">
        <v>759</v>
      </c>
      <c r="C183" s="252"/>
      <c r="D183" s="252"/>
      <c r="E183" s="252"/>
      <c r="F183" s="1290" t="s">
        <v>978</v>
      </c>
      <c r="G183" s="394" t="s">
        <v>1647</v>
      </c>
      <c r="H183" s="2340" t="s">
        <v>3723</v>
      </c>
      <c r="I183" s="269">
        <f t="shared" si="19"/>
        <v>1000</v>
      </c>
      <c r="J183" s="282"/>
      <c r="K183" s="269">
        <v>1000</v>
      </c>
      <c r="L183" s="269"/>
      <c r="M183" s="269"/>
      <c r="N183" s="282"/>
      <c r="P183" s="89" t="s">
        <v>3724</v>
      </c>
      <c r="Q183" s="278"/>
      <c r="R183"/>
      <c r="S183"/>
      <c r="T183"/>
      <c r="U183"/>
      <c r="V183"/>
      <c r="W183"/>
      <c r="X183"/>
      <c r="Y183"/>
    </row>
    <row r="184" spans="1:25">
      <c r="B184" s="15" t="s">
        <v>759</v>
      </c>
      <c r="C184" s="252"/>
      <c r="D184" s="252"/>
      <c r="E184" s="252"/>
      <c r="F184" s="1290" t="s">
        <v>978</v>
      </c>
      <c r="G184" s="394" t="s">
        <v>1647</v>
      </c>
      <c r="H184" s="2340" t="s">
        <v>3725</v>
      </c>
      <c r="I184" s="269">
        <f t="shared" si="19"/>
        <v>600</v>
      </c>
      <c r="J184" s="282"/>
      <c r="K184" s="269">
        <v>600</v>
      </c>
      <c r="L184" s="269"/>
      <c r="M184" s="269"/>
      <c r="N184" s="282"/>
      <c r="O184" s="2655"/>
    </row>
    <row r="185" spans="1:25" ht="12" thickBot="1">
      <c r="B185" s="15" t="s">
        <v>759</v>
      </c>
      <c r="C185" s="393"/>
      <c r="D185" s="393"/>
      <c r="E185" s="393"/>
      <c r="F185" s="1292" t="s">
        <v>978</v>
      </c>
      <c r="G185" s="407" t="s">
        <v>1647</v>
      </c>
      <c r="H185" s="2339" t="s">
        <v>1507</v>
      </c>
      <c r="I185" s="1242">
        <f t="shared" si="19"/>
        <v>800</v>
      </c>
      <c r="J185" s="1243"/>
      <c r="K185" s="1242">
        <v>800</v>
      </c>
      <c r="L185" s="1242"/>
      <c r="M185" s="1242"/>
      <c r="N185" s="282"/>
      <c r="O185" s="2655"/>
    </row>
    <row r="186" spans="1:25" ht="23.4" thickTop="1">
      <c r="B186" s="15" t="s">
        <v>1673</v>
      </c>
      <c r="C186" s="394"/>
      <c r="D186" s="394"/>
      <c r="E186" s="394"/>
      <c r="F186" s="1291" t="s">
        <v>348</v>
      </c>
      <c r="G186" s="439" t="s">
        <v>349</v>
      </c>
      <c r="H186" s="2443" t="s">
        <v>2173</v>
      </c>
      <c r="I186" s="1241">
        <f>K186</f>
        <v>23000</v>
      </c>
      <c r="J186" s="282"/>
      <c r="K186" s="445">
        <v>23000</v>
      </c>
      <c r="L186" s="396"/>
      <c r="M186" s="396"/>
      <c r="N186" s="282"/>
      <c r="O186" s="2655"/>
      <c r="P186" s="398"/>
    </row>
    <row r="187" spans="1:25" ht="22.8">
      <c r="B187" s="15" t="s">
        <v>1673</v>
      </c>
      <c r="C187" s="252"/>
      <c r="D187" s="252"/>
      <c r="E187" s="252"/>
      <c r="F187" s="1290" t="s">
        <v>348</v>
      </c>
      <c r="G187" s="252" t="s">
        <v>349</v>
      </c>
      <c r="H187" s="2443" t="s">
        <v>2175</v>
      </c>
      <c r="I187" s="269">
        <f t="shared" ref="I187:I192" si="22">SUM(K187:M187)</f>
        <v>2320</v>
      </c>
      <c r="J187" s="282"/>
      <c r="K187" s="269">
        <v>2320</v>
      </c>
      <c r="L187" s="269"/>
      <c r="M187" s="269"/>
      <c r="N187" s="282"/>
      <c r="O187" s="2655"/>
      <c r="P187" s="397"/>
    </row>
    <row r="188" spans="1:25">
      <c r="B188" s="15" t="s">
        <v>1673</v>
      </c>
      <c r="C188" s="252"/>
      <c r="D188" s="252"/>
      <c r="E188" s="252"/>
      <c r="F188" s="1290" t="s">
        <v>348</v>
      </c>
      <c r="G188" s="252" t="s">
        <v>349</v>
      </c>
      <c r="H188" s="2442" t="s">
        <v>2174</v>
      </c>
      <c r="I188" s="269">
        <f t="shared" si="22"/>
        <v>39800</v>
      </c>
      <c r="J188" s="282"/>
      <c r="K188" s="269">
        <v>39800</v>
      </c>
      <c r="L188" s="259"/>
      <c r="M188" s="259"/>
      <c r="N188" s="282"/>
      <c r="O188" s="2745"/>
      <c r="P188" s="399"/>
    </row>
    <row r="189" spans="1:25" ht="23.4" thickBot="1">
      <c r="B189" s="15" t="s">
        <v>1673</v>
      </c>
      <c r="C189" s="411"/>
      <c r="D189" s="411"/>
      <c r="E189" s="411"/>
      <c r="F189" s="1292" t="s">
        <v>348</v>
      </c>
      <c r="G189" s="411" t="s">
        <v>349</v>
      </c>
      <c r="H189" s="2349" t="s">
        <v>1214</v>
      </c>
      <c r="I189" s="1242">
        <f t="shared" si="22"/>
        <v>2000</v>
      </c>
      <c r="J189" s="1243"/>
      <c r="K189" s="1242">
        <v>2000</v>
      </c>
      <c r="L189" s="1242"/>
      <c r="M189" s="1242"/>
      <c r="N189" s="282"/>
      <c r="O189" s="2655"/>
      <c r="P189" s="400"/>
    </row>
    <row r="190" spans="1:25" ht="23.4" thickTop="1">
      <c r="B190" s="15" t="s">
        <v>1673</v>
      </c>
      <c r="C190" s="252"/>
      <c r="D190" s="252"/>
      <c r="E190" s="252"/>
      <c r="F190" s="1290" t="s">
        <v>1645</v>
      </c>
      <c r="G190" s="252" t="s">
        <v>1646</v>
      </c>
      <c r="H190" s="284" t="s">
        <v>4439</v>
      </c>
      <c r="I190" s="269">
        <f t="shared" si="22"/>
        <v>74550</v>
      </c>
      <c r="J190" s="282"/>
      <c r="K190" s="3130">
        <v>44130</v>
      </c>
      <c r="L190" s="269">
        <v>30420</v>
      </c>
      <c r="M190" s="269"/>
      <c r="N190" s="282"/>
      <c r="O190" s="2655"/>
      <c r="P190" s="397"/>
    </row>
    <row r="191" spans="1:25" ht="22.8">
      <c r="B191" s="15" t="s">
        <v>1673</v>
      </c>
      <c r="C191" s="252"/>
      <c r="D191" s="252"/>
      <c r="E191" s="252"/>
      <c r="F191" s="1290" t="s">
        <v>1645</v>
      </c>
      <c r="G191" s="252" t="s">
        <v>1646</v>
      </c>
      <c r="H191" s="284" t="s">
        <v>4440</v>
      </c>
      <c r="I191" s="269">
        <f t="shared" si="22"/>
        <v>26262.751410000001</v>
      </c>
      <c r="J191" s="282"/>
      <c r="K191" s="269">
        <v>26262.751410000001</v>
      </c>
      <c r="L191" s="269"/>
      <c r="M191" s="269"/>
      <c r="N191" s="282"/>
      <c r="O191" s="2655"/>
      <c r="P191" s="397"/>
    </row>
    <row r="192" spans="1:25" ht="12" thickBot="1">
      <c r="B192" s="15" t="s">
        <v>1673</v>
      </c>
      <c r="C192" s="393"/>
      <c r="D192" s="393"/>
      <c r="E192" s="393"/>
      <c r="F192" s="1292" t="s">
        <v>1645</v>
      </c>
      <c r="G192" s="393" t="s">
        <v>1646</v>
      </c>
      <c r="H192" s="2349" t="s">
        <v>2204</v>
      </c>
      <c r="I192" s="1242">
        <f t="shared" si="22"/>
        <v>4000</v>
      </c>
      <c r="J192" s="1243"/>
      <c r="K192" s="1242">
        <v>4000</v>
      </c>
      <c r="L192" s="1242"/>
      <c r="M192" s="1242"/>
      <c r="N192" s="282"/>
      <c r="O192" s="2655"/>
      <c r="P192" s="397"/>
    </row>
    <row r="193" spans="1:25" s="49" customFormat="1" ht="23.4" thickTop="1">
      <c r="A193" s="2650"/>
      <c r="B193" s="15" t="s">
        <v>1673</v>
      </c>
      <c r="C193" s="394"/>
      <c r="D193" s="394"/>
      <c r="E193" s="394"/>
      <c r="F193" s="1291">
        <v>1010</v>
      </c>
      <c r="G193" s="394" t="s">
        <v>89</v>
      </c>
      <c r="H193" s="395" t="s">
        <v>4571</v>
      </c>
      <c r="I193" s="396">
        <f t="shared" si="19"/>
        <v>19000</v>
      </c>
      <c r="J193" s="282"/>
      <c r="K193" s="396">
        <v>19000</v>
      </c>
      <c r="L193" s="396"/>
      <c r="M193" s="396"/>
      <c r="N193" s="282"/>
      <c r="O193" s="2655"/>
      <c r="Q193" s="278"/>
      <c r="R193"/>
      <c r="S193"/>
      <c r="T193"/>
      <c r="U193"/>
      <c r="V193"/>
      <c r="W193"/>
      <c r="X193"/>
      <c r="Y193"/>
    </row>
    <row r="194" spans="1:25" s="49" customFormat="1">
      <c r="A194" s="2650"/>
      <c r="B194" s="15"/>
      <c r="C194" s="252"/>
      <c r="D194" s="252"/>
      <c r="E194" s="252"/>
      <c r="F194" s="1290">
        <v>1010</v>
      </c>
      <c r="G194" s="394" t="s">
        <v>89</v>
      </c>
      <c r="H194" s="270" t="s">
        <v>1613</v>
      </c>
      <c r="I194" s="269">
        <f t="shared" si="19"/>
        <v>25830</v>
      </c>
      <c r="J194" s="282"/>
      <c r="K194" s="279">
        <v>25830</v>
      </c>
      <c r="L194" s="269"/>
      <c r="M194" s="269"/>
      <c r="N194" s="282"/>
      <c r="P194" s="49" t="s">
        <v>2671</v>
      </c>
      <c r="Q194" s="278"/>
      <c r="R194"/>
      <c r="S194"/>
      <c r="T194"/>
      <c r="U194"/>
      <c r="V194"/>
      <c r="W194"/>
      <c r="X194"/>
      <c r="Y194"/>
    </row>
    <row r="195" spans="1:25" s="49" customFormat="1" ht="22.2" customHeight="1">
      <c r="A195" s="2650"/>
      <c r="B195" s="15"/>
      <c r="C195" s="252"/>
      <c r="D195" s="252"/>
      <c r="E195" s="252"/>
      <c r="F195" s="1290">
        <v>1010</v>
      </c>
      <c r="G195" s="394" t="s">
        <v>89</v>
      </c>
      <c r="H195" s="270" t="s">
        <v>1293</v>
      </c>
      <c r="I195" s="269">
        <f t="shared" si="19"/>
        <v>167400</v>
      </c>
      <c r="J195" s="282"/>
      <c r="K195" s="269">
        <v>167400</v>
      </c>
      <c r="L195" s="269"/>
      <c r="M195" s="269"/>
      <c r="N195" s="282"/>
      <c r="O195" s="2655"/>
      <c r="Q195" s="278"/>
      <c r="R195"/>
      <c r="S195"/>
      <c r="T195"/>
      <c r="U195"/>
      <c r="V195"/>
      <c r="W195"/>
      <c r="X195"/>
      <c r="Y195"/>
    </row>
    <row r="196" spans="1:25" s="49" customFormat="1" ht="23.4" customHeight="1">
      <c r="A196" s="2650"/>
      <c r="B196" s="15"/>
      <c r="C196" s="252"/>
      <c r="D196" s="252"/>
      <c r="E196" s="252"/>
      <c r="F196" s="1290">
        <v>1010</v>
      </c>
      <c r="G196" s="394" t="s">
        <v>89</v>
      </c>
      <c r="H196" s="270" t="s">
        <v>1617</v>
      </c>
      <c r="I196" s="269">
        <f t="shared" si="19"/>
        <v>50000</v>
      </c>
      <c r="J196" s="282"/>
      <c r="K196" s="269">
        <v>50000</v>
      </c>
      <c r="L196" s="269"/>
      <c r="M196" s="269"/>
      <c r="N196" s="282"/>
      <c r="O196" s="2655"/>
      <c r="Q196" s="278"/>
      <c r="R196"/>
      <c r="S196"/>
      <c r="T196"/>
      <c r="U196"/>
      <c r="V196"/>
      <c r="W196"/>
      <c r="X196"/>
      <c r="Y196"/>
    </row>
    <row r="197" spans="1:25" s="49" customFormat="1" ht="27" customHeight="1">
      <c r="A197" s="2650"/>
      <c r="B197" s="15"/>
      <c r="C197" s="252"/>
      <c r="D197" s="252"/>
      <c r="E197" s="252"/>
      <c r="F197" s="1290">
        <v>1010</v>
      </c>
      <c r="G197" s="394" t="s">
        <v>89</v>
      </c>
      <c r="H197" s="270" t="s">
        <v>4247</v>
      </c>
      <c r="I197" s="269">
        <f t="shared" si="19"/>
        <v>10000</v>
      </c>
      <c r="J197" s="282"/>
      <c r="K197" s="269">
        <v>10000</v>
      </c>
      <c r="L197" s="269"/>
      <c r="M197" s="269"/>
      <c r="N197" s="282"/>
      <c r="O197" s="2655"/>
      <c r="Q197" s="278"/>
      <c r="R197"/>
      <c r="S197"/>
      <c r="T197"/>
      <c r="U197"/>
      <c r="V197"/>
      <c r="W197"/>
      <c r="X197"/>
      <c r="Y197"/>
    </row>
    <row r="198" spans="1:25" s="49" customFormat="1" ht="24" customHeight="1">
      <c r="A198" s="2650"/>
      <c r="B198" s="15"/>
      <c r="C198" s="252"/>
      <c r="D198" s="252"/>
      <c r="E198" s="252"/>
      <c r="F198" s="1290">
        <v>1010</v>
      </c>
      <c r="G198" s="394" t="s">
        <v>89</v>
      </c>
      <c r="H198" s="270" t="s">
        <v>2680</v>
      </c>
      <c r="I198" s="269">
        <f t="shared" si="19"/>
        <v>1200</v>
      </c>
      <c r="J198" s="282"/>
      <c r="K198" s="269">
        <v>1200</v>
      </c>
      <c r="L198" s="269"/>
      <c r="M198" s="269"/>
      <c r="N198" s="282"/>
      <c r="O198" s="2655"/>
      <c r="Q198" s="278"/>
      <c r="R198"/>
      <c r="S198"/>
      <c r="T198"/>
      <c r="U198"/>
      <c r="V198"/>
      <c r="W198"/>
      <c r="X198"/>
      <c r="Y198"/>
    </row>
    <row r="199" spans="1:25" s="49" customFormat="1">
      <c r="A199" s="2650"/>
      <c r="B199" s="15"/>
      <c r="C199" s="252"/>
      <c r="D199" s="252"/>
      <c r="E199" s="252"/>
      <c r="F199" s="1290">
        <v>1010</v>
      </c>
      <c r="G199" s="394" t="s">
        <v>89</v>
      </c>
      <c r="H199" s="270" t="s">
        <v>4248</v>
      </c>
      <c r="I199" s="269">
        <f t="shared" si="19"/>
        <v>180000</v>
      </c>
      <c r="J199" s="282"/>
      <c r="K199" s="269">
        <v>180000</v>
      </c>
      <c r="L199" s="269"/>
      <c r="M199" s="269"/>
      <c r="N199" s="282"/>
      <c r="O199" s="2655"/>
      <c r="Q199" s="278"/>
      <c r="R199"/>
      <c r="S199"/>
      <c r="T199"/>
      <c r="U199"/>
      <c r="V199"/>
      <c r="W199"/>
      <c r="X199"/>
      <c r="Y199"/>
    </row>
    <row r="200" spans="1:25" ht="12">
      <c r="D200" s="78"/>
      <c r="E200" s="78"/>
      <c r="F200" s="1082"/>
      <c r="G200" s="255"/>
      <c r="H200" s="408" t="s">
        <v>1272</v>
      </c>
      <c r="I200" s="409">
        <f>SUM(I130:I199)</f>
        <v>1402540.75141</v>
      </c>
      <c r="J200" s="330"/>
      <c r="K200" s="409">
        <f>SUM(K130:K199)</f>
        <v>1372120.75141</v>
      </c>
      <c r="L200" s="409">
        <f>SUM(L130:L199)</f>
        <v>30420</v>
      </c>
      <c r="M200" s="409">
        <f>SUM(M130:M199)</f>
        <v>0</v>
      </c>
      <c r="N200" s="282"/>
      <c r="O200" s="49"/>
    </row>
    <row r="201" spans="1:25" ht="12">
      <c r="D201" s="78"/>
      <c r="E201" s="78"/>
      <c r="F201" s="1082"/>
      <c r="G201" s="255"/>
      <c r="H201" s="334"/>
      <c r="I201" s="678"/>
      <c r="J201" s="334"/>
      <c r="K201" s="334"/>
      <c r="L201" s="334"/>
      <c r="M201" s="334"/>
      <c r="N201" s="282"/>
      <c r="O201" s="334"/>
    </row>
    <row r="202" spans="1:25" ht="12" hidden="1" outlineLevel="1">
      <c r="B202" s="353" t="s">
        <v>1674</v>
      </c>
      <c r="D202" s="78"/>
      <c r="E202" s="78"/>
      <c r="F202" s="1082"/>
      <c r="G202" s="255"/>
      <c r="H202" s="408"/>
      <c r="I202" s="409">
        <f>SUMIF($B$130:$B$199,$B202,I$130:I$199)</f>
        <v>228300</v>
      </c>
      <c r="J202" s="330"/>
      <c r="K202" s="409">
        <f t="shared" ref="K202:M204" si="23">SUMIF($B$130:$B$199,$B202,K$130:K$199)</f>
        <v>228300</v>
      </c>
      <c r="L202" s="409">
        <f t="shared" si="23"/>
        <v>0</v>
      </c>
      <c r="M202" s="409">
        <f t="shared" si="23"/>
        <v>0</v>
      </c>
      <c r="N202" s="282"/>
      <c r="O202" s="2741"/>
      <c r="Q202" s="17"/>
    </row>
    <row r="203" spans="1:25" ht="12" hidden="1" outlineLevel="1">
      <c r="B203" s="353" t="s">
        <v>759</v>
      </c>
      <c r="D203" s="78"/>
      <c r="E203" s="78"/>
      <c r="F203" s="1082"/>
      <c r="G203" s="255"/>
      <c r="H203" s="408"/>
      <c r="I203" s="409">
        <f>SUMIF($B$130:$B$199,$B203,I$130:I$199)</f>
        <v>70400</v>
      </c>
      <c r="J203" s="330"/>
      <c r="K203" s="409">
        <f t="shared" si="23"/>
        <v>70400</v>
      </c>
      <c r="L203" s="409">
        <f t="shared" si="23"/>
        <v>0</v>
      </c>
      <c r="M203" s="409">
        <f t="shared" si="23"/>
        <v>0</v>
      </c>
      <c r="N203" s="282"/>
      <c r="O203" s="2741"/>
      <c r="Q203" s="17"/>
    </row>
    <row r="204" spans="1:25" ht="12" hidden="1" outlineLevel="1">
      <c r="B204" s="353" t="s">
        <v>1673</v>
      </c>
      <c r="D204" s="78"/>
      <c r="E204" s="78"/>
      <c r="F204" s="1082"/>
      <c r="G204" s="255"/>
      <c r="H204" s="408"/>
      <c r="I204" s="409">
        <f>SUMIF($B$130:$B$199,$B204,I$130:I$199)</f>
        <v>454610.75141000003</v>
      </c>
      <c r="J204" s="330"/>
      <c r="K204" s="409">
        <f t="shared" si="23"/>
        <v>424190.75141000003</v>
      </c>
      <c r="L204" s="409">
        <f t="shared" si="23"/>
        <v>30420</v>
      </c>
      <c r="M204" s="409">
        <f t="shared" si="23"/>
        <v>0</v>
      </c>
      <c r="N204" s="282"/>
      <c r="O204" s="2741"/>
      <c r="Q204" s="17"/>
    </row>
    <row r="205" spans="1:25" ht="12" collapsed="1">
      <c r="D205" s="78"/>
      <c r="E205" s="78"/>
      <c r="F205" s="1082"/>
      <c r="G205" s="255"/>
      <c r="H205" s="334"/>
      <c r="I205" s="678"/>
      <c r="J205" s="334"/>
      <c r="K205" s="342"/>
      <c r="L205" s="334"/>
      <c r="M205" s="334"/>
      <c r="N205" s="282"/>
      <c r="O205" s="334"/>
    </row>
    <row r="206" spans="1:25" ht="12">
      <c r="F206" s="337" t="s">
        <v>1649</v>
      </c>
      <c r="H206" s="13"/>
      <c r="I206" s="126"/>
      <c r="J206" s="282"/>
      <c r="K206" s="126"/>
      <c r="L206" s="126"/>
      <c r="M206" s="126"/>
      <c r="N206" s="282"/>
      <c r="O206" s="126"/>
      <c r="P206" s="397"/>
    </row>
    <row r="207" spans="1:25" ht="12" customHeight="1">
      <c r="C207" s="3549" t="s">
        <v>694</v>
      </c>
      <c r="D207" s="3549" t="s">
        <v>501</v>
      </c>
      <c r="E207" s="3549" t="s">
        <v>502</v>
      </c>
      <c r="F207" s="3549" t="s">
        <v>1253</v>
      </c>
      <c r="G207" s="3549" t="s">
        <v>1233</v>
      </c>
      <c r="H207" s="3558" t="s">
        <v>1234</v>
      </c>
      <c r="I207" s="3552" t="s">
        <v>945</v>
      </c>
      <c r="J207" s="328"/>
      <c r="K207" s="3554" t="s">
        <v>1242</v>
      </c>
      <c r="L207" s="3554"/>
      <c r="M207" s="3554"/>
      <c r="N207" s="282"/>
      <c r="O207" s="49"/>
    </row>
    <row r="208" spans="1:25" ht="24">
      <c r="C208" s="3558"/>
      <c r="D208" s="3558"/>
      <c r="E208" s="3558"/>
      <c r="F208" s="3558"/>
      <c r="G208" s="3558"/>
      <c r="H208" s="3559"/>
      <c r="I208" s="3553"/>
      <c r="J208" s="328"/>
      <c r="K208" s="1083" t="s">
        <v>315</v>
      </c>
      <c r="L208" s="1083" t="s">
        <v>944</v>
      </c>
      <c r="M208" s="1084" t="s">
        <v>695</v>
      </c>
      <c r="N208" s="282"/>
      <c r="O208" s="49"/>
    </row>
    <row r="209" spans="1:20" ht="64.2" customHeight="1">
      <c r="A209" s="2643">
        <v>1</v>
      </c>
      <c r="B209" s="15"/>
      <c r="C209" s="252"/>
      <c r="D209" s="253"/>
      <c r="E209" s="253"/>
      <c r="F209" s="1293" t="s">
        <v>4656</v>
      </c>
      <c r="G209" s="252" t="s">
        <v>308</v>
      </c>
      <c r="H209" s="395" t="s">
        <v>4867</v>
      </c>
      <c r="I209" s="448">
        <f t="shared" ref="I209:I215" si="24">SUM(K209:M209)</f>
        <v>10000</v>
      </c>
      <c r="J209" s="1247"/>
      <c r="K209" s="3349">
        <v>10000</v>
      </c>
      <c r="L209" s="1234"/>
      <c r="M209" s="1234"/>
      <c r="N209" s="282"/>
      <c r="O209" s="2743"/>
      <c r="P209" s="350" t="s">
        <v>4568</v>
      </c>
      <c r="Q209"/>
    </row>
    <row r="210" spans="1:20" ht="15.6" customHeight="1">
      <c r="A210" s="2643">
        <v>1</v>
      </c>
      <c r="B210" s="15"/>
      <c r="C210" s="252"/>
      <c r="D210" s="253"/>
      <c r="E210" s="253"/>
      <c r="F210" s="1293" t="s">
        <v>4656</v>
      </c>
      <c r="G210" s="252" t="s">
        <v>308</v>
      </c>
      <c r="H210" s="395" t="s">
        <v>5162</v>
      </c>
      <c r="I210" s="448">
        <f t="shared" si="24"/>
        <v>20000</v>
      </c>
      <c r="J210" s="1247"/>
      <c r="K210" s="3350">
        <v>20000</v>
      </c>
      <c r="L210" s="1234"/>
      <c r="M210" s="1234"/>
      <c r="N210" s="282"/>
      <c r="O210" s="2893" t="s">
        <v>5130</v>
      </c>
      <c r="P210" s="350"/>
      <c r="Q210"/>
    </row>
    <row r="211" spans="1:20" ht="64.2" hidden="1" customHeight="1">
      <c r="A211" s="2643">
        <v>2</v>
      </c>
      <c r="B211" s="15"/>
      <c r="C211" s="252"/>
      <c r="D211" s="253"/>
      <c r="E211" s="253"/>
      <c r="F211" s="1293" t="s">
        <v>2587</v>
      </c>
      <c r="G211" s="252" t="s">
        <v>787</v>
      </c>
      <c r="H211" s="395" t="s">
        <v>1976</v>
      </c>
      <c r="I211" s="448">
        <f t="shared" ref="I211" si="25">SUM(K211:M211)</f>
        <v>30000</v>
      </c>
      <c r="J211" s="1247"/>
      <c r="K211" s="1234">
        <v>30000</v>
      </c>
      <c r="L211" s="1234"/>
      <c r="M211" s="1234"/>
      <c r="N211" s="282"/>
      <c r="O211" s="2743"/>
      <c r="P211" s="350" t="s">
        <v>4568</v>
      </c>
      <c r="Q211"/>
    </row>
    <row r="212" spans="1:20" ht="22.8">
      <c r="A212" s="2643">
        <v>1</v>
      </c>
      <c r="B212" s="15" t="s">
        <v>1673</v>
      </c>
      <c r="C212" s="252"/>
      <c r="D212" s="253"/>
      <c r="E212" s="253"/>
      <c r="F212" s="1294" t="s">
        <v>297</v>
      </c>
      <c r="G212" s="252" t="s">
        <v>140</v>
      </c>
      <c r="H212" s="270" t="s">
        <v>481</v>
      </c>
      <c r="I212" s="449">
        <f t="shared" si="24"/>
        <v>2000</v>
      </c>
      <c r="J212" s="1247"/>
      <c r="K212" s="3349">
        <v>2000</v>
      </c>
      <c r="L212" s="1234"/>
      <c r="M212" s="1234"/>
      <c r="N212" s="282"/>
      <c r="O212" s="2743"/>
      <c r="P212" s="350"/>
      <c r="Q212" s="350"/>
      <c r="R212" s="350"/>
      <c r="S212" s="350"/>
      <c r="T212" s="350"/>
    </row>
    <row r="213" spans="1:20" ht="18.600000000000001" customHeight="1">
      <c r="A213" s="2643">
        <v>1</v>
      </c>
      <c r="B213" s="15" t="s">
        <v>1673</v>
      </c>
      <c r="C213" s="252"/>
      <c r="D213" s="253"/>
      <c r="E213" s="253"/>
      <c r="F213" s="1294" t="s">
        <v>297</v>
      </c>
      <c r="G213" s="252" t="s">
        <v>140</v>
      </c>
      <c r="H213" s="270" t="s">
        <v>3308</v>
      </c>
      <c r="I213" s="449">
        <f t="shared" si="24"/>
        <v>4000</v>
      </c>
      <c r="J213" s="1247"/>
      <c r="K213" s="3349">
        <v>4000</v>
      </c>
      <c r="L213" s="1234"/>
      <c r="M213" s="1234"/>
      <c r="N213" s="282"/>
      <c r="O213" s="2743"/>
      <c r="P213" s="350" t="s">
        <v>5105</v>
      </c>
      <c r="Q213"/>
    </row>
    <row r="214" spans="1:20" ht="18.600000000000001" hidden="1" customHeight="1">
      <c r="A214" s="2643">
        <v>3</v>
      </c>
      <c r="B214" s="15"/>
      <c r="C214" s="394"/>
      <c r="D214" s="2336"/>
      <c r="E214" s="2336"/>
      <c r="F214" s="2797" t="s">
        <v>4426</v>
      </c>
      <c r="G214" s="394" t="s">
        <v>976</v>
      </c>
      <c r="H214" s="2336" t="s">
        <v>3336</v>
      </c>
      <c r="I214" s="449">
        <f t="shared" si="24"/>
        <v>0</v>
      </c>
      <c r="J214" s="2337"/>
      <c r="K214" s="1234">
        <f>10000-10000</f>
        <v>0</v>
      </c>
      <c r="L214" s="1241"/>
      <c r="M214" s="1241"/>
      <c r="N214" s="282"/>
      <c r="O214" s="2743"/>
      <c r="P214" s="350"/>
      <c r="Q214"/>
    </row>
    <row r="215" spans="1:20" ht="46.5" customHeight="1">
      <c r="A215" s="3137">
        <v>1</v>
      </c>
      <c r="B215" s="15"/>
      <c r="C215" s="394"/>
      <c r="D215" s="2336"/>
      <c r="E215" s="2336"/>
      <c r="F215" s="1294" t="s">
        <v>4426</v>
      </c>
      <c r="G215" s="394" t="s">
        <v>976</v>
      </c>
      <c r="H215" s="395" t="s">
        <v>3339</v>
      </c>
      <c r="I215" s="449">
        <f t="shared" si="24"/>
        <v>0</v>
      </c>
      <c r="J215" s="3008"/>
      <c r="K215" s="3136">
        <f>25500-25500</f>
        <v>0</v>
      </c>
      <c r="L215" s="2579"/>
      <c r="M215" s="2579"/>
      <c r="N215" s="282"/>
      <c r="O215" s="2893" t="s">
        <v>5131</v>
      </c>
      <c r="P215" s="167"/>
      <c r="Q215"/>
    </row>
    <row r="216" spans="1:20" ht="15.6" customHeight="1">
      <c r="A216" s="3137">
        <v>1</v>
      </c>
      <c r="B216" s="15"/>
      <c r="C216" s="394"/>
      <c r="D216" s="2336"/>
      <c r="E216" s="2336"/>
      <c r="F216" s="1294" t="s">
        <v>4426</v>
      </c>
      <c r="G216" s="394" t="s">
        <v>976</v>
      </c>
      <c r="H216" s="395" t="s">
        <v>5129</v>
      </c>
      <c r="I216" s="449">
        <f t="shared" ref="I216:I217" si="26">SUM(K216:M216)</f>
        <v>250000</v>
      </c>
      <c r="J216" s="3008"/>
      <c r="K216" s="3351">
        <f>200000+50000</f>
        <v>250000</v>
      </c>
      <c r="L216" s="2579"/>
      <c r="M216" s="2579"/>
      <c r="N216" s="282"/>
      <c r="O216" s="2893" t="s">
        <v>5130</v>
      </c>
      <c r="P216" s="167"/>
      <c r="Q216"/>
    </row>
    <row r="217" spans="1:20" ht="15.6" customHeight="1">
      <c r="A217" s="3137">
        <v>1</v>
      </c>
      <c r="B217" s="15"/>
      <c r="C217" s="394"/>
      <c r="D217" s="2336"/>
      <c r="E217" s="2336"/>
      <c r="F217" s="1290" t="s">
        <v>298</v>
      </c>
      <c r="G217" s="280" t="s">
        <v>1642</v>
      </c>
      <c r="H217" s="395" t="s">
        <v>5152</v>
      </c>
      <c r="I217" s="449">
        <f t="shared" si="26"/>
        <v>20000</v>
      </c>
      <c r="J217" s="3008"/>
      <c r="K217" s="3318">
        <v>20000</v>
      </c>
      <c r="L217" s="2743"/>
      <c r="M217" s="2743"/>
      <c r="N217" s="282"/>
      <c r="O217" s="2893" t="s">
        <v>5130</v>
      </c>
      <c r="P217" s="167"/>
      <c r="Q217"/>
    </row>
    <row r="218" spans="1:20" ht="71.400000000000006" hidden="1">
      <c r="A218" s="2647">
        <v>2</v>
      </c>
      <c r="B218" s="15"/>
      <c r="C218" s="439"/>
      <c r="D218" s="439"/>
      <c r="E218" s="439"/>
      <c r="F218" s="1290" t="s">
        <v>298</v>
      </c>
      <c r="G218" s="280" t="s">
        <v>1642</v>
      </c>
      <c r="H218" s="395" t="s">
        <v>3406</v>
      </c>
      <c r="I218" s="1234">
        <f>K218+L218</f>
        <v>4000</v>
      </c>
      <c r="J218" s="282"/>
      <c r="K218" s="3131">
        <v>4000</v>
      </c>
      <c r="L218" s="2504"/>
      <c r="M218" s="2493"/>
      <c r="N218" s="282"/>
      <c r="O218" s="2655"/>
      <c r="P218" s="350" t="s">
        <v>4833</v>
      </c>
    </row>
    <row r="219" spans="1:20" ht="91.8" hidden="1">
      <c r="A219" s="2647">
        <v>2</v>
      </c>
      <c r="B219" s="15"/>
      <c r="C219" s="439"/>
      <c r="D219" s="439"/>
      <c r="E219" s="439"/>
      <c r="F219" s="1290" t="s">
        <v>298</v>
      </c>
      <c r="G219" s="280" t="s">
        <v>1642</v>
      </c>
      <c r="H219" s="395" t="s">
        <v>3425</v>
      </c>
      <c r="I219" s="1234">
        <f t="shared" ref="I219:I220" si="27">K219+L219</f>
        <v>13500</v>
      </c>
      <c r="J219" s="282"/>
      <c r="K219" s="3132">
        <v>13500</v>
      </c>
      <c r="L219" s="2504"/>
      <c r="M219" s="2493"/>
      <c r="N219" s="282"/>
      <c r="O219" s="2655"/>
      <c r="P219" s="350" t="s">
        <v>4834</v>
      </c>
    </row>
    <row r="220" spans="1:20" ht="22.8">
      <c r="A220" s="2647">
        <v>1</v>
      </c>
      <c r="B220" s="15"/>
      <c r="C220" s="439"/>
      <c r="D220" s="439"/>
      <c r="E220" s="439"/>
      <c r="F220" s="1290" t="s">
        <v>299</v>
      </c>
      <c r="G220" s="280" t="s">
        <v>1246</v>
      </c>
      <c r="H220" s="395" t="s">
        <v>3935</v>
      </c>
      <c r="I220" s="1234">
        <f t="shared" si="27"/>
        <v>2700</v>
      </c>
      <c r="J220" s="282"/>
      <c r="K220" s="3132">
        <v>2700</v>
      </c>
      <c r="L220" s="282"/>
      <c r="M220" s="2655"/>
      <c r="N220" s="282"/>
      <c r="O220" s="2655"/>
      <c r="P220" s="350" t="s">
        <v>3936</v>
      </c>
    </row>
    <row r="221" spans="1:20" hidden="1">
      <c r="A221" s="2643">
        <v>2</v>
      </c>
      <c r="B221" s="15" t="s">
        <v>759</v>
      </c>
      <c r="C221" s="280"/>
      <c r="D221" s="280"/>
      <c r="E221" s="280"/>
      <c r="F221" s="1290" t="s">
        <v>299</v>
      </c>
      <c r="G221" s="280" t="s">
        <v>1246</v>
      </c>
      <c r="H221" s="270" t="s">
        <v>4868</v>
      </c>
      <c r="I221" s="269">
        <f t="shared" ref="I221:I229" si="28">SUM(K221:M221)</f>
        <v>20000</v>
      </c>
      <c r="J221" s="282"/>
      <c r="K221" s="3132">
        <v>20000</v>
      </c>
      <c r="L221" s="396"/>
      <c r="M221" s="396"/>
      <c r="N221" s="282"/>
      <c r="O221" s="2655"/>
      <c r="P221" s="366" t="s">
        <v>4869</v>
      </c>
    </row>
    <row r="222" spans="1:20" ht="13.2" hidden="1" customHeight="1">
      <c r="A222" s="2647">
        <v>2</v>
      </c>
      <c r="B222" s="15"/>
      <c r="C222" s="280"/>
      <c r="D222" s="280"/>
      <c r="E222" s="280"/>
      <c r="F222" s="1290" t="s">
        <v>299</v>
      </c>
      <c r="G222" s="280" t="s">
        <v>1246</v>
      </c>
      <c r="H222" s="270" t="s">
        <v>3549</v>
      </c>
      <c r="I222" s="446">
        <f t="shared" si="28"/>
        <v>4000</v>
      </c>
      <c r="J222" s="282"/>
      <c r="K222" s="269">
        <v>4000</v>
      </c>
      <c r="L222" s="446"/>
      <c r="M222" s="446"/>
      <c r="N222" s="282"/>
      <c r="O222" s="2655"/>
      <c r="P222" s="350" t="s">
        <v>4428</v>
      </c>
    </row>
    <row r="223" spans="1:20" s="15" customFormat="1" ht="12.6" customHeight="1">
      <c r="A223" s="2647">
        <v>1</v>
      </c>
      <c r="C223" s="280"/>
      <c r="D223" s="280"/>
      <c r="E223" s="280"/>
      <c r="F223" s="1290" t="s">
        <v>299</v>
      </c>
      <c r="G223" s="280" t="s">
        <v>1246</v>
      </c>
      <c r="H223" s="270" t="s">
        <v>4847</v>
      </c>
      <c r="I223" s="2890">
        <f t="shared" si="28"/>
        <v>200000</v>
      </c>
      <c r="J223" s="1255"/>
      <c r="K223" s="3133">
        <v>200000</v>
      </c>
      <c r="L223" s="1088"/>
      <c r="M223" s="1088"/>
      <c r="N223" s="282"/>
      <c r="O223" s="2744"/>
      <c r="P223" s="350"/>
      <c r="Q223" s="287"/>
      <c r="T223"/>
    </row>
    <row r="224" spans="1:20" s="15" customFormat="1" ht="12.6" customHeight="1">
      <c r="A224" s="2647">
        <v>1</v>
      </c>
      <c r="C224" s="280"/>
      <c r="D224" s="280"/>
      <c r="E224" s="280"/>
      <c r="F224" s="1290" t="s">
        <v>2594</v>
      </c>
      <c r="G224" s="280" t="s">
        <v>1246</v>
      </c>
      <c r="H224" s="437" t="s">
        <v>5154</v>
      </c>
      <c r="I224" s="2890">
        <f t="shared" ref="I224" si="29">SUM(K224:M224)</f>
        <v>80000</v>
      </c>
      <c r="J224" s="1255"/>
      <c r="K224" s="3323">
        <f>50000+30000</f>
        <v>80000</v>
      </c>
      <c r="L224" s="1088"/>
      <c r="M224" s="1088"/>
      <c r="N224" s="282"/>
      <c r="O224" s="3324" t="s">
        <v>5130</v>
      </c>
      <c r="P224" s="350"/>
      <c r="Q224" s="287"/>
      <c r="T224"/>
    </row>
    <row r="225" spans="1:20" s="15" customFormat="1" ht="12.6" customHeight="1">
      <c r="A225" s="2647">
        <v>1</v>
      </c>
      <c r="C225" s="280"/>
      <c r="D225" s="280"/>
      <c r="E225" s="280"/>
      <c r="F225" s="1290" t="s">
        <v>2594</v>
      </c>
      <c r="G225" s="280" t="s">
        <v>1246</v>
      </c>
      <c r="H225" s="437" t="s">
        <v>5159</v>
      </c>
      <c r="I225" s="2890">
        <f t="shared" si="28"/>
        <v>50000</v>
      </c>
      <c r="J225" s="1255"/>
      <c r="K225" s="3323">
        <v>50000</v>
      </c>
      <c r="L225" s="1088"/>
      <c r="M225" s="1088"/>
      <c r="N225" s="282"/>
      <c r="O225" s="3324" t="s">
        <v>5130</v>
      </c>
      <c r="P225" s="350"/>
      <c r="Q225" s="287"/>
      <c r="T225"/>
    </row>
    <row r="226" spans="1:20" s="15" customFormat="1" ht="13.2" hidden="1" customHeight="1" thickBot="1">
      <c r="A226" s="2647">
        <v>2</v>
      </c>
      <c r="C226" s="280"/>
      <c r="D226" s="280"/>
      <c r="E226" s="280"/>
      <c r="F226" s="1295" t="s">
        <v>2594</v>
      </c>
      <c r="G226" s="457" t="s">
        <v>1246</v>
      </c>
      <c r="H226" s="437" t="s">
        <v>4429</v>
      </c>
      <c r="I226" s="2890">
        <f t="shared" si="28"/>
        <v>62000</v>
      </c>
      <c r="J226" s="1255"/>
      <c r="K226" s="2771">
        <v>62000</v>
      </c>
      <c r="L226" s="1088"/>
      <c r="M226" s="1088"/>
      <c r="N226" s="282"/>
      <c r="O226" s="2744"/>
      <c r="P226" s="350"/>
      <c r="Q226" s="287"/>
      <c r="T226"/>
    </row>
    <row r="227" spans="1:20" s="15" customFormat="1" ht="25.95" hidden="1" customHeight="1">
      <c r="A227" s="2643">
        <v>2</v>
      </c>
      <c r="C227" s="280"/>
      <c r="D227" s="280"/>
      <c r="E227" s="1150"/>
      <c r="F227" s="2772" t="s">
        <v>2594</v>
      </c>
      <c r="G227" s="2611" t="s">
        <v>1246</v>
      </c>
      <c r="H227" s="2612" t="s">
        <v>4430</v>
      </c>
      <c r="I227" s="2913">
        <f t="shared" si="28"/>
        <v>850000</v>
      </c>
      <c r="J227" s="2553"/>
      <c r="K227" s="2773">
        <v>850000</v>
      </c>
      <c r="L227" s="420"/>
      <c r="M227" s="1088"/>
      <c r="N227" s="282"/>
      <c r="O227" s="2744"/>
      <c r="P227" s="350"/>
      <c r="Q227" s="287"/>
      <c r="T227"/>
    </row>
    <row r="228" spans="1:20" s="15" customFormat="1" ht="22.8" hidden="1">
      <c r="A228" s="2647">
        <v>2</v>
      </c>
      <c r="C228" s="457"/>
      <c r="D228" s="457"/>
      <c r="E228" s="2768"/>
      <c r="F228" s="2774" t="s">
        <v>2594</v>
      </c>
      <c r="G228" s="457" t="s">
        <v>1246</v>
      </c>
      <c r="H228" s="437" t="s">
        <v>4431</v>
      </c>
      <c r="I228" s="1234">
        <f t="shared" si="28"/>
        <v>12000</v>
      </c>
      <c r="J228" s="351"/>
      <c r="K228" s="3134">
        <v>12000</v>
      </c>
      <c r="L228" s="2769"/>
      <c r="M228" s="1191"/>
      <c r="N228" s="282"/>
      <c r="O228" s="2747"/>
      <c r="P228" s="350"/>
      <c r="Q228" s="287"/>
      <c r="T228"/>
    </row>
    <row r="229" spans="1:20" s="15" customFormat="1" ht="23.4" hidden="1" thickBot="1">
      <c r="A229" s="2647">
        <v>2</v>
      </c>
      <c r="C229" s="457"/>
      <c r="D229" s="457"/>
      <c r="E229" s="2768"/>
      <c r="F229" s="2615" t="s">
        <v>2594</v>
      </c>
      <c r="G229" s="2555" t="s">
        <v>1246</v>
      </c>
      <c r="H229" s="2616" t="s">
        <v>4432</v>
      </c>
      <c r="I229" s="2914">
        <f t="shared" si="28"/>
        <v>5000</v>
      </c>
      <c r="J229" s="2641"/>
      <c r="K229" s="2775">
        <v>5000</v>
      </c>
      <c r="L229" s="2770"/>
      <c r="M229" s="446"/>
      <c r="N229" s="282"/>
      <c r="O229" s="2655"/>
      <c r="P229" s="350"/>
      <c r="Q229" s="287"/>
      <c r="T229"/>
    </row>
    <row r="230" spans="1:20" ht="13.2" customHeight="1">
      <c r="A230" s="2647">
        <v>1</v>
      </c>
      <c r="B230" s="15"/>
      <c r="C230" s="457"/>
      <c r="D230" s="457"/>
      <c r="E230" s="457"/>
      <c r="F230" s="1295" t="s">
        <v>983</v>
      </c>
      <c r="G230" s="457" t="s">
        <v>84</v>
      </c>
      <c r="H230" s="437" t="s">
        <v>3686</v>
      </c>
      <c r="I230" s="2803">
        <f t="shared" ref="I230:I232" si="30">SUM(K230:M230)</f>
        <v>7000</v>
      </c>
      <c r="J230" s="282"/>
      <c r="K230" s="447">
        <v>7000</v>
      </c>
      <c r="L230" s="446"/>
      <c r="M230" s="446"/>
      <c r="N230" s="282"/>
      <c r="O230" s="2655"/>
      <c r="P230" s="2343" t="s">
        <v>3687</v>
      </c>
    </row>
    <row r="231" spans="1:20" ht="25.95" hidden="1" customHeight="1" thickBot="1">
      <c r="A231" s="2647">
        <v>2</v>
      </c>
      <c r="B231" s="15"/>
      <c r="C231" s="457"/>
      <c r="D231" s="457"/>
      <c r="E231" s="457"/>
      <c r="F231" s="1292" t="s">
        <v>983</v>
      </c>
      <c r="G231" s="411" t="s">
        <v>84</v>
      </c>
      <c r="H231" s="2339" t="s">
        <v>4783</v>
      </c>
      <c r="I231" s="2539">
        <f t="shared" si="30"/>
        <v>2840</v>
      </c>
      <c r="J231" s="1243"/>
      <c r="K231" s="1244">
        <f>3020-180</f>
        <v>2840</v>
      </c>
      <c r="L231" s="1242"/>
      <c r="M231" s="1242"/>
      <c r="N231" s="282"/>
      <c r="O231" s="2655"/>
      <c r="P231" s="2343" t="s">
        <v>3691</v>
      </c>
    </row>
    <row r="232" spans="1:20" ht="22.8">
      <c r="A232" s="2647">
        <v>1</v>
      </c>
      <c r="B232" s="15" t="s">
        <v>759</v>
      </c>
      <c r="C232" s="252"/>
      <c r="D232" s="252"/>
      <c r="E232" s="252"/>
      <c r="F232" s="1290" t="s">
        <v>978</v>
      </c>
      <c r="G232" s="252" t="s">
        <v>1647</v>
      </c>
      <c r="H232" s="270" t="s">
        <v>3739</v>
      </c>
      <c r="I232" s="3010">
        <f t="shared" si="30"/>
        <v>11266</v>
      </c>
      <c r="J232" s="3011"/>
      <c r="K232" s="3133">
        <v>11266</v>
      </c>
      <c r="L232" s="1088"/>
      <c r="M232" s="1088"/>
      <c r="N232" s="282"/>
      <c r="O232" s="2744"/>
      <c r="P232" s="398" t="s">
        <v>3749</v>
      </c>
      <c r="Q232"/>
    </row>
    <row r="233" spans="1:20" ht="45.6" hidden="1">
      <c r="A233" s="2643">
        <v>2</v>
      </c>
      <c r="B233" s="15"/>
      <c r="C233" s="252"/>
      <c r="D233" s="252"/>
      <c r="E233" s="252"/>
      <c r="F233" s="1290" t="s">
        <v>977</v>
      </c>
      <c r="G233" s="252" t="s">
        <v>1249</v>
      </c>
      <c r="H233" s="270" t="s">
        <v>2635</v>
      </c>
      <c r="I233" s="269">
        <f t="shared" ref="I233:I234" si="31">K233</f>
        <v>4000</v>
      </c>
      <c r="J233" s="1192"/>
      <c r="K233" s="279">
        <v>4000</v>
      </c>
      <c r="L233" s="1190"/>
      <c r="M233" s="1190"/>
      <c r="N233" s="282"/>
      <c r="O233" s="2747"/>
      <c r="P233" s="398"/>
      <c r="Q233"/>
    </row>
    <row r="234" spans="1:20" ht="22.8" hidden="1">
      <c r="A234" s="2643">
        <v>2</v>
      </c>
      <c r="B234" s="15"/>
      <c r="C234" s="252"/>
      <c r="D234" s="252"/>
      <c r="E234" s="252"/>
      <c r="F234" s="1290" t="s">
        <v>4855</v>
      </c>
      <c r="G234" s="252" t="s">
        <v>1503</v>
      </c>
      <c r="H234" s="270" t="s">
        <v>3774</v>
      </c>
      <c r="I234" s="269">
        <f t="shared" si="31"/>
        <v>2500</v>
      </c>
      <c r="J234" s="1192"/>
      <c r="K234" s="279">
        <v>2500</v>
      </c>
      <c r="L234" s="1190"/>
      <c r="M234" s="1190"/>
      <c r="N234" s="282"/>
      <c r="O234" s="2747"/>
      <c r="P234" s="398"/>
      <c r="Q234"/>
    </row>
    <row r="235" spans="1:20">
      <c r="A235" s="2643">
        <v>1</v>
      </c>
      <c r="B235" s="15"/>
      <c r="C235" s="252"/>
      <c r="D235" s="252"/>
      <c r="E235" s="252"/>
      <c r="F235" s="1290" t="s">
        <v>4855</v>
      </c>
      <c r="G235" s="252" t="s">
        <v>1503</v>
      </c>
      <c r="H235" s="270" t="s">
        <v>1501</v>
      </c>
      <c r="I235" s="269">
        <f t="shared" ref="I235" si="32">K235</f>
        <v>5000</v>
      </c>
      <c r="J235" s="1192"/>
      <c r="K235" s="279">
        <v>5000</v>
      </c>
      <c r="L235" s="1190"/>
      <c r="M235" s="1190"/>
      <c r="N235" s="282"/>
      <c r="O235" s="2747"/>
      <c r="P235" s="398"/>
      <c r="Q235"/>
    </row>
    <row r="236" spans="1:20" ht="12" customHeight="1">
      <c r="A236" s="2643">
        <v>1</v>
      </c>
      <c r="B236" s="15" t="s">
        <v>1673</v>
      </c>
      <c r="C236" s="252"/>
      <c r="D236" s="252"/>
      <c r="E236" s="252"/>
      <c r="F236" s="1290" t="s">
        <v>300</v>
      </c>
      <c r="G236" s="280" t="s">
        <v>87</v>
      </c>
      <c r="H236" s="270" t="s">
        <v>1250</v>
      </c>
      <c r="I236" s="269">
        <f>SUM(K236:M236)</f>
        <v>6000</v>
      </c>
      <c r="J236" s="3012"/>
      <c r="K236" s="3139">
        <f>4000+2000</f>
        <v>6000</v>
      </c>
      <c r="L236" s="1185"/>
      <c r="M236" s="1185"/>
      <c r="N236" s="282"/>
      <c r="O236" s="3319" t="s">
        <v>5153</v>
      </c>
    </row>
    <row r="237" spans="1:20" ht="25.95" hidden="1" customHeight="1">
      <c r="A237" s="2643">
        <v>2</v>
      </c>
      <c r="B237" s="15" t="s">
        <v>759</v>
      </c>
      <c r="C237" s="252"/>
      <c r="D237" s="252"/>
      <c r="E237" s="252"/>
      <c r="F237" s="1290" t="s">
        <v>781</v>
      </c>
      <c r="G237" s="252" t="s">
        <v>696</v>
      </c>
      <c r="H237" s="270" t="s">
        <v>5019</v>
      </c>
      <c r="I237" s="269">
        <f>SUM(K237:M237)</f>
        <v>89000</v>
      </c>
      <c r="J237" s="1256"/>
      <c r="K237" s="279">
        <v>89000</v>
      </c>
      <c r="L237" s="269"/>
      <c r="M237" s="269"/>
      <c r="N237" s="282"/>
      <c r="O237" s="2655"/>
      <c r="P237" s="398"/>
      <c r="Q237"/>
    </row>
    <row r="238" spans="1:20" ht="12" hidden="1" customHeight="1">
      <c r="A238" s="2643">
        <v>2</v>
      </c>
      <c r="B238" s="15"/>
      <c r="C238" s="252"/>
      <c r="D238" s="252"/>
      <c r="E238" s="252"/>
      <c r="F238" s="1290" t="s">
        <v>781</v>
      </c>
      <c r="G238" s="252" t="s">
        <v>696</v>
      </c>
      <c r="H238" s="270" t="s">
        <v>4803</v>
      </c>
      <c r="I238" s="269">
        <f>SUM(K238:M238)</f>
        <v>16000</v>
      </c>
      <c r="J238" s="1256"/>
      <c r="K238" s="279">
        <v>16000</v>
      </c>
      <c r="L238" s="269"/>
      <c r="M238" s="269"/>
      <c r="N238" s="282"/>
      <c r="O238" s="2655"/>
      <c r="P238" s="398"/>
      <c r="Q238"/>
    </row>
    <row r="239" spans="1:20" ht="12" customHeight="1">
      <c r="A239" s="2643">
        <v>1</v>
      </c>
      <c r="B239" s="15" t="s">
        <v>759</v>
      </c>
      <c r="C239" s="252"/>
      <c r="D239" s="252"/>
      <c r="E239" s="252"/>
      <c r="F239" s="1297" t="s">
        <v>4650</v>
      </c>
      <c r="G239" s="438" t="s">
        <v>696</v>
      </c>
      <c r="H239" s="587" t="s">
        <v>4648</v>
      </c>
      <c r="I239" s="588">
        <f>SUM(K239:M239)</f>
        <v>9300</v>
      </c>
      <c r="J239" s="2821"/>
      <c r="K239" s="558">
        <v>9300</v>
      </c>
      <c r="L239" s="588"/>
      <c r="M239" s="588"/>
      <c r="N239" s="282"/>
      <c r="O239" s="2655"/>
      <c r="P239" s="398" t="s">
        <v>4649</v>
      </c>
      <c r="Q239"/>
    </row>
    <row r="240" spans="1:20" ht="29.25" hidden="1" customHeight="1">
      <c r="A240" s="2643">
        <v>2</v>
      </c>
      <c r="B240" s="15"/>
      <c r="C240" s="252"/>
      <c r="D240" s="252"/>
      <c r="E240" s="402"/>
      <c r="F240" s="2819" t="s">
        <v>4433</v>
      </c>
      <c r="G240" s="394" t="s">
        <v>4434</v>
      </c>
      <c r="H240" s="395" t="s">
        <v>3852</v>
      </c>
      <c r="I240" s="396">
        <f t="shared" ref="I240:I254" si="33">SUM(K240:M240)</f>
        <v>1494</v>
      </c>
      <c r="J240" s="1245"/>
      <c r="K240" s="445">
        <v>1494</v>
      </c>
      <c r="L240" s="396"/>
      <c r="M240" s="2820"/>
      <c r="N240" s="282"/>
      <c r="O240" s="2655"/>
      <c r="P240" s="398"/>
      <c r="Q240"/>
    </row>
    <row r="241" spans="1:23" ht="14.25" hidden="1" customHeight="1">
      <c r="A241" s="2643">
        <v>2</v>
      </c>
      <c r="B241" s="15"/>
      <c r="C241" s="252"/>
      <c r="D241" s="252"/>
      <c r="E241" s="402"/>
      <c r="F241" s="2776" t="s">
        <v>4433</v>
      </c>
      <c r="G241" s="252" t="s">
        <v>4434</v>
      </c>
      <c r="H241" s="270" t="s">
        <v>3851</v>
      </c>
      <c r="I241" s="269">
        <f t="shared" si="33"/>
        <v>127</v>
      </c>
      <c r="J241" s="1256"/>
      <c r="K241" s="279">
        <v>127</v>
      </c>
      <c r="L241" s="269"/>
      <c r="M241" s="2778"/>
      <c r="N241" s="282"/>
      <c r="O241" s="2655"/>
      <c r="P241" s="398"/>
      <c r="Q241"/>
    </row>
    <row r="242" spans="1:23" ht="22.2" hidden="1" customHeight="1">
      <c r="A242" s="2643">
        <v>2</v>
      </c>
      <c r="B242" s="15"/>
      <c r="C242" s="252"/>
      <c r="D242" s="252"/>
      <c r="E242" s="402"/>
      <c r="F242" s="2776" t="s">
        <v>4433</v>
      </c>
      <c r="G242" s="252" t="s">
        <v>4434</v>
      </c>
      <c r="H242" s="270" t="s">
        <v>3853</v>
      </c>
      <c r="I242" s="269">
        <f t="shared" si="33"/>
        <v>897</v>
      </c>
      <c r="J242" s="1256"/>
      <c r="K242" s="279">
        <v>897</v>
      </c>
      <c r="L242" s="269"/>
      <c r="M242" s="2778"/>
      <c r="N242" s="282"/>
      <c r="O242" s="2655"/>
      <c r="P242" s="398"/>
      <c r="Q242"/>
    </row>
    <row r="243" spans="1:23" ht="23.25" hidden="1" customHeight="1">
      <c r="A243" s="2643">
        <v>2</v>
      </c>
      <c r="B243" s="15"/>
      <c r="C243" s="252"/>
      <c r="D243" s="252"/>
      <c r="E243" s="402"/>
      <c r="F243" s="2776" t="s">
        <v>4433</v>
      </c>
      <c r="G243" s="252" t="s">
        <v>4434</v>
      </c>
      <c r="H243" s="270" t="s">
        <v>3854</v>
      </c>
      <c r="I243" s="269">
        <f t="shared" si="33"/>
        <v>955</v>
      </c>
      <c r="J243" s="1256"/>
      <c r="K243" s="279">
        <v>955</v>
      </c>
      <c r="L243" s="269"/>
      <c r="M243" s="2778"/>
      <c r="N243" s="282"/>
      <c r="O243" s="2655"/>
      <c r="P243" s="398"/>
      <c r="Q243"/>
    </row>
    <row r="244" spans="1:23" ht="23.25" hidden="1" customHeight="1">
      <c r="A244" s="2643">
        <v>2</v>
      </c>
      <c r="B244" s="15"/>
      <c r="C244" s="252"/>
      <c r="D244" s="252"/>
      <c r="E244" s="402"/>
      <c r="F244" s="2776" t="s">
        <v>4433</v>
      </c>
      <c r="G244" s="252" t="s">
        <v>4434</v>
      </c>
      <c r="H244" s="270" t="s">
        <v>3855</v>
      </c>
      <c r="I244" s="269">
        <f t="shared" si="33"/>
        <v>1139</v>
      </c>
      <c r="J244" s="1256"/>
      <c r="K244" s="279">
        <v>1139</v>
      </c>
      <c r="L244" s="269"/>
      <c r="M244" s="2778"/>
      <c r="N244" s="282"/>
      <c r="O244" s="2655"/>
      <c r="P244" s="398"/>
      <c r="Q244"/>
    </row>
    <row r="245" spans="1:23" ht="22.2" hidden="1" customHeight="1">
      <c r="A245" s="2643">
        <v>2</v>
      </c>
      <c r="B245" s="15"/>
      <c r="C245" s="252"/>
      <c r="D245" s="252"/>
      <c r="E245" s="402"/>
      <c r="F245" s="2776" t="s">
        <v>4433</v>
      </c>
      <c r="G245" s="252" t="s">
        <v>4434</v>
      </c>
      <c r="H245" s="270" t="s">
        <v>3856</v>
      </c>
      <c r="I245" s="269">
        <f t="shared" si="33"/>
        <v>1771.44</v>
      </c>
      <c r="J245" s="1256"/>
      <c r="K245" s="279">
        <v>1771.44</v>
      </c>
      <c r="L245" s="269"/>
      <c r="M245" s="2778"/>
      <c r="N245" s="282"/>
      <c r="O245" s="2655"/>
      <c r="P245" s="398"/>
      <c r="Q245"/>
    </row>
    <row r="246" spans="1:23" ht="26.25" customHeight="1" thickBot="1">
      <c r="A246" s="2643">
        <v>1</v>
      </c>
      <c r="B246" s="15"/>
      <c r="C246" s="252"/>
      <c r="D246" s="252"/>
      <c r="E246" s="402"/>
      <c r="F246" s="2615" t="s">
        <v>956</v>
      </c>
      <c r="G246" s="2777" t="s">
        <v>4434</v>
      </c>
      <c r="H246" s="2616" t="s">
        <v>3857</v>
      </c>
      <c r="I246" s="2342">
        <f t="shared" si="33"/>
        <v>3700</v>
      </c>
      <c r="J246" s="2341"/>
      <c r="K246" s="2779">
        <v>3700</v>
      </c>
      <c r="L246" s="2342"/>
      <c r="M246" s="2617"/>
      <c r="N246" s="282"/>
      <c r="O246" s="2655"/>
      <c r="P246" s="398"/>
      <c r="Q246"/>
    </row>
    <row r="247" spans="1:23" ht="26.25" customHeight="1">
      <c r="A247" s="3137">
        <v>1</v>
      </c>
      <c r="B247" s="15"/>
      <c r="C247" s="252"/>
      <c r="D247" s="252"/>
      <c r="E247" s="402"/>
      <c r="F247" s="2785" t="s">
        <v>5114</v>
      </c>
      <c r="G247" s="2786" t="s">
        <v>4434</v>
      </c>
      <c r="H247" s="2787" t="s">
        <v>4949</v>
      </c>
      <c r="I247" s="2789">
        <f t="shared" si="33"/>
        <v>0</v>
      </c>
      <c r="J247" s="2788"/>
      <c r="K247" s="3136">
        <f>20000-20000</f>
        <v>0</v>
      </c>
      <c r="L247" s="2789"/>
      <c r="M247" s="2790"/>
      <c r="N247" s="282"/>
      <c r="O247" s="2893" t="s">
        <v>5131</v>
      </c>
      <c r="P247" s="398"/>
      <c r="Q247"/>
    </row>
    <row r="248" spans="1:23">
      <c r="A248" s="2643">
        <v>1</v>
      </c>
      <c r="B248" s="15"/>
      <c r="C248" s="252"/>
      <c r="D248" s="252"/>
      <c r="E248" s="252"/>
      <c r="F248" s="1291" t="s">
        <v>2598</v>
      </c>
      <c r="G248" s="439" t="s">
        <v>1254</v>
      </c>
      <c r="H248" s="395" t="s">
        <v>4435</v>
      </c>
      <c r="I248" s="396">
        <f t="shared" si="33"/>
        <v>40000</v>
      </c>
      <c r="J248" s="1245"/>
      <c r="K248" s="396">
        <v>40000</v>
      </c>
      <c r="L248" s="396"/>
      <c r="M248" s="396"/>
      <c r="N248" s="282"/>
      <c r="O248" s="2655"/>
      <c r="P248" s="398"/>
    </row>
    <row r="249" spans="1:23" s="15" customFormat="1" ht="23.4">
      <c r="A249" s="3138">
        <v>1</v>
      </c>
      <c r="C249" s="280"/>
      <c r="D249" s="280"/>
      <c r="E249" s="280"/>
      <c r="F249" s="1290" t="s">
        <v>2598</v>
      </c>
      <c r="G249" s="280" t="s">
        <v>1254</v>
      </c>
      <c r="H249" s="270" t="s">
        <v>4436</v>
      </c>
      <c r="I249" s="279">
        <f t="shared" si="33"/>
        <v>0</v>
      </c>
      <c r="J249" s="1256"/>
      <c r="K249" s="3139">
        <f>210000-210000</f>
        <v>0</v>
      </c>
      <c r="L249" s="269"/>
      <c r="M249" s="269"/>
      <c r="N249" s="282"/>
      <c r="O249" s="2893" t="s">
        <v>5131</v>
      </c>
      <c r="P249" s="398"/>
      <c r="Q249" s="278"/>
      <c r="R249"/>
      <c r="S249"/>
      <c r="T249"/>
      <c r="U249"/>
      <c r="V249"/>
      <c r="W249"/>
    </row>
    <row r="250" spans="1:23">
      <c r="A250" s="2643">
        <v>1</v>
      </c>
      <c r="B250" s="15"/>
      <c r="C250" s="252"/>
      <c r="D250" s="252"/>
      <c r="E250" s="252"/>
      <c r="F250" s="1295" t="s">
        <v>2599</v>
      </c>
      <c r="G250" s="457" t="s">
        <v>2600</v>
      </c>
      <c r="H250" s="437" t="s">
        <v>3934</v>
      </c>
      <c r="I250" s="447">
        <f t="shared" si="33"/>
        <v>7000</v>
      </c>
      <c r="J250" s="2608"/>
      <c r="K250" s="446">
        <v>7000</v>
      </c>
      <c r="L250" s="446"/>
      <c r="M250" s="446"/>
      <c r="N250" s="282"/>
      <c r="O250" s="2655"/>
      <c r="P250" s="398"/>
      <c r="Q250" s="287"/>
      <c r="R250" s="15"/>
      <c r="S250" s="15"/>
      <c r="U250" s="15"/>
      <c r="V250" s="15"/>
      <c r="W250" s="15"/>
    </row>
    <row r="251" spans="1:23" ht="19.2" hidden="1" customHeight="1">
      <c r="A251" s="2643">
        <v>2</v>
      </c>
      <c r="B251" s="15"/>
      <c r="C251" s="252"/>
      <c r="D251" s="252"/>
      <c r="E251" s="402"/>
      <c r="F251" s="2610" t="s">
        <v>2599</v>
      </c>
      <c r="G251" s="2611" t="s">
        <v>2600</v>
      </c>
      <c r="H251" s="2612" t="s">
        <v>4779</v>
      </c>
      <c r="I251" s="3009">
        <f t="shared" si="33"/>
        <v>28000</v>
      </c>
      <c r="J251" s="2613"/>
      <c r="K251" s="2554">
        <v>28000</v>
      </c>
      <c r="L251" s="2554"/>
      <c r="M251" s="2614"/>
      <c r="N251" s="282"/>
      <c r="O251" s="2655"/>
      <c r="P251" s="398" t="s">
        <v>4780</v>
      </c>
      <c r="Q251" s="287"/>
      <c r="R251" s="15"/>
      <c r="S251" s="15"/>
      <c r="U251" s="15"/>
      <c r="V251" s="15"/>
      <c r="W251" s="15"/>
    </row>
    <row r="252" spans="1:23" ht="19.2" hidden="1" customHeight="1" thickBot="1">
      <c r="A252" s="2643">
        <v>2</v>
      </c>
      <c r="B252" s="15"/>
      <c r="C252" s="252"/>
      <c r="D252" s="252"/>
      <c r="E252" s="402"/>
      <c r="F252" s="2615" t="s">
        <v>2601</v>
      </c>
      <c r="G252" s="2555" t="s">
        <v>2600</v>
      </c>
      <c r="H252" s="2616" t="s">
        <v>4778</v>
      </c>
      <c r="I252" s="2779">
        <f t="shared" si="33"/>
        <v>25000</v>
      </c>
      <c r="J252" s="2341"/>
      <c r="K252" s="2342">
        <v>25000</v>
      </c>
      <c r="L252" s="2342"/>
      <c r="M252" s="2617"/>
      <c r="N252" s="282"/>
      <c r="O252" s="2655"/>
      <c r="P252" s="398"/>
      <c r="Q252" s="287"/>
      <c r="R252" s="15"/>
      <c r="S252" s="15"/>
      <c r="U252" s="15"/>
      <c r="V252" s="15"/>
      <c r="W252" s="15"/>
    </row>
    <row r="253" spans="1:23" ht="15" hidden="1" customHeight="1">
      <c r="A253" s="2643">
        <v>2</v>
      </c>
      <c r="B253" s="15"/>
      <c r="C253" s="252"/>
      <c r="D253" s="252"/>
      <c r="E253" s="252"/>
      <c r="F253" s="1291" t="s">
        <v>2601</v>
      </c>
      <c r="G253" s="439" t="s">
        <v>2600</v>
      </c>
      <c r="H253" s="395" t="s">
        <v>4437</v>
      </c>
      <c r="I253" s="445">
        <f t="shared" si="33"/>
        <v>91031</v>
      </c>
      <c r="J253" s="1245"/>
      <c r="K253" s="396">
        <v>91031</v>
      </c>
      <c r="L253" s="2609"/>
      <c r="M253" s="2609"/>
      <c r="N253" s="282"/>
      <c r="O253" s="2747"/>
      <c r="P253" s="429"/>
      <c r="Q253" s="287"/>
      <c r="R253" s="15"/>
      <c r="S253" s="15"/>
      <c r="U253" s="15"/>
      <c r="V253" s="15"/>
      <c r="W253" s="15"/>
    </row>
    <row r="254" spans="1:23" ht="34.200000000000003">
      <c r="A254" s="2643">
        <v>1</v>
      </c>
      <c r="B254" s="15"/>
      <c r="C254" s="252"/>
      <c r="D254" s="252"/>
      <c r="E254" s="252"/>
      <c r="F254" s="1290" t="s">
        <v>2601</v>
      </c>
      <c r="G254" s="280" t="s">
        <v>2600</v>
      </c>
      <c r="H254" s="270" t="s">
        <v>4438</v>
      </c>
      <c r="I254" s="279">
        <f t="shared" si="33"/>
        <v>6000</v>
      </c>
      <c r="J254" s="1256"/>
      <c r="K254" s="269">
        <v>6000</v>
      </c>
      <c r="L254" s="1190"/>
      <c r="M254" s="1190"/>
      <c r="N254" s="282"/>
      <c r="O254" s="2747"/>
      <c r="P254" s="429"/>
      <c r="Q254" s="287"/>
      <c r="R254" s="15"/>
      <c r="S254" s="15"/>
      <c r="U254" s="15"/>
      <c r="V254" s="15"/>
      <c r="W254" s="15"/>
    </row>
    <row r="255" spans="1:23">
      <c r="A255" s="2643">
        <v>1</v>
      </c>
      <c r="B255" s="15"/>
      <c r="C255" s="252"/>
      <c r="D255" s="252"/>
      <c r="E255" s="252"/>
      <c r="F255" s="1290" t="s">
        <v>348</v>
      </c>
      <c r="G255" s="252" t="s">
        <v>349</v>
      </c>
      <c r="H255" s="2442" t="s">
        <v>4942</v>
      </c>
      <c r="I255" s="269">
        <f>K255</f>
        <v>3921</v>
      </c>
      <c r="J255" s="1192"/>
      <c r="K255" s="269">
        <v>3921</v>
      </c>
      <c r="L255" s="1190"/>
      <c r="M255" s="1190"/>
      <c r="N255" s="282"/>
      <c r="O255" s="2747"/>
      <c r="P255" s="6"/>
      <c r="Q255"/>
    </row>
    <row r="256" spans="1:23" ht="22.8" hidden="1">
      <c r="A256" s="2643">
        <v>2</v>
      </c>
      <c r="B256" s="15"/>
      <c r="C256" s="252"/>
      <c r="D256" s="252"/>
      <c r="E256" s="252"/>
      <c r="F256" s="1290" t="s">
        <v>348</v>
      </c>
      <c r="G256" s="252" t="s">
        <v>349</v>
      </c>
      <c r="H256" s="2442" t="s">
        <v>4637</v>
      </c>
      <c r="I256" s="269">
        <f t="shared" ref="I256:I260" si="34">K256</f>
        <v>11200</v>
      </c>
      <c r="J256" s="1192"/>
      <c r="K256" s="269">
        <v>11200</v>
      </c>
      <c r="L256" s="1190"/>
      <c r="M256" s="1190"/>
      <c r="N256" s="282"/>
      <c r="O256" s="2747"/>
      <c r="P256" s="6"/>
      <c r="Q256"/>
    </row>
    <row r="257" spans="1:17" hidden="1">
      <c r="A257" s="2643">
        <v>3</v>
      </c>
      <c r="B257" s="15"/>
      <c r="C257" s="252"/>
      <c r="D257" s="252"/>
      <c r="E257" s="252"/>
      <c r="F257" s="1290" t="s">
        <v>348</v>
      </c>
      <c r="G257" s="252" t="s">
        <v>349</v>
      </c>
      <c r="H257" s="2442" t="s">
        <v>4738</v>
      </c>
      <c r="I257" s="269">
        <f t="shared" si="34"/>
        <v>6150</v>
      </c>
      <c r="J257" s="1192"/>
      <c r="K257" s="269">
        <v>6150</v>
      </c>
      <c r="L257" s="1190"/>
      <c r="M257" s="1190"/>
      <c r="N257" s="282"/>
      <c r="O257" s="2747"/>
      <c r="P257" s="6"/>
      <c r="Q257"/>
    </row>
    <row r="258" spans="1:17">
      <c r="A258" s="2643">
        <v>1</v>
      </c>
      <c r="B258" s="15"/>
      <c r="C258" s="252"/>
      <c r="D258" s="252"/>
      <c r="E258" s="252"/>
      <c r="F258" s="1290" t="s">
        <v>348</v>
      </c>
      <c r="G258" s="252" t="s">
        <v>349</v>
      </c>
      <c r="H258" s="2442" t="s">
        <v>5124</v>
      </c>
      <c r="I258" s="269">
        <f t="shared" si="34"/>
        <v>6000</v>
      </c>
      <c r="J258" s="1192"/>
      <c r="K258" s="269">
        <v>6000</v>
      </c>
      <c r="L258" s="1190"/>
      <c r="M258" s="1190"/>
      <c r="N258" s="282"/>
      <c r="O258" s="2747"/>
      <c r="P258" s="6"/>
      <c r="Q258"/>
    </row>
    <row r="259" spans="1:17">
      <c r="A259" s="2643">
        <v>1</v>
      </c>
      <c r="B259" s="15"/>
      <c r="C259" s="252"/>
      <c r="D259" s="252"/>
      <c r="E259" s="252"/>
      <c r="F259" s="1290" t="s">
        <v>348</v>
      </c>
      <c r="G259" s="252" t="s">
        <v>349</v>
      </c>
      <c r="H259" s="2442" t="s">
        <v>4740</v>
      </c>
      <c r="I259" s="269">
        <f t="shared" si="34"/>
        <v>2000</v>
      </c>
      <c r="J259" s="1192"/>
      <c r="K259" s="269">
        <v>2000</v>
      </c>
      <c r="L259" s="1190"/>
      <c r="M259" s="1190"/>
      <c r="N259" s="282"/>
      <c r="O259" s="2747"/>
      <c r="P259" s="6"/>
      <c r="Q259"/>
    </row>
    <row r="260" spans="1:17" ht="22.8">
      <c r="A260" s="2643">
        <v>1</v>
      </c>
      <c r="B260" s="15"/>
      <c r="C260" s="252"/>
      <c r="D260" s="252"/>
      <c r="E260" s="252"/>
      <c r="F260" s="1290" t="s">
        <v>2775</v>
      </c>
      <c r="G260" s="252" t="s">
        <v>5050</v>
      </c>
      <c r="H260" s="2442" t="s">
        <v>5051</v>
      </c>
      <c r="I260" s="269">
        <f t="shared" si="34"/>
        <v>11388</v>
      </c>
      <c r="J260" s="1192"/>
      <c r="K260" s="269">
        <v>11388</v>
      </c>
      <c r="L260" s="1190"/>
      <c r="M260" s="1190"/>
      <c r="N260" s="282"/>
      <c r="O260" s="2747"/>
      <c r="P260" s="6"/>
      <c r="Q260"/>
    </row>
    <row r="261" spans="1:17" ht="24.75" customHeight="1">
      <c r="A261" s="2643">
        <v>1</v>
      </c>
      <c r="B261" s="15"/>
      <c r="C261" s="252"/>
      <c r="D261" s="252"/>
      <c r="E261" s="252"/>
      <c r="F261" s="1290" t="s">
        <v>1645</v>
      </c>
      <c r="G261" s="252" t="s">
        <v>1646</v>
      </c>
      <c r="H261" s="284" t="s">
        <v>4441</v>
      </c>
      <c r="I261" s="269">
        <f>SUM(K261:M261)</f>
        <v>2800</v>
      </c>
      <c r="J261" s="1256"/>
      <c r="K261" s="269">
        <v>2800</v>
      </c>
      <c r="L261" s="269"/>
      <c r="M261" s="269"/>
      <c r="N261" s="282"/>
      <c r="O261" s="2655"/>
      <c r="P261" s="397"/>
    </row>
    <row r="262" spans="1:17" ht="13.5" customHeight="1">
      <c r="A262" s="2643">
        <v>1</v>
      </c>
      <c r="B262" s="15"/>
      <c r="C262" s="252"/>
      <c r="D262" s="252"/>
      <c r="E262" s="252"/>
      <c r="F262" s="1290" t="s">
        <v>301</v>
      </c>
      <c r="G262" s="280" t="s">
        <v>255</v>
      </c>
      <c r="H262" s="284" t="s">
        <v>4337</v>
      </c>
      <c r="I262" s="269">
        <f>SUM(K262:M262)</f>
        <v>47290.9</v>
      </c>
      <c r="J262" s="1256"/>
      <c r="K262" s="3139">
        <v>47290.9</v>
      </c>
      <c r="L262" s="269"/>
      <c r="M262" s="269"/>
      <c r="N262" s="282"/>
      <c r="O262" s="2655"/>
      <c r="P262" s="344" t="s">
        <v>4870</v>
      </c>
    </row>
    <row r="263" spans="1:17">
      <c r="A263" s="2643">
        <v>1</v>
      </c>
      <c r="B263" s="15"/>
      <c r="C263" s="252"/>
      <c r="D263" s="252"/>
      <c r="E263" s="252"/>
      <c r="F263" s="1290" t="s">
        <v>301</v>
      </c>
      <c r="G263" s="252" t="s">
        <v>255</v>
      </c>
      <c r="H263" s="284" t="s">
        <v>3966</v>
      </c>
      <c r="I263" s="269">
        <f>K263</f>
        <v>1521</v>
      </c>
      <c r="J263" s="1192"/>
      <c r="K263" s="279">
        <v>1521</v>
      </c>
      <c r="L263" s="1190"/>
      <c r="M263" s="1190"/>
      <c r="N263" s="282"/>
      <c r="O263" s="2747"/>
      <c r="P263" s="6"/>
      <c r="Q263"/>
    </row>
    <row r="264" spans="1:17">
      <c r="A264" s="2643">
        <v>1</v>
      </c>
      <c r="B264" s="15"/>
      <c r="C264" s="252"/>
      <c r="D264" s="252"/>
      <c r="E264" s="252"/>
      <c r="F264" s="1290" t="s">
        <v>301</v>
      </c>
      <c r="G264" s="252" t="s">
        <v>255</v>
      </c>
      <c r="H264" s="284" t="s">
        <v>3967</v>
      </c>
      <c r="I264" s="269">
        <f>K264</f>
        <v>7048.333333333333</v>
      </c>
      <c r="J264" s="1192"/>
      <c r="K264" s="279">
        <f>21145/3</f>
        <v>7048.333333333333</v>
      </c>
      <c r="L264" s="1190"/>
      <c r="M264" s="1190"/>
      <c r="N264" s="282"/>
      <c r="O264" s="2747"/>
      <c r="P264" s="6"/>
      <c r="Q264"/>
    </row>
    <row r="265" spans="1:17" hidden="1">
      <c r="A265" s="2643">
        <v>2</v>
      </c>
      <c r="B265" s="15"/>
      <c r="C265" s="252"/>
      <c r="D265" s="252"/>
      <c r="E265" s="252"/>
      <c r="F265" s="1290" t="s">
        <v>301</v>
      </c>
      <c r="G265" s="252" t="s">
        <v>255</v>
      </c>
      <c r="H265" s="270" t="s">
        <v>4442</v>
      </c>
      <c r="I265" s="269">
        <f t="shared" ref="I265:I313" si="35">SUM(K265:M265)</f>
        <v>8682</v>
      </c>
      <c r="J265" s="1256"/>
      <c r="K265" s="279">
        <v>8682</v>
      </c>
      <c r="L265" s="269"/>
      <c r="M265" s="269"/>
      <c r="N265" s="282"/>
      <c r="O265" s="2655"/>
      <c r="P265" s="6"/>
    </row>
    <row r="266" spans="1:17">
      <c r="A266" s="2643">
        <v>1</v>
      </c>
      <c r="B266" s="15"/>
      <c r="C266" s="252"/>
      <c r="D266" s="252"/>
      <c r="E266" s="252"/>
      <c r="F266" s="1290" t="s">
        <v>301</v>
      </c>
      <c r="G266" s="252" t="s">
        <v>255</v>
      </c>
      <c r="H266" s="270" t="s">
        <v>3979</v>
      </c>
      <c r="I266" s="269">
        <f t="shared" si="35"/>
        <v>4250.3</v>
      </c>
      <c r="J266" s="1256"/>
      <c r="K266" s="279">
        <v>4250.3</v>
      </c>
      <c r="L266" s="269"/>
      <c r="M266" s="269"/>
      <c r="N266" s="282"/>
      <c r="O266" s="2655" t="s">
        <v>4943</v>
      </c>
      <c r="P266" s="6"/>
    </row>
    <row r="267" spans="1:17">
      <c r="A267" s="2643">
        <v>1</v>
      </c>
      <c r="B267" s="15"/>
      <c r="C267" s="252"/>
      <c r="D267" s="252"/>
      <c r="E267" s="252"/>
      <c r="F267" s="1290" t="s">
        <v>301</v>
      </c>
      <c r="G267" s="252" t="s">
        <v>255</v>
      </c>
      <c r="H267" s="270" t="s">
        <v>3980</v>
      </c>
      <c r="I267" s="269">
        <f t="shared" si="35"/>
        <v>2831</v>
      </c>
      <c r="J267" s="1256"/>
      <c r="K267" s="279">
        <v>2831</v>
      </c>
      <c r="L267" s="269"/>
      <c r="M267" s="269"/>
      <c r="N267" s="282"/>
      <c r="O267" s="2655" t="s">
        <v>4943</v>
      </c>
      <c r="P267" s="6"/>
    </row>
    <row r="268" spans="1:17">
      <c r="A268" s="2643">
        <v>1</v>
      </c>
      <c r="B268" s="15"/>
      <c r="C268" s="252"/>
      <c r="D268" s="252"/>
      <c r="E268" s="252"/>
      <c r="F268" s="1290" t="s">
        <v>301</v>
      </c>
      <c r="G268" s="252" t="s">
        <v>255</v>
      </c>
      <c r="H268" s="270" t="s">
        <v>3984</v>
      </c>
      <c r="I268" s="269">
        <f t="shared" si="35"/>
        <v>4250.3</v>
      </c>
      <c r="J268" s="1256"/>
      <c r="K268" s="279">
        <v>4250.3</v>
      </c>
      <c r="L268" s="269"/>
      <c r="M268" s="269"/>
      <c r="N268" s="282"/>
      <c r="O268" s="2655" t="s">
        <v>4943</v>
      </c>
      <c r="P268" s="6"/>
    </row>
    <row r="269" spans="1:17">
      <c r="A269" s="2643">
        <v>1</v>
      </c>
      <c r="B269" s="15"/>
      <c r="C269" s="252"/>
      <c r="D269" s="252"/>
      <c r="E269" s="252"/>
      <c r="F269" s="1290" t="s">
        <v>301</v>
      </c>
      <c r="G269" s="252" t="s">
        <v>255</v>
      </c>
      <c r="H269" s="270" t="s">
        <v>3985</v>
      </c>
      <c r="I269" s="269">
        <f t="shared" si="35"/>
        <v>2831</v>
      </c>
      <c r="J269" s="1256"/>
      <c r="K269" s="279">
        <v>2831</v>
      </c>
      <c r="L269" s="269"/>
      <c r="M269" s="269"/>
      <c r="N269" s="282"/>
      <c r="O269" s="2655" t="s">
        <v>4943</v>
      </c>
      <c r="P269" s="6"/>
    </row>
    <row r="270" spans="1:17">
      <c r="A270" s="2643">
        <v>1</v>
      </c>
      <c r="B270" s="15"/>
      <c r="C270" s="252"/>
      <c r="D270" s="252"/>
      <c r="E270" s="252"/>
      <c r="F270" s="1290" t="s">
        <v>301</v>
      </c>
      <c r="G270" s="252" t="s">
        <v>255</v>
      </c>
      <c r="H270" s="270" t="s">
        <v>3981</v>
      </c>
      <c r="I270" s="269">
        <f t="shared" si="35"/>
        <v>2384</v>
      </c>
      <c r="J270" s="1256"/>
      <c r="K270" s="279">
        <v>2384</v>
      </c>
      <c r="L270" s="269"/>
      <c r="M270" s="269"/>
      <c r="N270" s="282"/>
      <c r="O270" s="2655" t="s">
        <v>4943</v>
      </c>
      <c r="P270" s="6"/>
    </row>
    <row r="271" spans="1:17">
      <c r="A271" s="2643">
        <v>1</v>
      </c>
      <c r="B271" s="15"/>
      <c r="C271" s="252"/>
      <c r="D271" s="252"/>
      <c r="E271" s="252"/>
      <c r="F271" s="1290" t="s">
        <v>301</v>
      </c>
      <c r="G271" s="252" t="s">
        <v>255</v>
      </c>
      <c r="H271" s="270" t="s">
        <v>3982</v>
      </c>
      <c r="I271" s="269">
        <f t="shared" si="35"/>
        <v>2384</v>
      </c>
      <c r="J271" s="1256"/>
      <c r="K271" s="279">
        <v>2384</v>
      </c>
      <c r="L271" s="269"/>
      <c r="M271" s="269"/>
      <c r="N271" s="282"/>
      <c r="O271" s="2655" t="s">
        <v>4943</v>
      </c>
      <c r="P271" s="6"/>
    </row>
    <row r="272" spans="1:17">
      <c r="A272" s="2643">
        <v>1</v>
      </c>
      <c r="B272" s="15"/>
      <c r="C272" s="252"/>
      <c r="D272" s="252"/>
      <c r="E272" s="252"/>
      <c r="F272" s="1290" t="s">
        <v>301</v>
      </c>
      <c r="G272" s="252" t="s">
        <v>255</v>
      </c>
      <c r="H272" s="270" t="s">
        <v>3983</v>
      </c>
      <c r="I272" s="269">
        <f t="shared" si="35"/>
        <v>1192</v>
      </c>
      <c r="J272" s="1256"/>
      <c r="K272" s="279">
        <v>1192</v>
      </c>
      <c r="L272" s="269"/>
      <c r="M272" s="269"/>
      <c r="N272" s="282"/>
      <c r="O272" s="2655" t="s">
        <v>4943</v>
      </c>
      <c r="P272" s="6"/>
    </row>
    <row r="273" spans="1:23" ht="22.8" hidden="1">
      <c r="A273" s="2643">
        <v>2</v>
      </c>
      <c r="B273" s="15"/>
      <c r="C273" s="252"/>
      <c r="D273" s="252"/>
      <c r="E273" s="252"/>
      <c r="F273" s="1290" t="s">
        <v>301</v>
      </c>
      <c r="G273" s="252" t="s">
        <v>255</v>
      </c>
      <c r="H273" s="270" t="s">
        <v>4276</v>
      </c>
      <c r="I273" s="269">
        <f t="shared" si="35"/>
        <v>35000</v>
      </c>
      <c r="J273" s="1256"/>
      <c r="K273" s="279">
        <v>35000</v>
      </c>
      <c r="L273" s="269"/>
      <c r="M273" s="269"/>
      <c r="N273" s="282"/>
      <c r="O273" s="2655"/>
      <c r="P273" s="6"/>
    </row>
    <row r="274" spans="1:23">
      <c r="A274" s="2643">
        <v>1</v>
      </c>
      <c r="B274" s="15"/>
      <c r="C274" s="252"/>
      <c r="D274" s="252"/>
      <c r="E274" s="252"/>
      <c r="F274" s="1290" t="s">
        <v>301</v>
      </c>
      <c r="G274" s="252" t="s">
        <v>255</v>
      </c>
      <c r="H274" s="270" t="s">
        <v>2333</v>
      </c>
      <c r="I274" s="269">
        <f t="shared" si="35"/>
        <v>5000</v>
      </c>
      <c r="J274" s="1256"/>
      <c r="K274" s="279">
        <v>5000</v>
      </c>
      <c r="L274" s="269"/>
      <c r="M274" s="269"/>
      <c r="N274" s="282"/>
      <c r="O274" s="2655"/>
      <c r="P274" s="6"/>
    </row>
    <row r="275" spans="1:23" ht="22.8">
      <c r="A275" s="2643">
        <v>1</v>
      </c>
      <c r="B275" s="15"/>
      <c r="C275" s="252"/>
      <c r="D275" s="252"/>
      <c r="E275" s="252"/>
      <c r="F275" s="1290" t="s">
        <v>301</v>
      </c>
      <c r="G275" s="252" t="s">
        <v>255</v>
      </c>
      <c r="H275" s="270" t="s">
        <v>4024</v>
      </c>
      <c r="I275" s="269">
        <f t="shared" si="35"/>
        <v>16000</v>
      </c>
      <c r="J275" s="1192"/>
      <c r="K275" s="279">
        <v>16000</v>
      </c>
      <c r="L275" s="1190"/>
      <c r="M275" s="1190"/>
      <c r="N275" s="282"/>
      <c r="O275" s="2747"/>
      <c r="P275" s="6"/>
    </row>
    <row r="276" spans="1:23" ht="22.8">
      <c r="A276" s="2643">
        <v>1</v>
      </c>
      <c r="B276" s="15"/>
      <c r="C276" s="252"/>
      <c r="D276" s="252"/>
      <c r="E276" s="252"/>
      <c r="F276" s="1290" t="s">
        <v>301</v>
      </c>
      <c r="G276" s="252" t="s">
        <v>255</v>
      </c>
      <c r="H276" s="270" t="s">
        <v>4910</v>
      </c>
      <c r="I276" s="269">
        <f t="shared" si="35"/>
        <v>20400</v>
      </c>
      <c r="J276" s="1256"/>
      <c r="K276" s="279">
        <f>32400-12000</f>
        <v>20400</v>
      </c>
      <c r="L276" s="269"/>
      <c r="M276" s="269"/>
      <c r="N276" s="282"/>
      <c r="O276" s="2655"/>
      <c r="P276" s="6"/>
    </row>
    <row r="277" spans="1:23" hidden="1">
      <c r="A277" s="2643">
        <v>2</v>
      </c>
      <c r="B277" s="15"/>
      <c r="C277" s="252"/>
      <c r="D277" s="252"/>
      <c r="E277" s="252"/>
      <c r="F277" s="1290" t="s">
        <v>301</v>
      </c>
      <c r="G277" s="252" t="s">
        <v>255</v>
      </c>
      <c r="H277" s="270" t="s">
        <v>4025</v>
      </c>
      <c r="I277" s="269">
        <f t="shared" si="35"/>
        <v>9000</v>
      </c>
      <c r="J277" s="1256"/>
      <c r="K277" s="279">
        <v>9000</v>
      </c>
      <c r="L277" s="269"/>
      <c r="M277" s="269"/>
      <c r="N277" s="282"/>
      <c r="O277" s="2655"/>
      <c r="P277" s="6"/>
    </row>
    <row r="278" spans="1:23" ht="22.8" hidden="1">
      <c r="A278" s="2643">
        <v>2</v>
      </c>
      <c r="B278" s="15"/>
      <c r="C278" s="252"/>
      <c r="D278" s="252"/>
      <c r="E278" s="252"/>
      <c r="F278" s="1290" t="s">
        <v>2602</v>
      </c>
      <c r="G278" s="280" t="s">
        <v>255</v>
      </c>
      <c r="H278" s="270" t="s">
        <v>4443</v>
      </c>
      <c r="I278" s="269">
        <f t="shared" si="35"/>
        <v>390000</v>
      </c>
      <c r="J278" s="1256"/>
      <c r="K278" s="279">
        <v>390000</v>
      </c>
      <c r="L278" s="279"/>
      <c r="M278" s="279"/>
      <c r="N278" s="282"/>
      <c r="O278" s="282"/>
      <c r="Q278" s="49"/>
      <c r="R278" s="49"/>
      <c r="S278" s="49"/>
      <c r="T278" s="49"/>
    </row>
    <row r="279" spans="1:23" ht="25.5" hidden="1" customHeight="1">
      <c r="A279" s="2643">
        <v>2</v>
      </c>
      <c r="B279" s="15"/>
      <c r="C279" s="252"/>
      <c r="D279" s="252"/>
      <c r="E279" s="252"/>
      <c r="F279" s="1290" t="s">
        <v>2602</v>
      </c>
      <c r="G279" s="280" t="s">
        <v>255</v>
      </c>
      <c r="H279" s="270" t="s">
        <v>4444</v>
      </c>
      <c r="I279" s="269">
        <f t="shared" si="35"/>
        <v>27000</v>
      </c>
      <c r="J279" s="1256"/>
      <c r="K279" s="279">
        <v>27000</v>
      </c>
      <c r="L279" s="269"/>
      <c r="M279" s="269"/>
      <c r="N279" s="282"/>
      <c r="O279" s="2655"/>
      <c r="Q279" s="49"/>
      <c r="R279" s="49"/>
      <c r="S279" s="49"/>
      <c r="T279" s="49"/>
    </row>
    <row r="280" spans="1:23" ht="22.8">
      <c r="A280" s="2643">
        <v>1</v>
      </c>
      <c r="B280" s="15"/>
      <c r="C280" s="252"/>
      <c r="D280" s="252"/>
      <c r="E280" s="252"/>
      <c r="F280" s="1290" t="s">
        <v>2602</v>
      </c>
      <c r="G280" s="280" t="s">
        <v>255</v>
      </c>
      <c r="H280" s="270" t="s">
        <v>4445</v>
      </c>
      <c r="I280" s="269">
        <f t="shared" si="35"/>
        <v>65000</v>
      </c>
      <c r="J280" s="1256"/>
      <c r="K280" s="279">
        <v>65000</v>
      </c>
      <c r="L280" s="269"/>
      <c r="M280" s="269"/>
      <c r="N280" s="282"/>
      <c r="O280" s="2655"/>
      <c r="Q280" s="49"/>
      <c r="R280" s="49"/>
      <c r="S280" s="49"/>
      <c r="T280" s="49"/>
    </row>
    <row r="281" spans="1:23" ht="13.95" customHeight="1">
      <c r="A281" s="2643">
        <v>1</v>
      </c>
      <c r="B281" s="15"/>
      <c r="C281" s="252"/>
      <c r="D281" s="252"/>
      <c r="E281" s="252"/>
      <c r="F281" s="1290" t="s">
        <v>2602</v>
      </c>
      <c r="G281" s="280" t="s">
        <v>255</v>
      </c>
      <c r="H281" s="270" t="s">
        <v>2442</v>
      </c>
      <c r="I281" s="269">
        <f t="shared" si="35"/>
        <v>30000</v>
      </c>
      <c r="J281" s="1256"/>
      <c r="K281" s="279">
        <v>30000</v>
      </c>
      <c r="L281" s="269"/>
      <c r="M281" s="269"/>
      <c r="N281" s="282"/>
      <c r="O281" s="2655"/>
      <c r="Q281" s="49"/>
      <c r="R281" s="49"/>
      <c r="S281" s="49"/>
      <c r="T281" s="49"/>
    </row>
    <row r="282" spans="1:23" hidden="1">
      <c r="A282" s="2643">
        <v>2</v>
      </c>
      <c r="B282" s="15"/>
      <c r="C282" s="252"/>
      <c r="D282" s="252"/>
      <c r="E282" s="252"/>
      <c r="F282" s="1290" t="s">
        <v>2602</v>
      </c>
      <c r="G282" s="280" t="s">
        <v>255</v>
      </c>
      <c r="H282" s="270" t="s">
        <v>4450</v>
      </c>
      <c r="I282" s="269">
        <f t="shared" si="35"/>
        <v>30000</v>
      </c>
      <c r="J282" s="1256"/>
      <c r="K282" s="279">
        <v>30000</v>
      </c>
      <c r="L282" s="269"/>
      <c r="M282" s="269"/>
      <c r="N282" s="282"/>
      <c r="O282" s="2655"/>
      <c r="P282" s="49" t="s">
        <v>4454</v>
      </c>
      <c r="Q282" s="49"/>
      <c r="R282" s="49"/>
      <c r="S282" s="49"/>
      <c r="T282" s="49"/>
    </row>
    <row r="283" spans="1:23" ht="14.25" customHeight="1">
      <c r="A283" s="2643">
        <v>1</v>
      </c>
      <c r="B283" s="15"/>
      <c r="C283" s="252"/>
      <c r="D283" s="252"/>
      <c r="E283" s="252"/>
      <c r="F283" s="1290" t="s">
        <v>2602</v>
      </c>
      <c r="G283" s="280" t="s">
        <v>255</v>
      </c>
      <c r="H283" s="270" t="s">
        <v>4451</v>
      </c>
      <c r="I283" s="269">
        <f t="shared" si="35"/>
        <v>11000</v>
      </c>
      <c r="J283" s="1256"/>
      <c r="K283" s="279">
        <v>11000</v>
      </c>
      <c r="L283" s="269"/>
      <c r="M283" s="269"/>
      <c r="N283" s="282"/>
      <c r="O283" s="2655"/>
      <c r="P283" s="49" t="s">
        <v>4455</v>
      </c>
      <c r="Q283" s="49"/>
      <c r="R283" s="49"/>
      <c r="S283" s="49"/>
      <c r="T283" s="49"/>
    </row>
    <row r="284" spans="1:23" ht="14.25" customHeight="1">
      <c r="A284" s="2643">
        <v>1</v>
      </c>
      <c r="B284" s="15"/>
      <c r="C284" s="252"/>
      <c r="D284" s="252"/>
      <c r="E284" s="252"/>
      <c r="F284" s="1290" t="s">
        <v>2602</v>
      </c>
      <c r="G284" s="280" t="s">
        <v>255</v>
      </c>
      <c r="H284" s="270" t="s">
        <v>4646</v>
      </c>
      <c r="I284" s="269">
        <f t="shared" si="35"/>
        <v>25000</v>
      </c>
      <c r="J284" s="1256"/>
      <c r="K284" s="279">
        <v>25000</v>
      </c>
      <c r="L284" s="269"/>
      <c r="M284" s="269"/>
      <c r="N284" s="282"/>
      <c r="O284" s="2655"/>
      <c r="P284" s="89"/>
      <c r="Q284" s="11"/>
      <c r="R284" s="11"/>
      <c r="S284" s="11"/>
      <c r="T284" s="11"/>
    </row>
    <row r="285" spans="1:23" s="15" customFormat="1" ht="36.6" hidden="1" customHeight="1">
      <c r="A285" s="2647">
        <v>2</v>
      </c>
      <c r="B285" s="15" t="s">
        <v>1674</v>
      </c>
      <c r="C285" s="1095"/>
      <c r="D285" s="263"/>
      <c r="E285" s="281"/>
      <c r="F285" s="1289" t="s">
        <v>2591</v>
      </c>
      <c r="G285" s="280" t="s">
        <v>1642</v>
      </c>
      <c r="H285" s="253" t="s">
        <v>4840</v>
      </c>
      <c r="I285" s="1234">
        <f t="shared" si="35"/>
        <v>850000</v>
      </c>
      <c r="J285" s="349"/>
      <c r="K285" s="325">
        <v>850000</v>
      </c>
      <c r="L285" s="269">
        <v>0</v>
      </c>
      <c r="M285" s="325">
        <v>0</v>
      </c>
      <c r="N285" s="282"/>
      <c r="O285" s="2742"/>
      <c r="P285" s="6"/>
      <c r="Q285" s="1093"/>
      <c r="R285" s="254"/>
      <c r="S285" s="254"/>
      <c r="T285" s="254"/>
      <c r="U285" s="254"/>
      <c r="V285" s="254"/>
      <c r="W285" s="254"/>
    </row>
    <row r="286" spans="1:23" s="15" customFormat="1" ht="15" customHeight="1">
      <c r="A286" s="2647">
        <v>1</v>
      </c>
      <c r="C286" s="1095"/>
      <c r="D286" s="263"/>
      <c r="E286" s="281"/>
      <c r="F286" s="1290" t="s">
        <v>302</v>
      </c>
      <c r="G286" s="252" t="s">
        <v>1255</v>
      </c>
      <c r="H286" s="340" t="s">
        <v>4337</v>
      </c>
      <c r="I286" s="2754">
        <f t="shared" si="35"/>
        <v>29177.199999999997</v>
      </c>
      <c r="J286" s="392"/>
      <c r="K286" s="325">
        <v>29177.199999999997</v>
      </c>
      <c r="L286" s="269"/>
      <c r="M286" s="325"/>
      <c r="N286" s="282"/>
      <c r="O286" s="2742"/>
      <c r="P286" s="6"/>
      <c r="Q286" s="1093"/>
      <c r="R286" s="254"/>
      <c r="S286" s="254"/>
      <c r="T286" s="254"/>
      <c r="U286" s="254"/>
      <c r="V286" s="254"/>
      <c r="W286" s="254"/>
    </row>
    <row r="287" spans="1:23">
      <c r="A287" s="2643">
        <v>1</v>
      </c>
      <c r="B287" s="15"/>
      <c r="C287" s="252"/>
      <c r="D287" s="252"/>
      <c r="E287" s="252"/>
      <c r="F287" s="1290" t="s">
        <v>302</v>
      </c>
      <c r="G287" s="252" t="s">
        <v>1255</v>
      </c>
      <c r="H287" s="270" t="s">
        <v>4098</v>
      </c>
      <c r="I287" s="269">
        <f t="shared" si="35"/>
        <v>1680</v>
      </c>
      <c r="J287" s="1192"/>
      <c r="K287" s="279">
        <v>1680</v>
      </c>
      <c r="L287" s="1190"/>
      <c r="M287" s="1190"/>
      <c r="N287" s="282"/>
      <c r="O287" s="2747"/>
      <c r="P287" s="116"/>
    </row>
    <row r="288" spans="1:23">
      <c r="A288" s="2643">
        <v>1</v>
      </c>
      <c r="B288" s="15"/>
      <c r="C288" s="252"/>
      <c r="D288" s="252"/>
      <c r="E288" s="252"/>
      <c r="F288" s="1290" t="s">
        <v>302</v>
      </c>
      <c r="G288" s="252" t="s">
        <v>1255</v>
      </c>
      <c r="H288" s="270" t="s">
        <v>4099</v>
      </c>
      <c r="I288" s="269">
        <f t="shared" si="35"/>
        <v>600</v>
      </c>
      <c r="J288" s="1192"/>
      <c r="K288" s="279">
        <v>600</v>
      </c>
      <c r="L288" s="1190"/>
      <c r="M288" s="1190"/>
      <c r="N288" s="282"/>
      <c r="O288" s="2747"/>
      <c r="P288" s="6"/>
      <c r="Q288"/>
    </row>
    <row r="289" spans="1:23">
      <c r="A289" s="2643">
        <v>1</v>
      </c>
      <c r="B289" s="15"/>
      <c r="C289" s="252"/>
      <c r="D289" s="252"/>
      <c r="E289" s="252"/>
      <c r="F289" s="1290" t="s">
        <v>302</v>
      </c>
      <c r="G289" s="252" t="s">
        <v>1255</v>
      </c>
      <c r="H289" s="270" t="s">
        <v>4100</v>
      </c>
      <c r="I289" s="269">
        <f t="shared" si="35"/>
        <v>600</v>
      </c>
      <c r="J289" s="1192"/>
      <c r="K289" s="279">
        <v>600</v>
      </c>
      <c r="L289" s="1190"/>
      <c r="M289" s="1190"/>
      <c r="N289" s="282"/>
      <c r="O289" s="2747"/>
      <c r="P289" s="6"/>
    </row>
    <row r="290" spans="1:23">
      <c r="A290" s="2643">
        <v>1</v>
      </c>
      <c r="B290" s="15"/>
      <c r="C290" s="252"/>
      <c r="D290" s="252"/>
      <c r="E290" s="252"/>
      <c r="F290" s="1290" t="s">
        <v>302</v>
      </c>
      <c r="G290" s="252" t="s">
        <v>1255</v>
      </c>
      <c r="H290" s="270" t="s">
        <v>4101</v>
      </c>
      <c r="I290" s="269">
        <f t="shared" si="35"/>
        <v>2150</v>
      </c>
      <c r="J290" s="1192"/>
      <c r="K290" s="279">
        <v>2150</v>
      </c>
      <c r="L290" s="1190"/>
      <c r="M290" s="1190"/>
      <c r="N290" s="282"/>
      <c r="O290" s="2747"/>
      <c r="P290" s="6"/>
    </row>
    <row r="291" spans="1:23" ht="71.400000000000006" hidden="1">
      <c r="A291" s="2643">
        <v>2</v>
      </c>
      <c r="B291" s="15"/>
      <c r="C291" s="252"/>
      <c r="D291" s="252"/>
      <c r="E291" s="252"/>
      <c r="F291" s="1290" t="s">
        <v>302</v>
      </c>
      <c r="G291" s="252" t="s">
        <v>1255</v>
      </c>
      <c r="H291" s="270" t="s">
        <v>4110</v>
      </c>
      <c r="I291" s="269">
        <f t="shared" si="35"/>
        <v>4000</v>
      </c>
      <c r="J291" s="1192"/>
      <c r="K291" s="279">
        <v>4000</v>
      </c>
      <c r="L291" s="1190"/>
      <c r="M291" s="1190"/>
      <c r="N291" s="282"/>
      <c r="O291" s="2747"/>
      <c r="P291" s="350" t="s">
        <v>4111</v>
      </c>
      <c r="Q291"/>
    </row>
    <row r="292" spans="1:23" ht="20.399999999999999">
      <c r="A292" s="2643">
        <v>1</v>
      </c>
      <c r="B292" s="15"/>
      <c r="C292" s="252"/>
      <c r="D292" s="252"/>
      <c r="E292" s="252"/>
      <c r="F292" s="1290" t="s">
        <v>302</v>
      </c>
      <c r="G292" s="252" t="s">
        <v>1255</v>
      </c>
      <c r="H292" s="270" t="s">
        <v>5106</v>
      </c>
      <c r="I292" s="269">
        <f t="shared" si="35"/>
        <v>10000</v>
      </c>
      <c r="J292" s="1192"/>
      <c r="K292" s="2817">
        <v>10000</v>
      </c>
      <c r="L292" s="1190"/>
      <c r="M292" s="1190"/>
      <c r="N292" s="282"/>
      <c r="O292" s="2747"/>
      <c r="P292" s="89" t="s">
        <v>4121</v>
      </c>
    </row>
    <row r="293" spans="1:23" s="15" customFormat="1" ht="15" customHeight="1">
      <c r="A293" s="2647">
        <v>1</v>
      </c>
      <c r="C293" s="1095"/>
      <c r="D293" s="263"/>
      <c r="E293" s="281"/>
      <c r="F293" s="1290" t="s">
        <v>303</v>
      </c>
      <c r="G293" s="252" t="s">
        <v>4572</v>
      </c>
      <c r="H293" s="340" t="s">
        <v>4337</v>
      </c>
      <c r="I293" s="2754">
        <f t="shared" ref="I293" si="36">SUM(K293:M293)</f>
        <v>13577.9</v>
      </c>
      <c r="J293" s="392"/>
      <c r="K293" s="325">
        <v>13577.9</v>
      </c>
      <c r="L293" s="269"/>
      <c r="M293" s="325"/>
      <c r="N293" s="282"/>
      <c r="O293" s="2742"/>
      <c r="P293" s="6"/>
      <c r="Q293" s="1093"/>
      <c r="R293" s="254"/>
      <c r="S293" s="254"/>
      <c r="T293" s="254"/>
      <c r="U293" s="254"/>
      <c r="V293" s="254"/>
      <c r="W293" s="254"/>
    </row>
    <row r="294" spans="1:23" ht="68.400000000000006">
      <c r="A294" s="2643">
        <v>1</v>
      </c>
      <c r="B294" s="15"/>
      <c r="C294" s="252"/>
      <c r="D294" s="252"/>
      <c r="E294" s="252"/>
      <c r="F294" s="1290" t="s">
        <v>303</v>
      </c>
      <c r="G294" s="252" t="s">
        <v>4572</v>
      </c>
      <c r="H294" s="270" t="s">
        <v>4145</v>
      </c>
      <c r="I294" s="269">
        <f t="shared" si="35"/>
        <v>7950</v>
      </c>
      <c r="J294" s="1192"/>
      <c r="K294" s="279">
        <v>7950</v>
      </c>
      <c r="L294" s="1190"/>
      <c r="M294" s="1190"/>
      <c r="N294" s="282"/>
      <c r="O294" s="2747"/>
      <c r="P294" s="89" t="s">
        <v>4121</v>
      </c>
    </row>
    <row r="295" spans="1:23" hidden="1">
      <c r="A295" s="2643">
        <v>2</v>
      </c>
      <c r="B295" s="15"/>
      <c r="C295" s="252"/>
      <c r="D295" s="252"/>
      <c r="E295" s="252"/>
      <c r="F295" s="1290" t="s">
        <v>431</v>
      </c>
      <c r="G295" s="252" t="s">
        <v>1648</v>
      </c>
      <c r="H295" s="270" t="s">
        <v>4456</v>
      </c>
      <c r="I295" s="269">
        <f t="shared" si="35"/>
        <v>8889</v>
      </c>
      <c r="J295" s="1256"/>
      <c r="K295" s="279">
        <v>8889</v>
      </c>
      <c r="L295" s="269"/>
      <c r="M295" s="269"/>
      <c r="N295" s="282"/>
      <c r="O295" s="2655"/>
      <c r="Q295"/>
    </row>
    <row r="296" spans="1:23" ht="16.5" customHeight="1">
      <c r="A296" s="2643">
        <v>1</v>
      </c>
      <c r="B296" s="15"/>
      <c r="C296" s="252"/>
      <c r="D296" s="252"/>
      <c r="E296" s="252"/>
      <c r="F296" s="1290" t="s">
        <v>431</v>
      </c>
      <c r="G296" s="252" t="s">
        <v>1648</v>
      </c>
      <c r="H296" s="270" t="s">
        <v>4811</v>
      </c>
      <c r="I296" s="269">
        <f t="shared" si="35"/>
        <v>5700</v>
      </c>
      <c r="J296" s="1192"/>
      <c r="K296" s="279">
        <f>5700</f>
        <v>5700</v>
      </c>
      <c r="L296" s="1190"/>
      <c r="M296" s="1190"/>
      <c r="N296" s="282"/>
      <c r="O296" s="2747"/>
      <c r="Q296"/>
    </row>
    <row r="297" spans="1:23" ht="16.5" customHeight="1">
      <c r="A297" s="2643">
        <v>1</v>
      </c>
      <c r="B297" s="15"/>
      <c r="C297" s="252"/>
      <c r="D297" s="252"/>
      <c r="E297" s="252"/>
      <c r="F297" s="1290" t="s">
        <v>431</v>
      </c>
      <c r="G297" s="252" t="s">
        <v>1648</v>
      </c>
      <c r="H297" s="270" t="s">
        <v>4332</v>
      </c>
      <c r="I297" s="269">
        <f t="shared" si="35"/>
        <v>1200</v>
      </c>
      <c r="J297" s="1192"/>
      <c r="K297" s="279">
        <v>1200</v>
      </c>
      <c r="L297" s="1190"/>
      <c r="M297" s="1190"/>
      <c r="N297" s="282"/>
      <c r="O297" s="2747"/>
      <c r="Q297"/>
    </row>
    <row r="298" spans="1:23" ht="16.5" customHeight="1">
      <c r="A298" s="2643">
        <v>1</v>
      </c>
      <c r="B298" s="15"/>
      <c r="C298" s="252"/>
      <c r="D298" s="252"/>
      <c r="E298" s="252"/>
      <c r="F298" s="1290" t="s">
        <v>431</v>
      </c>
      <c r="G298" s="252" t="s">
        <v>1648</v>
      </c>
      <c r="H298" s="270" t="s">
        <v>4333</v>
      </c>
      <c r="I298" s="269">
        <f t="shared" si="35"/>
        <v>500</v>
      </c>
      <c r="J298" s="1192"/>
      <c r="K298" s="279">
        <v>500</v>
      </c>
      <c r="L298" s="1190"/>
      <c r="M298" s="1190"/>
      <c r="N298" s="282"/>
      <c r="O298" s="2747"/>
      <c r="Q298"/>
    </row>
    <row r="299" spans="1:23" ht="16.5" customHeight="1">
      <c r="A299" s="2643">
        <v>1</v>
      </c>
      <c r="B299" s="15"/>
      <c r="C299" s="252"/>
      <c r="D299" s="252"/>
      <c r="E299" s="252"/>
      <c r="F299" s="1290" t="s">
        <v>431</v>
      </c>
      <c r="G299" s="252" t="s">
        <v>1648</v>
      </c>
      <c r="H299" s="270" t="s">
        <v>4334</v>
      </c>
      <c r="I299" s="269">
        <f t="shared" si="35"/>
        <v>1500</v>
      </c>
      <c r="J299" s="1192"/>
      <c r="K299" s="279">
        <v>1500</v>
      </c>
      <c r="L299" s="1190"/>
      <c r="M299" s="1190"/>
      <c r="N299" s="282"/>
      <c r="O299" s="2747"/>
      <c r="Q299"/>
    </row>
    <row r="300" spans="1:23" ht="16.5" customHeight="1">
      <c r="A300" s="2643">
        <v>1</v>
      </c>
      <c r="B300" s="15"/>
      <c r="C300" s="252"/>
      <c r="D300" s="252"/>
      <c r="E300" s="252"/>
      <c r="F300" s="1290" t="s">
        <v>2603</v>
      </c>
      <c r="G300" s="252" t="s">
        <v>1648</v>
      </c>
      <c r="H300" s="270" t="s">
        <v>4457</v>
      </c>
      <c r="I300" s="269">
        <f t="shared" si="35"/>
        <v>8100</v>
      </c>
      <c r="J300" s="1192"/>
      <c r="K300" s="279">
        <v>8100</v>
      </c>
      <c r="L300" s="1190"/>
      <c r="M300" s="1190"/>
      <c r="N300" s="282"/>
      <c r="O300" s="2747"/>
      <c r="Q300"/>
    </row>
    <row r="301" spans="1:23" hidden="1">
      <c r="A301" s="2643">
        <v>3</v>
      </c>
      <c r="B301" s="15"/>
      <c r="C301" s="252"/>
      <c r="D301" s="252"/>
      <c r="E301" s="252"/>
      <c r="F301" s="1290" t="s">
        <v>2603</v>
      </c>
      <c r="G301" s="252" t="s">
        <v>1648</v>
      </c>
      <c r="H301" s="270" t="s">
        <v>4458</v>
      </c>
      <c r="I301" s="269">
        <f t="shared" si="35"/>
        <v>20000</v>
      </c>
      <c r="J301" s="1256"/>
      <c r="K301" s="269">
        <v>20000</v>
      </c>
      <c r="L301" s="269"/>
      <c r="M301" s="269"/>
      <c r="N301" s="282"/>
      <c r="O301" s="2655"/>
      <c r="P301" s="168"/>
      <c r="Q301"/>
    </row>
    <row r="302" spans="1:23">
      <c r="A302" s="2643">
        <v>1</v>
      </c>
      <c r="B302" s="15"/>
      <c r="C302" s="252"/>
      <c r="D302" s="252"/>
      <c r="E302" s="252"/>
      <c r="F302" s="1290" t="s">
        <v>779</v>
      </c>
      <c r="G302" s="280" t="s">
        <v>1865</v>
      </c>
      <c r="H302" s="270" t="s">
        <v>4337</v>
      </c>
      <c r="I302" s="269">
        <f t="shared" si="35"/>
        <v>30315.200000000001</v>
      </c>
      <c r="J302" s="1256"/>
      <c r="K302" s="269">
        <v>30315.200000000001</v>
      </c>
      <c r="L302" s="269"/>
      <c r="M302" s="269"/>
      <c r="N302" s="282"/>
      <c r="O302" s="2655"/>
      <c r="P302" s="49" t="s">
        <v>4363</v>
      </c>
      <c r="Q302"/>
    </row>
    <row r="303" spans="1:23" ht="22.8">
      <c r="A303" s="2643">
        <v>1</v>
      </c>
      <c r="B303" s="15"/>
      <c r="C303" s="252"/>
      <c r="D303" s="252"/>
      <c r="E303" s="252"/>
      <c r="F303" s="1290" t="s">
        <v>779</v>
      </c>
      <c r="G303" s="280" t="s">
        <v>1865</v>
      </c>
      <c r="H303" s="270" t="s">
        <v>4358</v>
      </c>
      <c r="I303" s="269">
        <f t="shared" si="35"/>
        <v>21096</v>
      </c>
      <c r="J303" s="1256"/>
      <c r="K303" s="269">
        <v>21096</v>
      </c>
      <c r="L303" s="269"/>
      <c r="M303" s="269"/>
      <c r="N303" s="282"/>
      <c r="O303" s="2655"/>
      <c r="P303" s="49" t="s">
        <v>4363</v>
      </c>
      <c r="Q303"/>
    </row>
    <row r="304" spans="1:23" ht="13.5" customHeight="1">
      <c r="A304" s="2643">
        <v>1</v>
      </c>
      <c r="B304" s="15"/>
      <c r="C304" s="252"/>
      <c r="D304" s="252"/>
      <c r="E304" s="252"/>
      <c r="F304" s="1290" t="s">
        <v>779</v>
      </c>
      <c r="G304" s="280" t="s">
        <v>1865</v>
      </c>
      <c r="H304" s="270" t="s">
        <v>4359</v>
      </c>
      <c r="I304" s="269">
        <f t="shared" si="35"/>
        <v>3404</v>
      </c>
      <c r="J304" s="1256"/>
      <c r="K304" s="269">
        <v>3404</v>
      </c>
      <c r="L304" s="269"/>
      <c r="M304" s="269"/>
      <c r="N304" s="282"/>
      <c r="O304" s="2655"/>
      <c r="P304" s="49" t="s">
        <v>4363</v>
      </c>
      <c r="Q304"/>
    </row>
    <row r="305" spans="1:20">
      <c r="A305" s="2643">
        <v>1</v>
      </c>
      <c r="B305" s="15"/>
      <c r="C305" s="252"/>
      <c r="D305" s="252"/>
      <c r="E305" s="252"/>
      <c r="F305" s="1290" t="s">
        <v>779</v>
      </c>
      <c r="G305" s="280" t="s">
        <v>1865</v>
      </c>
      <c r="H305" s="270" t="s">
        <v>4360</v>
      </c>
      <c r="I305" s="269">
        <f t="shared" si="35"/>
        <v>15293.600000000002</v>
      </c>
      <c r="J305" s="1256"/>
      <c r="K305" s="269">
        <v>15293.600000000002</v>
      </c>
      <c r="L305" s="269"/>
      <c r="M305" s="269"/>
      <c r="N305" s="282"/>
      <c r="O305" s="2655"/>
      <c r="P305" s="49" t="s">
        <v>4363</v>
      </c>
    </row>
    <row r="306" spans="1:20" hidden="1">
      <c r="A306" s="2643">
        <v>2</v>
      </c>
      <c r="B306" s="15"/>
      <c r="C306" s="252"/>
      <c r="D306" s="252"/>
      <c r="E306" s="252"/>
      <c r="F306" s="1290" t="s">
        <v>779</v>
      </c>
      <c r="G306" s="280" t="s">
        <v>1865</v>
      </c>
      <c r="H306" s="270" t="s">
        <v>4361</v>
      </c>
      <c r="I306" s="269">
        <f t="shared" si="35"/>
        <v>4162</v>
      </c>
      <c r="J306" s="1256"/>
      <c r="K306" s="269">
        <v>4162</v>
      </c>
      <c r="L306" s="269"/>
      <c r="M306" s="269"/>
      <c r="N306" s="282"/>
      <c r="O306" s="2655"/>
      <c r="P306" s="49" t="s">
        <v>4363</v>
      </c>
    </row>
    <row r="307" spans="1:20" hidden="1">
      <c r="A307" s="2643">
        <v>2</v>
      </c>
      <c r="B307" s="15"/>
      <c r="C307" s="252"/>
      <c r="D307" s="252"/>
      <c r="E307" s="252"/>
      <c r="F307" s="1290" t="s">
        <v>779</v>
      </c>
      <c r="G307" s="280" t="s">
        <v>1865</v>
      </c>
      <c r="H307" s="270" t="s">
        <v>4459</v>
      </c>
      <c r="I307" s="269">
        <f t="shared" si="35"/>
        <v>7000</v>
      </c>
      <c r="J307" s="1256"/>
      <c r="K307" s="269">
        <v>7000</v>
      </c>
      <c r="L307" s="269"/>
      <c r="M307" s="269"/>
      <c r="N307" s="282"/>
      <c r="O307" s="2655"/>
      <c r="P307" s="49" t="s">
        <v>4367</v>
      </c>
    </row>
    <row r="308" spans="1:20" ht="10.5" customHeight="1">
      <c r="A308" s="2643">
        <v>1</v>
      </c>
      <c r="B308" s="15"/>
      <c r="C308" s="252"/>
      <c r="D308" s="252"/>
      <c r="E308" s="252"/>
      <c r="F308" s="1290" t="s">
        <v>779</v>
      </c>
      <c r="G308" s="280" t="s">
        <v>1865</v>
      </c>
      <c r="H308" s="270" t="s">
        <v>4377</v>
      </c>
      <c r="I308" s="269">
        <f t="shared" si="35"/>
        <v>32618</v>
      </c>
      <c r="J308" s="1256"/>
      <c r="K308" s="269">
        <v>32618</v>
      </c>
      <c r="L308" s="269"/>
      <c r="M308" s="269"/>
      <c r="N308" s="282"/>
      <c r="O308" s="2655"/>
      <c r="P308" s="3" t="s">
        <v>4363</v>
      </c>
      <c r="Q308"/>
    </row>
    <row r="309" spans="1:20" ht="10.5" customHeight="1">
      <c r="A309" s="2643">
        <v>1</v>
      </c>
      <c r="B309" s="15"/>
      <c r="C309" s="252"/>
      <c r="D309" s="252"/>
      <c r="E309" s="252"/>
      <c r="F309" s="1290" t="s">
        <v>779</v>
      </c>
      <c r="G309" s="280" t="s">
        <v>1865</v>
      </c>
      <c r="H309" s="270" t="s">
        <v>4378</v>
      </c>
      <c r="I309" s="269">
        <f t="shared" si="35"/>
        <v>5465</v>
      </c>
      <c r="J309" s="1256"/>
      <c r="K309" s="269">
        <v>5465</v>
      </c>
      <c r="L309" s="269"/>
      <c r="M309" s="269"/>
      <c r="N309" s="282"/>
      <c r="O309" s="2655"/>
      <c r="P309" s="3" t="s">
        <v>4363</v>
      </c>
      <c r="Q309"/>
    </row>
    <row r="310" spans="1:20" ht="10.5" hidden="1" customHeight="1">
      <c r="A310" s="2643">
        <v>3</v>
      </c>
      <c r="B310" s="15"/>
      <c r="C310" s="252"/>
      <c r="D310" s="252"/>
      <c r="E310" s="252"/>
      <c r="F310" s="1290" t="s">
        <v>779</v>
      </c>
      <c r="G310" s="280" t="s">
        <v>1865</v>
      </c>
      <c r="H310" s="270" t="s">
        <v>4379</v>
      </c>
      <c r="I310" s="269">
        <f t="shared" si="35"/>
        <v>10916</v>
      </c>
      <c r="J310" s="1256"/>
      <c r="K310" s="269">
        <v>10916</v>
      </c>
      <c r="L310" s="269"/>
      <c r="M310" s="269"/>
      <c r="N310" s="282"/>
      <c r="O310" s="2655"/>
      <c r="P310" s="3" t="s">
        <v>4363</v>
      </c>
      <c r="Q310"/>
    </row>
    <row r="311" spans="1:20" ht="10.5" hidden="1" customHeight="1">
      <c r="A311" s="2643">
        <v>3</v>
      </c>
      <c r="B311" s="15"/>
      <c r="C311" s="252"/>
      <c r="D311" s="252"/>
      <c r="E311" s="252"/>
      <c r="F311" s="1290" t="s">
        <v>779</v>
      </c>
      <c r="G311" s="280" t="s">
        <v>1865</v>
      </c>
      <c r="H311" s="270" t="s">
        <v>4380</v>
      </c>
      <c r="I311" s="269">
        <f t="shared" si="35"/>
        <v>15947</v>
      </c>
      <c r="J311" s="1256"/>
      <c r="K311" s="269">
        <v>15947</v>
      </c>
      <c r="L311" s="269"/>
      <c r="M311" s="269"/>
      <c r="N311" s="282"/>
      <c r="O311" s="2655"/>
      <c r="P311" s="3" t="s">
        <v>4363</v>
      </c>
      <c r="Q311"/>
    </row>
    <row r="312" spans="1:20" ht="10.5" hidden="1" customHeight="1">
      <c r="A312" s="2643">
        <v>2</v>
      </c>
      <c r="B312" s="15"/>
      <c r="C312" s="252"/>
      <c r="D312" s="252"/>
      <c r="E312" s="252"/>
      <c r="F312" s="1290" t="s">
        <v>779</v>
      </c>
      <c r="G312" s="280" t="s">
        <v>1865</v>
      </c>
      <c r="H312" s="270" t="s">
        <v>4381</v>
      </c>
      <c r="I312" s="269">
        <f t="shared" si="35"/>
        <v>1200</v>
      </c>
      <c r="J312" s="1256"/>
      <c r="K312" s="269">
        <v>1200</v>
      </c>
      <c r="L312" s="269"/>
      <c r="M312" s="269"/>
      <c r="N312" s="282"/>
      <c r="O312" s="2655"/>
      <c r="P312" s="3" t="s">
        <v>4363</v>
      </c>
      <c r="Q312"/>
    </row>
    <row r="313" spans="1:20" ht="10.5" customHeight="1">
      <c r="A313" s="2643">
        <v>1</v>
      </c>
      <c r="B313" s="15"/>
      <c r="C313" s="252"/>
      <c r="D313" s="252"/>
      <c r="E313" s="252"/>
      <c r="F313" s="1290" t="s">
        <v>4573</v>
      </c>
      <c r="G313" s="280" t="s">
        <v>4574</v>
      </c>
      <c r="H313" s="270" t="s">
        <v>3315</v>
      </c>
      <c r="I313" s="269">
        <f t="shared" si="35"/>
        <v>6500</v>
      </c>
      <c r="J313" s="1256"/>
      <c r="K313" s="269">
        <v>6500</v>
      </c>
      <c r="L313" s="269"/>
      <c r="M313" s="269"/>
      <c r="N313" s="282"/>
      <c r="O313" s="2655"/>
      <c r="P313" s="3" t="s">
        <v>3316</v>
      </c>
      <c r="Q313"/>
    </row>
    <row r="314" spans="1:20" hidden="1">
      <c r="B314" s="15"/>
      <c r="C314" s="257"/>
      <c r="D314" s="257"/>
      <c r="E314" s="257"/>
      <c r="F314" s="341"/>
      <c r="G314" s="341"/>
      <c r="H314" s="258" t="s">
        <v>1261</v>
      </c>
      <c r="I314" s="2540"/>
      <c r="J314" s="1085"/>
      <c r="K314" s="2541"/>
      <c r="L314" s="404"/>
      <c r="M314" s="404"/>
      <c r="N314" s="282"/>
      <c r="O314" s="2655"/>
      <c r="Q314"/>
    </row>
    <row r="315" spans="1:20" s="15" customFormat="1" ht="12" thickBot="1">
      <c r="A315" s="2643">
        <v>1</v>
      </c>
      <c r="C315" s="1135"/>
      <c r="D315" s="1135"/>
      <c r="E315" s="1135"/>
      <c r="F315" s="1135" t="s">
        <v>691</v>
      </c>
      <c r="G315" s="1135" t="s">
        <v>2661</v>
      </c>
      <c r="H315" s="2350" t="s">
        <v>4460</v>
      </c>
      <c r="I315" s="2351">
        <f t="shared" ref="I315:I357" si="37">SUM(K315:M315)</f>
        <v>50000</v>
      </c>
      <c r="J315" s="2352"/>
      <c r="K315" s="2351">
        <v>50000</v>
      </c>
      <c r="L315" s="1197"/>
      <c r="M315" s="1197"/>
      <c r="N315" s="282"/>
      <c r="O315" s="2748"/>
      <c r="P315" s="3"/>
      <c r="T315"/>
    </row>
    <row r="316" spans="1:20" s="15" customFormat="1" ht="23.4" thickTop="1">
      <c r="A316" s="2647">
        <v>1</v>
      </c>
      <c r="C316" s="2354"/>
      <c r="D316" s="2354"/>
      <c r="E316" s="2354"/>
      <c r="F316" s="2354" t="s">
        <v>691</v>
      </c>
      <c r="G316" s="2354" t="s">
        <v>4461</v>
      </c>
      <c r="H316" s="2355" t="s">
        <v>5020</v>
      </c>
      <c r="I316" s="2356">
        <f t="shared" si="37"/>
        <v>31400</v>
      </c>
      <c r="J316" s="2357"/>
      <c r="K316" s="2356">
        <v>31400</v>
      </c>
      <c r="L316" s="2358"/>
      <c r="M316" s="2358"/>
      <c r="N316" s="282"/>
      <c r="O316" s="2748"/>
      <c r="P316" s="3" t="s">
        <v>4955</v>
      </c>
      <c r="T316"/>
    </row>
    <row r="317" spans="1:20" s="15" customFormat="1" ht="23.4" thickBot="1">
      <c r="A317" s="2647">
        <v>1</v>
      </c>
      <c r="C317" s="1149"/>
      <c r="D317" s="1149"/>
      <c r="E317" s="1149"/>
      <c r="F317" s="1149" t="s">
        <v>691</v>
      </c>
      <c r="G317" s="1149" t="s">
        <v>4461</v>
      </c>
      <c r="H317" s="2353" t="s">
        <v>5021</v>
      </c>
      <c r="I317" s="1246">
        <f t="shared" si="37"/>
        <v>8300</v>
      </c>
      <c r="J317" s="1243"/>
      <c r="K317" s="1246">
        <v>8300</v>
      </c>
      <c r="L317" s="1196"/>
      <c r="M317" s="1196"/>
      <c r="N317" s="282"/>
      <c r="O317" s="2748"/>
      <c r="P317" s="3" t="s">
        <v>4956</v>
      </c>
      <c r="T317"/>
    </row>
    <row r="318" spans="1:20" s="15" customFormat="1" ht="24.6" thickTop="1">
      <c r="A318" s="2647">
        <v>1</v>
      </c>
      <c r="C318" s="439"/>
      <c r="D318" s="439"/>
      <c r="E318" s="439"/>
      <c r="F318" s="439" t="s">
        <v>691</v>
      </c>
      <c r="G318" s="439" t="s">
        <v>2662</v>
      </c>
      <c r="H318" s="2651" t="s">
        <v>4841</v>
      </c>
      <c r="I318" s="445">
        <f t="shared" si="37"/>
        <v>50000</v>
      </c>
      <c r="J318" s="1245"/>
      <c r="K318" s="445">
        <v>50000</v>
      </c>
      <c r="L318" s="1186"/>
      <c r="M318" s="1186"/>
      <c r="N318" s="282"/>
      <c r="O318" s="2746"/>
      <c r="P318" s="3"/>
      <c r="T318"/>
    </row>
    <row r="319" spans="1:20" s="15" customFormat="1">
      <c r="A319" s="2647">
        <v>1</v>
      </c>
      <c r="C319" s="439"/>
      <c r="D319" s="439"/>
      <c r="E319" s="439"/>
      <c r="F319" s="439" t="s">
        <v>691</v>
      </c>
      <c r="G319" s="439" t="s">
        <v>2662</v>
      </c>
      <c r="H319" s="2651" t="s">
        <v>4462</v>
      </c>
      <c r="I319" s="445">
        <f t="shared" si="37"/>
        <v>195000</v>
      </c>
      <c r="J319" s="1245"/>
      <c r="K319" s="279">
        <f>195000</f>
        <v>195000</v>
      </c>
      <c r="L319" s="1186"/>
      <c r="M319" s="1186"/>
      <c r="N319" s="282"/>
      <c r="O319" s="2746"/>
      <c r="P319" s="3" t="s">
        <v>4842</v>
      </c>
      <c r="T319"/>
    </row>
    <row r="320" spans="1:20" s="15" customFormat="1" ht="22.8">
      <c r="A320" s="2647">
        <v>1</v>
      </c>
      <c r="C320" s="280"/>
      <c r="D320" s="280"/>
      <c r="E320" s="280"/>
      <c r="F320" s="280" t="s">
        <v>691</v>
      </c>
      <c r="G320" s="280" t="s">
        <v>2662</v>
      </c>
      <c r="H320" s="270" t="s">
        <v>4463</v>
      </c>
      <c r="I320" s="279">
        <f t="shared" si="37"/>
        <v>90000</v>
      </c>
      <c r="J320" s="1256"/>
      <c r="K320" s="279">
        <v>90000</v>
      </c>
      <c r="L320" s="1185"/>
      <c r="M320" s="1185"/>
      <c r="N320" s="282"/>
      <c r="O320" s="2746"/>
      <c r="P320" s="3"/>
      <c r="T320"/>
    </row>
    <row r="321" spans="1:20" s="15" customFormat="1" ht="22.8" hidden="1">
      <c r="A321" s="2647">
        <v>2</v>
      </c>
      <c r="C321" s="2494"/>
      <c r="D321" s="2494"/>
      <c r="E321" s="2494"/>
      <c r="F321" s="2494" t="s">
        <v>691</v>
      </c>
      <c r="G321" s="2494" t="s">
        <v>2662</v>
      </c>
      <c r="H321" s="2495" t="s">
        <v>4464</v>
      </c>
      <c r="I321" s="2497">
        <f t="shared" si="37"/>
        <v>142500</v>
      </c>
      <c r="J321" s="2496"/>
      <c r="K321" s="2497">
        <v>142500</v>
      </c>
      <c r="L321" s="2498"/>
      <c r="M321" s="2498"/>
      <c r="N321" s="282"/>
      <c r="O321" s="2746"/>
      <c r="P321" s="3"/>
      <c r="T321"/>
    </row>
    <row r="322" spans="1:20" s="15" customFormat="1" ht="22.8" hidden="1">
      <c r="A322" s="2647">
        <v>2</v>
      </c>
      <c r="C322" s="2499"/>
      <c r="D322" s="2499"/>
      <c r="E322" s="2499"/>
      <c r="F322" s="2499" t="s">
        <v>691</v>
      </c>
      <c r="G322" s="2499" t="s">
        <v>2662</v>
      </c>
      <c r="H322" s="2500" t="s">
        <v>4465</v>
      </c>
      <c r="I322" s="2502">
        <f t="shared" si="37"/>
        <v>120000</v>
      </c>
      <c r="J322" s="2501"/>
      <c r="K322" s="2502">
        <v>120000</v>
      </c>
      <c r="L322" s="2503"/>
      <c r="M322" s="2503"/>
      <c r="N322" s="282"/>
      <c r="O322" s="2746"/>
      <c r="P322" s="3"/>
      <c r="T322"/>
    </row>
    <row r="323" spans="1:20" s="15" customFormat="1" ht="22.8" hidden="1">
      <c r="A323" s="2647">
        <v>2</v>
      </c>
      <c r="C323" s="439"/>
      <c r="D323" s="439"/>
      <c r="E323" s="439"/>
      <c r="F323" s="439" t="s">
        <v>691</v>
      </c>
      <c r="G323" s="439" t="s">
        <v>2662</v>
      </c>
      <c r="H323" s="395" t="s">
        <v>4957</v>
      </c>
      <c r="I323" s="445">
        <f t="shared" si="37"/>
        <v>240000</v>
      </c>
      <c r="J323" s="1245"/>
      <c r="K323" s="445">
        <v>240000</v>
      </c>
      <c r="L323" s="1186"/>
      <c r="M323" s="1186"/>
      <c r="N323" s="282"/>
      <c r="O323" s="2746"/>
      <c r="P323" s="3"/>
      <c r="T323"/>
    </row>
    <row r="324" spans="1:20" s="15" customFormat="1" ht="22.8" hidden="1">
      <c r="A324" s="2647">
        <v>2</v>
      </c>
      <c r="C324" s="280"/>
      <c r="D324" s="280"/>
      <c r="E324" s="280"/>
      <c r="F324" s="280" t="s">
        <v>691</v>
      </c>
      <c r="G324" s="280" t="s">
        <v>2662</v>
      </c>
      <c r="H324" s="270" t="s">
        <v>4466</v>
      </c>
      <c r="I324" s="279">
        <f t="shared" si="37"/>
        <v>85000</v>
      </c>
      <c r="J324" s="1256"/>
      <c r="K324" s="279">
        <v>85000</v>
      </c>
      <c r="L324" s="1185"/>
      <c r="M324" s="1185"/>
      <c r="N324" s="282"/>
      <c r="O324" s="2746"/>
      <c r="P324" s="3"/>
      <c r="T324"/>
    </row>
    <row r="325" spans="1:20" s="15" customFormat="1" ht="22.8" hidden="1">
      <c r="A325" s="2647">
        <v>2</v>
      </c>
      <c r="C325" s="2494"/>
      <c r="D325" s="2494"/>
      <c r="E325" s="2494"/>
      <c r="F325" s="2494" t="s">
        <v>691</v>
      </c>
      <c r="G325" s="2494" t="s">
        <v>2662</v>
      </c>
      <c r="H325" s="2495" t="s">
        <v>4467</v>
      </c>
      <c r="I325" s="2497">
        <f t="shared" si="37"/>
        <v>35000</v>
      </c>
      <c r="J325" s="2496"/>
      <c r="K325" s="2497">
        <v>35000</v>
      </c>
      <c r="L325" s="2498"/>
      <c r="M325" s="2498"/>
      <c r="N325" s="282"/>
      <c r="O325" s="2746"/>
      <c r="P325" s="3"/>
      <c r="T325"/>
    </row>
    <row r="326" spans="1:20" s="15" customFormat="1" ht="22.8" hidden="1">
      <c r="A326" s="2647">
        <v>2</v>
      </c>
      <c r="C326" s="2671"/>
      <c r="D326" s="2671"/>
      <c r="E326" s="2671"/>
      <c r="F326" s="2671" t="s">
        <v>691</v>
      </c>
      <c r="G326" s="2671" t="s">
        <v>2662</v>
      </c>
      <c r="H326" s="2672" t="s">
        <v>4468</v>
      </c>
      <c r="I326" s="2783">
        <f t="shared" si="37"/>
        <v>25000</v>
      </c>
      <c r="J326" s="2501"/>
      <c r="K326" s="2783">
        <v>25000</v>
      </c>
      <c r="L326" s="2784"/>
      <c r="M326" s="2784"/>
      <c r="N326" s="282"/>
      <c r="O326" s="2746"/>
      <c r="P326" s="3"/>
      <c r="T326"/>
    </row>
    <row r="327" spans="1:20" s="15" customFormat="1" ht="22.8">
      <c r="A327" s="2647">
        <v>1</v>
      </c>
      <c r="C327" s="2494"/>
      <c r="D327" s="2494"/>
      <c r="E327" s="2494"/>
      <c r="F327" s="2671" t="s">
        <v>691</v>
      </c>
      <c r="G327" s="2671" t="s">
        <v>2662</v>
      </c>
      <c r="H327" s="2495" t="s">
        <v>4958</v>
      </c>
      <c r="I327" s="2783">
        <f t="shared" si="37"/>
        <v>2833</v>
      </c>
      <c r="J327" s="2496"/>
      <c r="K327" s="2497">
        <v>2833</v>
      </c>
      <c r="L327" s="2498"/>
      <c r="M327" s="2498"/>
      <c r="N327" s="282"/>
      <c r="O327" s="2746" t="s">
        <v>4959</v>
      </c>
      <c r="P327" s="3"/>
      <c r="T327"/>
    </row>
    <row r="328" spans="1:20" s="15" customFormat="1" ht="22.8">
      <c r="A328" s="2647">
        <v>1</v>
      </c>
      <c r="C328" s="2494"/>
      <c r="D328" s="2494"/>
      <c r="E328" s="2494"/>
      <c r="F328" s="2671" t="s">
        <v>691</v>
      </c>
      <c r="G328" s="2671" t="s">
        <v>2662</v>
      </c>
      <c r="H328" s="2495" t="s">
        <v>2691</v>
      </c>
      <c r="I328" s="2783">
        <f t="shared" si="37"/>
        <v>4000</v>
      </c>
      <c r="J328" s="2496"/>
      <c r="K328" s="2497">
        <v>4000</v>
      </c>
      <c r="L328" s="2498"/>
      <c r="M328" s="2498"/>
      <c r="N328" s="282"/>
      <c r="O328" s="2746" t="s">
        <v>4960</v>
      </c>
      <c r="P328" s="3"/>
      <c r="T328"/>
    </row>
    <row r="329" spans="1:20" s="15" customFormat="1" ht="15" hidden="1" customHeight="1">
      <c r="A329" s="2647">
        <v>2</v>
      </c>
      <c r="C329" s="2671"/>
      <c r="D329" s="2671"/>
      <c r="E329" s="2671"/>
      <c r="F329" s="2671" t="s">
        <v>691</v>
      </c>
      <c r="G329" s="2671" t="s">
        <v>2662</v>
      </c>
      <c r="H329" s="2672" t="s">
        <v>4469</v>
      </c>
      <c r="I329" s="2783">
        <f t="shared" ref="I329:I330" si="38">SUM(K329:M329)</f>
        <v>8000</v>
      </c>
      <c r="J329" s="2501"/>
      <c r="K329" s="2783">
        <v>8000</v>
      </c>
      <c r="L329" s="2784"/>
      <c r="M329" s="2784"/>
      <c r="N329" s="282"/>
      <c r="O329" s="2746"/>
      <c r="P329" s="3"/>
      <c r="T329"/>
    </row>
    <row r="330" spans="1:20" s="15" customFormat="1" ht="15" customHeight="1">
      <c r="A330" s="2647">
        <v>1</v>
      </c>
      <c r="C330" s="2494"/>
      <c r="D330" s="2494"/>
      <c r="E330" s="2494"/>
      <c r="F330" s="2671" t="s">
        <v>691</v>
      </c>
      <c r="G330" s="2671" t="s">
        <v>2662</v>
      </c>
      <c r="H330" s="2495" t="s">
        <v>5161</v>
      </c>
      <c r="I330" s="2497">
        <f t="shared" si="38"/>
        <v>15000</v>
      </c>
      <c r="J330" s="2496"/>
      <c r="K330" s="3326">
        <v>15000</v>
      </c>
      <c r="L330" s="2498"/>
      <c r="M330" s="2498"/>
      <c r="N330" s="282"/>
      <c r="O330" s="2893" t="s">
        <v>5130</v>
      </c>
      <c r="P330" s="3"/>
      <c r="T330"/>
    </row>
    <row r="331" spans="1:20" s="15" customFormat="1" ht="13.95" customHeight="1" thickBot="1">
      <c r="A331" s="3138">
        <v>1</v>
      </c>
      <c r="C331" s="1135"/>
      <c r="D331" s="1135"/>
      <c r="E331" s="1135"/>
      <c r="F331" s="1135" t="s">
        <v>691</v>
      </c>
      <c r="G331" s="1135" t="s">
        <v>2662</v>
      </c>
      <c r="H331" s="2350" t="s">
        <v>4472</v>
      </c>
      <c r="I331" s="2351">
        <f>SUM(K331:M331)</f>
        <v>0</v>
      </c>
      <c r="J331" s="3013"/>
      <c r="K331" s="3140">
        <f>113000-113000</f>
        <v>0</v>
      </c>
      <c r="L331" s="1197"/>
      <c r="M331" s="1197"/>
      <c r="N331" s="282"/>
      <c r="O331" s="2893" t="s">
        <v>5132</v>
      </c>
      <c r="P331" s="3"/>
      <c r="T331"/>
    </row>
    <row r="332" spans="1:20" s="15" customFormat="1" ht="13.95" customHeight="1" thickTop="1">
      <c r="A332" s="3138">
        <v>1</v>
      </c>
      <c r="C332" s="3339"/>
      <c r="D332" s="3339"/>
      <c r="E332" s="3339"/>
      <c r="F332" s="3339" t="s">
        <v>691</v>
      </c>
      <c r="G332" s="3339" t="s">
        <v>2662</v>
      </c>
      <c r="H332" s="3340" t="s">
        <v>5218</v>
      </c>
      <c r="I332" s="2338">
        <f>SUM(K332:M332)</f>
        <v>160000</v>
      </c>
      <c r="J332" s="392"/>
      <c r="K332" s="3341">
        <f>100000+60000</f>
        <v>160000</v>
      </c>
      <c r="L332" s="3342"/>
      <c r="M332" s="3342"/>
      <c r="N332" s="282"/>
      <c r="O332" s="2893"/>
      <c r="P332" s="3"/>
      <c r="T332"/>
    </row>
    <row r="333" spans="1:20" s="15" customFormat="1" ht="22.8">
      <c r="A333" s="2647">
        <v>1</v>
      </c>
      <c r="C333" s="439"/>
      <c r="D333" s="439"/>
      <c r="E333" s="439"/>
      <c r="F333" s="439" t="s">
        <v>691</v>
      </c>
      <c r="G333" s="439" t="s">
        <v>2665</v>
      </c>
      <c r="H333" s="395" t="s">
        <v>4471</v>
      </c>
      <c r="I333" s="396">
        <f t="shared" si="37"/>
        <v>30000</v>
      </c>
      <c r="J333" s="1087"/>
      <c r="K333" s="396">
        <v>30000</v>
      </c>
      <c r="L333" s="1198"/>
      <c r="M333" s="1198"/>
      <c r="N333" s="282"/>
      <c r="O333" s="2748"/>
      <c r="P333" s="3"/>
      <c r="T333"/>
    </row>
    <row r="334" spans="1:20" s="15" customFormat="1" ht="24.6" hidden="1" customHeight="1">
      <c r="A334" s="2647">
        <v>2</v>
      </c>
      <c r="C334" s="280"/>
      <c r="D334" s="280"/>
      <c r="E334" s="280"/>
      <c r="F334" s="280" t="s">
        <v>691</v>
      </c>
      <c r="G334" s="252" t="s">
        <v>2665</v>
      </c>
      <c r="H334" s="270" t="s">
        <v>4871</v>
      </c>
      <c r="I334" s="269">
        <f>K334</f>
        <v>22000</v>
      </c>
      <c r="J334" s="1199"/>
      <c r="K334" s="269">
        <v>22000</v>
      </c>
      <c r="L334" s="436"/>
      <c r="M334" s="436"/>
      <c r="N334" s="282"/>
      <c r="O334" s="2748"/>
      <c r="P334" s="3"/>
      <c r="T334"/>
    </row>
    <row r="335" spans="1:20" s="15" customFormat="1" ht="15.75" customHeight="1">
      <c r="A335" s="2647">
        <v>1</v>
      </c>
      <c r="C335" s="280"/>
      <c r="D335" s="280"/>
      <c r="E335" s="280"/>
      <c r="F335" s="280" t="s">
        <v>691</v>
      </c>
      <c r="G335" s="252" t="s">
        <v>2665</v>
      </c>
      <c r="H335" s="270" t="s">
        <v>4872</v>
      </c>
      <c r="I335" s="269">
        <f>K335</f>
        <v>22000</v>
      </c>
      <c r="J335" s="1199"/>
      <c r="K335" s="269">
        <v>22000</v>
      </c>
      <c r="L335" s="436"/>
      <c r="M335" s="436"/>
      <c r="N335" s="282"/>
      <c r="O335" s="2748"/>
      <c r="P335" s="3"/>
      <c r="T335"/>
    </row>
    <row r="336" spans="1:20" s="15" customFormat="1">
      <c r="A336" s="2647">
        <v>1</v>
      </c>
      <c r="C336" s="280"/>
      <c r="D336" s="280"/>
      <c r="E336" s="280"/>
      <c r="F336" s="280" t="s">
        <v>691</v>
      </c>
      <c r="G336" s="252" t="s">
        <v>2665</v>
      </c>
      <c r="H336" s="270" t="s">
        <v>4473</v>
      </c>
      <c r="I336" s="269">
        <f t="shared" ref="I336:I341" si="39">K336</f>
        <v>15000</v>
      </c>
      <c r="J336" s="1199"/>
      <c r="K336" s="269">
        <v>15000</v>
      </c>
      <c r="L336" s="436"/>
      <c r="M336" s="436"/>
      <c r="N336" s="282"/>
      <c r="O336" s="2748"/>
      <c r="P336" s="3"/>
      <c r="T336"/>
    </row>
    <row r="337" spans="1:20" s="15" customFormat="1">
      <c r="A337" s="2647">
        <v>1</v>
      </c>
      <c r="C337" s="280"/>
      <c r="D337" s="280"/>
      <c r="E337" s="280"/>
      <c r="F337" s="280" t="s">
        <v>691</v>
      </c>
      <c r="G337" s="252" t="s">
        <v>2665</v>
      </c>
      <c r="H337" s="270" t="s">
        <v>4962</v>
      </c>
      <c r="I337" s="269">
        <f t="shared" ref="I337:I338" si="40">K337</f>
        <v>15000</v>
      </c>
      <c r="J337" s="1199"/>
      <c r="K337" s="269">
        <v>15000</v>
      </c>
      <c r="L337" s="436"/>
      <c r="M337" s="436"/>
      <c r="N337" s="282"/>
      <c r="O337" s="2748"/>
      <c r="P337" s="3"/>
      <c r="T337"/>
    </row>
    <row r="338" spans="1:20" s="15" customFormat="1">
      <c r="A338" s="2647">
        <v>1</v>
      </c>
      <c r="C338" s="280"/>
      <c r="D338" s="280"/>
      <c r="E338" s="280"/>
      <c r="F338" s="280" t="s">
        <v>691</v>
      </c>
      <c r="G338" s="252" t="s">
        <v>2665</v>
      </c>
      <c r="H338" s="270" t="s">
        <v>4963</v>
      </c>
      <c r="I338" s="269">
        <f t="shared" si="40"/>
        <v>4400</v>
      </c>
      <c r="J338" s="1199"/>
      <c r="K338" s="269">
        <v>4400</v>
      </c>
      <c r="L338" s="436"/>
      <c r="M338" s="436"/>
      <c r="N338" s="282"/>
      <c r="O338" s="2748"/>
      <c r="P338" s="3"/>
      <c r="T338"/>
    </row>
    <row r="339" spans="1:20" s="15" customFormat="1" hidden="1">
      <c r="A339" s="2647">
        <v>2</v>
      </c>
      <c r="C339" s="280"/>
      <c r="D339" s="280"/>
      <c r="E339" s="280"/>
      <c r="F339" s="280" t="s">
        <v>691</v>
      </c>
      <c r="G339" s="252" t="s">
        <v>2665</v>
      </c>
      <c r="H339" s="270" t="s">
        <v>4474</v>
      </c>
      <c r="I339" s="269">
        <f t="shared" si="39"/>
        <v>30000</v>
      </c>
      <c r="J339" s="1199"/>
      <c r="K339" s="269">
        <v>30000</v>
      </c>
      <c r="L339" s="436"/>
      <c r="M339" s="436"/>
      <c r="N339" s="282"/>
      <c r="O339" s="2748"/>
      <c r="P339" s="3"/>
      <c r="T339"/>
    </row>
    <row r="340" spans="1:20" s="15" customFormat="1" hidden="1">
      <c r="A340" s="2647">
        <v>2</v>
      </c>
      <c r="C340" s="280">
        <v>1</v>
      </c>
      <c r="D340" s="280"/>
      <c r="E340" s="280"/>
      <c r="F340" s="280" t="s">
        <v>691</v>
      </c>
      <c r="G340" s="252" t="s">
        <v>2665</v>
      </c>
      <c r="H340" s="270" t="s">
        <v>4475</v>
      </c>
      <c r="I340" s="269">
        <f t="shared" si="39"/>
        <v>50000</v>
      </c>
      <c r="J340" s="1199"/>
      <c r="K340" s="269">
        <v>50000</v>
      </c>
      <c r="L340" s="436"/>
      <c r="M340" s="436"/>
      <c r="N340" s="282"/>
      <c r="O340" s="2748"/>
      <c r="P340" s="3"/>
      <c r="T340"/>
    </row>
    <row r="341" spans="1:20" s="15" customFormat="1" ht="22.8">
      <c r="A341" s="2647">
        <v>1</v>
      </c>
      <c r="C341" s="280"/>
      <c r="D341" s="280"/>
      <c r="E341" s="280"/>
      <c r="F341" s="280" t="s">
        <v>691</v>
      </c>
      <c r="G341" s="252" t="s">
        <v>2665</v>
      </c>
      <c r="H341" s="270" t="s">
        <v>4476</v>
      </c>
      <c r="I341" s="269">
        <f t="shared" si="39"/>
        <v>40000</v>
      </c>
      <c r="J341" s="1199"/>
      <c r="K341" s="269">
        <v>40000</v>
      </c>
      <c r="L341" s="436"/>
      <c r="M341" s="436"/>
      <c r="N341" s="282"/>
      <c r="O341" s="2748"/>
      <c r="P341" s="3"/>
      <c r="T341"/>
    </row>
    <row r="342" spans="1:20" s="15" customFormat="1" ht="22.8" hidden="1">
      <c r="A342" s="2647">
        <v>2</v>
      </c>
      <c r="C342" s="280"/>
      <c r="D342" s="280"/>
      <c r="E342" s="280"/>
      <c r="F342" s="280" t="s">
        <v>691</v>
      </c>
      <c r="G342" s="252" t="s">
        <v>2665</v>
      </c>
      <c r="H342" s="270" t="s">
        <v>4477</v>
      </c>
      <c r="I342" s="269">
        <f t="shared" si="37"/>
        <v>30000</v>
      </c>
      <c r="J342" s="1199"/>
      <c r="K342" s="269">
        <v>30000</v>
      </c>
      <c r="L342" s="436"/>
      <c r="M342" s="436"/>
      <c r="N342" s="282"/>
      <c r="O342" s="2748"/>
      <c r="P342" s="3"/>
      <c r="T342"/>
    </row>
    <row r="343" spans="1:20" s="15" customFormat="1" hidden="1">
      <c r="A343" s="2647">
        <v>2</v>
      </c>
      <c r="C343" s="280">
        <v>1</v>
      </c>
      <c r="D343" s="280"/>
      <c r="E343" s="280"/>
      <c r="F343" s="280" t="s">
        <v>691</v>
      </c>
      <c r="G343" s="252" t="s">
        <v>2665</v>
      </c>
      <c r="H343" s="270" t="s">
        <v>4478</v>
      </c>
      <c r="I343" s="269">
        <f t="shared" si="37"/>
        <v>16000</v>
      </c>
      <c r="J343" s="1199"/>
      <c r="K343" s="269">
        <v>16000</v>
      </c>
      <c r="L343" s="436"/>
      <c r="M343" s="436"/>
      <c r="N343" s="282"/>
      <c r="O343" s="2748"/>
      <c r="P343" s="3"/>
      <c r="T343"/>
    </row>
    <row r="344" spans="1:20" s="15" customFormat="1">
      <c r="A344" s="2647">
        <v>1</v>
      </c>
      <c r="C344" s="280"/>
      <c r="D344" s="280"/>
      <c r="E344" s="280"/>
      <c r="F344" s="280" t="s">
        <v>691</v>
      </c>
      <c r="G344" s="252" t="s">
        <v>2665</v>
      </c>
      <c r="H344" s="270" t="s">
        <v>4479</v>
      </c>
      <c r="I344" s="269">
        <f t="shared" si="37"/>
        <v>8000</v>
      </c>
      <c r="J344" s="1199"/>
      <c r="K344" s="269">
        <v>8000</v>
      </c>
      <c r="L344" s="436"/>
      <c r="M344" s="436"/>
      <c r="N344" s="282"/>
      <c r="O344" s="2748"/>
      <c r="P344" s="3"/>
      <c r="T344"/>
    </row>
    <row r="345" spans="1:20" s="15" customFormat="1">
      <c r="A345" s="2647">
        <v>1</v>
      </c>
      <c r="C345" s="280"/>
      <c r="D345" s="280"/>
      <c r="E345" s="280"/>
      <c r="F345" s="280" t="s">
        <v>691</v>
      </c>
      <c r="G345" s="252" t="s">
        <v>2665</v>
      </c>
      <c r="H345" s="2652" t="s">
        <v>4480</v>
      </c>
      <c r="I345" s="269">
        <f t="shared" si="37"/>
        <v>12500</v>
      </c>
      <c r="J345" s="1199"/>
      <c r="K345" s="269">
        <v>12500</v>
      </c>
      <c r="L345" s="436"/>
      <c r="M345" s="436"/>
      <c r="N345" s="282"/>
      <c r="O345" s="2748"/>
      <c r="P345" s="3"/>
      <c r="T345"/>
    </row>
    <row r="346" spans="1:20" s="15" customFormat="1">
      <c r="A346" s="2647">
        <v>1</v>
      </c>
      <c r="C346" s="280"/>
      <c r="D346" s="280"/>
      <c r="E346" s="280"/>
      <c r="F346" s="280" t="s">
        <v>691</v>
      </c>
      <c r="G346" s="252" t="s">
        <v>2665</v>
      </c>
      <c r="H346" s="2652" t="s">
        <v>4481</v>
      </c>
      <c r="I346" s="269">
        <f t="shared" si="37"/>
        <v>7000</v>
      </c>
      <c r="J346" s="1199"/>
      <c r="K346" s="269">
        <v>7000</v>
      </c>
      <c r="L346" s="436"/>
      <c r="M346" s="436"/>
      <c r="N346" s="282"/>
      <c r="O346" s="2748"/>
      <c r="P346" s="3"/>
      <c r="T346"/>
    </row>
    <row r="347" spans="1:20" s="15" customFormat="1">
      <c r="A347" s="2647">
        <v>1</v>
      </c>
      <c r="C347" s="457"/>
      <c r="D347" s="457"/>
      <c r="E347" s="457"/>
      <c r="F347" s="457" t="s">
        <v>691</v>
      </c>
      <c r="G347" s="412" t="s">
        <v>2665</v>
      </c>
      <c r="H347" s="2653" t="s">
        <v>4482</v>
      </c>
      <c r="I347" s="269">
        <f t="shared" si="37"/>
        <v>5200</v>
      </c>
      <c r="J347" s="1201"/>
      <c r="K347" s="446">
        <v>5200</v>
      </c>
      <c r="L347" s="1200"/>
      <c r="M347" s="1200"/>
      <c r="N347" s="282"/>
      <c r="O347" s="2748"/>
      <c r="P347" s="3"/>
      <c r="T347"/>
    </row>
    <row r="348" spans="1:20" s="15" customFormat="1" ht="12">
      <c r="A348" s="2647">
        <v>1</v>
      </c>
      <c r="C348" s="457"/>
      <c r="D348" s="457"/>
      <c r="E348" s="457"/>
      <c r="F348" s="457" t="s">
        <v>691</v>
      </c>
      <c r="G348" s="412" t="s">
        <v>2665</v>
      </c>
      <c r="H348" s="437" t="s">
        <v>5192</v>
      </c>
      <c r="I348" s="269">
        <f t="shared" si="37"/>
        <v>190000</v>
      </c>
      <c r="J348" s="1201"/>
      <c r="K348" s="3325">
        <v>190000</v>
      </c>
      <c r="L348" s="1200"/>
      <c r="M348" s="1200"/>
      <c r="N348" s="282"/>
      <c r="O348" s="2893" t="s">
        <v>5130</v>
      </c>
      <c r="P348" s="3"/>
      <c r="T348"/>
    </row>
    <row r="349" spans="1:20" s="15" customFormat="1" ht="12">
      <c r="A349" s="2647">
        <v>1</v>
      </c>
      <c r="B349" s="457"/>
      <c r="C349" s="457"/>
      <c r="D349" s="457"/>
      <c r="E349" s="457" t="s">
        <v>691</v>
      </c>
      <c r="F349" s="412" t="s">
        <v>2665</v>
      </c>
      <c r="G349" s="412" t="s">
        <v>2665</v>
      </c>
      <c r="H349" s="437" t="s">
        <v>5220</v>
      </c>
      <c r="I349" s="269">
        <f t="shared" si="37"/>
        <v>10000</v>
      </c>
      <c r="J349" s="1201"/>
      <c r="K349" s="3354">
        <f>75000-10000-55000</f>
        <v>10000</v>
      </c>
      <c r="L349" s="1200"/>
      <c r="M349" s="1200"/>
      <c r="N349" s="282"/>
      <c r="O349" s="2893" t="s">
        <v>5222</v>
      </c>
      <c r="P349" s="3"/>
      <c r="T349"/>
    </row>
    <row r="350" spans="1:20" s="15" customFormat="1" ht="12">
      <c r="A350" s="2647">
        <v>1</v>
      </c>
      <c r="C350" s="457"/>
      <c r="D350" s="457"/>
      <c r="E350" s="457"/>
      <c r="F350" s="457" t="s">
        <v>691</v>
      </c>
      <c r="G350" s="412" t="s">
        <v>2665</v>
      </c>
      <c r="H350" s="270" t="s">
        <v>5155</v>
      </c>
      <c r="I350" s="269">
        <f t="shared" si="37"/>
        <v>50000</v>
      </c>
      <c r="J350" s="1201"/>
      <c r="K350" s="3325">
        <v>50000</v>
      </c>
      <c r="L350" s="1200"/>
      <c r="M350" s="1200"/>
      <c r="N350" s="282"/>
      <c r="O350" s="2893" t="s">
        <v>5130</v>
      </c>
      <c r="P350" s="3"/>
      <c r="T350"/>
    </row>
    <row r="351" spans="1:20" s="15" customFormat="1" ht="23.4">
      <c r="A351" s="2647">
        <v>1</v>
      </c>
      <c r="C351" s="457"/>
      <c r="D351" s="457"/>
      <c r="E351" s="457"/>
      <c r="F351" s="457" t="s">
        <v>691</v>
      </c>
      <c r="G351" s="412" t="s">
        <v>2665</v>
      </c>
      <c r="H351" s="270" t="s">
        <v>5156</v>
      </c>
      <c r="I351" s="269">
        <f t="shared" si="37"/>
        <v>25000</v>
      </c>
      <c r="J351" s="1201"/>
      <c r="K351" s="3338">
        <f>10000+15000</f>
        <v>25000</v>
      </c>
      <c r="L351" s="1200"/>
      <c r="M351" s="1200"/>
      <c r="N351" s="282"/>
      <c r="O351" s="2893" t="s">
        <v>5130</v>
      </c>
      <c r="P351" s="3"/>
      <c r="T351"/>
    </row>
    <row r="352" spans="1:20" s="15" customFormat="1" ht="12">
      <c r="A352" s="2647">
        <v>1</v>
      </c>
      <c r="C352" s="457"/>
      <c r="D352" s="457"/>
      <c r="E352" s="457"/>
      <c r="F352" s="457" t="s">
        <v>691</v>
      </c>
      <c r="G352" s="412" t="s">
        <v>2665</v>
      </c>
      <c r="H352" s="270" t="s">
        <v>5157</v>
      </c>
      <c r="I352" s="269">
        <f t="shared" si="37"/>
        <v>20000</v>
      </c>
      <c r="J352" s="1201"/>
      <c r="K352" s="3325">
        <v>20000</v>
      </c>
      <c r="L352" s="1200"/>
      <c r="M352" s="1200"/>
      <c r="N352" s="282"/>
      <c r="O352" s="2893" t="s">
        <v>5130</v>
      </c>
      <c r="P352" s="3"/>
      <c r="T352"/>
    </row>
    <row r="353" spans="1:20" s="15" customFormat="1" ht="12">
      <c r="A353" s="2647">
        <v>1</v>
      </c>
      <c r="C353" s="457"/>
      <c r="D353" s="457"/>
      <c r="E353" s="457"/>
      <c r="F353" s="457" t="s">
        <v>691</v>
      </c>
      <c r="G353" s="412" t="s">
        <v>2665</v>
      </c>
      <c r="H353" s="270" t="s">
        <v>5201</v>
      </c>
      <c r="I353" s="269">
        <f t="shared" si="37"/>
        <v>25000</v>
      </c>
      <c r="J353" s="1201"/>
      <c r="K353" s="3325">
        <v>25000</v>
      </c>
      <c r="L353" s="1200"/>
      <c r="M353" s="1200"/>
      <c r="N353" s="282"/>
      <c r="O353" s="2893" t="s">
        <v>5130</v>
      </c>
      <c r="P353" s="3"/>
      <c r="T353"/>
    </row>
    <row r="354" spans="1:20" s="15" customFormat="1" hidden="1">
      <c r="A354" s="2647">
        <v>2</v>
      </c>
      <c r="C354" s="280"/>
      <c r="D354" s="280"/>
      <c r="E354" s="280"/>
      <c r="F354" s="280" t="s">
        <v>691</v>
      </c>
      <c r="G354" s="252" t="s">
        <v>2665</v>
      </c>
      <c r="H354" s="270" t="s">
        <v>4483</v>
      </c>
      <c r="I354" s="269">
        <f t="shared" si="37"/>
        <v>80000</v>
      </c>
      <c r="J354" s="1199"/>
      <c r="K354" s="269">
        <v>80000</v>
      </c>
      <c r="L354" s="436"/>
      <c r="M354" s="436"/>
      <c r="N354" s="282"/>
      <c r="O354" s="2748"/>
      <c r="P354" s="3"/>
      <c r="T354"/>
    </row>
    <row r="355" spans="1:20" s="15" customFormat="1" ht="23.4" hidden="1" thickBot="1">
      <c r="A355" s="2647">
        <v>2</v>
      </c>
      <c r="C355" s="411"/>
      <c r="D355" s="411"/>
      <c r="E355" s="411"/>
      <c r="F355" s="411" t="s">
        <v>691</v>
      </c>
      <c r="G355" s="393" t="s">
        <v>2665</v>
      </c>
      <c r="H355" s="2339" t="s">
        <v>4484</v>
      </c>
      <c r="I355" s="1242">
        <f t="shared" si="37"/>
        <v>16000</v>
      </c>
      <c r="J355" s="1203"/>
      <c r="K355" s="1242">
        <v>16000</v>
      </c>
      <c r="L355" s="2794"/>
      <c r="M355" s="2794"/>
      <c r="N355" s="282"/>
      <c r="O355" s="2748"/>
      <c r="P355" s="3"/>
      <c r="T355"/>
    </row>
    <row r="356" spans="1:20" s="15" customFormat="1" ht="20.399999999999999">
      <c r="A356" s="2647">
        <v>1</v>
      </c>
      <c r="C356" s="439"/>
      <c r="D356" s="439"/>
      <c r="E356" s="439"/>
      <c r="F356" s="439" t="s">
        <v>691</v>
      </c>
      <c r="G356" s="394" t="s">
        <v>4485</v>
      </c>
      <c r="H356" s="395" t="s">
        <v>2413</v>
      </c>
      <c r="I356" s="445">
        <f t="shared" si="37"/>
        <v>25000</v>
      </c>
      <c r="J356" s="1245"/>
      <c r="K356" s="445">
        <v>25000</v>
      </c>
      <c r="L356" s="1187"/>
      <c r="M356" s="1187"/>
      <c r="N356" s="282"/>
      <c r="O356" s="468"/>
      <c r="P356" s="429" t="s">
        <v>4489</v>
      </c>
      <c r="T356"/>
    </row>
    <row r="357" spans="1:20" s="15" customFormat="1" ht="20.399999999999999">
      <c r="A357" s="2647">
        <v>1</v>
      </c>
      <c r="C357" s="280"/>
      <c r="D357" s="1150"/>
      <c r="E357" s="2492"/>
      <c r="F357" s="2492" t="s">
        <v>691</v>
      </c>
      <c r="G357" s="2488" t="s">
        <v>4485</v>
      </c>
      <c r="H357" s="2489" t="s">
        <v>4488</v>
      </c>
      <c r="I357" s="2493">
        <f t="shared" si="37"/>
        <v>25000</v>
      </c>
      <c r="J357" s="2504"/>
      <c r="K357" s="2493">
        <v>25000</v>
      </c>
      <c r="L357" s="421"/>
      <c r="M357" s="1185"/>
      <c r="N357" s="282"/>
      <c r="O357" s="2746"/>
      <c r="P357" s="429" t="s">
        <v>4491</v>
      </c>
      <c r="T357"/>
    </row>
    <row r="358" spans="1:20" hidden="1">
      <c r="A358" s="2647"/>
      <c r="B358" s="15"/>
      <c r="C358" s="257"/>
      <c r="D358" s="257"/>
      <c r="E358" s="257"/>
      <c r="F358" s="1296"/>
      <c r="G358" s="341"/>
      <c r="H358" s="258" t="s">
        <v>1262</v>
      </c>
      <c r="I358" s="2540"/>
      <c r="J358" s="410"/>
      <c r="K358" s="2541"/>
      <c r="L358" s="404"/>
      <c r="M358" s="404"/>
      <c r="N358" s="282"/>
      <c r="O358" s="2746"/>
      <c r="P358" s="3"/>
      <c r="Q358"/>
    </row>
    <row r="359" spans="1:20">
      <c r="A359" s="2647">
        <v>1</v>
      </c>
      <c r="B359" s="15"/>
      <c r="C359" s="15"/>
      <c r="D359" s="252"/>
      <c r="E359" s="252"/>
      <c r="F359" s="280" t="s">
        <v>691</v>
      </c>
      <c r="G359" s="252" t="s">
        <v>691</v>
      </c>
      <c r="H359" s="2367" t="s">
        <v>4530</v>
      </c>
      <c r="I359" s="269">
        <f t="shared" ref="I359:I382" si="41">SUM(K359:M359)</f>
        <v>34000</v>
      </c>
      <c r="J359" s="282"/>
      <c r="K359" s="269">
        <v>34000</v>
      </c>
      <c r="L359" s="1185"/>
      <c r="M359" s="1185"/>
      <c r="N359" s="282"/>
      <c r="O359" s="2746"/>
      <c r="P359" s="3" t="s">
        <v>4545</v>
      </c>
      <c r="Q359"/>
    </row>
    <row r="360" spans="1:20">
      <c r="A360" s="2647">
        <v>1</v>
      </c>
      <c r="B360" s="15"/>
      <c r="C360" s="15"/>
      <c r="D360" s="252"/>
      <c r="E360" s="252"/>
      <c r="F360" s="280" t="s">
        <v>691</v>
      </c>
      <c r="G360" s="252" t="s">
        <v>691</v>
      </c>
      <c r="H360" s="2368" t="s">
        <v>4531</v>
      </c>
      <c r="I360" s="269">
        <f t="shared" si="41"/>
        <v>65000</v>
      </c>
      <c r="J360" s="282"/>
      <c r="K360" s="269">
        <v>65000</v>
      </c>
      <c r="L360" s="1185"/>
      <c r="M360" s="1185"/>
      <c r="N360" s="282"/>
      <c r="O360" s="2746"/>
      <c r="P360" s="3" t="s">
        <v>4545</v>
      </c>
      <c r="Q360"/>
    </row>
    <row r="361" spans="1:20">
      <c r="A361" s="2647">
        <v>1</v>
      </c>
      <c r="B361" s="15"/>
      <c r="C361" s="15"/>
      <c r="D361" s="252"/>
      <c r="E361" s="252"/>
      <c r="F361" s="280" t="s">
        <v>691</v>
      </c>
      <c r="G361" s="252" t="s">
        <v>691</v>
      </c>
      <c r="H361" s="2368" t="s">
        <v>4532</v>
      </c>
      <c r="I361" s="269">
        <f t="shared" si="41"/>
        <v>34000</v>
      </c>
      <c r="J361" s="282"/>
      <c r="K361" s="269">
        <v>34000</v>
      </c>
      <c r="L361" s="1185"/>
      <c r="M361" s="1185"/>
      <c r="N361" s="282"/>
      <c r="O361" s="2746"/>
      <c r="P361" s="3" t="s">
        <v>4545</v>
      </c>
      <c r="Q361"/>
    </row>
    <row r="362" spans="1:20">
      <c r="A362" s="2647">
        <v>1</v>
      </c>
      <c r="B362" s="15"/>
      <c r="C362" s="15"/>
      <c r="D362" s="252"/>
      <c r="E362" s="252"/>
      <c r="F362" s="280" t="s">
        <v>691</v>
      </c>
      <c r="G362" s="252" t="s">
        <v>691</v>
      </c>
      <c r="H362" s="2367" t="s">
        <v>4533</v>
      </c>
      <c r="I362" s="269">
        <f t="shared" si="41"/>
        <v>33000</v>
      </c>
      <c r="J362" s="282"/>
      <c r="K362" s="269">
        <v>33000</v>
      </c>
      <c r="L362" s="1185"/>
      <c r="M362" s="1185"/>
      <c r="N362" s="282"/>
      <c r="O362" s="2746"/>
      <c r="P362" s="3" t="s">
        <v>4545</v>
      </c>
      <c r="Q362"/>
    </row>
    <row r="363" spans="1:20" ht="20.399999999999999">
      <c r="A363" s="2647">
        <v>1</v>
      </c>
      <c r="B363" s="15"/>
      <c r="C363" s="15"/>
      <c r="D363" s="252"/>
      <c r="E363" s="252"/>
      <c r="F363" s="280" t="s">
        <v>691</v>
      </c>
      <c r="G363" s="252" t="s">
        <v>691</v>
      </c>
      <c r="H363" s="2505" t="s">
        <v>4534</v>
      </c>
      <c r="I363" s="269">
        <f t="shared" si="41"/>
        <v>40000</v>
      </c>
      <c r="J363" s="282"/>
      <c r="K363" s="269">
        <v>40000</v>
      </c>
      <c r="L363" s="1185"/>
      <c r="M363" s="1185"/>
      <c r="N363" s="282"/>
      <c r="O363" s="2746"/>
      <c r="P363" s="3" t="s">
        <v>4545</v>
      </c>
      <c r="Q363"/>
    </row>
    <row r="364" spans="1:20" ht="21" customHeight="1">
      <c r="A364" s="2647">
        <v>1</v>
      </c>
      <c r="B364" s="15"/>
      <c r="C364" s="15"/>
      <c r="D364" s="252"/>
      <c r="E364" s="252"/>
      <c r="F364" s="280" t="s">
        <v>691</v>
      </c>
      <c r="G364" s="252" t="s">
        <v>691</v>
      </c>
      <c r="H364" s="2506" t="s">
        <v>4535</v>
      </c>
      <c r="I364" s="269">
        <f t="shared" si="41"/>
        <v>20000</v>
      </c>
      <c r="J364" s="282"/>
      <c r="K364" s="269">
        <v>20000</v>
      </c>
      <c r="L364" s="1185"/>
      <c r="M364" s="1185"/>
      <c r="N364" s="282"/>
      <c r="O364" s="2746"/>
      <c r="P364" s="3" t="s">
        <v>4545</v>
      </c>
      <c r="Q364"/>
    </row>
    <row r="365" spans="1:20" ht="20.399999999999999" customHeight="1">
      <c r="A365" s="2647">
        <v>1</v>
      </c>
      <c r="B365" s="15"/>
      <c r="C365" s="252"/>
      <c r="D365" s="252"/>
      <c r="E365" s="252"/>
      <c r="F365" s="1290" t="s">
        <v>691</v>
      </c>
      <c r="G365" s="252" t="s">
        <v>691</v>
      </c>
      <c r="H365" s="2506" t="s">
        <v>5149</v>
      </c>
      <c r="I365" s="269">
        <f t="shared" si="41"/>
        <v>175000</v>
      </c>
      <c r="J365" s="282"/>
      <c r="K365" s="3139">
        <f>550000-375000</f>
        <v>175000</v>
      </c>
      <c r="L365" s="269"/>
      <c r="M365" s="1185"/>
      <c r="N365" s="282"/>
      <c r="O365" s="2746"/>
      <c r="P365" s="3311" t="s">
        <v>5150</v>
      </c>
    </row>
    <row r="366" spans="1:20" ht="12.75" customHeight="1">
      <c r="A366" s="2647">
        <v>1</v>
      </c>
      <c r="B366" s="15"/>
      <c r="C366" s="252"/>
      <c r="D366" s="252"/>
      <c r="E366" s="252"/>
      <c r="F366" s="1290" t="s">
        <v>691</v>
      </c>
      <c r="G366" s="252" t="s">
        <v>691</v>
      </c>
      <c r="H366" s="2505" t="s">
        <v>5023</v>
      </c>
      <c r="I366" s="269">
        <f t="shared" si="41"/>
        <v>350000</v>
      </c>
      <c r="J366" s="282"/>
      <c r="K366" s="279">
        <f>1000000/2-150000</f>
        <v>350000</v>
      </c>
      <c r="L366" s="269"/>
      <c r="M366" s="1185"/>
      <c r="N366" s="282"/>
      <c r="O366" s="2746"/>
      <c r="P366" s="3" t="s">
        <v>2059</v>
      </c>
    </row>
    <row r="367" spans="1:20" ht="23.4" customHeight="1">
      <c r="A367" s="2647">
        <v>1</v>
      </c>
      <c r="B367" s="15"/>
      <c r="C367" s="252"/>
      <c r="D367" s="252"/>
      <c r="E367" s="252"/>
      <c r="F367" s="1290" t="s">
        <v>691</v>
      </c>
      <c r="G367" s="252" t="s">
        <v>691</v>
      </c>
      <c r="H367" s="2505" t="s">
        <v>4538</v>
      </c>
      <c r="I367" s="269">
        <f t="shared" si="41"/>
        <v>150000</v>
      </c>
      <c r="J367" s="282"/>
      <c r="K367" s="279">
        <v>150000</v>
      </c>
      <c r="L367" s="269"/>
      <c r="M367" s="259"/>
      <c r="N367" s="282"/>
      <c r="O367" s="2745"/>
      <c r="P367" s="3" t="s">
        <v>4548</v>
      </c>
    </row>
    <row r="368" spans="1:20" ht="25.2" customHeight="1">
      <c r="A368" s="2647">
        <v>1</v>
      </c>
      <c r="B368" s="15"/>
      <c r="C368" s="252"/>
      <c r="D368" s="252"/>
      <c r="E368" s="252"/>
      <c r="F368" s="1290" t="s">
        <v>691</v>
      </c>
      <c r="G368" s="252" t="s">
        <v>691</v>
      </c>
      <c r="H368" s="2505" t="s">
        <v>4539</v>
      </c>
      <c r="I368" s="269">
        <f t="shared" si="41"/>
        <v>130000</v>
      </c>
      <c r="J368" s="282"/>
      <c r="K368" s="279">
        <v>130000</v>
      </c>
      <c r="L368" s="269"/>
      <c r="M368" s="1190"/>
      <c r="N368" s="282"/>
      <c r="O368" s="2747"/>
      <c r="P368" s="3" t="s">
        <v>4548</v>
      </c>
    </row>
    <row r="369" spans="1:20" ht="23.4" customHeight="1">
      <c r="A369" s="2647">
        <v>1</v>
      </c>
      <c r="B369" s="15"/>
      <c r="C369" s="252"/>
      <c r="D369" s="252"/>
      <c r="E369" s="252"/>
      <c r="F369" s="1290" t="s">
        <v>691</v>
      </c>
      <c r="G369" s="252" t="s">
        <v>691</v>
      </c>
      <c r="H369" s="2505" t="s">
        <v>4540</v>
      </c>
      <c r="I369" s="269">
        <f t="shared" si="41"/>
        <v>60000</v>
      </c>
      <c r="J369" s="282"/>
      <c r="K369" s="279">
        <v>60000</v>
      </c>
      <c r="L369" s="269"/>
      <c r="M369" s="1190"/>
      <c r="N369" s="282"/>
      <c r="O369" s="2747"/>
      <c r="P369" s="3" t="s">
        <v>4549</v>
      </c>
    </row>
    <row r="370" spans="1:20" ht="12" customHeight="1">
      <c r="A370" s="2647">
        <v>1</v>
      </c>
      <c r="B370" s="15"/>
      <c r="C370" s="252"/>
      <c r="D370" s="252"/>
      <c r="E370" s="252"/>
      <c r="F370" s="1290" t="s">
        <v>691</v>
      </c>
      <c r="G370" s="252" t="s">
        <v>691</v>
      </c>
      <c r="H370" s="2505" t="s">
        <v>1657</v>
      </c>
      <c r="I370" s="269">
        <f t="shared" si="41"/>
        <v>30000</v>
      </c>
      <c r="J370" s="282"/>
      <c r="K370" s="279">
        <v>30000</v>
      </c>
      <c r="L370" s="269"/>
      <c r="M370" s="1190"/>
      <c r="N370" s="282"/>
      <c r="O370" s="2747"/>
      <c r="P370" s="3" t="s">
        <v>4550</v>
      </c>
    </row>
    <row r="371" spans="1:20" ht="27" customHeight="1">
      <c r="A371" s="2647">
        <v>1</v>
      </c>
      <c r="B371" s="15"/>
      <c r="C371" s="252"/>
      <c r="D371" s="252"/>
      <c r="E371" s="252"/>
      <c r="F371" s="1290" t="s">
        <v>691</v>
      </c>
      <c r="G371" s="252" t="s">
        <v>691</v>
      </c>
      <c r="H371" s="2505" t="s">
        <v>4541</v>
      </c>
      <c r="I371" s="269">
        <f t="shared" si="41"/>
        <v>160000</v>
      </c>
      <c r="J371" s="282"/>
      <c r="K371" s="279">
        <v>160000</v>
      </c>
      <c r="L371" s="269"/>
      <c r="M371" s="1190"/>
      <c r="N371" s="282"/>
      <c r="O371" s="2747"/>
      <c r="P371" s="3" t="s">
        <v>4551</v>
      </c>
    </row>
    <row r="372" spans="1:20" ht="16.2" customHeight="1">
      <c r="A372" s="2647">
        <v>1</v>
      </c>
      <c r="B372" s="15"/>
      <c r="C372" s="252"/>
      <c r="D372" s="252"/>
      <c r="E372" s="252"/>
      <c r="F372" s="1290" t="s">
        <v>691</v>
      </c>
      <c r="G372" s="252" t="s">
        <v>691</v>
      </c>
      <c r="H372" s="2507" t="s">
        <v>5217</v>
      </c>
      <c r="I372" s="269">
        <f t="shared" si="41"/>
        <v>50000</v>
      </c>
      <c r="J372" s="282"/>
      <c r="K372" s="3139">
        <v>50000</v>
      </c>
      <c r="L372" s="269"/>
      <c r="M372" s="1190"/>
      <c r="N372" s="282"/>
      <c r="O372" s="2893" t="s">
        <v>5130</v>
      </c>
      <c r="P372" s="3"/>
    </row>
    <row r="373" spans="1:20" ht="25.2" customHeight="1">
      <c r="A373" s="2647">
        <v>1</v>
      </c>
      <c r="B373" s="15"/>
      <c r="C373" s="412"/>
      <c r="D373" s="412"/>
      <c r="E373" s="412"/>
      <c r="F373" s="1290" t="s">
        <v>691</v>
      </c>
      <c r="G373" s="252" t="s">
        <v>691</v>
      </c>
      <c r="H373" s="2507" t="s">
        <v>5221</v>
      </c>
      <c r="I373" s="269">
        <f t="shared" si="41"/>
        <v>5000</v>
      </c>
      <c r="J373" s="282"/>
      <c r="K373" s="3325">
        <v>5000</v>
      </c>
      <c r="L373" s="446"/>
      <c r="M373" s="1191"/>
      <c r="N373" s="282"/>
      <c r="O373" s="2893" t="s">
        <v>5130</v>
      </c>
      <c r="P373" s="3"/>
    </row>
    <row r="374" spans="1:20" s="15" customFormat="1" ht="21">
      <c r="A374" s="2647">
        <v>1</v>
      </c>
      <c r="C374" s="457"/>
      <c r="D374" s="457"/>
      <c r="E374" s="457"/>
      <c r="F374" s="457" t="s">
        <v>691</v>
      </c>
      <c r="G374" s="412" t="s">
        <v>2665</v>
      </c>
      <c r="H374" s="2505" t="s">
        <v>5160</v>
      </c>
      <c r="I374" s="269">
        <f t="shared" si="41"/>
        <v>30000</v>
      </c>
      <c r="J374" s="1201"/>
      <c r="K374" s="3325">
        <f>10000+20000</f>
        <v>30000</v>
      </c>
      <c r="L374" s="1200"/>
      <c r="M374" s="1200"/>
      <c r="N374" s="282"/>
      <c r="O374" s="2893" t="s">
        <v>5130</v>
      </c>
      <c r="P374" s="3"/>
      <c r="T374"/>
    </row>
    <row r="375" spans="1:20" ht="25.5" hidden="1" customHeight="1">
      <c r="A375" s="2647">
        <v>2</v>
      </c>
      <c r="B375" s="15"/>
      <c r="C375" s="252"/>
      <c r="D375" s="252"/>
      <c r="E375" s="252"/>
      <c r="F375" s="1290" t="s">
        <v>691</v>
      </c>
      <c r="G375" s="252" t="s">
        <v>691</v>
      </c>
      <c r="H375" s="2507" t="s">
        <v>4542</v>
      </c>
      <c r="I375" s="269">
        <f t="shared" si="41"/>
        <v>95000</v>
      </c>
      <c r="J375" s="282"/>
      <c r="K375" s="279">
        <v>95000</v>
      </c>
      <c r="L375" s="269"/>
      <c r="M375" s="259"/>
      <c r="N375" s="282"/>
      <c r="O375" s="2745"/>
      <c r="P375" s="3" t="s">
        <v>4552</v>
      </c>
    </row>
    <row r="376" spans="1:20" ht="27.6" hidden="1" customHeight="1">
      <c r="A376" s="2647">
        <v>2</v>
      </c>
      <c r="B376" s="15"/>
      <c r="C376" s="252"/>
      <c r="D376" s="252"/>
      <c r="E376" s="252"/>
      <c r="F376" s="1290" t="s">
        <v>691</v>
      </c>
      <c r="G376" s="252" t="s">
        <v>691</v>
      </c>
      <c r="H376" s="2505" t="s">
        <v>4543</v>
      </c>
      <c r="I376" s="269">
        <f t="shared" si="41"/>
        <v>250000</v>
      </c>
      <c r="J376" s="282"/>
      <c r="K376" s="279">
        <v>250000</v>
      </c>
      <c r="L376" s="269"/>
      <c r="M376" s="1185"/>
      <c r="N376" s="282"/>
      <c r="O376" s="2746"/>
      <c r="P376" s="3" t="s">
        <v>4553</v>
      </c>
    </row>
    <row r="377" spans="1:20" ht="18" hidden="1" customHeight="1">
      <c r="A377" s="2647">
        <v>2</v>
      </c>
      <c r="B377" s="15"/>
      <c r="C377" s="252"/>
      <c r="D377" s="252"/>
      <c r="E377" s="252"/>
      <c r="F377" s="1290" t="s">
        <v>691</v>
      </c>
      <c r="G377" s="252" t="s">
        <v>691</v>
      </c>
      <c r="H377" s="2371" t="s">
        <v>4544</v>
      </c>
      <c r="I377" s="269">
        <f t="shared" si="41"/>
        <v>20000</v>
      </c>
      <c r="J377" s="282"/>
      <c r="K377" s="269">
        <v>20000</v>
      </c>
      <c r="L377" s="269"/>
      <c r="M377" s="1185"/>
      <c r="N377" s="282"/>
      <c r="O377" s="2746"/>
      <c r="P377" s="3" t="s">
        <v>4545</v>
      </c>
      <c r="Q377"/>
    </row>
    <row r="378" spans="1:20">
      <c r="A378" s="2647">
        <v>1</v>
      </c>
      <c r="B378" s="15"/>
      <c r="C378" s="252"/>
      <c r="D378" s="252"/>
      <c r="E378" s="252"/>
      <c r="F378" s="1290" t="s">
        <v>691</v>
      </c>
      <c r="G378" s="252" t="s">
        <v>691</v>
      </c>
      <c r="H378" s="2508" t="s">
        <v>4965</v>
      </c>
      <c r="I378" s="269">
        <f t="shared" si="41"/>
        <v>50000</v>
      </c>
      <c r="J378" s="282"/>
      <c r="K378" s="279">
        <v>50000</v>
      </c>
      <c r="L378" s="269"/>
      <c r="M378" s="1190"/>
      <c r="N378" s="282"/>
      <c r="O378" s="2747"/>
      <c r="P378" s="3" t="s">
        <v>4545</v>
      </c>
    </row>
    <row r="379" spans="1:20" ht="20.399999999999999">
      <c r="A379" s="2647">
        <v>1</v>
      </c>
      <c r="B379" s="15"/>
      <c r="C379" s="252"/>
      <c r="D379" s="252"/>
      <c r="E379" s="252"/>
      <c r="F379" s="1290" t="s">
        <v>691</v>
      </c>
      <c r="G379" s="252" t="s">
        <v>691</v>
      </c>
      <c r="H379" s="2508" t="s">
        <v>4966</v>
      </c>
      <c r="I379" s="269">
        <f t="shared" si="41"/>
        <v>96000</v>
      </c>
      <c r="J379" s="282"/>
      <c r="K379" s="279">
        <f>100000-4000</f>
        <v>96000</v>
      </c>
      <c r="L379" s="269"/>
      <c r="M379" s="1190"/>
      <c r="N379" s="282"/>
      <c r="O379" s="2747"/>
      <c r="P379" s="3" t="s">
        <v>4545</v>
      </c>
    </row>
    <row r="380" spans="1:20" ht="20.399999999999999">
      <c r="A380" s="2647">
        <v>1</v>
      </c>
      <c r="B380" s="15"/>
      <c r="C380" s="252"/>
      <c r="D380" s="252"/>
      <c r="E380" s="252"/>
      <c r="F380" s="1290" t="s">
        <v>691</v>
      </c>
      <c r="G380" s="252" t="s">
        <v>691</v>
      </c>
      <c r="H380" s="2800" t="s">
        <v>5022</v>
      </c>
      <c r="I380" s="269">
        <f t="shared" si="41"/>
        <v>45000</v>
      </c>
      <c r="J380" s="282"/>
      <c r="K380" s="269">
        <v>45000</v>
      </c>
      <c r="L380" s="269"/>
      <c r="M380" s="1190"/>
      <c r="N380" s="282"/>
      <c r="O380" s="2747"/>
      <c r="P380" s="3" t="s">
        <v>4545</v>
      </c>
    </row>
    <row r="381" spans="1:20" ht="28.2" customHeight="1">
      <c r="A381" s="2647">
        <v>1</v>
      </c>
      <c r="B381" s="15"/>
      <c r="C381" s="252"/>
      <c r="D381" s="252"/>
      <c r="E381" s="252"/>
      <c r="F381" s="1290" t="s">
        <v>691</v>
      </c>
      <c r="G381" s="252" t="s">
        <v>691</v>
      </c>
      <c r="H381" s="2372" t="s">
        <v>2718</v>
      </c>
      <c r="I381" s="269">
        <f t="shared" si="41"/>
        <v>1100000</v>
      </c>
      <c r="J381" s="282"/>
      <c r="K381" s="279"/>
      <c r="L381" s="269">
        <v>1100000</v>
      </c>
      <c r="M381" s="1190"/>
      <c r="N381" s="282"/>
      <c r="O381" s="2747"/>
      <c r="P381" s="3" t="s">
        <v>2425</v>
      </c>
      <c r="Q381"/>
    </row>
    <row r="382" spans="1:20">
      <c r="A382" s="2647">
        <v>1</v>
      </c>
      <c r="B382" s="15"/>
      <c r="C382" s="252"/>
      <c r="D382" s="252"/>
      <c r="E382" s="252"/>
      <c r="F382" s="1290" t="s">
        <v>691</v>
      </c>
      <c r="G382" s="252" t="s">
        <v>691</v>
      </c>
      <c r="H382" s="2509" t="s">
        <v>4555</v>
      </c>
      <c r="I382" s="269">
        <f t="shared" si="41"/>
        <v>2000000</v>
      </c>
      <c r="J382" s="282"/>
      <c r="K382" s="269"/>
      <c r="L382" s="269">
        <v>2000000</v>
      </c>
      <c r="M382" s="1185"/>
      <c r="N382" s="282"/>
      <c r="O382" s="2746"/>
      <c r="P382" s="3" t="s">
        <v>2425</v>
      </c>
    </row>
    <row r="383" spans="1:20" hidden="1">
      <c r="A383" s="2647"/>
      <c r="C383" s="252"/>
      <c r="D383" s="252"/>
      <c r="E383" s="252"/>
      <c r="F383" s="1290" t="s">
        <v>691</v>
      </c>
      <c r="G383" s="1296" t="s">
        <v>691</v>
      </c>
      <c r="H383" s="2370"/>
      <c r="I383" s="269">
        <f t="shared" ref="I383:I387" si="42">SUM(K383:M383)</f>
        <v>0</v>
      </c>
      <c r="J383" s="468"/>
      <c r="K383" s="269"/>
      <c r="L383" s="1185"/>
      <c r="M383" s="1185"/>
      <c r="N383" s="282"/>
      <c r="O383" s="2746"/>
      <c r="P383" s="3"/>
      <c r="Q383"/>
    </row>
    <row r="384" spans="1:20" hidden="1">
      <c r="A384" s="2647"/>
      <c r="C384" s="252"/>
      <c r="D384" s="252"/>
      <c r="E384" s="252"/>
      <c r="F384" s="1290" t="s">
        <v>691</v>
      </c>
      <c r="G384" s="1296" t="s">
        <v>691</v>
      </c>
      <c r="H384" s="2369"/>
      <c r="I384" s="269">
        <f>SUM(K384:M384)</f>
        <v>0</v>
      </c>
      <c r="J384" s="468"/>
      <c r="K384" s="269"/>
      <c r="L384" s="1185"/>
      <c r="M384" s="1185"/>
      <c r="N384" s="282"/>
      <c r="O384" s="2746"/>
      <c r="P384" s="3"/>
    </row>
    <row r="385" spans="1:17" hidden="1">
      <c r="A385" s="2647"/>
      <c r="C385" s="252"/>
      <c r="D385" s="252"/>
      <c r="E385" s="252"/>
      <c r="F385" s="1290" t="s">
        <v>691</v>
      </c>
      <c r="G385" s="1296" t="s">
        <v>691</v>
      </c>
      <c r="H385" s="2369"/>
      <c r="I385" s="269">
        <f t="shared" si="42"/>
        <v>0</v>
      </c>
      <c r="J385" s="468"/>
      <c r="K385" s="269"/>
      <c r="L385" s="1185"/>
      <c r="M385" s="1185"/>
      <c r="N385" s="282"/>
      <c r="O385" s="2746"/>
      <c r="P385" s="3"/>
      <c r="Q385"/>
    </row>
    <row r="386" spans="1:17" hidden="1">
      <c r="A386" s="2647"/>
      <c r="C386" s="252"/>
      <c r="D386" s="252"/>
      <c r="E386" s="252"/>
      <c r="F386" s="1290" t="s">
        <v>691</v>
      </c>
      <c r="G386" s="1296" t="s">
        <v>691</v>
      </c>
      <c r="H386" s="1194"/>
      <c r="I386" s="269">
        <f t="shared" si="42"/>
        <v>0</v>
      </c>
      <c r="J386" s="351"/>
      <c r="K386" s="279"/>
      <c r="L386" s="1193"/>
      <c r="M386" s="1193"/>
      <c r="N386" s="282"/>
      <c r="O386" s="351"/>
      <c r="P386" s="3"/>
      <c r="Q386"/>
    </row>
    <row r="387" spans="1:17" hidden="1">
      <c r="C387" s="252"/>
      <c r="D387" s="252"/>
      <c r="E387" s="252"/>
      <c r="F387" s="280" t="s">
        <v>691</v>
      </c>
      <c r="G387" s="1296" t="s">
        <v>691</v>
      </c>
      <c r="H387" s="340"/>
      <c r="I387" s="269">
        <f t="shared" si="42"/>
        <v>0</v>
      </c>
      <c r="J387" s="392"/>
      <c r="K387" s="269"/>
      <c r="L387" s="259"/>
      <c r="M387" s="259"/>
      <c r="N387" s="282"/>
      <c r="O387" s="351"/>
      <c r="P387" s="3"/>
      <c r="Q387"/>
    </row>
    <row r="388" spans="1:17" ht="12" hidden="1">
      <c r="H388" s="264" t="s">
        <v>1252</v>
      </c>
      <c r="I388" s="331">
        <f>SUM(I209:I387)</f>
        <v>10967418.173333334</v>
      </c>
      <c r="J388" s="282">
        <f>SUM(J209:J385)</f>
        <v>0</v>
      </c>
      <c r="K388" s="331">
        <f>SUM(K209:K387)</f>
        <v>7867418.1733333338</v>
      </c>
      <c r="L388" s="331">
        <f>SUM(L209:L387)</f>
        <v>3100000</v>
      </c>
      <c r="M388" s="326">
        <f>SUM(M209:M387)</f>
        <v>0</v>
      </c>
      <c r="N388" s="282"/>
      <c r="O388" s="351"/>
      <c r="P388" s="3"/>
      <c r="Q388"/>
    </row>
    <row r="389" spans="1:17" ht="12">
      <c r="H389" s="441"/>
      <c r="I389" s="385"/>
      <c r="J389" s="282"/>
      <c r="K389" s="385"/>
      <c r="L389" s="385"/>
      <c r="M389" s="327"/>
      <c r="N389" s="282"/>
      <c r="O389" s="351"/>
      <c r="P389" s="3"/>
    </row>
    <row r="390" spans="1:17" ht="24">
      <c r="H390" s="441" t="s">
        <v>1678</v>
      </c>
      <c r="I390" s="289" t="s">
        <v>945</v>
      </c>
      <c r="J390" s="282"/>
      <c r="K390" s="289" t="s">
        <v>315</v>
      </c>
      <c r="L390" s="289" t="s">
        <v>944</v>
      </c>
      <c r="M390" s="329" t="s">
        <v>695</v>
      </c>
      <c r="N390" s="282"/>
      <c r="O390" s="351"/>
      <c r="P390" s="3"/>
    </row>
    <row r="391" spans="1:17" ht="12">
      <c r="A391" s="2643">
        <v>1</v>
      </c>
      <c r="H391" s="441">
        <v>1</v>
      </c>
      <c r="I391" s="1153">
        <f>SUMIF($A$209:$A$387,$A391,I$209:I$387)</f>
        <v>6998517.7333333334</v>
      </c>
      <c r="J391" s="282"/>
      <c r="K391" s="1153">
        <f t="shared" ref="K391:M392" si="43">SUMIF($A$209:$A$387,$A391,K$209:K$387)</f>
        <v>3898517.7333333334</v>
      </c>
      <c r="L391" s="1153">
        <f t="shared" si="43"/>
        <v>3100000</v>
      </c>
      <c r="M391" s="1153">
        <f t="shared" si="43"/>
        <v>0</v>
      </c>
      <c r="N391" s="282"/>
      <c r="O391" s="351"/>
      <c r="P391" s="3"/>
    </row>
    <row r="392" spans="1:17" ht="12">
      <c r="A392" s="2643">
        <v>2</v>
      </c>
      <c r="H392" s="441">
        <v>2</v>
      </c>
      <c r="I392" s="459">
        <f>SUMIF($A$209:$A$387,$A392,I$209:I$387)</f>
        <v>3915887.44</v>
      </c>
      <c r="J392" s="282"/>
      <c r="K392" s="459">
        <f t="shared" si="43"/>
        <v>3915887.44</v>
      </c>
      <c r="L392" s="459">
        <f t="shared" si="43"/>
        <v>0</v>
      </c>
      <c r="M392" s="459">
        <f t="shared" si="43"/>
        <v>0</v>
      </c>
      <c r="N392" s="282"/>
      <c r="O392" s="351"/>
      <c r="P392" s="3"/>
    </row>
    <row r="393" spans="1:17">
      <c r="H393">
        <v>3</v>
      </c>
      <c r="I393" s="117">
        <f>I388-I391-I392</f>
        <v>53013.000000000466</v>
      </c>
      <c r="K393" s="366">
        <f>K388-K391-K392</f>
        <v>53013.000000000466</v>
      </c>
      <c r="L393" s="366">
        <f>L388-L391-L392</f>
        <v>0</v>
      </c>
      <c r="M393" s="366">
        <f>M388-M391-M392</f>
        <v>0</v>
      </c>
      <c r="N393" s="282"/>
      <c r="O393" s="351"/>
      <c r="P393" s="3"/>
    </row>
    <row r="394" spans="1:17">
      <c r="I394" s="117"/>
      <c r="K394" s="366"/>
      <c r="L394" s="366"/>
      <c r="M394" s="366"/>
      <c r="N394" s="282"/>
      <c r="O394" s="351"/>
      <c r="P394" s="3"/>
    </row>
    <row r="395" spans="1:17" ht="21">
      <c r="F395" s="337" t="s">
        <v>5058</v>
      </c>
      <c r="I395" s="117" t="s">
        <v>753</v>
      </c>
      <c r="K395" s="367" t="s">
        <v>5166</v>
      </c>
      <c r="L395" s="117" t="s">
        <v>629</v>
      </c>
      <c r="M395" s="366"/>
      <c r="N395" s="282"/>
      <c r="O395" s="351"/>
      <c r="P395" s="3"/>
    </row>
    <row r="396" spans="1:17">
      <c r="C396">
        <v>1</v>
      </c>
      <c r="F396" s="15" t="s">
        <v>5168</v>
      </c>
      <c r="H396" t="s">
        <v>5167</v>
      </c>
      <c r="I396" s="117">
        <v>50000</v>
      </c>
      <c r="K396" s="117">
        <v>50000</v>
      </c>
      <c r="L396" s="117">
        <f>I396-K396</f>
        <v>0</v>
      </c>
      <c r="M396" s="366"/>
      <c r="N396" s="282"/>
      <c r="O396" s="351"/>
      <c r="P396" s="3"/>
    </row>
    <row r="397" spans="1:17" ht="40.799999999999997">
      <c r="C397">
        <v>2</v>
      </c>
      <c r="F397" s="15" t="s">
        <v>1642</v>
      </c>
      <c r="H397" t="s">
        <v>5169</v>
      </c>
      <c r="I397" s="117">
        <v>0</v>
      </c>
      <c r="K397" s="117">
        <v>321863</v>
      </c>
      <c r="L397" s="117">
        <f>I397-K397</f>
        <v>-321863</v>
      </c>
      <c r="M397" s="366"/>
      <c r="N397" s="282"/>
      <c r="O397" s="351"/>
      <c r="P397" s="429" t="s">
        <v>5170</v>
      </c>
    </row>
    <row r="398" spans="1:17">
      <c r="C398">
        <v>3</v>
      </c>
      <c r="F398" s="15" t="s">
        <v>5171</v>
      </c>
      <c r="H398" t="s">
        <v>5173</v>
      </c>
      <c r="I398" s="117">
        <v>140000</v>
      </c>
      <c r="K398" s="117">
        <v>168000</v>
      </c>
      <c r="L398" s="117">
        <f t="shared" ref="L398:L421" si="44">I398-K398</f>
        <v>-28000</v>
      </c>
      <c r="M398" s="366"/>
      <c r="N398" s="282"/>
      <c r="O398" s="351"/>
      <c r="P398" s="3"/>
    </row>
    <row r="399" spans="1:17">
      <c r="C399">
        <v>4</v>
      </c>
      <c r="F399" s="15" t="s">
        <v>5172</v>
      </c>
      <c r="H399" t="s">
        <v>4681</v>
      </c>
      <c r="I399" s="117">
        <v>140000</v>
      </c>
      <c r="K399" s="117">
        <v>168000</v>
      </c>
      <c r="L399" s="117">
        <f t="shared" si="44"/>
        <v>-28000</v>
      </c>
      <c r="M399" s="366"/>
      <c r="N399" s="282"/>
      <c r="O399" s="351"/>
      <c r="P399" s="3"/>
    </row>
    <row r="400" spans="1:17">
      <c r="C400">
        <v>5</v>
      </c>
      <c r="F400" s="15" t="s">
        <v>5174</v>
      </c>
      <c r="H400" t="s">
        <v>5175</v>
      </c>
      <c r="I400" s="117">
        <v>0</v>
      </c>
      <c r="K400" s="117">
        <v>25000</v>
      </c>
      <c r="L400" s="117">
        <f t="shared" si="44"/>
        <v>-25000</v>
      </c>
      <c r="M400" s="366"/>
      <c r="N400" s="282"/>
      <c r="O400" s="351"/>
      <c r="P400" s="3"/>
    </row>
    <row r="401" spans="3:16">
      <c r="C401">
        <v>6</v>
      </c>
      <c r="F401" s="15" t="s">
        <v>5176</v>
      </c>
      <c r="H401" t="s">
        <v>5177</v>
      </c>
      <c r="I401" s="117">
        <v>200000</v>
      </c>
      <c r="K401" s="117">
        <v>0</v>
      </c>
      <c r="L401" s="117">
        <f t="shared" si="44"/>
        <v>200000</v>
      </c>
      <c r="M401" s="366"/>
      <c r="N401" s="282"/>
      <c r="O401" s="351"/>
      <c r="P401" s="3"/>
    </row>
    <row r="402" spans="3:16">
      <c r="C402">
        <v>7</v>
      </c>
      <c r="F402" s="15" t="s">
        <v>5178</v>
      </c>
      <c r="H402" t="s">
        <v>5179</v>
      </c>
      <c r="I402" s="117">
        <v>0</v>
      </c>
      <c r="K402" s="117">
        <v>20000</v>
      </c>
      <c r="L402" s="117">
        <f t="shared" si="44"/>
        <v>-20000</v>
      </c>
      <c r="M402" s="366"/>
      <c r="N402" s="282"/>
      <c r="O402" s="351"/>
      <c r="P402" s="3"/>
    </row>
    <row r="403" spans="3:16">
      <c r="C403">
        <v>8</v>
      </c>
      <c r="F403" s="15" t="s">
        <v>691</v>
      </c>
      <c r="H403" t="s">
        <v>5180</v>
      </c>
      <c r="I403" s="117">
        <v>0</v>
      </c>
      <c r="K403" s="117">
        <v>210000</v>
      </c>
      <c r="L403" s="117">
        <f t="shared" si="44"/>
        <v>-210000</v>
      </c>
      <c r="M403" s="366"/>
      <c r="N403" s="282"/>
      <c r="O403" s="351"/>
      <c r="P403" s="3"/>
    </row>
    <row r="404" spans="3:16" ht="105" customHeight="1">
      <c r="C404">
        <v>9</v>
      </c>
      <c r="F404" s="15" t="s">
        <v>5181</v>
      </c>
      <c r="H404" s="11" t="s">
        <v>5182</v>
      </c>
      <c r="I404" s="117">
        <v>0</v>
      </c>
      <c r="K404" s="117">
        <v>113000</v>
      </c>
      <c r="L404" s="117">
        <f t="shared" si="44"/>
        <v>-113000</v>
      </c>
      <c r="M404" s="366"/>
      <c r="N404" s="282"/>
      <c r="O404" s="351"/>
      <c r="P404" s="429" t="s">
        <v>5183</v>
      </c>
    </row>
    <row r="405" spans="3:16" ht="22.8">
      <c r="C405">
        <v>10</v>
      </c>
      <c r="F405" s="15" t="s">
        <v>691</v>
      </c>
      <c r="H405" s="11" t="s">
        <v>5184</v>
      </c>
      <c r="I405" s="117">
        <v>175000</v>
      </c>
      <c r="K405" s="117">
        <v>550000</v>
      </c>
      <c r="L405" s="117">
        <f t="shared" si="44"/>
        <v>-375000</v>
      </c>
      <c r="M405" s="366"/>
      <c r="N405" s="282"/>
      <c r="O405" s="351"/>
      <c r="P405" s="3"/>
    </row>
    <row r="406" spans="3:16">
      <c r="C406">
        <v>11</v>
      </c>
      <c r="F406" s="15" t="s">
        <v>5138</v>
      </c>
      <c r="H406" t="s">
        <v>5185</v>
      </c>
      <c r="I406" s="117">
        <v>124488</v>
      </c>
      <c r="K406" s="117">
        <v>114488</v>
      </c>
      <c r="L406" s="117">
        <f t="shared" si="44"/>
        <v>10000</v>
      </c>
      <c r="M406" s="366"/>
      <c r="N406" s="282"/>
      <c r="O406" s="351"/>
      <c r="P406" s="3"/>
    </row>
    <row r="407" spans="3:16" ht="51">
      <c r="C407">
        <v>12</v>
      </c>
      <c r="F407" s="15" t="s">
        <v>1642</v>
      </c>
      <c r="H407" t="s">
        <v>5186</v>
      </c>
      <c r="I407" s="117">
        <v>20000</v>
      </c>
      <c r="K407" s="117"/>
      <c r="L407" s="117">
        <f t="shared" si="44"/>
        <v>20000</v>
      </c>
      <c r="M407" s="366"/>
      <c r="N407" s="282"/>
      <c r="O407" s="351"/>
      <c r="P407" s="429" t="s">
        <v>5187</v>
      </c>
    </row>
    <row r="408" spans="3:16">
      <c r="C408">
        <v>13</v>
      </c>
      <c r="F408" s="15" t="s">
        <v>5188</v>
      </c>
      <c r="H408" t="s">
        <v>5189</v>
      </c>
      <c r="I408" s="117">
        <v>6000</v>
      </c>
      <c r="K408" s="117">
        <v>4000</v>
      </c>
      <c r="L408" s="117">
        <f t="shared" si="44"/>
        <v>2000</v>
      </c>
      <c r="M408" s="366"/>
      <c r="N408" s="282"/>
      <c r="O408" s="351"/>
      <c r="P408" s="3"/>
    </row>
    <row r="409" spans="3:16" ht="30.6">
      <c r="C409">
        <v>14</v>
      </c>
      <c r="F409" s="15" t="s">
        <v>5190</v>
      </c>
      <c r="H409" t="s">
        <v>5191</v>
      </c>
      <c r="I409" s="3328">
        <f>50000+30000</f>
        <v>80000</v>
      </c>
      <c r="K409" s="117">
        <v>0</v>
      </c>
      <c r="L409" s="117">
        <f t="shared" si="44"/>
        <v>80000</v>
      </c>
      <c r="M409" s="366"/>
      <c r="N409" s="282"/>
      <c r="O409" s="351"/>
      <c r="P409" s="429" t="s">
        <v>5213</v>
      </c>
    </row>
    <row r="410" spans="3:16" ht="30.6">
      <c r="C410">
        <v>15</v>
      </c>
      <c r="F410" s="15" t="s">
        <v>691</v>
      </c>
      <c r="H410" t="s">
        <v>5192</v>
      </c>
      <c r="I410" s="3328">
        <f>90000+100000</f>
        <v>190000</v>
      </c>
      <c r="K410" s="117"/>
      <c r="L410" s="117">
        <f t="shared" si="44"/>
        <v>190000</v>
      </c>
      <c r="M410" s="366"/>
      <c r="N410" s="282"/>
      <c r="O410" s="351"/>
      <c r="P410" s="429" t="s">
        <v>5214</v>
      </c>
    </row>
    <row r="411" spans="3:16" ht="40.799999999999997">
      <c r="C411">
        <v>16</v>
      </c>
      <c r="F411" s="15" t="s">
        <v>5193</v>
      </c>
      <c r="H411" t="s">
        <v>5155</v>
      </c>
      <c r="I411" s="117">
        <v>50000</v>
      </c>
      <c r="K411" s="117"/>
      <c r="L411" s="117">
        <f t="shared" si="44"/>
        <v>50000</v>
      </c>
      <c r="M411" s="366"/>
      <c r="N411" s="282"/>
      <c r="O411" s="351"/>
      <c r="P411" s="429" t="s">
        <v>5194</v>
      </c>
    </row>
    <row r="412" spans="3:16" ht="20.399999999999999">
      <c r="C412">
        <v>17</v>
      </c>
      <c r="F412" s="15" t="s">
        <v>691</v>
      </c>
      <c r="H412" t="s">
        <v>5220</v>
      </c>
      <c r="I412" s="3328">
        <f>75000-10000</f>
        <v>65000</v>
      </c>
      <c r="K412" s="117"/>
      <c r="L412" s="117">
        <f t="shared" si="44"/>
        <v>65000</v>
      </c>
      <c r="M412" s="366"/>
      <c r="N412" s="282"/>
      <c r="O412" s="351"/>
      <c r="P412" s="429" t="s">
        <v>5215</v>
      </c>
    </row>
    <row r="413" spans="3:16" ht="81.599999999999994">
      <c r="C413">
        <v>18</v>
      </c>
      <c r="F413" s="15" t="s">
        <v>1642</v>
      </c>
      <c r="H413" s="11" t="s">
        <v>5156</v>
      </c>
      <c r="I413" s="117">
        <v>10000</v>
      </c>
      <c r="K413" s="117"/>
      <c r="L413" s="117">
        <f t="shared" si="44"/>
        <v>10000</v>
      </c>
      <c r="M413" s="366"/>
      <c r="N413" s="282"/>
      <c r="O413" s="351"/>
      <c r="P413" s="429" t="s">
        <v>5195</v>
      </c>
    </row>
    <row r="414" spans="3:16" ht="51">
      <c r="C414">
        <v>19</v>
      </c>
      <c r="F414" s="15" t="s">
        <v>5196</v>
      </c>
      <c r="H414" t="s">
        <v>5157</v>
      </c>
      <c r="I414" s="117">
        <v>20000</v>
      </c>
      <c r="K414" s="117"/>
      <c r="L414" s="117">
        <f t="shared" si="44"/>
        <v>20000</v>
      </c>
      <c r="M414" s="366"/>
      <c r="N414" s="282"/>
      <c r="O414" s="351"/>
      <c r="P414" s="429" t="s">
        <v>5197</v>
      </c>
    </row>
    <row r="415" spans="3:16">
      <c r="C415">
        <v>20</v>
      </c>
      <c r="F415" s="15" t="s">
        <v>691</v>
      </c>
      <c r="H415" t="s">
        <v>5158</v>
      </c>
      <c r="I415" s="117">
        <v>50000</v>
      </c>
      <c r="K415" s="117"/>
      <c r="L415" s="117">
        <f t="shared" si="44"/>
        <v>50000</v>
      </c>
      <c r="M415" s="366"/>
      <c r="N415" s="282"/>
      <c r="O415" s="351"/>
      <c r="P415" s="3"/>
    </row>
    <row r="416" spans="3:16">
      <c r="C416">
        <v>21</v>
      </c>
      <c r="F416" s="15" t="s">
        <v>5138</v>
      </c>
      <c r="H416" t="s">
        <v>5198</v>
      </c>
      <c r="I416" s="117">
        <v>50000</v>
      </c>
      <c r="K416" s="117"/>
      <c r="L416" s="117">
        <f t="shared" si="44"/>
        <v>50000</v>
      </c>
      <c r="M416" s="366"/>
      <c r="N416" s="282"/>
      <c r="O416" s="351"/>
      <c r="P416" s="429" t="s">
        <v>5199</v>
      </c>
    </row>
    <row r="417" spans="1:25" ht="22.8">
      <c r="C417">
        <v>22</v>
      </c>
      <c r="F417" s="15" t="s">
        <v>691</v>
      </c>
      <c r="H417" s="11" t="s">
        <v>5200</v>
      </c>
      <c r="I417" s="3328">
        <f>10000+20000</f>
        <v>30000</v>
      </c>
      <c r="K417" s="117"/>
      <c r="L417" s="117">
        <f t="shared" si="44"/>
        <v>30000</v>
      </c>
      <c r="M417" s="366"/>
      <c r="N417" s="282"/>
      <c r="O417" s="351"/>
      <c r="P417" s="429" t="s">
        <v>5216</v>
      </c>
    </row>
    <row r="418" spans="1:25" ht="51">
      <c r="C418">
        <v>23</v>
      </c>
      <c r="F418" s="15" t="s">
        <v>5202</v>
      </c>
      <c r="H418" t="s">
        <v>5201</v>
      </c>
      <c r="I418" s="117">
        <v>25000</v>
      </c>
      <c r="K418" s="117"/>
      <c r="L418" s="117">
        <f t="shared" si="44"/>
        <v>25000</v>
      </c>
      <c r="M418" s="366"/>
      <c r="N418" s="282"/>
      <c r="O418" s="351"/>
      <c r="P418" s="429" t="s">
        <v>5203</v>
      </c>
    </row>
    <row r="419" spans="1:25" ht="20.399999999999999">
      <c r="C419">
        <v>24</v>
      </c>
      <c r="F419" s="15" t="s">
        <v>691</v>
      </c>
      <c r="H419" t="s">
        <v>5161</v>
      </c>
      <c r="I419" s="117">
        <v>15000</v>
      </c>
      <c r="K419" s="117"/>
      <c r="L419" s="117">
        <f t="shared" si="44"/>
        <v>15000</v>
      </c>
      <c r="M419" s="366"/>
      <c r="N419" s="282"/>
      <c r="O419" s="351"/>
      <c r="P419" s="429" t="s">
        <v>5204</v>
      </c>
    </row>
    <row r="420" spans="1:25">
      <c r="C420">
        <v>25</v>
      </c>
      <c r="F420" s="15" t="s">
        <v>1753</v>
      </c>
      <c r="H420" t="s">
        <v>5162</v>
      </c>
      <c r="I420" s="117">
        <v>20000</v>
      </c>
      <c r="K420" s="117"/>
      <c r="L420" s="117">
        <f t="shared" si="44"/>
        <v>20000</v>
      </c>
      <c r="M420" s="366"/>
      <c r="N420" s="282"/>
      <c r="O420" s="351"/>
      <c r="P420" s="3"/>
    </row>
    <row r="421" spans="1:25">
      <c r="C421">
        <v>26</v>
      </c>
      <c r="F421" s="15" t="s">
        <v>5205</v>
      </c>
      <c r="H421" t="s">
        <v>5206</v>
      </c>
      <c r="I421" s="3328">
        <f>61803-2499</f>
        <v>59304</v>
      </c>
      <c r="K421" s="117"/>
      <c r="L421" s="117">
        <f t="shared" si="44"/>
        <v>59304</v>
      </c>
      <c r="M421" s="366"/>
      <c r="N421" s="282"/>
      <c r="O421" s="351"/>
      <c r="P421" s="16" t="s">
        <v>5209</v>
      </c>
    </row>
    <row r="422" spans="1:25">
      <c r="F422" s="15"/>
      <c r="I422" s="3329"/>
      <c r="K422" s="3329"/>
      <c r="L422" s="3329">
        <f>SUM(L396:L421)</f>
        <v>-224559</v>
      </c>
      <c r="M422" s="366"/>
      <c r="N422" s="282"/>
      <c r="O422" s="351"/>
      <c r="P422" s="3"/>
    </row>
    <row r="423" spans="1:25" ht="12" thickBot="1">
      <c r="F423" s="15"/>
      <c r="I423" s="117"/>
      <c r="K423" s="117"/>
      <c r="L423" s="117"/>
      <c r="M423" s="366"/>
      <c r="N423" s="282"/>
      <c r="O423" s="351"/>
      <c r="P423" s="3"/>
    </row>
    <row r="424" spans="1:25" ht="12.6" thickBot="1">
      <c r="G424" s="2805" t="s">
        <v>694</v>
      </c>
      <c r="H424" s="2806" t="s">
        <v>4978</v>
      </c>
      <c r="I424" s="2807" t="s">
        <v>2181</v>
      </c>
      <c r="N424" s="282"/>
      <c r="O424" s="351"/>
      <c r="P424" s="3"/>
    </row>
    <row r="425" spans="1:25" s="49" customFormat="1" ht="57.6">
      <c r="A425" s="2650"/>
      <c r="B425" s="560"/>
      <c r="C425"/>
      <c r="D425"/>
      <c r="E425"/>
      <c r="F425" s="13"/>
      <c r="G425" s="2808">
        <v>1</v>
      </c>
      <c r="H425" s="2809" t="s">
        <v>4979</v>
      </c>
      <c r="I425" s="2810" t="s">
        <v>4980</v>
      </c>
      <c r="J425"/>
      <c r="K425" s="17"/>
      <c r="L425"/>
      <c r="M425" s="12"/>
      <c r="N425" s="282"/>
      <c r="O425" s="12"/>
      <c r="P425" s="3"/>
      <c r="Q425" s="278"/>
      <c r="R425"/>
      <c r="S425"/>
      <c r="T425"/>
      <c r="U425"/>
      <c r="V425"/>
      <c r="W425"/>
      <c r="X425"/>
      <c r="Y425"/>
    </row>
    <row r="426" spans="1:25" ht="46.2">
      <c r="G426" s="2586">
        <v>2</v>
      </c>
      <c r="H426" s="2811" t="s">
        <v>4981</v>
      </c>
      <c r="I426" s="2812" t="s">
        <v>4982</v>
      </c>
      <c r="N426" s="282"/>
      <c r="P426" s="3"/>
    </row>
    <row r="427" spans="1:25" ht="12">
      <c r="G427" s="2586">
        <v>3</v>
      </c>
      <c r="H427" s="2811" t="s">
        <v>4983</v>
      </c>
      <c r="I427" s="2813" t="s">
        <v>4984</v>
      </c>
      <c r="N427" s="282"/>
      <c r="P427" s="3"/>
    </row>
    <row r="428" spans="1:25" ht="103.2">
      <c r="G428" s="2586">
        <v>4</v>
      </c>
      <c r="H428" s="2811" t="s">
        <v>4985</v>
      </c>
      <c r="I428" s="2814" t="s">
        <v>4986</v>
      </c>
      <c r="N428" s="282"/>
      <c r="P428" s="3"/>
    </row>
    <row r="429" spans="1:25" ht="69">
      <c r="G429" s="2586">
        <v>5</v>
      </c>
      <c r="H429" s="2811" t="s">
        <v>4987</v>
      </c>
      <c r="I429" s="2814" t="s">
        <v>4988</v>
      </c>
      <c r="N429" s="282"/>
      <c r="P429" s="3"/>
    </row>
    <row r="430" spans="1:25" ht="23.4">
      <c r="G430" s="2586">
        <v>6</v>
      </c>
      <c r="H430" s="2811" t="s">
        <v>4989</v>
      </c>
      <c r="I430" s="2812" t="s">
        <v>4990</v>
      </c>
      <c r="N430" s="282"/>
      <c r="P430" s="3"/>
    </row>
    <row r="431" spans="1:25" ht="24">
      <c r="G431" s="2586">
        <v>7</v>
      </c>
      <c r="H431" s="2811" t="s">
        <v>4991</v>
      </c>
      <c r="I431" s="2487" t="s">
        <v>4992</v>
      </c>
      <c r="N431" s="282"/>
      <c r="P431" s="3"/>
    </row>
    <row r="432" spans="1:25" ht="24">
      <c r="G432" s="2586">
        <v>8</v>
      </c>
      <c r="H432" s="2811" t="s">
        <v>4993</v>
      </c>
      <c r="I432" s="2487" t="s">
        <v>4992</v>
      </c>
      <c r="N432" s="282"/>
      <c r="P432" s="3"/>
    </row>
    <row r="433" spans="7:16" ht="24">
      <c r="G433" s="2586">
        <v>9</v>
      </c>
      <c r="H433" s="2811" t="s">
        <v>4994</v>
      </c>
      <c r="I433" s="2487" t="s">
        <v>4992</v>
      </c>
      <c r="N433" s="282"/>
      <c r="P433" s="3"/>
    </row>
    <row r="434" spans="7:16" ht="24">
      <c r="G434" s="2586">
        <v>10</v>
      </c>
      <c r="H434" s="2811" t="s">
        <v>4995</v>
      </c>
      <c r="I434" s="2487" t="s">
        <v>4992</v>
      </c>
      <c r="N434" s="282"/>
      <c r="P434" s="3"/>
    </row>
    <row r="435" spans="7:16" ht="24">
      <c r="G435" s="2586">
        <v>11</v>
      </c>
      <c r="H435" s="2811" t="s">
        <v>4996</v>
      </c>
      <c r="I435" s="2488"/>
      <c r="N435" s="282"/>
      <c r="P435" s="3"/>
    </row>
    <row r="436" spans="7:16" ht="23.4">
      <c r="G436" s="2586">
        <v>12</v>
      </c>
      <c r="H436" s="2811" t="s">
        <v>4997</v>
      </c>
      <c r="I436" s="2487" t="s">
        <v>4992</v>
      </c>
      <c r="N436" s="282"/>
    </row>
    <row r="437" spans="7:16" ht="24">
      <c r="G437" s="2586">
        <v>13</v>
      </c>
      <c r="H437" s="2811" t="s">
        <v>4998</v>
      </c>
      <c r="I437" s="2487" t="s">
        <v>4992</v>
      </c>
      <c r="N437" s="282"/>
    </row>
    <row r="438" spans="7:16" ht="36">
      <c r="G438" s="2586">
        <v>14</v>
      </c>
      <c r="H438" s="2811" t="s">
        <v>4999</v>
      </c>
      <c r="I438" s="2813" t="s">
        <v>4984</v>
      </c>
      <c r="N438" s="282"/>
    </row>
    <row r="439" spans="7:16" ht="24">
      <c r="G439" s="2586">
        <v>15</v>
      </c>
      <c r="H439" s="2811" t="s">
        <v>5000</v>
      </c>
      <c r="I439" s="2487" t="s">
        <v>4992</v>
      </c>
    </row>
    <row r="440" spans="7:16" ht="24">
      <c r="G440" s="2586">
        <v>16</v>
      </c>
      <c r="H440" s="2811" t="s">
        <v>5001</v>
      </c>
      <c r="I440" s="2487" t="s">
        <v>4992</v>
      </c>
    </row>
    <row r="441" spans="7:16" ht="24">
      <c r="G441" s="2586">
        <v>17</v>
      </c>
      <c r="H441" s="2811" t="s">
        <v>5002</v>
      </c>
      <c r="I441" s="2812" t="s">
        <v>4990</v>
      </c>
    </row>
    <row r="442" spans="7:16" ht="36">
      <c r="G442" s="2586">
        <v>18</v>
      </c>
      <c r="H442" s="2811" t="s">
        <v>5003</v>
      </c>
      <c r="I442" s="2813" t="s">
        <v>5004</v>
      </c>
    </row>
    <row r="443" spans="7:16" ht="114.6">
      <c r="G443" s="2586">
        <v>19</v>
      </c>
      <c r="H443" s="2811" t="s">
        <v>5005</v>
      </c>
      <c r="I443" s="2814" t="s">
        <v>5006</v>
      </c>
    </row>
    <row r="444" spans="7:16" ht="12">
      <c r="G444" s="2586">
        <v>20</v>
      </c>
      <c r="H444" s="2811" t="s">
        <v>5007</v>
      </c>
      <c r="I444" s="2815" t="s">
        <v>5008</v>
      </c>
    </row>
    <row r="445" spans="7:16" ht="34.799999999999997">
      <c r="G445" s="2586">
        <v>21</v>
      </c>
      <c r="H445" s="2811" t="s">
        <v>5009</v>
      </c>
      <c r="I445" s="2812" t="s">
        <v>5010</v>
      </c>
    </row>
    <row r="446" spans="7:16" ht="24">
      <c r="G446" s="2586">
        <v>22</v>
      </c>
      <c r="H446" s="2811" t="s">
        <v>5011</v>
      </c>
      <c r="I446" s="2813" t="s">
        <v>4984</v>
      </c>
    </row>
    <row r="447" spans="7:16" ht="24">
      <c r="G447" s="2586">
        <v>23</v>
      </c>
      <c r="H447" s="2811" t="s">
        <v>5012</v>
      </c>
      <c r="I447" s="2487" t="s">
        <v>4992</v>
      </c>
    </row>
    <row r="448" spans="7:16" ht="24">
      <c r="G448" s="2586">
        <v>24</v>
      </c>
      <c r="H448" s="2811" t="s">
        <v>5013</v>
      </c>
      <c r="I448" s="2487" t="s">
        <v>4992</v>
      </c>
    </row>
    <row r="449" spans="1:20" ht="23.4">
      <c r="G449" s="2586">
        <v>25</v>
      </c>
      <c r="H449" s="2811" t="s">
        <v>5014</v>
      </c>
      <c r="I449" s="2487" t="s">
        <v>4992</v>
      </c>
    </row>
    <row r="450" spans="1:20" ht="23.4">
      <c r="G450" s="2586">
        <v>26</v>
      </c>
      <c r="H450" s="2811" t="s">
        <v>5015</v>
      </c>
      <c r="I450" s="2487" t="s">
        <v>4992</v>
      </c>
    </row>
    <row r="451" spans="1:20" ht="24">
      <c r="G451" s="2586">
        <v>27</v>
      </c>
      <c r="H451" s="2811" t="s">
        <v>5016</v>
      </c>
      <c r="I451" s="2487" t="s">
        <v>4992</v>
      </c>
    </row>
    <row r="452" spans="1:20" ht="57.6">
      <c r="G452" s="2586">
        <v>28</v>
      </c>
      <c r="H452" s="2811" t="s">
        <v>5017</v>
      </c>
      <c r="I452" s="2814" t="s">
        <v>5018</v>
      </c>
    </row>
    <row r="454" spans="1:20">
      <c r="I454" s="117"/>
      <c r="K454" s="366"/>
      <c r="L454" s="366"/>
      <c r="M454" s="366"/>
      <c r="N454" s="282"/>
      <c r="O454" s="351"/>
      <c r="P454" s="3"/>
    </row>
    <row r="455" spans="1:20" s="338" customFormat="1" ht="3.6" customHeight="1">
      <c r="A455" s="2643"/>
      <c r="B455" s="561"/>
      <c r="F455" s="13"/>
      <c r="I455" s="2542"/>
      <c r="M455" s="339"/>
      <c r="N455" s="282"/>
      <c r="O455" s="351"/>
      <c r="P455" s="3"/>
      <c r="Q455" s="278"/>
    </row>
    <row r="456" spans="1:20" ht="12">
      <c r="F456" s="337" t="s">
        <v>1654</v>
      </c>
      <c r="I456" s="15"/>
      <c r="N456" s="282"/>
      <c r="O456" s="351"/>
      <c r="P456" s="3"/>
    </row>
    <row r="457" spans="1:20" ht="24" customHeight="1">
      <c r="C457" s="3550" t="s">
        <v>694</v>
      </c>
      <c r="D457" s="3550" t="s">
        <v>501</v>
      </c>
      <c r="E457" s="3550" t="s">
        <v>502</v>
      </c>
      <c r="F457" s="3555" t="s">
        <v>1253</v>
      </c>
      <c r="G457" s="3550" t="s">
        <v>1233</v>
      </c>
      <c r="H457" s="3556" t="s">
        <v>1234</v>
      </c>
      <c r="I457" s="3551" t="s">
        <v>945</v>
      </c>
      <c r="J457" s="328"/>
      <c r="K457" s="3548" t="s">
        <v>1242</v>
      </c>
      <c r="L457" s="3548"/>
      <c r="M457" s="3548"/>
      <c r="N457" s="282"/>
      <c r="O457" s="351"/>
      <c r="P457" s="3"/>
    </row>
    <row r="458" spans="1:20" ht="29.25" customHeight="1">
      <c r="C458" s="3550"/>
      <c r="D458" s="3550"/>
      <c r="E458" s="3550"/>
      <c r="F458" s="3555"/>
      <c r="G458" s="3550"/>
      <c r="H458" s="3557"/>
      <c r="I458" s="3551"/>
      <c r="J458" s="328"/>
      <c r="K458" s="335" t="s">
        <v>315</v>
      </c>
      <c r="L458" s="335" t="s">
        <v>944</v>
      </c>
      <c r="M458" s="336" t="s">
        <v>695</v>
      </c>
      <c r="N458" s="282"/>
      <c r="O458" s="351"/>
      <c r="P458" s="3"/>
    </row>
    <row r="459" spans="1:20" s="15" customFormat="1" ht="12" thickBot="1">
      <c r="A459" s="2647"/>
      <c r="C459" s="411"/>
      <c r="D459" s="411"/>
      <c r="E459" s="411"/>
      <c r="F459" s="411"/>
      <c r="G459" s="411"/>
      <c r="H459" s="2339"/>
      <c r="I459" s="2545">
        <f>SUM(K459:M459)</f>
        <v>0</v>
      </c>
      <c r="J459" s="1203"/>
      <c r="K459" s="1244"/>
      <c r="L459" s="1202"/>
      <c r="M459" s="1202"/>
      <c r="N459" s="282"/>
      <c r="O459" s="351"/>
      <c r="P459" s="3"/>
      <c r="T459"/>
    </row>
    <row r="460" spans="1:20" s="15" customFormat="1" ht="12" thickTop="1">
      <c r="A460" s="2647"/>
      <c r="B460" s="560" t="s">
        <v>1674</v>
      </c>
      <c r="C460" s="280"/>
      <c r="D460" s="280"/>
      <c r="E460" s="280"/>
      <c r="F460" s="1296"/>
      <c r="G460" s="280"/>
      <c r="H460" s="270"/>
      <c r="I460" s="279">
        <f>SUM(K460:M460)</f>
        <v>0</v>
      </c>
      <c r="J460" s="282"/>
      <c r="K460" s="279"/>
      <c r="L460" s="269"/>
      <c r="M460" s="269"/>
      <c r="N460" s="282"/>
      <c r="O460" s="351"/>
      <c r="P460" s="3"/>
      <c r="Q460" s="287"/>
      <c r="T460"/>
    </row>
    <row r="461" spans="1:20" ht="12">
      <c r="I461" s="331">
        <f>SUM(I459:I460)</f>
        <v>0</v>
      </c>
      <c r="J461" s="282"/>
      <c r="K461" s="331">
        <f>SUM(K459:K460)</f>
        <v>0</v>
      </c>
      <c r="L461" s="331"/>
      <c r="M461" s="331"/>
      <c r="N461" s="282"/>
      <c r="O461" s="351"/>
      <c r="P461" s="3"/>
    </row>
    <row r="462" spans="1:20" ht="12">
      <c r="A462" s="2643" t="s">
        <v>1674</v>
      </c>
      <c r="I462" s="385"/>
      <c r="J462" s="282"/>
      <c r="K462" s="385"/>
      <c r="L462" s="385"/>
      <c r="M462" s="385"/>
      <c r="N462" s="282"/>
      <c r="O462" s="351"/>
      <c r="P462" s="3"/>
    </row>
  </sheetData>
  <autoFilter ref="A208:Y388" xr:uid="{34A192B1-81F0-4FC0-97F9-946F07D61EF1}">
    <filterColumn colId="0">
      <filters>
        <filter val="1"/>
      </filters>
    </filterColumn>
  </autoFilter>
  <mergeCells count="39">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 ref="H128:H129"/>
    <mergeCell ref="I128:I129"/>
    <mergeCell ref="D207:D208"/>
    <mergeCell ref="E207:E208"/>
    <mergeCell ref="F207:F208"/>
    <mergeCell ref="G207:G208"/>
    <mergeCell ref="H207:H208"/>
    <mergeCell ref="C97:C98"/>
    <mergeCell ref="O97:O98"/>
    <mergeCell ref="K457:M457"/>
    <mergeCell ref="H38:H39"/>
    <mergeCell ref="G457:G458"/>
    <mergeCell ref="I457:I458"/>
    <mergeCell ref="I207:I208"/>
    <mergeCell ref="K128:M128"/>
    <mergeCell ref="C457:C458"/>
    <mergeCell ref="D457:D458"/>
    <mergeCell ref="E457:E458"/>
    <mergeCell ref="F457:F458"/>
    <mergeCell ref="H457:H458"/>
    <mergeCell ref="C207:C208"/>
    <mergeCell ref="K207:M207"/>
    <mergeCell ref="C128:C129"/>
  </mergeCells>
  <phoneticPr fontId="82" type="noConversion"/>
  <pageMargins left="0.25" right="0.25" top="0.75" bottom="0.75" header="0.3" footer="0.3"/>
  <pageSetup paperSize="9" scale="10" orientation="portrait" r:id="rId1"/>
  <rowBreaks count="3" manualBreakCount="3">
    <brk id="37" max="16383" man="1"/>
    <brk id="126" max="16383" man="1"/>
    <brk id="392"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5932-D3D0-416A-851E-C77467F02369}">
  <sheetPr>
    <tabColor rgb="FF92D050"/>
    <pageSetUpPr fitToPage="1"/>
  </sheetPr>
  <dimension ref="A1:AX160"/>
  <sheetViews>
    <sheetView topLeftCell="A137" zoomScaleNormal="100" workbookViewId="0">
      <pane xSplit="3" topLeftCell="D1" activePane="topRight" state="frozen"/>
      <selection activeCell="C1" sqref="C1"/>
      <selection pane="topRight" activeCell="R153" sqref="R153"/>
    </sheetView>
  </sheetViews>
  <sheetFormatPr defaultColWidth="8.875" defaultRowHeight="14.4" outlineLevelRow="1" outlineLevelCol="1"/>
  <cols>
    <col min="1" max="1" width="5" style="3367" hidden="1" customWidth="1" outlineLevel="1"/>
    <col min="2" max="2" width="3.625" style="3367" hidden="1" customWidth="1" outlineLevel="1"/>
    <col min="3" max="3" width="4.25" style="3367" customWidth="1" collapsed="1"/>
    <col min="4" max="4" width="31.875" style="3367" customWidth="1"/>
    <col min="5" max="5" width="12.25" style="3369" customWidth="1"/>
    <col min="6" max="6" width="11.625" style="3367" customWidth="1"/>
    <col min="7" max="7" width="11.75" style="3367" customWidth="1"/>
    <col min="8" max="8" width="11.375" style="3367" customWidth="1"/>
    <col min="9" max="9" width="6.375" style="3367" hidden="1" customWidth="1" outlineLevel="1"/>
    <col min="10" max="10" width="11.875" style="3369" customWidth="1" collapsed="1"/>
    <col min="11" max="12" width="13.25" style="3367" hidden="1" customWidth="1" outlineLevel="1"/>
    <col min="13" max="13" width="7.25" style="3367" hidden="1" customWidth="1" outlineLevel="1"/>
    <col min="14" max="16" width="13.25" style="3367" hidden="1" customWidth="1" outlineLevel="1"/>
    <col min="17" max="17" width="14.375" style="3367" customWidth="1" collapsed="1"/>
    <col min="18" max="18" width="12" style="3367" customWidth="1"/>
    <col min="19" max="24" width="12.75" style="3367" customWidth="1"/>
    <col min="25" max="45" width="10.75" style="3367" hidden="1" customWidth="1" outlineLevel="1"/>
    <col min="46" max="46" width="11.25" style="3367" hidden="1" customWidth="1" outlineLevel="1"/>
    <col min="47" max="47" width="10.25" style="3367" hidden="1" customWidth="1" outlineLevel="1"/>
    <col min="48" max="48" width="12.25" style="3367" customWidth="1" collapsed="1"/>
    <col min="49" max="49" width="13.25" style="3367" customWidth="1" collapsed="1"/>
    <col min="50" max="16384" width="8.875" style="3367"/>
  </cols>
  <sheetData>
    <row r="1" spans="1:50" ht="18">
      <c r="C1" s="3368" t="s">
        <v>5226</v>
      </c>
      <c r="K1" s="3370"/>
      <c r="L1" s="3370"/>
      <c r="M1" s="3370"/>
      <c r="N1" s="3370"/>
      <c r="O1" s="3370"/>
      <c r="Q1" s="3371"/>
      <c r="R1" s="3372"/>
    </row>
    <row r="2" spans="1:50" ht="18">
      <c r="C2" s="3368"/>
      <c r="K2" s="3371"/>
      <c r="L2" s="3371"/>
      <c r="M2" s="3371"/>
      <c r="N2" s="3371"/>
      <c r="O2" s="3371"/>
      <c r="Q2" s="3371"/>
      <c r="R2" s="3373"/>
    </row>
    <row r="3" spans="1:50" ht="15.6">
      <c r="C3" s="3374" t="s">
        <v>5227</v>
      </c>
      <c r="K3" s="3370"/>
      <c r="L3" s="3370"/>
      <c r="M3" s="3370"/>
      <c r="N3" s="3370"/>
      <c r="O3" s="3370"/>
      <c r="P3" s="3370"/>
      <c r="Q3" s="3371"/>
      <c r="R3" s="3375"/>
      <c r="S3" s="3375"/>
      <c r="T3" s="3375"/>
      <c r="U3" s="3375"/>
      <c r="V3" s="3375"/>
      <c r="W3" s="3375"/>
      <c r="X3" s="3375"/>
      <c r="Y3" s="3375"/>
      <c r="Z3" s="3375"/>
      <c r="AA3" s="3375"/>
      <c r="AB3" s="3375"/>
      <c r="AC3" s="3375"/>
      <c r="AD3" s="3375"/>
      <c r="AE3" s="3375"/>
      <c r="AF3" s="3375"/>
      <c r="AG3" s="3375"/>
      <c r="AH3" s="3375"/>
      <c r="AI3" s="3375"/>
      <c r="AJ3" s="3375"/>
      <c r="AK3" s="3375"/>
      <c r="AL3" s="3375"/>
      <c r="AM3" s="3375"/>
      <c r="AN3" s="3375"/>
      <c r="AO3" s="3375"/>
      <c r="AP3" s="3375"/>
      <c r="AQ3" s="3375"/>
      <c r="AR3" s="3375"/>
      <c r="AS3" s="3375"/>
      <c r="AT3" s="3375"/>
      <c r="AU3" s="3375"/>
      <c r="AV3" s="3375"/>
      <c r="AW3" s="3375"/>
    </row>
    <row r="4" spans="1:50" outlineLevel="1">
      <c r="C4" s="3376"/>
      <c r="K4" s="3371"/>
      <c r="L4" s="3371"/>
      <c r="M4" s="3371"/>
      <c r="N4" s="3371"/>
      <c r="O4" s="3371"/>
      <c r="P4" s="3377">
        <v>0</v>
      </c>
      <c r="Q4" s="3371"/>
      <c r="R4" s="3378"/>
      <c r="S4" s="3378"/>
      <c r="T4" s="3378"/>
      <c r="U4" s="3378"/>
      <c r="V4" s="3378"/>
      <c r="W4" s="3378"/>
      <c r="X4" s="3378"/>
      <c r="Y4" s="3378"/>
    </row>
    <row r="5" spans="1:50" s="3379" customFormat="1" ht="72">
      <c r="B5" s="3380" t="s">
        <v>5228</v>
      </c>
      <c r="C5" s="3381" t="s">
        <v>694</v>
      </c>
      <c r="D5" s="3382" t="s">
        <v>98</v>
      </c>
      <c r="E5" s="3381" t="s">
        <v>5229</v>
      </c>
      <c r="F5" s="3381" t="s">
        <v>5230</v>
      </c>
      <c r="G5" s="3381" t="s">
        <v>5231</v>
      </c>
      <c r="H5" s="3381" t="s">
        <v>5232</v>
      </c>
      <c r="I5" s="3381" t="s">
        <v>5233</v>
      </c>
      <c r="J5" s="3383" t="s">
        <v>5234</v>
      </c>
      <c r="K5" s="3384" t="s">
        <v>5235</v>
      </c>
      <c r="L5" s="3384" t="s">
        <v>5236</v>
      </c>
      <c r="M5" s="3384" t="s">
        <v>5237</v>
      </c>
      <c r="N5" s="3384" t="s">
        <v>5238</v>
      </c>
      <c r="O5" s="3384" t="s">
        <v>5239</v>
      </c>
      <c r="P5" s="3384" t="s">
        <v>5240</v>
      </c>
      <c r="Q5" s="3385" t="s">
        <v>5241</v>
      </c>
      <c r="R5" s="3382">
        <v>2026</v>
      </c>
      <c r="S5" s="3382">
        <v>2027</v>
      </c>
      <c r="T5" s="3382">
        <v>2028</v>
      </c>
      <c r="U5" s="3382">
        <v>2029</v>
      </c>
      <c r="V5" s="3382">
        <v>2030</v>
      </c>
      <c r="W5" s="3382">
        <v>2031</v>
      </c>
      <c r="X5" s="3382">
        <v>2032</v>
      </c>
      <c r="Y5" s="3382">
        <v>2033</v>
      </c>
      <c r="Z5" s="3382">
        <v>2034</v>
      </c>
      <c r="AA5" s="3382">
        <v>2035</v>
      </c>
      <c r="AB5" s="3382">
        <v>2036</v>
      </c>
      <c r="AC5" s="3382">
        <v>2037</v>
      </c>
      <c r="AD5" s="3382">
        <v>2038</v>
      </c>
      <c r="AE5" s="3382">
        <v>2039</v>
      </c>
      <c r="AF5" s="3382">
        <v>2040</v>
      </c>
      <c r="AG5" s="3382">
        <v>2041</v>
      </c>
      <c r="AH5" s="3382">
        <v>2042</v>
      </c>
      <c r="AI5" s="3382">
        <v>2043</v>
      </c>
      <c r="AJ5" s="3382">
        <v>2044</v>
      </c>
      <c r="AK5" s="3382">
        <v>2045</v>
      </c>
      <c r="AL5" s="3382">
        <v>2046</v>
      </c>
      <c r="AM5" s="3382">
        <v>2047</v>
      </c>
      <c r="AN5" s="3382">
        <v>2048</v>
      </c>
      <c r="AO5" s="3382">
        <v>2049</v>
      </c>
      <c r="AP5" s="3382">
        <v>2050</v>
      </c>
      <c r="AQ5" s="3382">
        <v>2051</v>
      </c>
      <c r="AR5" s="3382">
        <v>2052</v>
      </c>
      <c r="AS5" s="3382">
        <v>2053</v>
      </c>
      <c r="AT5" s="3381" t="s">
        <v>5242</v>
      </c>
      <c r="AU5" s="3386"/>
      <c r="AV5" s="3380" t="s">
        <v>5243</v>
      </c>
      <c r="AW5" s="3381" t="s">
        <v>5244</v>
      </c>
    </row>
    <row r="6" spans="1:50" s="3387" customFormat="1" outlineLevel="1">
      <c r="B6" s="3388" t="s">
        <v>317</v>
      </c>
      <c r="C6" s="3389">
        <v>1</v>
      </c>
      <c r="D6" s="3390" t="s">
        <v>5245</v>
      </c>
      <c r="E6" s="3391" t="s">
        <v>5246</v>
      </c>
      <c r="F6" s="3392" t="s">
        <v>5247</v>
      </c>
      <c r="G6" s="3392" t="s">
        <v>5248</v>
      </c>
      <c r="H6" s="3392" t="s">
        <v>5249</v>
      </c>
      <c r="I6" s="3392" t="s">
        <v>311</v>
      </c>
      <c r="J6" s="3393">
        <v>2099988.0499999998</v>
      </c>
      <c r="K6" s="3394">
        <v>1098963.5900000001</v>
      </c>
      <c r="L6" s="3394"/>
      <c r="M6" s="3394"/>
      <c r="N6" s="3390"/>
      <c r="O6" s="3390"/>
      <c r="P6" s="3390"/>
      <c r="Q6" s="3395" t="s">
        <v>5250</v>
      </c>
      <c r="R6" s="3396">
        <v>97944.8</v>
      </c>
      <c r="S6" s="3396">
        <v>97944.8</v>
      </c>
      <c r="T6" s="3396">
        <v>97944.8</v>
      </c>
      <c r="U6" s="3396">
        <v>97944.8</v>
      </c>
      <c r="V6" s="3396">
        <v>97944.8</v>
      </c>
      <c r="W6" s="3396">
        <v>97944.8</v>
      </c>
      <c r="X6" s="3396">
        <v>97944.8</v>
      </c>
      <c r="Y6" s="3396">
        <v>113829.75999999999</v>
      </c>
      <c r="Z6" s="3396">
        <v>113829.75999999999</v>
      </c>
      <c r="AA6" s="3396">
        <v>113829.75999999999</v>
      </c>
      <c r="AB6" s="3396">
        <v>71860.709999999992</v>
      </c>
      <c r="AC6" s="3396">
        <v>0</v>
      </c>
      <c r="AD6" s="3396">
        <v>0</v>
      </c>
      <c r="AE6" s="3396">
        <v>0</v>
      </c>
      <c r="AF6" s="3396">
        <v>0</v>
      </c>
      <c r="AG6" s="3396">
        <v>0</v>
      </c>
      <c r="AH6" s="3396">
        <v>0</v>
      </c>
      <c r="AI6" s="3396">
        <v>0</v>
      </c>
      <c r="AJ6" s="3396">
        <v>0</v>
      </c>
      <c r="AK6" s="3396">
        <v>0</v>
      </c>
      <c r="AL6" s="3396">
        <v>0</v>
      </c>
      <c r="AM6" s="3396">
        <v>0</v>
      </c>
      <c r="AN6" s="3396">
        <v>0</v>
      </c>
      <c r="AO6" s="3396">
        <v>0</v>
      </c>
      <c r="AP6" s="3396">
        <v>0</v>
      </c>
      <c r="AQ6" s="3396">
        <v>0</v>
      </c>
      <c r="AR6" s="3396"/>
      <c r="AS6" s="3396"/>
      <c r="AT6" s="3397">
        <f t="shared" ref="AT6:AT35" si="0">SUM(R6:AS6)</f>
        <v>1098963.5900000001</v>
      </c>
      <c r="AU6" s="3398">
        <f t="shared" ref="AU6:AU35" si="1">AT6-SUM(R6:AS6)</f>
        <v>0</v>
      </c>
      <c r="AV6" s="3399">
        <f>SUM(Y6:AS6)</f>
        <v>413349.99</v>
      </c>
      <c r="AW6" s="3400">
        <f>SUM(R6:X6,AV6)</f>
        <v>1098963.5900000001</v>
      </c>
      <c r="AX6" s="3401"/>
    </row>
    <row r="7" spans="1:50" outlineLevel="1">
      <c r="B7" s="3402" t="s">
        <v>317</v>
      </c>
      <c r="C7" s="3403"/>
      <c r="D7" s="3404" t="s">
        <v>5251</v>
      </c>
      <c r="E7" s="3405"/>
      <c r="F7" s="3406"/>
      <c r="G7" s="3406"/>
      <c r="H7" s="3406"/>
      <c r="I7" s="3406"/>
      <c r="J7" s="3407"/>
      <c r="K7" s="3408"/>
      <c r="L7" s="3407" t="s">
        <v>5252</v>
      </c>
      <c r="M7" s="3407"/>
      <c r="N7" s="3409">
        <f>SUM(O7:P7)</f>
        <v>2.4</v>
      </c>
      <c r="O7" s="3410">
        <v>2.4</v>
      </c>
      <c r="P7" s="3411">
        <f>$P$4</f>
        <v>0</v>
      </c>
      <c r="Q7" s="3411" t="s">
        <v>5253</v>
      </c>
      <c r="R7" s="3412">
        <f>SUM(R6:$AQ6)*$N7/100</f>
        <v>26375.12616</v>
      </c>
      <c r="S7" s="3412">
        <f>SUM(S6:$AQ6)*$N7/100</f>
        <v>24024.450959999998</v>
      </c>
      <c r="T7" s="3412">
        <f>SUM(T6:$AQ6)*$N7/100</f>
        <v>21673.77576</v>
      </c>
      <c r="U7" s="3412">
        <f>SUM(U6:$AQ6)*$N7/100</f>
        <v>19323.100559999999</v>
      </c>
      <c r="V7" s="3412">
        <f>SUM(V6:$AQ6)*$N7/100</f>
        <v>16972.425360000001</v>
      </c>
      <c r="W7" s="3412">
        <f>SUM(W6:$AQ6)*$N7/100</f>
        <v>14621.750159999998</v>
      </c>
      <c r="X7" s="3412">
        <f>SUM(X6:$AQ6)*$N7/100</f>
        <v>12271.07496</v>
      </c>
      <c r="Y7" s="3412">
        <f>SUM(Y6:$AQ6)*$N7/100</f>
        <v>9920.3997599999984</v>
      </c>
      <c r="Z7" s="3412">
        <f>SUM(Z6:$AQ6)*$N7/100</f>
        <v>7188.4855199999993</v>
      </c>
      <c r="AA7" s="3412">
        <f>SUM(AA6:$AQ6)*$N7/100</f>
        <v>4456.5712799999992</v>
      </c>
      <c r="AB7" s="3412">
        <f>SUM(AB6:$AQ6)*$N7/100</f>
        <v>1724.6570399999996</v>
      </c>
      <c r="AC7" s="3412">
        <v>0</v>
      </c>
      <c r="AD7" s="3412">
        <v>0</v>
      </c>
      <c r="AE7" s="3412">
        <v>0</v>
      </c>
      <c r="AF7" s="3412">
        <v>0</v>
      </c>
      <c r="AG7" s="3412">
        <v>0</v>
      </c>
      <c r="AH7" s="3412">
        <v>0</v>
      </c>
      <c r="AI7" s="3412">
        <v>0</v>
      </c>
      <c r="AJ7" s="3412">
        <v>0</v>
      </c>
      <c r="AK7" s="3412">
        <v>0</v>
      </c>
      <c r="AL7" s="3412">
        <v>0</v>
      </c>
      <c r="AM7" s="3412">
        <v>0</v>
      </c>
      <c r="AN7" s="3412">
        <v>0</v>
      </c>
      <c r="AO7" s="3412">
        <v>0</v>
      </c>
      <c r="AP7" s="3412">
        <v>0</v>
      </c>
      <c r="AQ7" s="3412">
        <v>0</v>
      </c>
      <c r="AR7" s="3412"/>
      <c r="AS7" s="3412"/>
      <c r="AT7" s="3413">
        <f t="shared" si="0"/>
        <v>158551.81751999998</v>
      </c>
      <c r="AU7" s="3398">
        <f t="shared" si="1"/>
        <v>0</v>
      </c>
      <c r="AV7" s="3414">
        <f>SUM(Y7:AS7)</f>
        <v>23290.113599999997</v>
      </c>
      <c r="AW7" s="3415">
        <f t="shared" ref="AW7:AW70" si="2">SUM(R7:X7,AV7)</f>
        <v>158551.81751999998</v>
      </c>
      <c r="AX7" s="3401"/>
    </row>
    <row r="8" spans="1:50" s="3387" customFormat="1" outlineLevel="1">
      <c r="B8" s="3388" t="s">
        <v>317</v>
      </c>
      <c r="C8" s="3389">
        <v>2</v>
      </c>
      <c r="D8" s="3390" t="s">
        <v>5245</v>
      </c>
      <c r="E8" s="3391" t="s">
        <v>5254</v>
      </c>
      <c r="F8" s="3392" t="s">
        <v>5255</v>
      </c>
      <c r="G8" s="3392" t="s">
        <v>5256</v>
      </c>
      <c r="H8" s="3392" t="s">
        <v>5257</v>
      </c>
      <c r="I8" s="3392" t="s">
        <v>311</v>
      </c>
      <c r="J8" s="3393">
        <v>6628759.9400000004</v>
      </c>
      <c r="K8" s="3394">
        <v>2355591.2400000002</v>
      </c>
      <c r="L8" s="3394"/>
      <c r="M8" s="3394"/>
      <c r="N8" s="3416"/>
      <c r="O8" s="3416"/>
      <c r="P8" s="3395"/>
      <c r="Q8" s="3395" t="s">
        <v>5250</v>
      </c>
      <c r="R8" s="3396">
        <v>392598.8</v>
      </c>
      <c r="S8" s="3396">
        <v>392598.8</v>
      </c>
      <c r="T8" s="3396">
        <v>392598.8</v>
      </c>
      <c r="U8" s="3396">
        <v>392598.8</v>
      </c>
      <c r="V8" s="3396">
        <v>392598.8</v>
      </c>
      <c r="W8" s="3396">
        <v>392597.24</v>
      </c>
      <c r="X8" s="3396">
        <v>0</v>
      </c>
      <c r="Y8" s="3396">
        <v>0</v>
      </c>
      <c r="Z8" s="3396">
        <v>0</v>
      </c>
      <c r="AA8" s="3396">
        <v>0</v>
      </c>
      <c r="AB8" s="3396">
        <v>0</v>
      </c>
      <c r="AC8" s="3396">
        <v>0</v>
      </c>
      <c r="AD8" s="3396">
        <v>0</v>
      </c>
      <c r="AE8" s="3396">
        <v>0</v>
      </c>
      <c r="AF8" s="3396">
        <v>0</v>
      </c>
      <c r="AG8" s="3396">
        <v>0</v>
      </c>
      <c r="AH8" s="3396">
        <v>0</v>
      </c>
      <c r="AI8" s="3396">
        <v>0</v>
      </c>
      <c r="AJ8" s="3396">
        <v>0</v>
      </c>
      <c r="AK8" s="3396">
        <v>0</v>
      </c>
      <c r="AL8" s="3396">
        <v>0</v>
      </c>
      <c r="AM8" s="3396">
        <v>0</v>
      </c>
      <c r="AN8" s="3396">
        <v>0</v>
      </c>
      <c r="AO8" s="3396">
        <v>0</v>
      </c>
      <c r="AP8" s="3396">
        <v>0</v>
      </c>
      <c r="AQ8" s="3396">
        <v>0</v>
      </c>
      <c r="AR8" s="3396"/>
      <c r="AS8" s="3396"/>
      <c r="AT8" s="3397">
        <f t="shared" si="0"/>
        <v>2355591.2400000002</v>
      </c>
      <c r="AU8" s="3398">
        <f t="shared" si="1"/>
        <v>0</v>
      </c>
      <c r="AV8" s="3399">
        <f t="shared" ref="AV8:AV71" si="3">SUM(Y8:AS8)</f>
        <v>0</v>
      </c>
      <c r="AW8" s="3400">
        <f t="shared" si="2"/>
        <v>2355591.2400000002</v>
      </c>
      <c r="AX8" s="3401"/>
    </row>
    <row r="9" spans="1:50" outlineLevel="1">
      <c r="B9" s="3402" t="s">
        <v>317</v>
      </c>
      <c r="C9" s="3403"/>
      <c r="D9" s="3404" t="s">
        <v>5258</v>
      </c>
      <c r="E9" s="3405"/>
      <c r="F9" s="3406"/>
      <c r="G9" s="3406"/>
      <c r="H9" s="3406"/>
      <c r="I9" s="3406"/>
      <c r="J9" s="3407"/>
      <c r="K9" s="3408"/>
      <c r="L9" s="3417" t="s">
        <v>5259</v>
      </c>
      <c r="M9" s="3417"/>
      <c r="N9" s="3409">
        <f t="shared" ref="N9:N63" si="4">SUM(O9:P9)</f>
        <v>2.2999999999999998</v>
      </c>
      <c r="O9" s="3410">
        <v>2.2999999999999998</v>
      </c>
      <c r="P9" s="3411">
        <f>$P$4</f>
        <v>0</v>
      </c>
      <c r="Q9" s="3411" t="s">
        <v>5253</v>
      </c>
      <c r="R9" s="3412">
        <f>SUM(R8:$AQ8)*$N9/100</f>
        <v>54178.59852</v>
      </c>
      <c r="S9" s="3412">
        <f>SUM(S8:$AQ8)*$N9/100</f>
        <v>45148.826119999998</v>
      </c>
      <c r="T9" s="3412">
        <f>SUM(T8:$AQ8)*$N9/100</f>
        <v>36119.053719999996</v>
      </c>
      <c r="U9" s="3412">
        <f>SUM(U8:$AQ8)*$N9/100</f>
        <v>27089.281319999995</v>
      </c>
      <c r="V9" s="3412">
        <f>SUM(V8:$AQ8)*$N9/100</f>
        <v>18059.50892</v>
      </c>
      <c r="W9" s="3412">
        <f>SUM(W8:$AQ8)*$N9/100</f>
        <v>9029.7365199999986</v>
      </c>
      <c r="X9" s="3412">
        <f>SUM(X8:$AQ8)*$N9/100</f>
        <v>0</v>
      </c>
      <c r="Y9" s="3412">
        <v>0</v>
      </c>
      <c r="Z9" s="3412">
        <v>0</v>
      </c>
      <c r="AA9" s="3412">
        <v>0</v>
      </c>
      <c r="AB9" s="3412">
        <v>0</v>
      </c>
      <c r="AC9" s="3412">
        <v>0</v>
      </c>
      <c r="AD9" s="3412">
        <v>0</v>
      </c>
      <c r="AE9" s="3412">
        <v>0</v>
      </c>
      <c r="AF9" s="3412">
        <v>0</v>
      </c>
      <c r="AG9" s="3412">
        <v>0</v>
      </c>
      <c r="AH9" s="3412">
        <v>0</v>
      </c>
      <c r="AI9" s="3412">
        <v>0</v>
      </c>
      <c r="AJ9" s="3412">
        <v>0</v>
      </c>
      <c r="AK9" s="3412">
        <v>0</v>
      </c>
      <c r="AL9" s="3412">
        <v>0</v>
      </c>
      <c r="AM9" s="3412">
        <v>0</v>
      </c>
      <c r="AN9" s="3412">
        <v>0</v>
      </c>
      <c r="AO9" s="3412">
        <v>0</v>
      </c>
      <c r="AP9" s="3412">
        <v>0</v>
      </c>
      <c r="AQ9" s="3412">
        <v>0</v>
      </c>
      <c r="AR9" s="3412"/>
      <c r="AS9" s="3412"/>
      <c r="AT9" s="3413">
        <f t="shared" si="0"/>
        <v>189625.00512000002</v>
      </c>
      <c r="AU9" s="3398">
        <f t="shared" si="1"/>
        <v>0</v>
      </c>
      <c r="AV9" s="3414">
        <f t="shared" si="3"/>
        <v>0</v>
      </c>
      <c r="AW9" s="3415">
        <f t="shared" si="2"/>
        <v>189625.00512000002</v>
      </c>
      <c r="AX9" s="3401"/>
    </row>
    <row r="10" spans="1:50" s="3387" customFormat="1" outlineLevel="1">
      <c r="A10" s="3387" t="s">
        <v>5260</v>
      </c>
      <c r="B10" s="3388" t="s">
        <v>317</v>
      </c>
      <c r="C10" s="3389">
        <v>3</v>
      </c>
      <c r="D10" s="3390" t="s">
        <v>5261</v>
      </c>
      <c r="E10" s="3391" t="s">
        <v>5262</v>
      </c>
      <c r="F10" s="3392" t="s">
        <v>5263</v>
      </c>
      <c r="G10" s="3392" t="s">
        <v>5264</v>
      </c>
      <c r="H10" s="3392" t="s">
        <v>5265</v>
      </c>
      <c r="I10" s="3392" t="s">
        <v>311</v>
      </c>
      <c r="J10" s="3393">
        <v>871076.43</v>
      </c>
      <c r="K10" s="3394">
        <v>319941.11</v>
      </c>
      <c r="L10" s="3394"/>
      <c r="M10" s="3394"/>
      <c r="N10" s="3416"/>
      <c r="O10" s="3416"/>
      <c r="P10" s="3395"/>
      <c r="Q10" s="3395" t="s">
        <v>5250</v>
      </c>
      <c r="R10" s="3396">
        <v>53323.56</v>
      </c>
      <c r="S10" s="3396">
        <v>53323.56</v>
      </c>
      <c r="T10" s="3396">
        <v>53323.56</v>
      </c>
      <c r="U10" s="3396">
        <v>53323.56</v>
      </c>
      <c r="V10" s="3396">
        <v>53323.56</v>
      </c>
      <c r="W10" s="3396">
        <v>51223.4</v>
      </c>
      <c r="X10" s="3396">
        <v>2099.91</v>
      </c>
      <c r="Y10" s="3396">
        <v>0</v>
      </c>
      <c r="Z10" s="3396">
        <v>0</v>
      </c>
      <c r="AA10" s="3396">
        <v>0</v>
      </c>
      <c r="AB10" s="3396">
        <v>0</v>
      </c>
      <c r="AC10" s="3396">
        <v>0</v>
      </c>
      <c r="AD10" s="3396">
        <v>0</v>
      </c>
      <c r="AE10" s="3396">
        <v>0</v>
      </c>
      <c r="AF10" s="3396">
        <v>0</v>
      </c>
      <c r="AG10" s="3396">
        <v>0</v>
      </c>
      <c r="AH10" s="3396">
        <v>0</v>
      </c>
      <c r="AI10" s="3396">
        <v>0</v>
      </c>
      <c r="AJ10" s="3396">
        <v>0</v>
      </c>
      <c r="AK10" s="3396">
        <v>0</v>
      </c>
      <c r="AL10" s="3396">
        <v>0</v>
      </c>
      <c r="AM10" s="3396">
        <v>0</v>
      </c>
      <c r="AN10" s="3396">
        <v>0</v>
      </c>
      <c r="AO10" s="3396">
        <v>0</v>
      </c>
      <c r="AP10" s="3396">
        <v>0</v>
      </c>
      <c r="AQ10" s="3396">
        <v>0</v>
      </c>
      <c r="AR10" s="3396"/>
      <c r="AS10" s="3396"/>
      <c r="AT10" s="3397">
        <f t="shared" si="0"/>
        <v>319941.11</v>
      </c>
      <c r="AU10" s="3398">
        <f t="shared" si="1"/>
        <v>0</v>
      </c>
      <c r="AV10" s="3399">
        <f t="shared" si="3"/>
        <v>0</v>
      </c>
      <c r="AW10" s="3400">
        <f t="shared" si="2"/>
        <v>319941.11</v>
      </c>
      <c r="AX10" s="3401"/>
    </row>
    <row r="11" spans="1:50" outlineLevel="1">
      <c r="A11" s="3387" t="s">
        <v>5260</v>
      </c>
      <c r="B11" s="3402" t="s">
        <v>317</v>
      </c>
      <c r="C11" s="3403"/>
      <c r="D11" s="3404" t="s">
        <v>5266</v>
      </c>
      <c r="E11" s="3405"/>
      <c r="F11" s="3406"/>
      <c r="G11" s="3406"/>
      <c r="H11" s="3406"/>
      <c r="I11" s="3406"/>
      <c r="J11" s="3407"/>
      <c r="K11" s="3408"/>
      <c r="L11" s="3407" t="s">
        <v>5267</v>
      </c>
      <c r="M11" s="3407"/>
      <c r="N11" s="3409">
        <f t="shared" si="4"/>
        <v>2.4159999999999999</v>
      </c>
      <c r="O11" s="3409">
        <v>2.4159999999999999</v>
      </c>
      <c r="P11" s="3411">
        <f>$P$4</f>
        <v>0</v>
      </c>
      <c r="Q11" s="3411" t="s">
        <v>5253</v>
      </c>
      <c r="R11" s="3412">
        <v>13137.43</v>
      </c>
      <c r="S11" s="3412">
        <v>10896.919999999998</v>
      </c>
      <c r="T11" s="3412">
        <v>8679.44</v>
      </c>
      <c r="U11" s="3412">
        <v>6409.7699999999995</v>
      </c>
      <c r="V11" s="3412">
        <v>4166.21</v>
      </c>
      <c r="W11" s="3412">
        <v>1941.92</v>
      </c>
      <c r="X11" s="3412">
        <v>173.87</v>
      </c>
      <c r="Y11" s="3412">
        <v>0</v>
      </c>
      <c r="Z11" s="3412">
        <v>0</v>
      </c>
      <c r="AA11" s="3412">
        <v>0</v>
      </c>
      <c r="AB11" s="3412">
        <v>0</v>
      </c>
      <c r="AC11" s="3412">
        <v>0</v>
      </c>
      <c r="AD11" s="3412">
        <v>0</v>
      </c>
      <c r="AE11" s="3412">
        <v>0</v>
      </c>
      <c r="AF11" s="3412">
        <v>0</v>
      </c>
      <c r="AG11" s="3412">
        <v>0</v>
      </c>
      <c r="AH11" s="3412">
        <v>0</v>
      </c>
      <c r="AI11" s="3412">
        <v>0</v>
      </c>
      <c r="AJ11" s="3412">
        <v>0</v>
      </c>
      <c r="AK11" s="3412">
        <v>0</v>
      </c>
      <c r="AL11" s="3412">
        <v>0</v>
      </c>
      <c r="AM11" s="3412">
        <v>0</v>
      </c>
      <c r="AN11" s="3412">
        <v>0</v>
      </c>
      <c r="AO11" s="3412">
        <v>0</v>
      </c>
      <c r="AP11" s="3412">
        <v>0</v>
      </c>
      <c r="AQ11" s="3412">
        <v>0</v>
      </c>
      <c r="AR11" s="3412"/>
      <c r="AS11" s="3412"/>
      <c r="AT11" s="3413">
        <f t="shared" si="0"/>
        <v>45405.56</v>
      </c>
      <c r="AU11" s="3398">
        <f t="shared" si="1"/>
        <v>0</v>
      </c>
      <c r="AV11" s="3414">
        <f t="shared" si="3"/>
        <v>0</v>
      </c>
      <c r="AW11" s="3415">
        <f t="shared" si="2"/>
        <v>45405.56</v>
      </c>
      <c r="AX11" s="3401"/>
    </row>
    <row r="12" spans="1:50" s="3387" customFormat="1" outlineLevel="1">
      <c r="B12" s="3388" t="s">
        <v>317</v>
      </c>
      <c r="C12" s="3389">
        <v>4</v>
      </c>
      <c r="D12" s="3390" t="s">
        <v>5268</v>
      </c>
      <c r="E12" s="3391" t="s">
        <v>5269</v>
      </c>
      <c r="F12" s="3392" t="s">
        <v>5270</v>
      </c>
      <c r="G12" s="3392" t="s">
        <v>5271</v>
      </c>
      <c r="H12" s="3392" t="s">
        <v>5272</v>
      </c>
      <c r="I12" s="3392" t="s">
        <v>311</v>
      </c>
      <c r="J12" s="3393">
        <v>1925611</v>
      </c>
      <c r="K12" s="3394">
        <v>863226</v>
      </c>
      <c r="L12" s="3394"/>
      <c r="M12" s="3394"/>
      <c r="N12" s="3416"/>
      <c r="O12" s="3416"/>
      <c r="P12" s="3395"/>
      <c r="Q12" s="3395" t="s">
        <v>5250</v>
      </c>
      <c r="R12" s="3396">
        <v>132804</v>
      </c>
      <c r="S12" s="3396">
        <v>132804</v>
      </c>
      <c r="T12" s="3396">
        <v>132804</v>
      </c>
      <c r="U12" s="3396">
        <v>132804</v>
      </c>
      <c r="V12" s="3396">
        <v>132804</v>
      </c>
      <c r="W12" s="3396">
        <v>132804</v>
      </c>
      <c r="X12" s="3396">
        <v>66402</v>
      </c>
      <c r="Y12" s="3396">
        <v>0</v>
      </c>
      <c r="Z12" s="3396">
        <v>0</v>
      </c>
      <c r="AA12" s="3396">
        <v>0</v>
      </c>
      <c r="AB12" s="3396">
        <v>0</v>
      </c>
      <c r="AC12" s="3396">
        <v>0</v>
      </c>
      <c r="AD12" s="3396">
        <v>0</v>
      </c>
      <c r="AE12" s="3396">
        <v>0</v>
      </c>
      <c r="AF12" s="3396">
        <v>0</v>
      </c>
      <c r="AG12" s="3396">
        <v>0</v>
      </c>
      <c r="AH12" s="3396">
        <v>0</v>
      </c>
      <c r="AI12" s="3396">
        <v>0</v>
      </c>
      <c r="AJ12" s="3396">
        <v>0</v>
      </c>
      <c r="AK12" s="3396">
        <v>0</v>
      </c>
      <c r="AL12" s="3396">
        <v>0</v>
      </c>
      <c r="AM12" s="3396">
        <v>0</v>
      </c>
      <c r="AN12" s="3396">
        <v>0</v>
      </c>
      <c r="AO12" s="3396">
        <v>0</v>
      </c>
      <c r="AP12" s="3396">
        <v>0</v>
      </c>
      <c r="AQ12" s="3396">
        <v>0</v>
      </c>
      <c r="AR12" s="3396"/>
      <c r="AS12" s="3396"/>
      <c r="AT12" s="3397">
        <f t="shared" si="0"/>
        <v>863226</v>
      </c>
      <c r="AU12" s="3398">
        <f t="shared" si="1"/>
        <v>0</v>
      </c>
      <c r="AV12" s="3399">
        <f t="shared" si="3"/>
        <v>0</v>
      </c>
      <c r="AW12" s="3400">
        <f t="shared" si="2"/>
        <v>863226</v>
      </c>
      <c r="AX12" s="3401"/>
    </row>
    <row r="13" spans="1:50" outlineLevel="1">
      <c r="B13" s="3402" t="s">
        <v>317</v>
      </c>
      <c r="C13" s="3403"/>
      <c r="D13" s="3404" t="s">
        <v>5273</v>
      </c>
      <c r="E13" s="3405"/>
      <c r="F13" s="3406"/>
      <c r="G13" s="3406"/>
      <c r="H13" s="3406"/>
      <c r="I13" s="3406"/>
      <c r="J13" s="3407"/>
      <c r="K13" s="3408"/>
      <c r="L13" s="3407" t="s">
        <v>5274</v>
      </c>
      <c r="M13" s="3407"/>
      <c r="N13" s="3409">
        <f t="shared" si="4"/>
        <v>2.5569999999999999</v>
      </c>
      <c r="O13" s="3409">
        <v>2.5569999999999999</v>
      </c>
      <c r="P13" s="3411">
        <f>$P$4</f>
        <v>0</v>
      </c>
      <c r="Q13" s="3411" t="s">
        <v>5253</v>
      </c>
      <c r="R13" s="3412">
        <f>SUM(R12:$AQ12)*$N13/100</f>
        <v>22072.688819999996</v>
      </c>
      <c r="S13" s="3412">
        <f>SUM(S12:$AQ12)*$N13/100</f>
        <v>18676.89054</v>
      </c>
      <c r="T13" s="3412">
        <f>SUM(T12:$AQ12)*$N13/100</f>
        <v>15281.092259999999</v>
      </c>
      <c r="U13" s="3412">
        <f>SUM(U12:$AQ12)*$N13/100</f>
        <v>11885.29398</v>
      </c>
      <c r="V13" s="3412">
        <f>SUM(V12:$AQ12)*$N13/100</f>
        <v>8489.4956999999995</v>
      </c>
      <c r="W13" s="3412">
        <f>SUM(W12:$AQ12)*$N13/100</f>
        <v>5093.6974199999995</v>
      </c>
      <c r="X13" s="3412">
        <f>SUM(X12:$AQ12)*$N13/100</f>
        <v>1697.89914</v>
      </c>
      <c r="Y13" s="3412">
        <v>0</v>
      </c>
      <c r="Z13" s="3412">
        <v>0</v>
      </c>
      <c r="AA13" s="3412">
        <v>0</v>
      </c>
      <c r="AB13" s="3412">
        <v>0</v>
      </c>
      <c r="AC13" s="3412">
        <v>0</v>
      </c>
      <c r="AD13" s="3412">
        <v>0</v>
      </c>
      <c r="AE13" s="3412">
        <v>0</v>
      </c>
      <c r="AF13" s="3412">
        <v>0</v>
      </c>
      <c r="AG13" s="3412">
        <v>0</v>
      </c>
      <c r="AH13" s="3412">
        <v>0</v>
      </c>
      <c r="AI13" s="3412">
        <v>0</v>
      </c>
      <c r="AJ13" s="3412">
        <v>0</v>
      </c>
      <c r="AK13" s="3412">
        <v>0</v>
      </c>
      <c r="AL13" s="3412">
        <v>0</v>
      </c>
      <c r="AM13" s="3412">
        <v>0</v>
      </c>
      <c r="AN13" s="3412">
        <v>0</v>
      </c>
      <c r="AO13" s="3412">
        <v>0</v>
      </c>
      <c r="AP13" s="3412">
        <v>0</v>
      </c>
      <c r="AQ13" s="3412">
        <v>0</v>
      </c>
      <c r="AR13" s="3412"/>
      <c r="AS13" s="3412"/>
      <c r="AT13" s="3413">
        <f t="shared" si="0"/>
        <v>83197.057859999986</v>
      </c>
      <c r="AU13" s="3398">
        <f t="shared" si="1"/>
        <v>0</v>
      </c>
      <c r="AV13" s="3414">
        <f t="shared" si="3"/>
        <v>0</v>
      </c>
      <c r="AW13" s="3415">
        <f t="shared" si="2"/>
        <v>83197.057859999986</v>
      </c>
      <c r="AX13" s="3401"/>
    </row>
    <row r="14" spans="1:50" s="3387" customFormat="1" outlineLevel="1">
      <c r="B14" s="3388" t="s">
        <v>317</v>
      </c>
      <c r="C14" s="3389">
        <v>5</v>
      </c>
      <c r="D14" s="3390" t="s">
        <v>5268</v>
      </c>
      <c r="E14" s="3391" t="s">
        <v>5275</v>
      </c>
      <c r="F14" s="3392" t="s">
        <v>5276</v>
      </c>
      <c r="G14" s="3392" t="s">
        <v>5277</v>
      </c>
      <c r="H14" s="3392" t="s">
        <v>5278</v>
      </c>
      <c r="I14" s="3392" t="s">
        <v>311</v>
      </c>
      <c r="J14" s="3393">
        <v>154450.12</v>
      </c>
      <c r="K14" s="3394">
        <v>70686</v>
      </c>
      <c r="L14" s="3394"/>
      <c r="M14" s="3394"/>
      <c r="N14" s="3416"/>
      <c r="O14" s="3416"/>
      <c r="P14" s="3395"/>
      <c r="Q14" s="3395" t="s">
        <v>5250</v>
      </c>
      <c r="R14" s="3396">
        <v>10472</v>
      </c>
      <c r="S14" s="3396">
        <v>10472</v>
      </c>
      <c r="T14" s="3396">
        <v>10472</v>
      </c>
      <c r="U14" s="3396">
        <v>10472</v>
      </c>
      <c r="V14" s="3396">
        <v>10472</v>
      </c>
      <c r="W14" s="3396">
        <v>10472</v>
      </c>
      <c r="X14" s="3396">
        <v>7854</v>
      </c>
      <c r="Y14" s="3396">
        <v>0</v>
      </c>
      <c r="Z14" s="3396">
        <v>0</v>
      </c>
      <c r="AA14" s="3396">
        <v>0</v>
      </c>
      <c r="AB14" s="3396">
        <v>0</v>
      </c>
      <c r="AC14" s="3396">
        <v>0</v>
      </c>
      <c r="AD14" s="3396">
        <v>0</v>
      </c>
      <c r="AE14" s="3396">
        <v>0</v>
      </c>
      <c r="AF14" s="3396">
        <v>0</v>
      </c>
      <c r="AG14" s="3396">
        <v>0</v>
      </c>
      <c r="AH14" s="3396">
        <v>0</v>
      </c>
      <c r="AI14" s="3396">
        <v>0</v>
      </c>
      <c r="AJ14" s="3396">
        <v>0</v>
      </c>
      <c r="AK14" s="3396">
        <v>0</v>
      </c>
      <c r="AL14" s="3396">
        <v>0</v>
      </c>
      <c r="AM14" s="3396">
        <v>0</v>
      </c>
      <c r="AN14" s="3396">
        <v>0</v>
      </c>
      <c r="AO14" s="3396">
        <v>0</v>
      </c>
      <c r="AP14" s="3396">
        <v>0</v>
      </c>
      <c r="AQ14" s="3396">
        <v>0</v>
      </c>
      <c r="AR14" s="3396"/>
      <c r="AS14" s="3396"/>
      <c r="AT14" s="3397">
        <f t="shared" si="0"/>
        <v>70686</v>
      </c>
      <c r="AU14" s="3398">
        <f t="shared" si="1"/>
        <v>0</v>
      </c>
      <c r="AV14" s="3399">
        <f t="shared" si="3"/>
        <v>0</v>
      </c>
      <c r="AW14" s="3400">
        <f t="shared" si="2"/>
        <v>70686</v>
      </c>
      <c r="AX14" s="3401"/>
    </row>
    <row r="15" spans="1:50" outlineLevel="1">
      <c r="B15" s="3402" t="s">
        <v>317</v>
      </c>
      <c r="C15" s="3403"/>
      <c r="D15" s="3404" t="s">
        <v>5279</v>
      </c>
      <c r="E15" s="3405"/>
      <c r="F15" s="3406"/>
      <c r="G15" s="3406"/>
      <c r="H15" s="3406"/>
      <c r="I15" s="3406"/>
      <c r="J15" s="3407"/>
      <c r="K15" s="3408"/>
      <c r="L15" s="3407" t="s">
        <v>5280</v>
      </c>
      <c r="M15" s="3407"/>
      <c r="N15" s="3409">
        <f t="shared" si="4"/>
        <v>2.4980000000000002</v>
      </c>
      <c r="O15" s="3409">
        <v>2.4980000000000002</v>
      </c>
      <c r="P15" s="3411">
        <f>$P$4</f>
        <v>0</v>
      </c>
      <c r="Q15" s="3411" t="s">
        <v>5253</v>
      </c>
      <c r="R15" s="3412">
        <f>SUM(R14:$AQ14)*$N15/100</f>
        <v>1765.7362800000003</v>
      </c>
      <c r="S15" s="3412">
        <f>SUM(S14:$AQ14)*$N15/100</f>
        <v>1504.1457200000002</v>
      </c>
      <c r="T15" s="3412">
        <f>SUM(T14:$AQ14)*$N15/100</f>
        <v>1242.5551600000001</v>
      </c>
      <c r="U15" s="3412">
        <f>SUM(U14:$AQ14)*$N15/100</f>
        <v>980.96460000000002</v>
      </c>
      <c r="V15" s="3412">
        <f>SUM(V14:$AQ14)*$N15/100</f>
        <v>719.37404000000015</v>
      </c>
      <c r="W15" s="3412">
        <f>SUM(W14:$AQ14)*$N15/100</f>
        <v>457.78348000000005</v>
      </c>
      <c r="X15" s="3412">
        <f>SUM(X14:$AQ14)*$N15/100</f>
        <v>196.19292000000002</v>
      </c>
      <c r="Y15" s="3412">
        <v>0</v>
      </c>
      <c r="Z15" s="3412">
        <v>0</v>
      </c>
      <c r="AA15" s="3412">
        <v>0</v>
      </c>
      <c r="AB15" s="3412">
        <v>0</v>
      </c>
      <c r="AC15" s="3412">
        <v>0</v>
      </c>
      <c r="AD15" s="3412">
        <v>0</v>
      </c>
      <c r="AE15" s="3412">
        <v>0</v>
      </c>
      <c r="AF15" s="3412">
        <v>0</v>
      </c>
      <c r="AG15" s="3412">
        <v>0</v>
      </c>
      <c r="AH15" s="3412">
        <v>0</v>
      </c>
      <c r="AI15" s="3412">
        <v>0</v>
      </c>
      <c r="AJ15" s="3412">
        <v>0</v>
      </c>
      <c r="AK15" s="3412">
        <v>0</v>
      </c>
      <c r="AL15" s="3412">
        <v>0</v>
      </c>
      <c r="AM15" s="3412">
        <v>0</v>
      </c>
      <c r="AN15" s="3412">
        <v>0</v>
      </c>
      <c r="AO15" s="3412">
        <v>0</v>
      </c>
      <c r="AP15" s="3412">
        <v>0</v>
      </c>
      <c r="AQ15" s="3412">
        <v>0</v>
      </c>
      <c r="AR15" s="3412"/>
      <c r="AS15" s="3412"/>
      <c r="AT15" s="3413">
        <f t="shared" si="0"/>
        <v>6866.7522000000017</v>
      </c>
      <c r="AU15" s="3398">
        <f t="shared" si="1"/>
        <v>0</v>
      </c>
      <c r="AV15" s="3414">
        <f t="shared" si="3"/>
        <v>0</v>
      </c>
      <c r="AW15" s="3415">
        <f t="shared" si="2"/>
        <v>6866.7522000000017</v>
      </c>
      <c r="AX15" s="3401"/>
    </row>
    <row r="16" spans="1:50" s="3387" customFormat="1" outlineLevel="1">
      <c r="B16" s="3388" t="s">
        <v>317</v>
      </c>
      <c r="C16" s="3389">
        <v>6</v>
      </c>
      <c r="D16" s="3390" t="s">
        <v>5281</v>
      </c>
      <c r="E16" s="3391" t="s">
        <v>5282</v>
      </c>
      <c r="F16" s="3392" t="s">
        <v>5283</v>
      </c>
      <c r="G16" s="3392" t="s">
        <v>5284</v>
      </c>
      <c r="H16" s="3392" t="s">
        <v>5285</v>
      </c>
      <c r="I16" s="3392" t="s">
        <v>311</v>
      </c>
      <c r="J16" s="3393">
        <v>11123368</v>
      </c>
      <c r="K16" s="3394">
        <v>8549640</v>
      </c>
      <c r="L16" s="3394"/>
      <c r="M16" s="3394"/>
      <c r="N16" s="3416"/>
      <c r="O16" s="3416"/>
      <c r="P16" s="3395"/>
      <c r="Q16" s="3395" t="s">
        <v>5250</v>
      </c>
      <c r="R16" s="3396">
        <v>379984</v>
      </c>
      <c r="S16" s="3396">
        <v>379984</v>
      </c>
      <c r="T16" s="3396">
        <v>379984</v>
      </c>
      <c r="U16" s="3396">
        <v>379984</v>
      </c>
      <c r="V16" s="3396">
        <v>379984</v>
      </c>
      <c r="W16" s="3396">
        <v>379984</v>
      </c>
      <c r="X16" s="3396">
        <v>379984</v>
      </c>
      <c r="Y16" s="3396">
        <v>379984</v>
      </c>
      <c r="Z16" s="3396">
        <v>379984</v>
      </c>
      <c r="AA16" s="3396">
        <v>379984</v>
      </c>
      <c r="AB16" s="3396">
        <v>379984</v>
      </c>
      <c r="AC16" s="3396">
        <v>379984</v>
      </c>
      <c r="AD16" s="3396">
        <v>379984</v>
      </c>
      <c r="AE16" s="3396">
        <v>379984</v>
      </c>
      <c r="AF16" s="3396">
        <v>379984</v>
      </c>
      <c r="AG16" s="3396">
        <v>379984</v>
      </c>
      <c r="AH16" s="3396">
        <v>379984</v>
      </c>
      <c r="AI16" s="3396">
        <v>379984</v>
      </c>
      <c r="AJ16" s="3396">
        <v>379984</v>
      </c>
      <c r="AK16" s="3396">
        <v>379984</v>
      </c>
      <c r="AL16" s="3396">
        <v>379984</v>
      </c>
      <c r="AM16" s="3396">
        <v>379984</v>
      </c>
      <c r="AN16" s="3396">
        <v>189992</v>
      </c>
      <c r="AO16" s="3396">
        <v>0</v>
      </c>
      <c r="AP16" s="3396">
        <v>0</v>
      </c>
      <c r="AQ16" s="3396">
        <v>0</v>
      </c>
      <c r="AR16" s="3396"/>
      <c r="AS16" s="3396"/>
      <c r="AT16" s="3397">
        <f t="shared" si="0"/>
        <v>8549640</v>
      </c>
      <c r="AU16" s="3398">
        <f t="shared" si="1"/>
        <v>0</v>
      </c>
      <c r="AV16" s="3399">
        <f t="shared" si="3"/>
        <v>5889752</v>
      </c>
      <c r="AW16" s="3400">
        <f t="shared" si="2"/>
        <v>8549640</v>
      </c>
      <c r="AX16" s="3401"/>
    </row>
    <row r="17" spans="2:50" outlineLevel="1">
      <c r="B17" s="3402" t="s">
        <v>317</v>
      </c>
      <c r="C17" s="3403"/>
      <c r="D17" s="3404" t="s">
        <v>5286</v>
      </c>
      <c r="E17" s="3405"/>
      <c r="F17" s="3406"/>
      <c r="G17" s="3406"/>
      <c r="H17" s="3406"/>
      <c r="I17" s="3406"/>
      <c r="J17" s="3407"/>
      <c r="K17" s="3408"/>
      <c r="L17" s="3407" t="s">
        <v>5287</v>
      </c>
      <c r="M17" s="3407"/>
      <c r="N17" s="3409">
        <f t="shared" si="4"/>
        <v>2.4</v>
      </c>
      <c r="O17" s="3410">
        <v>2.4</v>
      </c>
      <c r="P17" s="3411">
        <f>$P$4</f>
        <v>0</v>
      </c>
      <c r="Q17" s="3411" t="s">
        <v>5253</v>
      </c>
      <c r="R17" s="3412">
        <f>SUM(R16:$AQ16)*$N17/100</f>
        <v>205191.36</v>
      </c>
      <c r="S17" s="3412">
        <f>SUM(S16:$AQ16)*$N17/100</f>
        <v>196071.74399999998</v>
      </c>
      <c r="T17" s="3412">
        <f>SUM(T16:$AQ16)*$N17/100</f>
        <v>186952.128</v>
      </c>
      <c r="U17" s="3412">
        <f>SUM(U16:$AQ16)*$N17/100</f>
        <v>177832.51199999999</v>
      </c>
      <c r="V17" s="3412">
        <f>SUM(V16:$AQ16)*$N17/100</f>
        <v>168712.89599999998</v>
      </c>
      <c r="W17" s="3412">
        <f>SUM(W16:$AQ16)*$N17/100</f>
        <v>159593.28</v>
      </c>
      <c r="X17" s="3412">
        <f>SUM(X16:$AQ16)*$N17/100</f>
        <v>150473.66399999999</v>
      </c>
      <c r="Y17" s="3412">
        <f>SUM(Y16:$AQ16)*$N17/100</f>
        <v>141354.04799999998</v>
      </c>
      <c r="Z17" s="3412">
        <f>SUM(Z16:$AQ16)*$N17/100</f>
        <v>132234.432</v>
      </c>
      <c r="AA17" s="3412">
        <f>SUM(AA16:$AQ16)*$N17/100</f>
        <v>123114.81599999999</v>
      </c>
      <c r="AB17" s="3412">
        <f>SUM(AB16:$AQ16)*$N17/100</f>
        <v>113995.2</v>
      </c>
      <c r="AC17" s="3412">
        <f>SUM(AC16:$AQ16)*$N17/100</f>
        <v>104875.584</v>
      </c>
      <c r="AD17" s="3412">
        <f>SUM(AD16:$AQ16)*$N17/100</f>
        <v>95755.967999999993</v>
      </c>
      <c r="AE17" s="3412">
        <f>SUM(AE16:$AQ16)*$N17/100</f>
        <v>86636.351999999999</v>
      </c>
      <c r="AF17" s="3412">
        <f>SUM(AF16:$AQ16)*$N17/100</f>
        <v>77516.73599999999</v>
      </c>
      <c r="AG17" s="3412">
        <f>SUM(AG16:$AQ16)*$N17/100</f>
        <v>68397.119999999995</v>
      </c>
      <c r="AH17" s="3412">
        <f>SUM(AH16:$AQ16)*$N17/100</f>
        <v>59277.503999999994</v>
      </c>
      <c r="AI17" s="3412">
        <f>SUM(AI16:$AQ16)*$N17/100</f>
        <v>50157.887999999999</v>
      </c>
      <c r="AJ17" s="3412">
        <f>SUM(AJ16:$AQ16)*$N17/100</f>
        <v>41038.271999999997</v>
      </c>
      <c r="AK17" s="3412">
        <f>SUM(AK16:$AQ16)*$N17/100</f>
        <v>31918.656000000003</v>
      </c>
      <c r="AL17" s="3412">
        <f>SUM(AL16:$AQ16)*$N17/100</f>
        <v>22799.040000000001</v>
      </c>
      <c r="AM17" s="3412">
        <f>SUM(AM16:$AQ16)*$N17/100</f>
        <v>13679.423999999999</v>
      </c>
      <c r="AN17" s="3412">
        <f>SUM(AN16:$AQ16)*$N17/100</f>
        <v>4559.808</v>
      </c>
      <c r="AO17" s="3412">
        <v>0</v>
      </c>
      <c r="AP17" s="3412">
        <v>0</v>
      </c>
      <c r="AQ17" s="3412">
        <v>0</v>
      </c>
      <c r="AR17" s="3412"/>
      <c r="AS17" s="3412"/>
      <c r="AT17" s="3413">
        <f t="shared" si="0"/>
        <v>2412138.432</v>
      </c>
      <c r="AU17" s="3398">
        <f t="shared" si="1"/>
        <v>0</v>
      </c>
      <c r="AV17" s="3414">
        <f t="shared" si="3"/>
        <v>1167310.848</v>
      </c>
      <c r="AW17" s="3415">
        <f t="shared" si="2"/>
        <v>2412138.432</v>
      </c>
      <c r="AX17" s="3401"/>
    </row>
    <row r="18" spans="2:50" s="3387" customFormat="1" outlineLevel="1">
      <c r="B18" s="3388" t="s">
        <v>759</v>
      </c>
      <c r="C18" s="3389">
        <v>7</v>
      </c>
      <c r="D18" s="3390" t="s">
        <v>5288</v>
      </c>
      <c r="E18" s="3391" t="s">
        <v>5289</v>
      </c>
      <c r="F18" s="3392" t="s">
        <v>5290</v>
      </c>
      <c r="G18" s="3392" t="s">
        <v>5291</v>
      </c>
      <c r="H18" s="3392" t="s">
        <v>5292</v>
      </c>
      <c r="I18" s="3392" t="s">
        <v>311</v>
      </c>
      <c r="J18" s="3393">
        <v>484935.32</v>
      </c>
      <c r="K18" s="3394">
        <v>248822</v>
      </c>
      <c r="L18" s="3394"/>
      <c r="M18" s="3394"/>
      <c r="N18" s="3416"/>
      <c r="O18" s="3416"/>
      <c r="P18" s="3395"/>
      <c r="Q18" s="3395" t="s">
        <v>5250</v>
      </c>
      <c r="R18" s="3396">
        <v>20312</v>
      </c>
      <c r="S18" s="3396">
        <v>20312</v>
      </c>
      <c r="T18" s="3396">
        <v>20312</v>
      </c>
      <c r="U18" s="3396">
        <v>20312</v>
      </c>
      <c r="V18" s="3396">
        <v>20312</v>
      </c>
      <c r="W18" s="3396">
        <v>20312</v>
      </c>
      <c r="X18" s="3396">
        <v>20312</v>
      </c>
      <c r="Y18" s="3396">
        <v>20312</v>
      </c>
      <c r="Z18" s="3396">
        <v>20312</v>
      </c>
      <c r="AA18" s="3396">
        <v>20312</v>
      </c>
      <c r="AB18" s="3396">
        <v>20312</v>
      </c>
      <c r="AC18" s="3396">
        <v>20312</v>
      </c>
      <c r="AD18" s="3396">
        <v>5078</v>
      </c>
      <c r="AE18" s="3396">
        <v>0</v>
      </c>
      <c r="AF18" s="3396">
        <v>0</v>
      </c>
      <c r="AG18" s="3396">
        <v>0</v>
      </c>
      <c r="AH18" s="3396">
        <v>0</v>
      </c>
      <c r="AI18" s="3396">
        <v>0</v>
      </c>
      <c r="AJ18" s="3396">
        <v>0</v>
      </c>
      <c r="AK18" s="3396">
        <v>0</v>
      </c>
      <c r="AL18" s="3396">
        <v>0</v>
      </c>
      <c r="AM18" s="3396">
        <v>0</v>
      </c>
      <c r="AN18" s="3396">
        <v>0</v>
      </c>
      <c r="AO18" s="3396">
        <v>0</v>
      </c>
      <c r="AP18" s="3396">
        <v>0</v>
      </c>
      <c r="AQ18" s="3396">
        <v>0</v>
      </c>
      <c r="AR18" s="3396"/>
      <c r="AS18" s="3396"/>
      <c r="AT18" s="3397">
        <f t="shared" si="0"/>
        <v>248822</v>
      </c>
      <c r="AU18" s="3398">
        <f t="shared" si="1"/>
        <v>0</v>
      </c>
      <c r="AV18" s="3399">
        <f t="shared" si="3"/>
        <v>106638</v>
      </c>
      <c r="AW18" s="3400">
        <f t="shared" si="2"/>
        <v>248822</v>
      </c>
      <c r="AX18" s="3401"/>
    </row>
    <row r="19" spans="2:50" outlineLevel="1">
      <c r="B19" s="3402" t="s">
        <v>759</v>
      </c>
      <c r="C19" s="3403"/>
      <c r="D19" s="3404" t="s">
        <v>5293</v>
      </c>
      <c r="E19" s="3405"/>
      <c r="F19" s="3406"/>
      <c r="G19" s="3406"/>
      <c r="H19" s="3406"/>
      <c r="I19" s="3406"/>
      <c r="J19" s="3407"/>
      <c r="K19" s="3408"/>
      <c r="L19" s="3407" t="s">
        <v>5294</v>
      </c>
      <c r="M19" s="3407"/>
      <c r="N19" s="3409">
        <f t="shared" si="4"/>
        <v>2.9460000000000002</v>
      </c>
      <c r="O19" s="3409">
        <v>2.9460000000000002</v>
      </c>
      <c r="P19" s="3411">
        <f>$P$4</f>
        <v>0</v>
      </c>
      <c r="Q19" s="3411" t="s">
        <v>5253</v>
      </c>
      <c r="R19" s="3412">
        <f>SUM(R18:$AQ18)*$N19/100</f>
        <v>7330.2961200000009</v>
      </c>
      <c r="S19" s="3412">
        <f>SUM(S18:$AQ18)*$N19/100</f>
        <v>6731.9046000000008</v>
      </c>
      <c r="T19" s="3412">
        <f>SUM(T18:$AQ18)*$N19/100</f>
        <v>6133.5130800000006</v>
      </c>
      <c r="U19" s="3412">
        <f>SUM(U18:$AQ18)*$N19/100</f>
        <v>5535.1215600000005</v>
      </c>
      <c r="V19" s="3412">
        <f>SUM(V18:$AQ18)*$N19/100</f>
        <v>4936.7300400000004</v>
      </c>
      <c r="W19" s="3412">
        <f>SUM(W18:$AQ18)*$N19/100</f>
        <v>4338.3385200000002</v>
      </c>
      <c r="X19" s="3412">
        <f>SUM(X18:$AQ18)*$N19/100</f>
        <v>3739.9470000000001</v>
      </c>
      <c r="Y19" s="3412">
        <f>SUM(Y18:$AQ18)*$N19/100</f>
        <v>3141.55548</v>
      </c>
      <c r="Z19" s="3412">
        <f>SUM(Z18:$AQ18)*$N19/100</f>
        <v>2543.1639599999999</v>
      </c>
      <c r="AA19" s="3412">
        <f>SUM(AA18:$AQ18)*$N19/100</f>
        <v>1944.77244</v>
      </c>
      <c r="AB19" s="3412">
        <f>SUM(AB18:$AQ18)*$N19/100</f>
        <v>1346.3809200000001</v>
      </c>
      <c r="AC19" s="3412">
        <f>SUM(AC18:$AQ18)*$N19/100</f>
        <v>747.98940000000005</v>
      </c>
      <c r="AD19" s="3412">
        <f>SUM(AD18:$AQ18)*$N19/100</f>
        <v>149.59788</v>
      </c>
      <c r="AE19" s="3412">
        <v>0</v>
      </c>
      <c r="AF19" s="3412">
        <v>0</v>
      </c>
      <c r="AG19" s="3412">
        <v>0</v>
      </c>
      <c r="AH19" s="3412">
        <v>0</v>
      </c>
      <c r="AI19" s="3412">
        <v>0</v>
      </c>
      <c r="AJ19" s="3412">
        <v>0</v>
      </c>
      <c r="AK19" s="3412">
        <v>0</v>
      </c>
      <c r="AL19" s="3412">
        <v>0</v>
      </c>
      <c r="AM19" s="3412">
        <v>0</v>
      </c>
      <c r="AN19" s="3412">
        <v>0</v>
      </c>
      <c r="AO19" s="3412">
        <v>0</v>
      </c>
      <c r="AP19" s="3412">
        <v>0</v>
      </c>
      <c r="AQ19" s="3412">
        <v>0</v>
      </c>
      <c r="AR19" s="3412"/>
      <c r="AS19" s="3412"/>
      <c r="AT19" s="3413">
        <f t="shared" si="0"/>
        <v>48619.311000000002</v>
      </c>
      <c r="AU19" s="3398">
        <f t="shared" si="1"/>
        <v>0</v>
      </c>
      <c r="AV19" s="3414">
        <f t="shared" si="3"/>
        <v>9873.4600799999989</v>
      </c>
      <c r="AW19" s="3415">
        <f t="shared" si="2"/>
        <v>48619.310999999994</v>
      </c>
      <c r="AX19" s="3401"/>
    </row>
    <row r="20" spans="2:50" s="3387" customFormat="1" outlineLevel="1">
      <c r="B20" s="3388" t="s">
        <v>759</v>
      </c>
      <c r="C20" s="3389">
        <v>8</v>
      </c>
      <c r="D20" s="3390" t="s">
        <v>5295</v>
      </c>
      <c r="E20" s="3391" t="s">
        <v>5296</v>
      </c>
      <c r="F20" s="3392" t="s">
        <v>5297</v>
      </c>
      <c r="G20" s="3392" t="s">
        <v>5298</v>
      </c>
      <c r="H20" s="3392" t="s">
        <v>5299</v>
      </c>
      <c r="I20" s="3392" t="s">
        <v>311</v>
      </c>
      <c r="J20" s="3393">
        <v>278611.39</v>
      </c>
      <c r="K20" s="3394">
        <v>180950</v>
      </c>
      <c r="L20" s="3394"/>
      <c r="M20" s="3394"/>
      <c r="N20" s="3416"/>
      <c r="O20" s="3416"/>
      <c r="P20" s="3395"/>
      <c r="Q20" s="3395" t="s">
        <v>5250</v>
      </c>
      <c r="R20" s="3396">
        <v>14476</v>
      </c>
      <c r="S20" s="3396">
        <v>14476</v>
      </c>
      <c r="T20" s="3396">
        <v>14476</v>
      </c>
      <c r="U20" s="3396">
        <v>14476</v>
      </c>
      <c r="V20" s="3396">
        <v>14476</v>
      </c>
      <c r="W20" s="3396">
        <v>14476</v>
      </c>
      <c r="X20" s="3396">
        <v>14476</v>
      </c>
      <c r="Y20" s="3396">
        <v>14476</v>
      </c>
      <c r="Z20" s="3396">
        <v>14476</v>
      </c>
      <c r="AA20" s="3396">
        <v>14476</v>
      </c>
      <c r="AB20" s="3396">
        <v>14476</v>
      </c>
      <c r="AC20" s="3396">
        <v>14476</v>
      </c>
      <c r="AD20" s="3396">
        <v>7238</v>
      </c>
      <c r="AE20" s="3396">
        <v>0</v>
      </c>
      <c r="AF20" s="3396">
        <v>0</v>
      </c>
      <c r="AG20" s="3396">
        <v>0</v>
      </c>
      <c r="AH20" s="3396">
        <v>0</v>
      </c>
      <c r="AI20" s="3396">
        <v>0</v>
      </c>
      <c r="AJ20" s="3396">
        <v>0</v>
      </c>
      <c r="AK20" s="3396">
        <v>0</v>
      </c>
      <c r="AL20" s="3396">
        <v>0</v>
      </c>
      <c r="AM20" s="3396">
        <v>0</v>
      </c>
      <c r="AN20" s="3396">
        <v>0</v>
      </c>
      <c r="AO20" s="3396">
        <v>0</v>
      </c>
      <c r="AP20" s="3396">
        <v>0</v>
      </c>
      <c r="AQ20" s="3396">
        <v>0</v>
      </c>
      <c r="AR20" s="3396"/>
      <c r="AS20" s="3396"/>
      <c r="AT20" s="3397">
        <f t="shared" si="0"/>
        <v>180950</v>
      </c>
      <c r="AU20" s="3398">
        <f t="shared" si="1"/>
        <v>0</v>
      </c>
      <c r="AV20" s="3399">
        <f t="shared" si="3"/>
        <v>79618</v>
      </c>
      <c r="AW20" s="3400">
        <f t="shared" si="2"/>
        <v>180950</v>
      </c>
      <c r="AX20" s="3401"/>
    </row>
    <row r="21" spans="2:50" outlineLevel="1">
      <c r="B21" s="3402" t="s">
        <v>759</v>
      </c>
      <c r="C21" s="3403"/>
      <c r="D21" s="3404" t="s">
        <v>5300</v>
      </c>
      <c r="E21" s="3405"/>
      <c r="F21" s="3406"/>
      <c r="G21" s="3406"/>
      <c r="H21" s="3406"/>
      <c r="I21" s="3406"/>
      <c r="J21" s="3407"/>
      <c r="K21" s="3408"/>
      <c r="L21" s="3407" t="s">
        <v>5301</v>
      </c>
      <c r="M21" s="3407"/>
      <c r="N21" s="3409">
        <f t="shared" si="4"/>
        <v>2.508</v>
      </c>
      <c r="O21" s="3409">
        <v>2.508</v>
      </c>
      <c r="P21" s="3411">
        <f>$P$4</f>
        <v>0</v>
      </c>
      <c r="Q21" s="3411" t="s">
        <v>5253</v>
      </c>
      <c r="R21" s="3412">
        <f>SUM(R20:$AQ20)*$N21/100</f>
        <v>4538.2259999999997</v>
      </c>
      <c r="S21" s="3412">
        <f>SUM(S20:$AQ20)*$N21/100</f>
        <v>4175.1679199999999</v>
      </c>
      <c r="T21" s="3412">
        <f>SUM(T20:$AQ20)*$N21/100</f>
        <v>3812.1098400000001</v>
      </c>
      <c r="U21" s="3412">
        <f>SUM(U20:$AQ20)*$N21/100</f>
        <v>3449.0517599999998</v>
      </c>
      <c r="V21" s="3412">
        <f>SUM(V20:$AQ20)*$N21/100</f>
        <v>3085.99368</v>
      </c>
      <c r="W21" s="3412">
        <f>SUM(W20:$AQ20)*$N21/100</f>
        <v>2722.9355999999998</v>
      </c>
      <c r="X21" s="3412">
        <f>SUM(X20:$AQ20)*$N21/100</f>
        <v>2359.87752</v>
      </c>
      <c r="Y21" s="3412">
        <f>SUM(Y20:$AQ20)*$N21/100</f>
        <v>1996.81944</v>
      </c>
      <c r="Z21" s="3412">
        <f>SUM(Z20:$AQ20)*$N21/100</f>
        <v>1633.76136</v>
      </c>
      <c r="AA21" s="3412">
        <f>SUM(AA20:$AQ20)*$N21/100</f>
        <v>1270.7032799999999</v>
      </c>
      <c r="AB21" s="3412">
        <f>SUM(AB20:$AQ20)*$N21/100</f>
        <v>907.64520000000005</v>
      </c>
      <c r="AC21" s="3412">
        <f>SUM(AC20:$AQ20)*$N21/100</f>
        <v>544.58712000000003</v>
      </c>
      <c r="AD21" s="3412">
        <f>SUM(AD20:$AQ20)*$N21/100</f>
        <v>181.52903999999998</v>
      </c>
      <c r="AE21" s="3412">
        <v>0</v>
      </c>
      <c r="AF21" s="3412">
        <v>0</v>
      </c>
      <c r="AG21" s="3412">
        <v>0</v>
      </c>
      <c r="AH21" s="3412">
        <v>0</v>
      </c>
      <c r="AI21" s="3412">
        <v>0</v>
      </c>
      <c r="AJ21" s="3412">
        <v>0</v>
      </c>
      <c r="AK21" s="3412">
        <v>0</v>
      </c>
      <c r="AL21" s="3412">
        <v>0</v>
      </c>
      <c r="AM21" s="3412">
        <v>0</v>
      </c>
      <c r="AN21" s="3412">
        <v>0</v>
      </c>
      <c r="AO21" s="3412">
        <v>0</v>
      </c>
      <c r="AP21" s="3412">
        <v>0</v>
      </c>
      <c r="AQ21" s="3412">
        <v>0</v>
      </c>
      <c r="AR21" s="3412"/>
      <c r="AS21" s="3412"/>
      <c r="AT21" s="3413">
        <f t="shared" si="0"/>
        <v>30678.407760000002</v>
      </c>
      <c r="AU21" s="3398">
        <f t="shared" si="1"/>
        <v>0</v>
      </c>
      <c r="AV21" s="3414">
        <f t="shared" si="3"/>
        <v>6535.0454399999999</v>
      </c>
      <c r="AW21" s="3415">
        <f t="shared" si="2"/>
        <v>30678.407760000002</v>
      </c>
      <c r="AX21" s="3401"/>
    </row>
    <row r="22" spans="2:50" s="3387" customFormat="1" outlineLevel="1">
      <c r="B22" s="3388" t="s">
        <v>759</v>
      </c>
      <c r="C22" s="3389">
        <v>9</v>
      </c>
      <c r="D22" s="3390" t="s">
        <v>5302</v>
      </c>
      <c r="E22" s="3391" t="s">
        <v>5303</v>
      </c>
      <c r="F22" s="3392" t="s">
        <v>5304</v>
      </c>
      <c r="G22" s="3392" t="s">
        <v>5298</v>
      </c>
      <c r="H22" s="3392" t="s">
        <v>5305</v>
      </c>
      <c r="I22" s="3392" t="s">
        <v>311</v>
      </c>
      <c r="J22" s="3393">
        <v>49472</v>
      </c>
      <c r="K22" s="3394">
        <v>11100</v>
      </c>
      <c r="L22" s="3394"/>
      <c r="M22" s="3394"/>
      <c r="N22" s="3416"/>
      <c r="O22" s="3416"/>
      <c r="P22" s="3395"/>
      <c r="Q22" s="3395" t="s">
        <v>5250</v>
      </c>
      <c r="R22" s="3418">
        <v>1480</v>
      </c>
      <c r="S22" s="3418">
        <v>1480</v>
      </c>
      <c r="T22" s="3418">
        <v>1480</v>
      </c>
      <c r="U22" s="3418">
        <v>1480</v>
      </c>
      <c r="V22" s="3418">
        <v>1480</v>
      </c>
      <c r="W22" s="3418">
        <v>1480</v>
      </c>
      <c r="X22" s="3418">
        <v>1480</v>
      </c>
      <c r="Y22" s="3418">
        <v>740</v>
      </c>
      <c r="Z22" s="3418">
        <v>0</v>
      </c>
      <c r="AA22" s="3418">
        <v>0</v>
      </c>
      <c r="AB22" s="3418">
        <v>0</v>
      </c>
      <c r="AC22" s="3418">
        <v>0</v>
      </c>
      <c r="AD22" s="3418">
        <v>0</v>
      </c>
      <c r="AE22" s="3418">
        <v>0</v>
      </c>
      <c r="AF22" s="3418">
        <v>0</v>
      </c>
      <c r="AG22" s="3418">
        <v>0</v>
      </c>
      <c r="AH22" s="3418">
        <v>0</v>
      </c>
      <c r="AI22" s="3418">
        <v>0</v>
      </c>
      <c r="AJ22" s="3418">
        <v>0</v>
      </c>
      <c r="AK22" s="3418">
        <v>0</v>
      </c>
      <c r="AL22" s="3418">
        <v>0</v>
      </c>
      <c r="AM22" s="3418">
        <v>0</v>
      </c>
      <c r="AN22" s="3418">
        <v>0</v>
      </c>
      <c r="AO22" s="3418">
        <v>0</v>
      </c>
      <c r="AP22" s="3418">
        <v>0</v>
      </c>
      <c r="AQ22" s="3418">
        <v>0</v>
      </c>
      <c r="AR22" s="3418"/>
      <c r="AS22" s="3418"/>
      <c r="AT22" s="3419">
        <f t="shared" si="0"/>
        <v>11100</v>
      </c>
      <c r="AU22" s="3398">
        <f t="shared" si="1"/>
        <v>0</v>
      </c>
      <c r="AV22" s="3420">
        <f t="shared" si="3"/>
        <v>740</v>
      </c>
      <c r="AW22" s="3400">
        <f t="shared" si="2"/>
        <v>11100</v>
      </c>
      <c r="AX22" s="3401"/>
    </row>
    <row r="23" spans="2:50" outlineLevel="1">
      <c r="B23" s="3402" t="s">
        <v>759</v>
      </c>
      <c r="C23" s="3403"/>
      <c r="D23" s="3404" t="s">
        <v>5306</v>
      </c>
      <c r="E23" s="3405"/>
      <c r="F23" s="3406"/>
      <c r="G23" s="3406"/>
      <c r="H23" s="3406"/>
      <c r="I23" s="3406"/>
      <c r="J23" s="3407"/>
      <c r="K23" s="3408"/>
      <c r="L23" s="3407" t="s">
        <v>5301</v>
      </c>
      <c r="M23" s="3407"/>
      <c r="N23" s="3409">
        <f t="shared" si="4"/>
        <v>2.508</v>
      </c>
      <c r="O23" s="3409">
        <v>2.508</v>
      </c>
      <c r="P23" s="3411">
        <f>$P$4</f>
        <v>0</v>
      </c>
      <c r="Q23" s="3411" t="s">
        <v>5253</v>
      </c>
      <c r="R23" s="3412">
        <f>SUM(R22:$AQ22)*$N23/100</f>
        <v>278.38799999999998</v>
      </c>
      <c r="S23" s="3412">
        <f>SUM(S22:$AQ22)*$N23/100</f>
        <v>241.2696</v>
      </c>
      <c r="T23" s="3412">
        <f>SUM(T22:$AQ22)*$N23/100</f>
        <v>204.15119999999999</v>
      </c>
      <c r="U23" s="3412">
        <f>SUM(U22:$AQ22)*$N23/100</f>
        <v>167.03279999999998</v>
      </c>
      <c r="V23" s="3412">
        <f>SUM(V22:$AQ22)*$N23/100</f>
        <v>129.9144</v>
      </c>
      <c r="W23" s="3412">
        <f>SUM(W22:$AQ22)*$N23/100</f>
        <v>92.796000000000006</v>
      </c>
      <c r="X23" s="3412">
        <f>SUM(X22:$AQ22)*$N23/100</f>
        <v>55.677600000000005</v>
      </c>
      <c r="Y23" s="3412">
        <f>SUM(Y22:$AQ22)*$N23/100</f>
        <v>18.559200000000001</v>
      </c>
      <c r="Z23" s="3412">
        <v>0</v>
      </c>
      <c r="AA23" s="3412">
        <v>0</v>
      </c>
      <c r="AB23" s="3412">
        <v>0</v>
      </c>
      <c r="AC23" s="3412">
        <v>0</v>
      </c>
      <c r="AD23" s="3412">
        <v>0</v>
      </c>
      <c r="AE23" s="3412">
        <v>0</v>
      </c>
      <c r="AF23" s="3412">
        <v>0</v>
      </c>
      <c r="AG23" s="3412">
        <v>0</v>
      </c>
      <c r="AH23" s="3412">
        <v>0</v>
      </c>
      <c r="AI23" s="3412">
        <v>0</v>
      </c>
      <c r="AJ23" s="3412">
        <v>0</v>
      </c>
      <c r="AK23" s="3412">
        <v>0</v>
      </c>
      <c r="AL23" s="3412">
        <v>0</v>
      </c>
      <c r="AM23" s="3412">
        <v>0</v>
      </c>
      <c r="AN23" s="3412">
        <v>0</v>
      </c>
      <c r="AO23" s="3412">
        <v>0</v>
      </c>
      <c r="AP23" s="3412">
        <v>0</v>
      </c>
      <c r="AQ23" s="3412">
        <v>0</v>
      </c>
      <c r="AR23" s="3412"/>
      <c r="AS23" s="3412"/>
      <c r="AT23" s="3413">
        <f t="shared" si="0"/>
        <v>1187.7887999999998</v>
      </c>
      <c r="AU23" s="3398">
        <f t="shared" si="1"/>
        <v>0</v>
      </c>
      <c r="AV23" s="3414">
        <f t="shared" si="3"/>
        <v>18.559200000000001</v>
      </c>
      <c r="AW23" s="3415">
        <f t="shared" si="2"/>
        <v>1187.7887999999998</v>
      </c>
      <c r="AX23" s="3401"/>
    </row>
    <row r="24" spans="2:50" s="3387" customFormat="1" outlineLevel="1">
      <c r="B24" s="3388" t="s">
        <v>759</v>
      </c>
      <c r="C24" s="3389">
        <v>10</v>
      </c>
      <c r="D24" s="3390" t="s">
        <v>5307</v>
      </c>
      <c r="E24" s="3391" t="s">
        <v>5308</v>
      </c>
      <c r="F24" s="3392" t="s">
        <v>5309</v>
      </c>
      <c r="G24" s="3392" t="s">
        <v>5298</v>
      </c>
      <c r="H24" s="3392" t="s">
        <v>5299</v>
      </c>
      <c r="I24" s="3392" t="s">
        <v>311</v>
      </c>
      <c r="J24" s="3393">
        <v>238897.15</v>
      </c>
      <c r="K24" s="3394">
        <v>132500</v>
      </c>
      <c r="L24" s="3394"/>
      <c r="M24" s="3394"/>
      <c r="N24" s="3416"/>
      <c r="O24" s="3416"/>
      <c r="P24" s="3395"/>
      <c r="Q24" s="3395" t="s">
        <v>5250</v>
      </c>
      <c r="R24" s="3396">
        <v>10600</v>
      </c>
      <c r="S24" s="3396">
        <v>10600</v>
      </c>
      <c r="T24" s="3396">
        <v>10600</v>
      </c>
      <c r="U24" s="3396">
        <v>10600</v>
      </c>
      <c r="V24" s="3396">
        <v>10600</v>
      </c>
      <c r="W24" s="3396">
        <v>10600</v>
      </c>
      <c r="X24" s="3396">
        <v>10600</v>
      </c>
      <c r="Y24" s="3396">
        <v>10600</v>
      </c>
      <c r="Z24" s="3396">
        <v>10600</v>
      </c>
      <c r="AA24" s="3396">
        <v>10600</v>
      </c>
      <c r="AB24" s="3396">
        <v>10600</v>
      </c>
      <c r="AC24" s="3396">
        <v>10600</v>
      </c>
      <c r="AD24" s="3396">
        <v>5300</v>
      </c>
      <c r="AE24" s="3396">
        <v>0</v>
      </c>
      <c r="AF24" s="3396">
        <v>0</v>
      </c>
      <c r="AG24" s="3396">
        <v>0</v>
      </c>
      <c r="AH24" s="3396">
        <v>0</v>
      </c>
      <c r="AI24" s="3396">
        <v>0</v>
      </c>
      <c r="AJ24" s="3396">
        <v>0</v>
      </c>
      <c r="AK24" s="3396">
        <v>0</v>
      </c>
      <c r="AL24" s="3396">
        <v>0</v>
      </c>
      <c r="AM24" s="3396">
        <v>0</v>
      </c>
      <c r="AN24" s="3396">
        <v>0</v>
      </c>
      <c r="AO24" s="3396">
        <v>0</v>
      </c>
      <c r="AP24" s="3396">
        <v>0</v>
      </c>
      <c r="AQ24" s="3396">
        <v>0</v>
      </c>
      <c r="AR24" s="3396"/>
      <c r="AS24" s="3396"/>
      <c r="AT24" s="3397">
        <f t="shared" si="0"/>
        <v>132500</v>
      </c>
      <c r="AU24" s="3398">
        <f t="shared" si="1"/>
        <v>0</v>
      </c>
      <c r="AV24" s="3399">
        <f t="shared" si="3"/>
        <v>58300</v>
      </c>
      <c r="AW24" s="3400">
        <f t="shared" si="2"/>
        <v>132500</v>
      </c>
      <c r="AX24" s="3401"/>
    </row>
    <row r="25" spans="2:50" outlineLevel="1">
      <c r="B25" s="3402" t="s">
        <v>759</v>
      </c>
      <c r="C25" s="3403"/>
      <c r="D25" s="3404" t="s">
        <v>5310</v>
      </c>
      <c r="E25" s="3405"/>
      <c r="F25" s="3406"/>
      <c r="G25" s="3406"/>
      <c r="H25" s="3406"/>
      <c r="I25" s="3406"/>
      <c r="J25" s="3407"/>
      <c r="K25" s="3408"/>
      <c r="L25" s="3407" t="s">
        <v>5301</v>
      </c>
      <c r="M25" s="3407"/>
      <c r="N25" s="3409">
        <f t="shared" si="4"/>
        <v>2.508</v>
      </c>
      <c r="O25" s="3409">
        <v>2.508</v>
      </c>
      <c r="P25" s="3411">
        <f>$P$4</f>
        <v>0</v>
      </c>
      <c r="Q25" s="3411" t="s">
        <v>5253</v>
      </c>
      <c r="R25" s="3412">
        <f>SUM(R24:$AQ24)*$N25/100</f>
        <v>3323.1</v>
      </c>
      <c r="S25" s="3412">
        <f>SUM(S24:$AQ24)*$N25/100</f>
        <v>3057.252</v>
      </c>
      <c r="T25" s="3412">
        <f>SUM(T24:$AQ24)*$N25/100</f>
        <v>2791.4040000000005</v>
      </c>
      <c r="U25" s="3412">
        <f>SUM(U24:$AQ24)*$N25/100</f>
        <v>2525.556</v>
      </c>
      <c r="V25" s="3412">
        <f>SUM(V24:$AQ24)*$N25/100</f>
        <v>2259.7080000000001</v>
      </c>
      <c r="W25" s="3412">
        <f>SUM(W24:$AQ24)*$N25/100</f>
        <v>1993.86</v>
      </c>
      <c r="X25" s="3412">
        <f>SUM(X24:$AQ24)*$N25/100</f>
        <v>1728.0120000000002</v>
      </c>
      <c r="Y25" s="3412">
        <f>SUM(Y24:$AQ24)*$N25/100</f>
        <v>1462.164</v>
      </c>
      <c r="Z25" s="3412">
        <f>SUM(Z24:$AQ24)*$N25/100</f>
        <v>1196.316</v>
      </c>
      <c r="AA25" s="3412">
        <f>SUM(AA24:$AQ24)*$N25/100</f>
        <v>930.46800000000007</v>
      </c>
      <c r="AB25" s="3412">
        <f>SUM(AB24:$AQ24)*$N25/100</f>
        <v>664.62</v>
      </c>
      <c r="AC25" s="3412">
        <f>SUM(AC24:$AQ24)*$N25/100</f>
        <v>398.77199999999999</v>
      </c>
      <c r="AD25" s="3412">
        <f>SUM(AD24:$AQ24)*$N25/100</f>
        <v>132.92400000000001</v>
      </c>
      <c r="AE25" s="3412">
        <v>0</v>
      </c>
      <c r="AF25" s="3412">
        <v>0</v>
      </c>
      <c r="AG25" s="3412">
        <v>0</v>
      </c>
      <c r="AH25" s="3412">
        <v>0</v>
      </c>
      <c r="AI25" s="3412">
        <v>0</v>
      </c>
      <c r="AJ25" s="3412">
        <v>0</v>
      </c>
      <c r="AK25" s="3412">
        <v>0</v>
      </c>
      <c r="AL25" s="3412">
        <v>0</v>
      </c>
      <c r="AM25" s="3412">
        <v>0</v>
      </c>
      <c r="AN25" s="3412">
        <v>0</v>
      </c>
      <c r="AO25" s="3412">
        <v>0</v>
      </c>
      <c r="AP25" s="3412">
        <v>0</v>
      </c>
      <c r="AQ25" s="3412">
        <v>0</v>
      </c>
      <c r="AR25" s="3412"/>
      <c r="AS25" s="3412"/>
      <c r="AT25" s="3413">
        <f t="shared" si="0"/>
        <v>22464.156000000003</v>
      </c>
      <c r="AU25" s="3398">
        <f t="shared" si="1"/>
        <v>0</v>
      </c>
      <c r="AV25" s="3414">
        <f t="shared" si="3"/>
        <v>4785.2640000000001</v>
      </c>
      <c r="AW25" s="3415">
        <f t="shared" si="2"/>
        <v>22464.156000000003</v>
      </c>
      <c r="AX25" s="3401"/>
    </row>
    <row r="26" spans="2:50" s="3425" customFormat="1" outlineLevel="1">
      <c r="B26" s="3421" t="s">
        <v>759</v>
      </c>
      <c r="C26" s="3422">
        <v>11</v>
      </c>
      <c r="D26" s="3423" t="s">
        <v>5311</v>
      </c>
      <c r="E26" s="3391" t="s">
        <v>5312</v>
      </c>
      <c r="F26" s="3391" t="s">
        <v>5313</v>
      </c>
      <c r="G26" s="3391" t="s">
        <v>5314</v>
      </c>
      <c r="H26" s="3391" t="s">
        <v>5315</v>
      </c>
      <c r="I26" s="3391" t="s">
        <v>311</v>
      </c>
      <c r="J26" s="3393">
        <v>34291</v>
      </c>
      <c r="K26" s="3394">
        <v>8870</v>
      </c>
      <c r="L26" s="3394"/>
      <c r="M26" s="3394"/>
      <c r="N26" s="3416"/>
      <c r="O26" s="3416"/>
      <c r="P26" s="3395"/>
      <c r="Q26" s="3395" t="s">
        <v>5250</v>
      </c>
      <c r="R26" s="3396">
        <v>3548</v>
      </c>
      <c r="S26" s="3396">
        <v>3548</v>
      </c>
      <c r="T26" s="3396">
        <v>1774</v>
      </c>
      <c r="U26" s="3396">
        <v>0</v>
      </c>
      <c r="V26" s="3396">
        <v>0</v>
      </c>
      <c r="W26" s="3396">
        <v>0</v>
      </c>
      <c r="X26" s="3396">
        <v>0</v>
      </c>
      <c r="Y26" s="3396">
        <v>0</v>
      </c>
      <c r="Z26" s="3396">
        <v>0</v>
      </c>
      <c r="AA26" s="3396">
        <v>0</v>
      </c>
      <c r="AB26" s="3396">
        <v>0</v>
      </c>
      <c r="AC26" s="3396">
        <v>0</v>
      </c>
      <c r="AD26" s="3396">
        <v>0</v>
      </c>
      <c r="AE26" s="3396">
        <v>0</v>
      </c>
      <c r="AF26" s="3396">
        <v>0</v>
      </c>
      <c r="AG26" s="3396">
        <v>0</v>
      </c>
      <c r="AH26" s="3396">
        <v>0</v>
      </c>
      <c r="AI26" s="3396">
        <v>0</v>
      </c>
      <c r="AJ26" s="3396">
        <v>0</v>
      </c>
      <c r="AK26" s="3396">
        <v>0</v>
      </c>
      <c r="AL26" s="3396">
        <v>0</v>
      </c>
      <c r="AM26" s="3396">
        <v>0</v>
      </c>
      <c r="AN26" s="3396">
        <v>0</v>
      </c>
      <c r="AO26" s="3396">
        <v>0</v>
      </c>
      <c r="AP26" s="3396">
        <v>0</v>
      </c>
      <c r="AQ26" s="3396">
        <v>0</v>
      </c>
      <c r="AR26" s="3396"/>
      <c r="AS26" s="3396"/>
      <c r="AT26" s="3400">
        <f t="shared" si="0"/>
        <v>8870</v>
      </c>
      <c r="AU26" s="3424">
        <f t="shared" si="1"/>
        <v>0</v>
      </c>
      <c r="AV26" s="3399">
        <f t="shared" si="3"/>
        <v>0</v>
      </c>
      <c r="AW26" s="3400">
        <f t="shared" si="2"/>
        <v>8870</v>
      </c>
      <c r="AX26" s="3401"/>
    </row>
    <row r="27" spans="2:50" s="3369" customFormat="1" outlineLevel="1">
      <c r="B27" s="3426" t="s">
        <v>759</v>
      </c>
      <c r="C27" s="3427"/>
      <c r="D27" s="3428" t="s">
        <v>5316</v>
      </c>
      <c r="E27" s="3405"/>
      <c r="F27" s="3405"/>
      <c r="G27" s="3405"/>
      <c r="H27" s="3405"/>
      <c r="I27" s="3405"/>
      <c r="J27" s="3407"/>
      <c r="K27" s="3408"/>
      <c r="L27" s="3407" t="s">
        <v>5317</v>
      </c>
      <c r="M27" s="3407"/>
      <c r="N27" s="3409">
        <f t="shared" si="4"/>
        <v>2.4620000000000002</v>
      </c>
      <c r="O27" s="3409">
        <v>2.4620000000000002</v>
      </c>
      <c r="P27" s="3411">
        <f>$P$4</f>
        <v>0</v>
      </c>
      <c r="Q27" s="3411" t="s">
        <v>5253</v>
      </c>
      <c r="R27" s="3412">
        <f>SUM(R26:$AQ26)*$N27/100</f>
        <v>218.37940000000003</v>
      </c>
      <c r="S27" s="3412">
        <f>SUM(S26:$AQ26)*$N27/100</f>
        <v>131.02764000000002</v>
      </c>
      <c r="T27" s="3412">
        <f>SUM(T26:$AQ26)*$N27/100</f>
        <v>43.675880000000006</v>
      </c>
      <c r="U27" s="3412">
        <v>0</v>
      </c>
      <c r="V27" s="3412">
        <v>0</v>
      </c>
      <c r="W27" s="3412">
        <v>0</v>
      </c>
      <c r="X27" s="3412">
        <v>0</v>
      </c>
      <c r="Y27" s="3412">
        <v>0</v>
      </c>
      <c r="Z27" s="3412">
        <v>0</v>
      </c>
      <c r="AA27" s="3412">
        <v>0</v>
      </c>
      <c r="AB27" s="3412">
        <v>0</v>
      </c>
      <c r="AC27" s="3412">
        <v>0</v>
      </c>
      <c r="AD27" s="3412">
        <v>0</v>
      </c>
      <c r="AE27" s="3412">
        <v>0</v>
      </c>
      <c r="AF27" s="3412">
        <v>0</v>
      </c>
      <c r="AG27" s="3412">
        <v>0</v>
      </c>
      <c r="AH27" s="3412">
        <v>0</v>
      </c>
      <c r="AI27" s="3412">
        <v>0</v>
      </c>
      <c r="AJ27" s="3412">
        <v>0</v>
      </c>
      <c r="AK27" s="3412">
        <v>0</v>
      </c>
      <c r="AL27" s="3412">
        <v>0</v>
      </c>
      <c r="AM27" s="3412">
        <v>0</v>
      </c>
      <c r="AN27" s="3412">
        <v>0</v>
      </c>
      <c r="AO27" s="3412">
        <v>0</v>
      </c>
      <c r="AP27" s="3412">
        <v>0</v>
      </c>
      <c r="AQ27" s="3412">
        <v>0</v>
      </c>
      <c r="AR27" s="3412"/>
      <c r="AS27" s="3412"/>
      <c r="AT27" s="3415">
        <f t="shared" si="0"/>
        <v>393.08292000000006</v>
      </c>
      <c r="AU27" s="3424">
        <f t="shared" si="1"/>
        <v>0</v>
      </c>
      <c r="AV27" s="3414">
        <f t="shared" si="3"/>
        <v>0</v>
      </c>
      <c r="AW27" s="3415">
        <f t="shared" si="2"/>
        <v>393.08292000000006</v>
      </c>
      <c r="AX27" s="3401"/>
    </row>
    <row r="28" spans="2:50" s="3387" customFormat="1" outlineLevel="1">
      <c r="B28" s="3388" t="s">
        <v>759</v>
      </c>
      <c r="C28" s="3389">
        <v>12</v>
      </c>
      <c r="D28" s="3390" t="s">
        <v>5318</v>
      </c>
      <c r="E28" s="3391" t="s">
        <v>5319</v>
      </c>
      <c r="F28" s="3392" t="s">
        <v>5320</v>
      </c>
      <c r="G28" s="3392" t="s">
        <v>5321</v>
      </c>
      <c r="H28" s="3392" t="s">
        <v>5322</v>
      </c>
      <c r="I28" s="3392" t="s">
        <v>311</v>
      </c>
      <c r="J28" s="3393">
        <v>2609698.31</v>
      </c>
      <c r="K28" s="3394">
        <v>2138739.31</v>
      </c>
      <c r="L28" s="3394"/>
      <c r="M28" s="3394"/>
      <c r="N28" s="3416"/>
      <c r="O28" s="3416"/>
      <c r="P28" s="3395"/>
      <c r="Q28" s="3395" t="s">
        <v>5250</v>
      </c>
      <c r="R28" s="3396">
        <v>94200</v>
      </c>
      <c r="S28" s="3396">
        <v>94200</v>
      </c>
      <c r="T28" s="3396">
        <v>94200</v>
      </c>
      <c r="U28" s="3396">
        <v>94200</v>
      </c>
      <c r="V28" s="3396">
        <v>94200</v>
      </c>
      <c r="W28" s="3396">
        <v>94200</v>
      </c>
      <c r="X28" s="3396">
        <v>94200</v>
      </c>
      <c r="Y28" s="3396">
        <v>94200</v>
      </c>
      <c r="Z28" s="3396">
        <v>94200</v>
      </c>
      <c r="AA28" s="3396">
        <v>94200</v>
      </c>
      <c r="AB28" s="3396">
        <v>94200</v>
      </c>
      <c r="AC28" s="3396">
        <v>94200</v>
      </c>
      <c r="AD28" s="3396">
        <v>94200</v>
      </c>
      <c r="AE28" s="3396">
        <v>94200</v>
      </c>
      <c r="AF28" s="3396">
        <v>94200</v>
      </c>
      <c r="AG28" s="3396">
        <v>94200</v>
      </c>
      <c r="AH28" s="3396">
        <v>94200</v>
      </c>
      <c r="AI28" s="3396">
        <v>94200</v>
      </c>
      <c r="AJ28" s="3396">
        <v>94200</v>
      </c>
      <c r="AK28" s="3396">
        <v>94200</v>
      </c>
      <c r="AL28" s="3396">
        <v>94200</v>
      </c>
      <c r="AM28" s="3396">
        <v>94200</v>
      </c>
      <c r="AN28" s="3396">
        <v>66339.31</v>
      </c>
      <c r="AO28" s="3396">
        <v>0</v>
      </c>
      <c r="AP28" s="3396">
        <v>0</v>
      </c>
      <c r="AQ28" s="3396">
        <v>0</v>
      </c>
      <c r="AR28" s="3396"/>
      <c r="AS28" s="3396"/>
      <c r="AT28" s="3397">
        <f t="shared" si="0"/>
        <v>2138739.31</v>
      </c>
      <c r="AU28" s="3398">
        <f t="shared" si="1"/>
        <v>0</v>
      </c>
      <c r="AV28" s="3399">
        <f t="shared" si="3"/>
        <v>1479339.31</v>
      </c>
      <c r="AW28" s="3400">
        <f t="shared" si="2"/>
        <v>2138739.31</v>
      </c>
      <c r="AX28" s="3401"/>
    </row>
    <row r="29" spans="2:50" outlineLevel="1">
      <c r="B29" s="3402" t="s">
        <v>759</v>
      </c>
      <c r="C29" s="3403"/>
      <c r="D29" s="3404" t="s">
        <v>5323</v>
      </c>
      <c r="E29" s="3405"/>
      <c r="F29" s="3406"/>
      <c r="G29" s="3406"/>
      <c r="H29" s="3406"/>
      <c r="I29" s="3406"/>
      <c r="J29" s="3407"/>
      <c r="K29" s="3408"/>
      <c r="L29" s="3407" t="s">
        <v>5324</v>
      </c>
      <c r="M29" s="3407"/>
      <c r="N29" s="3409">
        <f t="shared" si="4"/>
        <v>2.2999999999999998</v>
      </c>
      <c r="O29" s="3410">
        <v>2.2999999999999998</v>
      </c>
      <c r="P29" s="3411">
        <f>$P$4</f>
        <v>0</v>
      </c>
      <c r="Q29" s="3411" t="s">
        <v>5253</v>
      </c>
      <c r="R29" s="3412">
        <f>SUM(R28:$AQ28)*$N29/100</f>
        <v>49191.004129999994</v>
      </c>
      <c r="S29" s="3412">
        <f>SUM(S28:$AQ28)*$N29/100</f>
        <v>47024.404129999995</v>
      </c>
      <c r="T29" s="3412">
        <f>SUM(T28:$AQ28)*$N29/100</f>
        <v>44857.804129999997</v>
      </c>
      <c r="U29" s="3412">
        <f>SUM(U28:$AQ28)*$N29/100</f>
        <v>42691.204129999998</v>
      </c>
      <c r="V29" s="3412">
        <f>SUM(V28:$AQ28)*$N29/100</f>
        <v>40524.60413</v>
      </c>
      <c r="W29" s="3412">
        <f>SUM(W28:$AQ28)*$N29/100</f>
        <v>38358.004129999994</v>
      </c>
      <c r="X29" s="3412">
        <f>SUM(X28:$AQ28)*$N29/100</f>
        <v>36191.404129999995</v>
      </c>
      <c r="Y29" s="3412">
        <f>SUM(Y28:$AQ28)*$N29/100</f>
        <v>34024.804129999997</v>
      </c>
      <c r="Z29" s="3412">
        <f>SUM(Z28:$AQ28)*$N29/100</f>
        <v>31858.204129999998</v>
      </c>
      <c r="AA29" s="3412">
        <f>SUM(AA28:$AQ28)*$N29/100</f>
        <v>29691.604129999996</v>
      </c>
      <c r="AB29" s="3412">
        <f>SUM(AB28:$AQ28)*$N29/100</f>
        <v>27525.004129999998</v>
      </c>
      <c r="AC29" s="3412">
        <f>SUM(AC28:$AQ28)*$N29/100</f>
        <v>25358.404129999995</v>
      </c>
      <c r="AD29" s="3412">
        <f>SUM(AD28:$AQ28)*$N29/100</f>
        <v>23191.80413</v>
      </c>
      <c r="AE29" s="3412">
        <f>SUM(AE28:$AQ28)*$N29/100</f>
        <v>21025.204130000002</v>
      </c>
      <c r="AF29" s="3412">
        <f>SUM(AF28:$AQ28)*$N29/100</f>
        <v>18858.60413</v>
      </c>
      <c r="AG29" s="3412">
        <f>SUM(AG28:$AQ28)*$N29/100</f>
        <v>16692.004130000001</v>
      </c>
      <c r="AH29" s="3412">
        <f>SUM(AH28:$AQ28)*$N29/100</f>
        <v>14525.404129999999</v>
      </c>
      <c r="AI29" s="3412">
        <f>SUM(AI28:$AQ28)*$N29/100</f>
        <v>12358.804129999999</v>
      </c>
      <c r="AJ29" s="3412">
        <f>SUM(AJ28:$AQ28)*$N29/100</f>
        <v>10192.20413</v>
      </c>
      <c r="AK29" s="3412">
        <f>SUM(AK28:$AQ28)*$N29/100</f>
        <v>8025.6041299999997</v>
      </c>
      <c r="AL29" s="3412">
        <f>SUM(AL28:$AQ28)*$N29/100</f>
        <v>5859.0041299999993</v>
      </c>
      <c r="AM29" s="3412">
        <f>SUM(AM28:$AQ28)*$N29/100</f>
        <v>3692.4041299999994</v>
      </c>
      <c r="AN29" s="3412">
        <f>SUM(AN28:$AQ28)*$N29/100</f>
        <v>1525.8041299999998</v>
      </c>
      <c r="AO29" s="3412">
        <v>0</v>
      </c>
      <c r="AP29" s="3412">
        <v>0</v>
      </c>
      <c r="AQ29" s="3412">
        <v>0</v>
      </c>
      <c r="AR29" s="3412"/>
      <c r="AS29" s="3412"/>
      <c r="AT29" s="3413">
        <f t="shared" si="0"/>
        <v>583243.29498999985</v>
      </c>
      <c r="AU29" s="3398">
        <f t="shared" si="1"/>
        <v>0</v>
      </c>
      <c r="AV29" s="3414">
        <f t="shared" si="3"/>
        <v>284404.86608000001</v>
      </c>
      <c r="AW29" s="3415">
        <f t="shared" si="2"/>
        <v>583243.29498999997</v>
      </c>
      <c r="AX29" s="3401"/>
    </row>
    <row r="30" spans="2:50" s="3387" customFormat="1" outlineLevel="1">
      <c r="B30" s="3388" t="s">
        <v>759</v>
      </c>
      <c r="C30" s="3389">
        <v>13</v>
      </c>
      <c r="D30" s="3390" t="s">
        <v>5325</v>
      </c>
      <c r="E30" s="3391" t="s">
        <v>5326</v>
      </c>
      <c r="F30" s="3392" t="s">
        <v>5327</v>
      </c>
      <c r="G30" s="3392" t="s">
        <v>5321</v>
      </c>
      <c r="H30" s="3392" t="s">
        <v>5322</v>
      </c>
      <c r="I30" s="3392" t="s">
        <v>311</v>
      </c>
      <c r="J30" s="3393">
        <v>3496295</v>
      </c>
      <c r="K30" s="3394">
        <v>2866409</v>
      </c>
      <c r="L30" s="3394"/>
      <c r="M30" s="3394"/>
      <c r="N30" s="3416"/>
      <c r="O30" s="3416"/>
      <c r="P30" s="3395"/>
      <c r="Q30" s="3395" t="s">
        <v>5250</v>
      </c>
      <c r="R30" s="3396">
        <v>125996</v>
      </c>
      <c r="S30" s="3396">
        <v>125996</v>
      </c>
      <c r="T30" s="3396">
        <v>125996</v>
      </c>
      <c r="U30" s="3396">
        <v>125996</v>
      </c>
      <c r="V30" s="3396">
        <v>125996</v>
      </c>
      <c r="W30" s="3396">
        <v>125996</v>
      </c>
      <c r="X30" s="3396">
        <v>125996</v>
      </c>
      <c r="Y30" s="3396">
        <v>125996</v>
      </c>
      <c r="Z30" s="3396">
        <v>125996</v>
      </c>
      <c r="AA30" s="3396">
        <v>125996</v>
      </c>
      <c r="AB30" s="3396">
        <v>125996</v>
      </c>
      <c r="AC30" s="3396">
        <v>125996</v>
      </c>
      <c r="AD30" s="3396">
        <v>125996</v>
      </c>
      <c r="AE30" s="3396">
        <v>125996</v>
      </c>
      <c r="AF30" s="3396">
        <v>125996</v>
      </c>
      <c r="AG30" s="3396">
        <v>125996</v>
      </c>
      <c r="AH30" s="3396">
        <v>125996</v>
      </c>
      <c r="AI30" s="3396">
        <v>125996</v>
      </c>
      <c r="AJ30" s="3396">
        <v>125996</v>
      </c>
      <c r="AK30" s="3396">
        <v>125996</v>
      </c>
      <c r="AL30" s="3396">
        <v>125996</v>
      </c>
      <c r="AM30" s="3396">
        <v>125996</v>
      </c>
      <c r="AN30" s="3396">
        <v>94497</v>
      </c>
      <c r="AO30" s="3396">
        <v>0</v>
      </c>
      <c r="AP30" s="3396">
        <v>0</v>
      </c>
      <c r="AQ30" s="3396">
        <v>0</v>
      </c>
      <c r="AR30" s="3396"/>
      <c r="AS30" s="3396"/>
      <c r="AT30" s="3397">
        <f t="shared" si="0"/>
        <v>2866409</v>
      </c>
      <c r="AU30" s="3398">
        <f t="shared" si="1"/>
        <v>0</v>
      </c>
      <c r="AV30" s="3399">
        <f t="shared" si="3"/>
        <v>1984437</v>
      </c>
      <c r="AW30" s="3400">
        <f t="shared" si="2"/>
        <v>2866409</v>
      </c>
      <c r="AX30" s="3401"/>
    </row>
    <row r="31" spans="2:50" outlineLevel="1">
      <c r="B31" s="3402" t="s">
        <v>759</v>
      </c>
      <c r="C31" s="3403"/>
      <c r="D31" s="3404" t="s">
        <v>5328</v>
      </c>
      <c r="E31" s="3405"/>
      <c r="F31" s="3406"/>
      <c r="G31" s="3406"/>
      <c r="H31" s="3406"/>
      <c r="I31" s="3406"/>
      <c r="J31" s="3407"/>
      <c r="K31" s="3408"/>
      <c r="L31" s="3407" t="s">
        <v>5324</v>
      </c>
      <c r="M31" s="3407"/>
      <c r="N31" s="3409">
        <f t="shared" si="4"/>
        <v>2.4620000000000002</v>
      </c>
      <c r="O31" s="3409">
        <v>2.4620000000000002</v>
      </c>
      <c r="P31" s="3411">
        <f>$P$4</f>
        <v>0</v>
      </c>
      <c r="Q31" s="3411" t="s">
        <v>5253</v>
      </c>
      <c r="R31" s="3412">
        <f>SUM(R30:$AQ30)*$N31/100</f>
        <v>70570.989580000009</v>
      </c>
      <c r="S31" s="3412">
        <f>SUM(S30:$AQ30)*$N31/100</f>
        <v>67468.968060000014</v>
      </c>
      <c r="T31" s="3412">
        <f>SUM(T30:$AQ30)*$N31/100</f>
        <v>64366.946540000004</v>
      </c>
      <c r="U31" s="3412">
        <f>SUM(U30:$AQ30)*$N31/100</f>
        <v>61264.925020000002</v>
      </c>
      <c r="V31" s="3412">
        <f>SUM(V30:$AQ30)*$N31/100</f>
        <v>58162.903500000008</v>
      </c>
      <c r="W31" s="3412">
        <f>SUM(W30:$AQ30)*$N31/100</f>
        <v>55060.881980000006</v>
      </c>
      <c r="X31" s="3412">
        <f>SUM(X30:$AQ30)*$N31/100</f>
        <v>51958.860460000004</v>
      </c>
      <c r="Y31" s="3412">
        <f>SUM(Y30:$AQ30)*$N31/100</f>
        <v>48856.838940000001</v>
      </c>
      <c r="Z31" s="3412">
        <f>SUM(Z30:$AQ30)*$N31/100</f>
        <v>45754.817420000007</v>
      </c>
      <c r="AA31" s="3412">
        <f>SUM(AA30:$AQ30)*$N31/100</f>
        <v>42652.795900000005</v>
      </c>
      <c r="AB31" s="3412">
        <f>SUM(AB30:$AQ30)*$N31/100</f>
        <v>39550.774380000003</v>
      </c>
      <c r="AC31" s="3412">
        <f>SUM(AC30:$AQ30)*$N31/100</f>
        <v>36448.752860000001</v>
      </c>
      <c r="AD31" s="3412">
        <f>SUM(AD30:$AQ30)*$N31/100</f>
        <v>33346.731339999998</v>
      </c>
      <c r="AE31" s="3412">
        <f>SUM(AE30:$AQ30)*$N31/100</f>
        <v>30244.709820000004</v>
      </c>
      <c r="AF31" s="3412">
        <f>SUM(AF30:$AQ30)*$N31/100</f>
        <v>27142.688300000002</v>
      </c>
      <c r="AG31" s="3412">
        <f>SUM(AG30:$AQ30)*$N31/100</f>
        <v>24040.666780000003</v>
      </c>
      <c r="AH31" s="3412">
        <f>SUM(AH30:$AQ30)*$N31/100</f>
        <v>20938.645260000001</v>
      </c>
      <c r="AI31" s="3412">
        <f>SUM(AI30:$AQ30)*$N31/100</f>
        <v>17836.623739999999</v>
      </c>
      <c r="AJ31" s="3412">
        <f>SUM(AJ30:$AQ30)*$N31/100</f>
        <v>14734.602220000001</v>
      </c>
      <c r="AK31" s="3412">
        <f>SUM(AK30:$AQ30)*$N31/100</f>
        <v>11632.5807</v>
      </c>
      <c r="AL31" s="3412">
        <f>SUM(AL30:$AQ30)*$N31/100</f>
        <v>8530.5591800000002</v>
      </c>
      <c r="AM31" s="3412">
        <f>SUM(AM30:$AQ30)*$N31/100</f>
        <v>5428.5376600000009</v>
      </c>
      <c r="AN31" s="3412">
        <f>SUM(AN30:$AQ30)*$N31/100</f>
        <v>2326.5161400000002</v>
      </c>
      <c r="AO31" s="3412">
        <v>0</v>
      </c>
      <c r="AP31" s="3412">
        <v>0</v>
      </c>
      <c r="AQ31" s="3412">
        <v>0</v>
      </c>
      <c r="AR31" s="3412"/>
      <c r="AS31" s="3412"/>
      <c r="AT31" s="3413">
        <f t="shared" si="0"/>
        <v>838321.31578000006</v>
      </c>
      <c r="AU31" s="3398">
        <f t="shared" si="1"/>
        <v>0</v>
      </c>
      <c r="AV31" s="3414">
        <f t="shared" si="3"/>
        <v>409466.84064000001</v>
      </c>
      <c r="AW31" s="3415">
        <f t="shared" si="2"/>
        <v>838321.31578000006</v>
      </c>
      <c r="AX31" s="3401"/>
    </row>
    <row r="32" spans="2:50" s="3387" customFormat="1" outlineLevel="1">
      <c r="B32" s="3388" t="s">
        <v>759</v>
      </c>
      <c r="C32" s="3389">
        <v>14</v>
      </c>
      <c r="D32" s="3390" t="s">
        <v>5295</v>
      </c>
      <c r="E32" s="3391" t="s">
        <v>5329</v>
      </c>
      <c r="F32" s="3392" t="s">
        <v>5330</v>
      </c>
      <c r="G32" s="3392" t="s">
        <v>5331</v>
      </c>
      <c r="H32" s="3392" t="s">
        <v>5332</v>
      </c>
      <c r="I32" s="3392" t="s">
        <v>311</v>
      </c>
      <c r="J32" s="3393">
        <v>190122</v>
      </c>
      <c r="K32" s="3394">
        <v>124332</v>
      </c>
      <c r="L32" s="3394"/>
      <c r="M32" s="3394"/>
      <c r="N32" s="3416"/>
      <c r="O32" s="3416"/>
      <c r="P32" s="3395"/>
      <c r="Q32" s="3395" t="s">
        <v>5250</v>
      </c>
      <c r="R32" s="3396">
        <v>9752</v>
      </c>
      <c r="S32" s="3396">
        <v>9752</v>
      </c>
      <c r="T32" s="3396">
        <v>9752</v>
      </c>
      <c r="U32" s="3396">
        <v>9752</v>
      </c>
      <c r="V32" s="3396">
        <v>9752</v>
      </c>
      <c r="W32" s="3396">
        <v>9752</v>
      </c>
      <c r="X32" s="3396">
        <v>9752</v>
      </c>
      <c r="Y32" s="3396">
        <v>9752</v>
      </c>
      <c r="Z32" s="3396">
        <v>9752</v>
      </c>
      <c r="AA32" s="3396">
        <v>9752</v>
      </c>
      <c r="AB32" s="3396">
        <v>9752</v>
      </c>
      <c r="AC32" s="3396">
        <v>9752</v>
      </c>
      <c r="AD32" s="3396">
        <v>7308</v>
      </c>
      <c r="AE32" s="3396">
        <v>0</v>
      </c>
      <c r="AF32" s="3396">
        <v>0</v>
      </c>
      <c r="AG32" s="3396">
        <v>0</v>
      </c>
      <c r="AH32" s="3396">
        <v>0</v>
      </c>
      <c r="AI32" s="3396">
        <v>0</v>
      </c>
      <c r="AJ32" s="3396">
        <v>0</v>
      </c>
      <c r="AK32" s="3396">
        <v>0</v>
      </c>
      <c r="AL32" s="3396">
        <v>0</v>
      </c>
      <c r="AM32" s="3396">
        <v>0</v>
      </c>
      <c r="AN32" s="3396">
        <v>0</v>
      </c>
      <c r="AO32" s="3396">
        <v>0</v>
      </c>
      <c r="AP32" s="3396">
        <v>0</v>
      </c>
      <c r="AQ32" s="3396">
        <v>0</v>
      </c>
      <c r="AR32" s="3396"/>
      <c r="AS32" s="3396"/>
      <c r="AT32" s="3397">
        <f t="shared" si="0"/>
        <v>124332</v>
      </c>
      <c r="AU32" s="3398">
        <f t="shared" si="1"/>
        <v>0</v>
      </c>
      <c r="AV32" s="3399">
        <f t="shared" si="3"/>
        <v>56068</v>
      </c>
      <c r="AW32" s="3400">
        <f t="shared" si="2"/>
        <v>124332</v>
      </c>
      <c r="AX32" s="3401"/>
    </row>
    <row r="33" spans="2:50" outlineLevel="1">
      <c r="B33" s="3402" t="s">
        <v>759</v>
      </c>
      <c r="C33" s="3403"/>
      <c r="D33" s="3404" t="s">
        <v>5333</v>
      </c>
      <c r="E33" s="3405"/>
      <c r="F33" s="3406"/>
      <c r="G33" s="3406"/>
      <c r="H33" s="3406"/>
      <c r="I33" s="3406"/>
      <c r="J33" s="3407"/>
      <c r="K33" s="3408"/>
      <c r="L33" s="3407" t="s">
        <v>5334</v>
      </c>
      <c r="M33" s="3407"/>
      <c r="N33" s="3409">
        <f t="shared" si="4"/>
        <v>2.4700000000000002</v>
      </c>
      <c r="O33" s="3409">
        <v>2.4700000000000002</v>
      </c>
      <c r="P33" s="3411">
        <f>$P$4</f>
        <v>0</v>
      </c>
      <c r="Q33" s="3411" t="s">
        <v>5253</v>
      </c>
      <c r="R33" s="3412">
        <f>SUM(R32:$AQ32)*$N33/100</f>
        <v>3071.0004000000004</v>
      </c>
      <c r="S33" s="3412">
        <f>SUM(S32:$AQ32)*$N33/100</f>
        <v>2830.1260000000002</v>
      </c>
      <c r="T33" s="3412">
        <f>SUM(T32:$AQ32)*$N33/100</f>
        <v>2589.2516000000005</v>
      </c>
      <c r="U33" s="3412">
        <f>SUM(U32:$AQ32)*$N33/100</f>
        <v>2348.3772000000004</v>
      </c>
      <c r="V33" s="3412">
        <f>SUM(V32:$AQ32)*$N33/100</f>
        <v>2107.5028000000002</v>
      </c>
      <c r="W33" s="3412">
        <f>SUM(W32:$AQ32)*$N33/100</f>
        <v>1866.6284000000003</v>
      </c>
      <c r="X33" s="3412">
        <f>SUM(X32:$AQ32)*$N33/100</f>
        <v>1625.7540000000001</v>
      </c>
      <c r="Y33" s="3412">
        <f>SUM(Y32:$AQ32)*$N33/100</f>
        <v>1384.8796000000002</v>
      </c>
      <c r="Z33" s="3412">
        <f>SUM(Z32:$AQ32)*$N33/100</f>
        <v>1144.0052000000001</v>
      </c>
      <c r="AA33" s="3412">
        <f>SUM(AA32:$AQ32)*$N33/100</f>
        <v>903.13080000000002</v>
      </c>
      <c r="AB33" s="3412">
        <f>SUM(AB32:$AQ32)*$N33/100</f>
        <v>662.25639999999999</v>
      </c>
      <c r="AC33" s="3412">
        <f>SUM(AC32:$AQ32)*$N33/100</f>
        <v>421.38200000000006</v>
      </c>
      <c r="AD33" s="3412">
        <f>SUM(AD32:$AQ32)*$N33/100</f>
        <v>180.50760000000002</v>
      </c>
      <c r="AE33" s="3412">
        <v>0</v>
      </c>
      <c r="AF33" s="3412">
        <v>0</v>
      </c>
      <c r="AG33" s="3412">
        <v>0</v>
      </c>
      <c r="AH33" s="3412">
        <v>0</v>
      </c>
      <c r="AI33" s="3412">
        <v>0</v>
      </c>
      <c r="AJ33" s="3412">
        <v>0</v>
      </c>
      <c r="AK33" s="3412">
        <v>0</v>
      </c>
      <c r="AL33" s="3412">
        <v>0</v>
      </c>
      <c r="AM33" s="3412">
        <v>0</v>
      </c>
      <c r="AN33" s="3412">
        <v>0</v>
      </c>
      <c r="AO33" s="3412">
        <v>0</v>
      </c>
      <c r="AP33" s="3412">
        <v>0</v>
      </c>
      <c r="AQ33" s="3412">
        <v>0</v>
      </c>
      <c r="AR33" s="3412"/>
      <c r="AS33" s="3412"/>
      <c r="AT33" s="3413">
        <f t="shared" si="0"/>
        <v>21134.802</v>
      </c>
      <c r="AU33" s="3398">
        <f t="shared" si="1"/>
        <v>0</v>
      </c>
      <c r="AV33" s="3414">
        <f t="shared" si="3"/>
        <v>4696.1616000000004</v>
      </c>
      <c r="AW33" s="3415">
        <f t="shared" si="2"/>
        <v>21134.802</v>
      </c>
      <c r="AX33" s="3401"/>
    </row>
    <row r="34" spans="2:50" s="3387" customFormat="1" outlineLevel="1" collapsed="1">
      <c r="B34" s="3388" t="s">
        <v>759</v>
      </c>
      <c r="C34" s="3389">
        <v>15</v>
      </c>
      <c r="D34" s="3390" t="s">
        <v>5335</v>
      </c>
      <c r="E34" s="3391" t="s">
        <v>5336</v>
      </c>
      <c r="F34" s="3392" t="s">
        <v>5337</v>
      </c>
      <c r="G34" s="3392" t="s">
        <v>5338</v>
      </c>
      <c r="H34" s="3392" t="s">
        <v>5332</v>
      </c>
      <c r="I34" s="3392" t="s">
        <v>311</v>
      </c>
      <c r="J34" s="3393">
        <v>177076.43</v>
      </c>
      <c r="K34" s="3394">
        <v>117300</v>
      </c>
      <c r="L34" s="3394"/>
      <c r="M34" s="3394"/>
      <c r="N34" s="3416"/>
      <c r="O34" s="3416"/>
      <c r="P34" s="3395"/>
      <c r="Q34" s="3395" t="s">
        <v>5250</v>
      </c>
      <c r="R34" s="3396">
        <v>9200</v>
      </c>
      <c r="S34" s="3396">
        <v>9200</v>
      </c>
      <c r="T34" s="3396">
        <v>9200</v>
      </c>
      <c r="U34" s="3396">
        <v>9200</v>
      </c>
      <c r="V34" s="3396">
        <v>9200</v>
      </c>
      <c r="W34" s="3396">
        <v>9200</v>
      </c>
      <c r="X34" s="3396">
        <v>9200</v>
      </c>
      <c r="Y34" s="3396">
        <v>9200</v>
      </c>
      <c r="Z34" s="3396">
        <v>9200</v>
      </c>
      <c r="AA34" s="3396">
        <v>9200</v>
      </c>
      <c r="AB34" s="3396">
        <v>9200</v>
      </c>
      <c r="AC34" s="3396">
        <v>9200</v>
      </c>
      <c r="AD34" s="3396">
        <v>6900</v>
      </c>
      <c r="AE34" s="3396">
        <v>0</v>
      </c>
      <c r="AF34" s="3396">
        <v>0</v>
      </c>
      <c r="AG34" s="3396">
        <v>0</v>
      </c>
      <c r="AH34" s="3396">
        <v>0</v>
      </c>
      <c r="AI34" s="3396">
        <v>0</v>
      </c>
      <c r="AJ34" s="3396">
        <v>0</v>
      </c>
      <c r="AK34" s="3396">
        <v>0</v>
      </c>
      <c r="AL34" s="3396">
        <v>0</v>
      </c>
      <c r="AM34" s="3396">
        <v>0</v>
      </c>
      <c r="AN34" s="3396">
        <v>0</v>
      </c>
      <c r="AO34" s="3396">
        <v>0</v>
      </c>
      <c r="AP34" s="3396">
        <v>0</v>
      </c>
      <c r="AQ34" s="3396">
        <v>0</v>
      </c>
      <c r="AR34" s="3396"/>
      <c r="AS34" s="3396"/>
      <c r="AT34" s="3397">
        <f t="shared" si="0"/>
        <v>117300</v>
      </c>
      <c r="AU34" s="3398">
        <f t="shared" si="1"/>
        <v>0</v>
      </c>
      <c r="AV34" s="3399">
        <f t="shared" si="3"/>
        <v>52900</v>
      </c>
      <c r="AW34" s="3400">
        <f t="shared" si="2"/>
        <v>117300</v>
      </c>
      <c r="AX34" s="3401"/>
    </row>
    <row r="35" spans="2:50" outlineLevel="1">
      <c r="B35" s="3402" t="s">
        <v>759</v>
      </c>
      <c r="C35" s="3403"/>
      <c r="D35" s="3404" t="s">
        <v>5339</v>
      </c>
      <c r="E35" s="3405"/>
      <c r="F35" s="3406"/>
      <c r="G35" s="3406"/>
      <c r="H35" s="3406"/>
      <c r="I35" s="3406"/>
      <c r="J35" s="3407"/>
      <c r="K35" s="3408"/>
      <c r="L35" s="3407" t="s">
        <v>5340</v>
      </c>
      <c r="M35" s="3407"/>
      <c r="N35" s="3409">
        <f t="shared" si="4"/>
        <v>2.4809999999999999</v>
      </c>
      <c r="O35" s="3409">
        <v>2.4809999999999999</v>
      </c>
      <c r="P35" s="3411">
        <f>$P$4</f>
        <v>0</v>
      </c>
      <c r="Q35" s="3411" t="s">
        <v>5253</v>
      </c>
      <c r="R35" s="3412">
        <f>SUM(R34:$AQ34)*$N35/100</f>
        <v>2910.2129999999997</v>
      </c>
      <c r="S35" s="3412">
        <f>SUM(S34:$AQ34)*$N35/100</f>
        <v>2681.9609999999998</v>
      </c>
      <c r="T35" s="3412">
        <f>SUM(T34:$AQ34)*$N35/100</f>
        <v>2453.7089999999998</v>
      </c>
      <c r="U35" s="3412">
        <f>SUM(U34:$AQ34)*$N35/100</f>
        <v>2225.4569999999999</v>
      </c>
      <c r="V35" s="3412">
        <f>SUM(V34:$AQ34)*$N35/100</f>
        <v>1997.2049999999999</v>
      </c>
      <c r="W35" s="3412">
        <f>SUM(W34:$AQ34)*$N35/100</f>
        <v>1768.953</v>
      </c>
      <c r="X35" s="3412">
        <f>SUM(X34:$AQ34)*$N35/100</f>
        <v>1540.701</v>
      </c>
      <c r="Y35" s="3412">
        <f>SUM(Y34:$AQ34)*$N35/100</f>
        <v>1312.4489999999998</v>
      </c>
      <c r="Z35" s="3412">
        <f>SUM(Z34:$AQ34)*$N35/100</f>
        <v>1084.1969999999999</v>
      </c>
      <c r="AA35" s="3412">
        <f>SUM(AA34:$AQ34)*$N35/100</f>
        <v>855.94500000000005</v>
      </c>
      <c r="AB35" s="3412">
        <f>SUM(AB34:$AQ34)*$N35/100</f>
        <v>627.69299999999998</v>
      </c>
      <c r="AC35" s="3412">
        <f>SUM(AC34:$AQ34)*$N35/100</f>
        <v>399.44099999999997</v>
      </c>
      <c r="AD35" s="3412">
        <f>SUM(AD34:$AQ34)*$N35/100</f>
        <v>171.18899999999996</v>
      </c>
      <c r="AE35" s="3412">
        <v>0</v>
      </c>
      <c r="AF35" s="3412">
        <v>0</v>
      </c>
      <c r="AG35" s="3412">
        <v>0</v>
      </c>
      <c r="AH35" s="3412">
        <v>0</v>
      </c>
      <c r="AI35" s="3412">
        <v>0</v>
      </c>
      <c r="AJ35" s="3412">
        <v>0</v>
      </c>
      <c r="AK35" s="3412">
        <v>0</v>
      </c>
      <c r="AL35" s="3412">
        <v>0</v>
      </c>
      <c r="AM35" s="3412">
        <v>0</v>
      </c>
      <c r="AN35" s="3412">
        <v>0</v>
      </c>
      <c r="AO35" s="3412">
        <v>0</v>
      </c>
      <c r="AP35" s="3412">
        <v>0</v>
      </c>
      <c r="AQ35" s="3412">
        <v>0</v>
      </c>
      <c r="AR35" s="3412"/>
      <c r="AS35" s="3412"/>
      <c r="AT35" s="3413">
        <f t="shared" si="0"/>
        <v>20029.112999999994</v>
      </c>
      <c r="AU35" s="3398">
        <f t="shared" si="1"/>
        <v>0</v>
      </c>
      <c r="AV35" s="3414">
        <f t="shared" si="3"/>
        <v>4450.9139999999998</v>
      </c>
      <c r="AW35" s="3415">
        <f t="shared" si="2"/>
        <v>20029.112999999998</v>
      </c>
      <c r="AX35" s="3401"/>
    </row>
    <row r="36" spans="2:50" s="3387" customFormat="1" outlineLevel="1" collapsed="1">
      <c r="B36" s="3388" t="s">
        <v>317</v>
      </c>
      <c r="C36" s="3389">
        <v>16</v>
      </c>
      <c r="D36" s="3390" t="s">
        <v>5341</v>
      </c>
      <c r="E36" s="3391" t="s">
        <v>5342</v>
      </c>
      <c r="F36" s="3392" t="s">
        <v>5343</v>
      </c>
      <c r="G36" s="3392" t="s">
        <v>5338</v>
      </c>
      <c r="H36" s="3392" t="s">
        <v>5344</v>
      </c>
      <c r="I36" s="3392" t="s">
        <v>311</v>
      </c>
      <c r="J36" s="3393">
        <v>1174139.99</v>
      </c>
      <c r="K36" s="3394">
        <v>627563.99</v>
      </c>
      <c r="L36" s="3394"/>
      <c r="M36" s="3394"/>
      <c r="N36" s="3416"/>
      <c r="O36" s="3416"/>
      <c r="P36" s="3395"/>
      <c r="Q36" s="3395" t="s">
        <v>5250</v>
      </c>
      <c r="R36" s="3396">
        <v>80976</v>
      </c>
      <c r="S36" s="3396">
        <v>80976</v>
      </c>
      <c r="T36" s="3396">
        <v>80976</v>
      </c>
      <c r="U36" s="3396">
        <v>80976</v>
      </c>
      <c r="V36" s="3396">
        <v>80976</v>
      </c>
      <c r="W36" s="3396">
        <v>80976</v>
      </c>
      <c r="X36" s="3396">
        <v>80976</v>
      </c>
      <c r="Y36" s="3396">
        <v>60731.990000000005</v>
      </c>
      <c r="Z36" s="3396">
        <v>0</v>
      </c>
      <c r="AA36" s="3396">
        <v>0</v>
      </c>
      <c r="AB36" s="3396">
        <v>0</v>
      </c>
      <c r="AC36" s="3396">
        <v>0</v>
      </c>
      <c r="AD36" s="3396">
        <v>0</v>
      </c>
      <c r="AE36" s="3396">
        <v>0</v>
      </c>
      <c r="AF36" s="3396">
        <v>0</v>
      </c>
      <c r="AG36" s="3396">
        <v>0</v>
      </c>
      <c r="AH36" s="3396">
        <v>0</v>
      </c>
      <c r="AI36" s="3396">
        <v>0</v>
      </c>
      <c r="AJ36" s="3396">
        <v>0</v>
      </c>
      <c r="AK36" s="3396">
        <v>0</v>
      </c>
      <c r="AL36" s="3396">
        <v>0</v>
      </c>
      <c r="AM36" s="3396">
        <v>0</v>
      </c>
      <c r="AN36" s="3396">
        <v>0</v>
      </c>
      <c r="AO36" s="3396">
        <v>0</v>
      </c>
      <c r="AP36" s="3396">
        <v>0</v>
      </c>
      <c r="AQ36" s="3396">
        <v>0</v>
      </c>
      <c r="AR36" s="3396"/>
      <c r="AS36" s="3396"/>
      <c r="AT36" s="3397">
        <f t="shared" ref="AT36:AT99" si="5">SUM(R36:AS36)</f>
        <v>627563.99</v>
      </c>
      <c r="AU36" s="3398">
        <f t="shared" ref="AU36:AU99" si="6">AT36-SUM(R36:AS36)</f>
        <v>0</v>
      </c>
      <c r="AV36" s="3399">
        <f t="shared" si="3"/>
        <v>60731.990000000005</v>
      </c>
      <c r="AW36" s="3400">
        <f t="shared" si="2"/>
        <v>627563.99</v>
      </c>
      <c r="AX36" s="3401"/>
    </row>
    <row r="37" spans="2:50" outlineLevel="1">
      <c r="B37" s="3402" t="s">
        <v>317</v>
      </c>
      <c r="C37" s="3403"/>
      <c r="D37" s="3404"/>
      <c r="E37" s="3405"/>
      <c r="F37" s="3406"/>
      <c r="G37" s="3406"/>
      <c r="H37" s="3406"/>
      <c r="I37" s="3406"/>
      <c r="J37" s="3407"/>
      <c r="K37" s="3408"/>
      <c r="L37" s="3407" t="s">
        <v>5345</v>
      </c>
      <c r="M37" s="3407"/>
      <c r="N37" s="3409">
        <f t="shared" si="4"/>
        <v>2.4830000000000001</v>
      </c>
      <c r="O37" s="3409">
        <v>2.4830000000000001</v>
      </c>
      <c r="P37" s="3411">
        <f>$P$4</f>
        <v>0</v>
      </c>
      <c r="Q37" s="3411" t="s">
        <v>5253</v>
      </c>
      <c r="R37" s="3412">
        <f>SUM(R36:$AQ36)*$N37/100</f>
        <v>15582.413871700001</v>
      </c>
      <c r="S37" s="3412">
        <f>SUM(S36:$AQ36)*$N37/100</f>
        <v>13571.779791699999</v>
      </c>
      <c r="T37" s="3412">
        <f>SUM(T36:$AQ36)*$N37/100</f>
        <v>11561.145711700001</v>
      </c>
      <c r="U37" s="3412">
        <f>SUM(U36:$AQ36)*$N37/100</f>
        <v>9550.5116316999993</v>
      </c>
      <c r="V37" s="3412">
        <f>SUM(V36:$AQ36)*$N37/100</f>
        <v>7539.8775517000004</v>
      </c>
      <c r="W37" s="3412">
        <f>SUM(W36:$AQ36)*$N37/100</f>
        <v>5529.2434716999996</v>
      </c>
      <c r="X37" s="3412">
        <f>SUM(X36:$AQ36)*$N37/100</f>
        <v>3518.6093916999998</v>
      </c>
      <c r="Y37" s="3412">
        <f>SUM(Y36:$AQ36)*$N37/100</f>
        <v>1507.9753117000002</v>
      </c>
      <c r="Z37" s="3412">
        <v>0</v>
      </c>
      <c r="AA37" s="3412">
        <v>0</v>
      </c>
      <c r="AB37" s="3412">
        <v>0</v>
      </c>
      <c r="AC37" s="3412">
        <v>0</v>
      </c>
      <c r="AD37" s="3412">
        <v>0</v>
      </c>
      <c r="AE37" s="3412">
        <v>0</v>
      </c>
      <c r="AF37" s="3412">
        <v>0</v>
      </c>
      <c r="AG37" s="3412">
        <v>0</v>
      </c>
      <c r="AH37" s="3412">
        <v>0</v>
      </c>
      <c r="AI37" s="3412">
        <v>0</v>
      </c>
      <c r="AJ37" s="3412">
        <v>0</v>
      </c>
      <c r="AK37" s="3412">
        <v>0</v>
      </c>
      <c r="AL37" s="3412">
        <v>0</v>
      </c>
      <c r="AM37" s="3412">
        <v>0</v>
      </c>
      <c r="AN37" s="3412">
        <v>0</v>
      </c>
      <c r="AO37" s="3412">
        <v>0</v>
      </c>
      <c r="AP37" s="3412">
        <v>0</v>
      </c>
      <c r="AQ37" s="3412">
        <v>0</v>
      </c>
      <c r="AR37" s="3412"/>
      <c r="AS37" s="3412"/>
      <c r="AT37" s="3413">
        <f t="shared" si="5"/>
        <v>68361.556733600009</v>
      </c>
      <c r="AU37" s="3398">
        <f t="shared" si="6"/>
        <v>0</v>
      </c>
      <c r="AV37" s="3414">
        <f t="shared" si="3"/>
        <v>1507.9753117000002</v>
      </c>
      <c r="AW37" s="3415">
        <f t="shared" si="2"/>
        <v>68361.556733600009</v>
      </c>
      <c r="AX37" s="3401"/>
    </row>
    <row r="38" spans="2:50" s="3387" customFormat="1" outlineLevel="1" collapsed="1">
      <c r="B38" s="3388" t="s">
        <v>317</v>
      </c>
      <c r="C38" s="3389">
        <v>17</v>
      </c>
      <c r="D38" s="3390" t="s">
        <v>5346</v>
      </c>
      <c r="E38" s="3391" t="s">
        <v>5347</v>
      </c>
      <c r="F38" s="3392" t="s">
        <v>5348</v>
      </c>
      <c r="G38" s="3392" t="s">
        <v>5349</v>
      </c>
      <c r="H38" s="3392" t="s">
        <v>5350</v>
      </c>
      <c r="I38" s="3392" t="s">
        <v>311</v>
      </c>
      <c r="J38" s="3393">
        <v>388132.51</v>
      </c>
      <c r="K38" s="3394">
        <v>107162</v>
      </c>
      <c r="L38" s="3394"/>
      <c r="M38" s="3394"/>
      <c r="N38" s="3416"/>
      <c r="O38" s="3416"/>
      <c r="P38" s="3395"/>
      <c r="Q38" s="3395" t="s">
        <v>5250</v>
      </c>
      <c r="R38" s="3396">
        <v>38968</v>
      </c>
      <c r="S38" s="3396">
        <v>38968</v>
      </c>
      <c r="T38" s="3396">
        <v>29226</v>
      </c>
      <c r="U38" s="3396">
        <v>0</v>
      </c>
      <c r="V38" s="3396">
        <v>0</v>
      </c>
      <c r="W38" s="3396">
        <v>0</v>
      </c>
      <c r="X38" s="3396">
        <v>0</v>
      </c>
      <c r="Y38" s="3396">
        <v>0</v>
      </c>
      <c r="Z38" s="3396">
        <v>0</v>
      </c>
      <c r="AA38" s="3396">
        <v>0</v>
      </c>
      <c r="AB38" s="3396">
        <v>0</v>
      </c>
      <c r="AC38" s="3396">
        <v>0</v>
      </c>
      <c r="AD38" s="3396">
        <v>0</v>
      </c>
      <c r="AE38" s="3396">
        <v>0</v>
      </c>
      <c r="AF38" s="3396">
        <v>0</v>
      </c>
      <c r="AG38" s="3396">
        <v>0</v>
      </c>
      <c r="AH38" s="3396">
        <v>0</v>
      </c>
      <c r="AI38" s="3396">
        <v>0</v>
      </c>
      <c r="AJ38" s="3396">
        <v>0</v>
      </c>
      <c r="AK38" s="3396">
        <v>0</v>
      </c>
      <c r="AL38" s="3396">
        <v>0</v>
      </c>
      <c r="AM38" s="3396">
        <v>0</v>
      </c>
      <c r="AN38" s="3396">
        <v>0</v>
      </c>
      <c r="AO38" s="3396">
        <v>0</v>
      </c>
      <c r="AP38" s="3396">
        <v>0</v>
      </c>
      <c r="AQ38" s="3396">
        <v>0</v>
      </c>
      <c r="AR38" s="3396"/>
      <c r="AS38" s="3396"/>
      <c r="AT38" s="3397">
        <f t="shared" si="5"/>
        <v>107162</v>
      </c>
      <c r="AU38" s="3398">
        <f t="shared" si="6"/>
        <v>0</v>
      </c>
      <c r="AV38" s="3399">
        <f t="shared" si="3"/>
        <v>0</v>
      </c>
      <c r="AW38" s="3400">
        <f t="shared" si="2"/>
        <v>107162</v>
      </c>
      <c r="AX38" s="3401"/>
    </row>
    <row r="39" spans="2:50" outlineLevel="1">
      <c r="B39" s="3402" t="s">
        <v>317</v>
      </c>
      <c r="C39" s="3403"/>
      <c r="D39" s="3404"/>
      <c r="E39" s="3405"/>
      <c r="F39" s="3406"/>
      <c r="G39" s="3406"/>
      <c r="H39" s="3406"/>
      <c r="I39" s="3406"/>
      <c r="J39" s="3407"/>
      <c r="K39" s="3408"/>
      <c r="L39" s="3407" t="s">
        <v>5351</v>
      </c>
      <c r="M39" s="3407"/>
      <c r="N39" s="3409">
        <f t="shared" si="4"/>
        <v>2.5070000000000001</v>
      </c>
      <c r="O39" s="3409">
        <v>2.5070000000000001</v>
      </c>
      <c r="P39" s="3411">
        <f>$P$4</f>
        <v>0</v>
      </c>
      <c r="Q39" s="3411" t="s">
        <v>5253</v>
      </c>
      <c r="R39" s="3412">
        <f>SUM(R38:$AQ38)*$N39/100</f>
        <v>2686.55134</v>
      </c>
      <c r="S39" s="3412">
        <f>SUM(S38:$AQ38)*$N39/100</f>
        <v>1709.6235800000002</v>
      </c>
      <c r="T39" s="3412">
        <f>SUM(T38:$AQ38)*$N39/100</f>
        <v>732.69582000000014</v>
      </c>
      <c r="U39" s="3412">
        <v>0</v>
      </c>
      <c r="V39" s="3412">
        <v>0</v>
      </c>
      <c r="W39" s="3412">
        <v>0</v>
      </c>
      <c r="X39" s="3412">
        <v>0</v>
      </c>
      <c r="Y39" s="3412">
        <v>0</v>
      </c>
      <c r="Z39" s="3412">
        <v>0</v>
      </c>
      <c r="AA39" s="3412">
        <v>0</v>
      </c>
      <c r="AB39" s="3412">
        <v>0</v>
      </c>
      <c r="AC39" s="3412">
        <v>0</v>
      </c>
      <c r="AD39" s="3412">
        <v>0</v>
      </c>
      <c r="AE39" s="3412">
        <v>0</v>
      </c>
      <c r="AF39" s="3412">
        <v>0</v>
      </c>
      <c r="AG39" s="3412">
        <v>0</v>
      </c>
      <c r="AH39" s="3412">
        <v>0</v>
      </c>
      <c r="AI39" s="3412">
        <v>0</v>
      </c>
      <c r="AJ39" s="3412">
        <v>0</v>
      </c>
      <c r="AK39" s="3412">
        <v>0</v>
      </c>
      <c r="AL39" s="3412">
        <v>0</v>
      </c>
      <c r="AM39" s="3412">
        <v>0</v>
      </c>
      <c r="AN39" s="3412">
        <v>0</v>
      </c>
      <c r="AO39" s="3412">
        <v>0</v>
      </c>
      <c r="AP39" s="3412">
        <v>0</v>
      </c>
      <c r="AQ39" s="3412">
        <v>0</v>
      </c>
      <c r="AR39" s="3412"/>
      <c r="AS39" s="3412"/>
      <c r="AT39" s="3413">
        <f t="shared" si="5"/>
        <v>5128.8707400000003</v>
      </c>
      <c r="AU39" s="3398">
        <f t="shared" si="6"/>
        <v>0</v>
      </c>
      <c r="AV39" s="3414">
        <f t="shared" si="3"/>
        <v>0</v>
      </c>
      <c r="AW39" s="3415">
        <f t="shared" si="2"/>
        <v>5128.8707400000003</v>
      </c>
      <c r="AX39" s="3401"/>
    </row>
    <row r="40" spans="2:50" s="3387" customFormat="1" outlineLevel="1">
      <c r="B40" s="3388" t="s">
        <v>759</v>
      </c>
      <c r="C40" s="3389">
        <v>18</v>
      </c>
      <c r="D40" s="3390" t="s">
        <v>5295</v>
      </c>
      <c r="E40" s="3391" t="s">
        <v>5352</v>
      </c>
      <c r="F40" s="3392" t="s">
        <v>5353</v>
      </c>
      <c r="G40" s="3392" t="s">
        <v>5354</v>
      </c>
      <c r="H40" s="3392" t="s">
        <v>5355</v>
      </c>
      <c r="I40" s="3392" t="s">
        <v>311</v>
      </c>
      <c r="J40" s="3393">
        <v>160577.24</v>
      </c>
      <c r="K40" s="3394">
        <v>107068</v>
      </c>
      <c r="L40" s="3394"/>
      <c r="M40" s="3394"/>
      <c r="N40" s="3416"/>
      <c r="O40" s="3416"/>
      <c r="P40" s="3395"/>
      <c r="Q40" s="3395" t="s">
        <v>5250</v>
      </c>
      <c r="R40" s="3396">
        <v>8236</v>
      </c>
      <c r="S40" s="3396">
        <v>8236</v>
      </c>
      <c r="T40" s="3396">
        <v>8236</v>
      </c>
      <c r="U40" s="3396">
        <v>8236</v>
      </c>
      <c r="V40" s="3396">
        <v>8236</v>
      </c>
      <c r="W40" s="3396">
        <v>8236</v>
      </c>
      <c r="X40" s="3396">
        <v>8236</v>
      </c>
      <c r="Y40" s="3396">
        <v>8236</v>
      </c>
      <c r="Z40" s="3396">
        <v>8236</v>
      </c>
      <c r="AA40" s="3396">
        <v>8236</v>
      </c>
      <c r="AB40" s="3396">
        <v>8236</v>
      </c>
      <c r="AC40" s="3396">
        <v>8236</v>
      </c>
      <c r="AD40" s="3396">
        <v>8236</v>
      </c>
      <c r="AE40" s="3396">
        <v>0</v>
      </c>
      <c r="AF40" s="3396">
        <v>0</v>
      </c>
      <c r="AG40" s="3396">
        <v>0</v>
      </c>
      <c r="AH40" s="3396">
        <v>0</v>
      </c>
      <c r="AI40" s="3396">
        <v>0</v>
      </c>
      <c r="AJ40" s="3396">
        <v>0</v>
      </c>
      <c r="AK40" s="3396">
        <v>0</v>
      </c>
      <c r="AL40" s="3396">
        <v>0</v>
      </c>
      <c r="AM40" s="3396">
        <v>0</v>
      </c>
      <c r="AN40" s="3396">
        <v>0</v>
      </c>
      <c r="AO40" s="3396">
        <v>0</v>
      </c>
      <c r="AP40" s="3396">
        <v>0</v>
      </c>
      <c r="AQ40" s="3396">
        <v>0</v>
      </c>
      <c r="AR40" s="3396"/>
      <c r="AS40" s="3396"/>
      <c r="AT40" s="3397">
        <f t="shared" si="5"/>
        <v>107068</v>
      </c>
      <c r="AU40" s="3398">
        <f t="shared" si="6"/>
        <v>0</v>
      </c>
      <c r="AV40" s="3399">
        <f t="shared" si="3"/>
        <v>49416</v>
      </c>
      <c r="AW40" s="3400">
        <f t="shared" si="2"/>
        <v>107068</v>
      </c>
      <c r="AX40" s="3401"/>
    </row>
    <row r="41" spans="2:50" outlineLevel="1">
      <c r="B41" s="3402" t="s">
        <v>759</v>
      </c>
      <c r="C41" s="3403"/>
      <c r="D41" s="3404" t="s">
        <v>5356</v>
      </c>
      <c r="E41" s="3405"/>
      <c r="F41" s="3406"/>
      <c r="G41" s="3406"/>
      <c r="H41" s="3406"/>
      <c r="I41" s="3406"/>
      <c r="J41" s="3407"/>
      <c r="K41" s="3408"/>
      <c r="L41" s="3407" t="s">
        <v>5357</v>
      </c>
      <c r="M41" s="3407"/>
      <c r="N41" s="3409">
        <f t="shared" si="4"/>
        <v>2.484</v>
      </c>
      <c r="O41" s="3409">
        <v>2.484</v>
      </c>
      <c r="P41" s="3411">
        <f>$P$4</f>
        <v>0</v>
      </c>
      <c r="Q41" s="3411" t="s">
        <v>5253</v>
      </c>
      <c r="R41" s="3412">
        <f>SUM(R40:$AQ40)*$N41/100</f>
        <v>2659.5691200000001</v>
      </c>
      <c r="S41" s="3412">
        <f>SUM(S40:$AQ40)*$N41/100</f>
        <v>2454.9868799999999</v>
      </c>
      <c r="T41" s="3412">
        <f>SUM(T40:$AQ40)*$N41/100</f>
        <v>2250.4046400000002</v>
      </c>
      <c r="U41" s="3412">
        <f>SUM(U40:$AQ40)*$N41/100</f>
        <v>2045.8224</v>
      </c>
      <c r="V41" s="3412">
        <f>SUM(V40:$AQ40)*$N41/100</f>
        <v>1841.2401600000001</v>
      </c>
      <c r="W41" s="3412">
        <f>SUM(W40:$AQ40)*$N41/100</f>
        <v>1636.6579199999999</v>
      </c>
      <c r="X41" s="3412">
        <f>SUM(X40:$AQ40)*$N41/100</f>
        <v>1432.0756799999999</v>
      </c>
      <c r="Y41" s="3412">
        <f>SUM(Y40:$AQ40)*$N41/100</f>
        <v>1227.49344</v>
      </c>
      <c r="Z41" s="3412">
        <f>SUM(Z40:$AQ40)*$N41/100</f>
        <v>1022.9112</v>
      </c>
      <c r="AA41" s="3412">
        <f>SUM(AA40:$AQ40)*$N41/100</f>
        <v>818.32895999999994</v>
      </c>
      <c r="AB41" s="3412">
        <f>SUM(AB40:$AQ40)*$N41/100</f>
        <v>613.74671999999998</v>
      </c>
      <c r="AC41" s="3412">
        <f>SUM(AC40:$AQ40)*$N41/100</f>
        <v>409.16447999999997</v>
      </c>
      <c r="AD41" s="3412">
        <f>SUM(AD40:$AQ40)*$N41/100</f>
        <v>204.58223999999998</v>
      </c>
      <c r="AE41" s="3412">
        <v>0</v>
      </c>
      <c r="AF41" s="3412">
        <v>0</v>
      </c>
      <c r="AG41" s="3412">
        <v>0</v>
      </c>
      <c r="AH41" s="3412">
        <v>0</v>
      </c>
      <c r="AI41" s="3412">
        <v>0</v>
      </c>
      <c r="AJ41" s="3412">
        <v>0</v>
      </c>
      <c r="AK41" s="3412">
        <v>0</v>
      </c>
      <c r="AL41" s="3412">
        <v>0</v>
      </c>
      <c r="AM41" s="3412">
        <v>0</v>
      </c>
      <c r="AN41" s="3412">
        <v>0</v>
      </c>
      <c r="AO41" s="3412">
        <v>0</v>
      </c>
      <c r="AP41" s="3412">
        <v>0</v>
      </c>
      <c r="AQ41" s="3412">
        <v>0</v>
      </c>
      <c r="AR41" s="3412"/>
      <c r="AS41" s="3412"/>
      <c r="AT41" s="3413">
        <f t="shared" si="5"/>
        <v>18616.983839999997</v>
      </c>
      <c r="AU41" s="3398">
        <f t="shared" si="6"/>
        <v>0</v>
      </c>
      <c r="AV41" s="3414">
        <f t="shared" si="3"/>
        <v>4296.2270399999998</v>
      </c>
      <c r="AW41" s="3415">
        <f t="shared" si="2"/>
        <v>18616.983840000001</v>
      </c>
      <c r="AX41" s="3401"/>
    </row>
    <row r="42" spans="2:50" s="3387" customFormat="1" outlineLevel="1">
      <c r="B42" s="3388" t="s">
        <v>759</v>
      </c>
      <c r="C42" s="3389">
        <v>19</v>
      </c>
      <c r="D42" s="3390" t="s">
        <v>5358</v>
      </c>
      <c r="E42" s="3391" t="s">
        <v>5359</v>
      </c>
      <c r="F42" s="3392" t="s">
        <v>5360</v>
      </c>
      <c r="G42" s="3392" t="s">
        <v>5361</v>
      </c>
      <c r="H42" s="3392" t="s">
        <v>5362</v>
      </c>
      <c r="I42" s="3392" t="s">
        <v>311</v>
      </c>
      <c r="J42" s="3393">
        <v>131127</v>
      </c>
      <c r="K42" s="3394">
        <v>87464</v>
      </c>
      <c r="L42" s="3394"/>
      <c r="M42" s="3394"/>
      <c r="N42" s="3416"/>
      <c r="O42" s="3416"/>
      <c r="P42" s="3395"/>
      <c r="Q42" s="3395" t="s">
        <v>5250</v>
      </c>
      <c r="R42" s="3396">
        <v>6728</v>
      </c>
      <c r="S42" s="3396">
        <v>6728</v>
      </c>
      <c r="T42" s="3396">
        <v>6728</v>
      </c>
      <c r="U42" s="3396">
        <v>6728</v>
      </c>
      <c r="V42" s="3396">
        <v>6728</v>
      </c>
      <c r="W42" s="3396">
        <v>6728</v>
      </c>
      <c r="X42" s="3396">
        <v>6728</v>
      </c>
      <c r="Y42" s="3396">
        <v>6728</v>
      </c>
      <c r="Z42" s="3396">
        <v>6728</v>
      </c>
      <c r="AA42" s="3396">
        <v>6728</v>
      </c>
      <c r="AB42" s="3396">
        <v>6728</v>
      </c>
      <c r="AC42" s="3396">
        <v>6728</v>
      </c>
      <c r="AD42" s="3396">
        <v>6728</v>
      </c>
      <c r="AE42" s="3396">
        <v>0</v>
      </c>
      <c r="AF42" s="3396">
        <v>0</v>
      </c>
      <c r="AG42" s="3396">
        <v>0</v>
      </c>
      <c r="AH42" s="3396">
        <v>0</v>
      </c>
      <c r="AI42" s="3396">
        <v>0</v>
      </c>
      <c r="AJ42" s="3396">
        <v>0</v>
      </c>
      <c r="AK42" s="3396">
        <v>0</v>
      </c>
      <c r="AL42" s="3396">
        <v>0</v>
      </c>
      <c r="AM42" s="3396">
        <v>0</v>
      </c>
      <c r="AN42" s="3396">
        <v>0</v>
      </c>
      <c r="AO42" s="3396">
        <v>0</v>
      </c>
      <c r="AP42" s="3396">
        <v>0</v>
      </c>
      <c r="AQ42" s="3396">
        <v>0</v>
      </c>
      <c r="AR42" s="3396"/>
      <c r="AS42" s="3396"/>
      <c r="AT42" s="3397">
        <f t="shared" si="5"/>
        <v>87464</v>
      </c>
      <c r="AU42" s="3398">
        <f t="shared" si="6"/>
        <v>0</v>
      </c>
      <c r="AV42" s="3399">
        <f t="shared" si="3"/>
        <v>40368</v>
      </c>
      <c r="AW42" s="3400">
        <f t="shared" si="2"/>
        <v>87464</v>
      </c>
      <c r="AX42" s="3401"/>
    </row>
    <row r="43" spans="2:50" outlineLevel="1">
      <c r="B43" s="3402" t="s">
        <v>759</v>
      </c>
      <c r="C43" s="3403"/>
      <c r="D43" s="3404" t="s">
        <v>5363</v>
      </c>
      <c r="E43" s="3405"/>
      <c r="F43" s="3406"/>
      <c r="G43" s="3406"/>
      <c r="H43" s="3406"/>
      <c r="I43" s="3406"/>
      <c r="J43" s="3407"/>
      <c r="K43" s="3408"/>
      <c r="L43" s="3407" t="s">
        <v>5364</v>
      </c>
      <c r="M43" s="3407"/>
      <c r="N43" s="3409">
        <f t="shared" si="4"/>
        <v>2.4670000000000001</v>
      </c>
      <c r="O43" s="3409">
        <v>2.4670000000000001</v>
      </c>
      <c r="P43" s="3411">
        <f>$P$4</f>
        <v>0</v>
      </c>
      <c r="Q43" s="3411" t="s">
        <v>5253</v>
      </c>
      <c r="R43" s="3412">
        <f>SUM(R42:$AQ42)*$N43/100</f>
        <v>2157.7368799999999</v>
      </c>
      <c r="S43" s="3412">
        <f>SUM(S42:$AQ42)*$N43/100</f>
        <v>1991.75712</v>
      </c>
      <c r="T43" s="3412">
        <f>SUM(T42:$AQ42)*$N43/100</f>
        <v>1825.77736</v>
      </c>
      <c r="U43" s="3412">
        <f>SUM(U42:$AQ42)*$N43/100</f>
        <v>1659.7976000000001</v>
      </c>
      <c r="V43" s="3412">
        <f>SUM(V42:$AQ42)*$N43/100</f>
        <v>1493.8178400000002</v>
      </c>
      <c r="W43" s="3412">
        <f>SUM(W42:$AQ42)*$N43/100</f>
        <v>1327.83808</v>
      </c>
      <c r="X43" s="3412">
        <f>SUM(X42:$AQ42)*$N43/100</f>
        <v>1161.85832</v>
      </c>
      <c r="Y43" s="3412">
        <f>SUM(Y42:$AQ42)*$N43/100</f>
        <v>995.87855999999999</v>
      </c>
      <c r="Z43" s="3412">
        <f>SUM(Z42:$AQ42)*$N43/100</f>
        <v>829.89880000000005</v>
      </c>
      <c r="AA43" s="3412">
        <f>SUM(AA42:$AQ42)*$N43/100</f>
        <v>663.91904</v>
      </c>
      <c r="AB43" s="3412">
        <f>SUM(AB42:$AQ42)*$N43/100</f>
        <v>497.93928</v>
      </c>
      <c r="AC43" s="3412">
        <f>SUM(AC42:$AQ42)*$N43/100</f>
        <v>331.95952</v>
      </c>
      <c r="AD43" s="3412">
        <f>SUM(AD42:$AQ42)*$N43/100</f>
        <v>165.97976</v>
      </c>
      <c r="AE43" s="3412">
        <v>0</v>
      </c>
      <c r="AF43" s="3412">
        <v>0</v>
      </c>
      <c r="AG43" s="3412">
        <v>0</v>
      </c>
      <c r="AH43" s="3412">
        <v>0</v>
      </c>
      <c r="AI43" s="3412">
        <v>0</v>
      </c>
      <c r="AJ43" s="3412">
        <v>0</v>
      </c>
      <c r="AK43" s="3412">
        <v>0</v>
      </c>
      <c r="AL43" s="3412">
        <v>0</v>
      </c>
      <c r="AM43" s="3412">
        <v>0</v>
      </c>
      <c r="AN43" s="3412">
        <v>0</v>
      </c>
      <c r="AO43" s="3412">
        <v>0</v>
      </c>
      <c r="AP43" s="3412">
        <v>0</v>
      </c>
      <c r="AQ43" s="3412">
        <v>0</v>
      </c>
      <c r="AR43" s="3412"/>
      <c r="AS43" s="3412"/>
      <c r="AT43" s="3413">
        <f t="shared" si="5"/>
        <v>15104.158160000001</v>
      </c>
      <c r="AU43" s="3398">
        <f t="shared" si="6"/>
        <v>0</v>
      </c>
      <c r="AV43" s="3414">
        <f t="shared" si="3"/>
        <v>3485.5749599999999</v>
      </c>
      <c r="AW43" s="3415">
        <f t="shared" si="2"/>
        <v>15104.158159999999</v>
      </c>
      <c r="AX43" s="3401"/>
    </row>
    <row r="44" spans="2:50" s="3387" customFormat="1" outlineLevel="1">
      <c r="B44" s="3388" t="s">
        <v>759</v>
      </c>
      <c r="C44" s="3389">
        <v>20</v>
      </c>
      <c r="D44" s="3390" t="s">
        <v>5365</v>
      </c>
      <c r="E44" s="3391" t="s">
        <v>5366</v>
      </c>
      <c r="F44" s="3392" t="s">
        <v>5367</v>
      </c>
      <c r="G44" s="3392" t="s">
        <v>5368</v>
      </c>
      <c r="H44" s="3392" t="s">
        <v>5369</v>
      </c>
      <c r="I44" s="3392" t="s">
        <v>311</v>
      </c>
      <c r="J44" s="3393">
        <v>5678344.2000000002</v>
      </c>
      <c r="K44" s="3394">
        <v>2273448</v>
      </c>
      <c r="L44" s="3394"/>
      <c r="M44" s="3394"/>
      <c r="N44" s="3416"/>
      <c r="O44" s="3416"/>
      <c r="P44" s="3395"/>
      <c r="Q44" s="3395" t="s">
        <v>5250</v>
      </c>
      <c r="R44" s="3396">
        <v>344336</v>
      </c>
      <c r="S44" s="3396">
        <v>314856</v>
      </c>
      <c r="T44" s="3396">
        <v>305080</v>
      </c>
      <c r="U44" s="3396">
        <v>279984</v>
      </c>
      <c r="V44" s="3396">
        <v>252100</v>
      </c>
      <c r="W44" s="3396">
        <v>243352</v>
      </c>
      <c r="X44" s="3396">
        <v>243352</v>
      </c>
      <c r="Y44" s="3396">
        <v>243352</v>
      </c>
      <c r="Z44" s="3396">
        <v>33356</v>
      </c>
      <c r="AA44" s="3396">
        <v>13680</v>
      </c>
      <c r="AB44" s="3396">
        <v>0</v>
      </c>
      <c r="AC44" s="3396">
        <v>0</v>
      </c>
      <c r="AD44" s="3396">
        <v>0</v>
      </c>
      <c r="AE44" s="3396">
        <v>0</v>
      </c>
      <c r="AF44" s="3396">
        <v>0</v>
      </c>
      <c r="AG44" s="3396">
        <v>0</v>
      </c>
      <c r="AH44" s="3396">
        <v>0</v>
      </c>
      <c r="AI44" s="3396">
        <v>0</v>
      </c>
      <c r="AJ44" s="3396">
        <v>0</v>
      </c>
      <c r="AK44" s="3396">
        <v>0</v>
      </c>
      <c r="AL44" s="3396">
        <v>0</v>
      </c>
      <c r="AM44" s="3396">
        <v>0</v>
      </c>
      <c r="AN44" s="3396">
        <v>0</v>
      </c>
      <c r="AO44" s="3396">
        <v>0</v>
      </c>
      <c r="AP44" s="3396">
        <v>0</v>
      </c>
      <c r="AQ44" s="3396">
        <v>0</v>
      </c>
      <c r="AR44" s="3396"/>
      <c r="AS44" s="3396"/>
      <c r="AT44" s="3397">
        <f t="shared" si="5"/>
        <v>2273448</v>
      </c>
      <c r="AU44" s="3398">
        <f t="shared" si="6"/>
        <v>0</v>
      </c>
      <c r="AV44" s="3399">
        <f t="shared" si="3"/>
        <v>290388</v>
      </c>
      <c r="AW44" s="3400">
        <f t="shared" si="2"/>
        <v>2273448</v>
      </c>
      <c r="AX44" s="3401"/>
    </row>
    <row r="45" spans="2:50" outlineLevel="1">
      <c r="B45" s="3402" t="s">
        <v>759</v>
      </c>
      <c r="C45" s="3403"/>
      <c r="D45" s="3404" t="s">
        <v>5370</v>
      </c>
      <c r="E45" s="3405"/>
      <c r="F45" s="3406"/>
      <c r="G45" s="3406"/>
      <c r="H45" s="3406"/>
      <c r="I45" s="3406"/>
      <c r="J45" s="3407"/>
      <c r="K45" s="3408"/>
      <c r="L45" s="3407" t="s">
        <v>5371</v>
      </c>
      <c r="M45" s="3407"/>
      <c r="N45" s="3409">
        <f t="shared" si="4"/>
        <v>2.5499999999999998</v>
      </c>
      <c r="O45" s="3410">
        <v>2.5499999999999998</v>
      </c>
      <c r="P45" s="3411">
        <f>$P$4</f>
        <v>0</v>
      </c>
      <c r="Q45" s="3411" t="s">
        <v>5253</v>
      </c>
      <c r="R45" s="3412">
        <f>SUM(R44:$AQ44)*$N45/100</f>
        <v>57972.923999999992</v>
      </c>
      <c r="S45" s="3412">
        <f>SUM(S44:$AQ44)*$N45/100</f>
        <v>49192.356</v>
      </c>
      <c r="T45" s="3412">
        <f>SUM(T44:$AQ44)*$N45/100</f>
        <v>41163.527999999998</v>
      </c>
      <c r="U45" s="3412">
        <f>SUM(U44:$AQ44)*$N45/100</f>
        <v>33383.987999999998</v>
      </c>
      <c r="V45" s="3412">
        <f>SUM(V44:$AQ44)*$N45/100</f>
        <v>26244.395999999997</v>
      </c>
      <c r="W45" s="3412">
        <f>SUM(W44:$AQ44)*$N45/100</f>
        <v>19815.845999999998</v>
      </c>
      <c r="X45" s="3412">
        <f>SUM(X44:$AQ44)*$N45/100</f>
        <v>13610.37</v>
      </c>
      <c r="Y45" s="3412">
        <f>SUM(Y44:$AQ44)*$N45/100</f>
        <v>7404.8939999999993</v>
      </c>
      <c r="Z45" s="3412">
        <f>SUM(Z44:$AQ44)*$N45/100</f>
        <v>1199.4179999999999</v>
      </c>
      <c r="AA45" s="3412">
        <f>SUM(AA44:$AQ44)*$N45/100</f>
        <v>348.84</v>
      </c>
      <c r="AB45" s="3412">
        <v>0</v>
      </c>
      <c r="AC45" s="3412">
        <v>0</v>
      </c>
      <c r="AD45" s="3412">
        <v>0</v>
      </c>
      <c r="AE45" s="3412">
        <v>0</v>
      </c>
      <c r="AF45" s="3412">
        <v>0</v>
      </c>
      <c r="AG45" s="3412">
        <v>0</v>
      </c>
      <c r="AH45" s="3412">
        <v>0</v>
      </c>
      <c r="AI45" s="3412">
        <v>0</v>
      </c>
      <c r="AJ45" s="3412">
        <v>0</v>
      </c>
      <c r="AK45" s="3412">
        <v>0</v>
      </c>
      <c r="AL45" s="3412">
        <v>0</v>
      </c>
      <c r="AM45" s="3412">
        <v>0</v>
      </c>
      <c r="AN45" s="3412">
        <v>0</v>
      </c>
      <c r="AO45" s="3412">
        <v>0</v>
      </c>
      <c r="AP45" s="3412">
        <v>0</v>
      </c>
      <c r="AQ45" s="3412">
        <v>0</v>
      </c>
      <c r="AR45" s="3412"/>
      <c r="AS45" s="3412"/>
      <c r="AT45" s="3413">
        <f t="shared" si="5"/>
        <v>250336.55999999997</v>
      </c>
      <c r="AU45" s="3398">
        <f t="shared" si="6"/>
        <v>0</v>
      </c>
      <c r="AV45" s="3414">
        <f t="shared" si="3"/>
        <v>8953.152</v>
      </c>
      <c r="AW45" s="3415">
        <f t="shared" si="2"/>
        <v>250336.55999999997</v>
      </c>
      <c r="AX45" s="3401"/>
    </row>
    <row r="46" spans="2:50" s="3387" customFormat="1" outlineLevel="1">
      <c r="B46" s="3388" t="s">
        <v>759</v>
      </c>
      <c r="C46" s="3389">
        <v>21</v>
      </c>
      <c r="D46" s="3390" t="s">
        <v>5372</v>
      </c>
      <c r="E46" s="3391" t="s">
        <v>5373</v>
      </c>
      <c r="F46" s="3392" t="s">
        <v>5374</v>
      </c>
      <c r="G46" s="3392" t="s">
        <v>5375</v>
      </c>
      <c r="H46" s="3392" t="s">
        <v>5376</v>
      </c>
      <c r="I46" s="3392" t="s">
        <v>311</v>
      </c>
      <c r="J46" s="3393">
        <v>117517</v>
      </c>
      <c r="K46" s="3394">
        <v>6279</v>
      </c>
      <c r="L46" s="3394"/>
      <c r="M46" s="3394"/>
      <c r="N46" s="3416"/>
      <c r="O46" s="3416"/>
      <c r="P46" s="3395"/>
      <c r="Q46" s="3395" t="s">
        <v>5250</v>
      </c>
      <c r="R46" s="3396">
        <v>1932</v>
      </c>
      <c r="S46" s="3396">
        <v>1932</v>
      </c>
      <c r="T46" s="3396">
        <v>1932</v>
      </c>
      <c r="U46" s="3396">
        <v>483</v>
      </c>
      <c r="V46" s="3396">
        <v>0</v>
      </c>
      <c r="W46" s="3396">
        <v>0</v>
      </c>
      <c r="X46" s="3396">
        <v>0</v>
      </c>
      <c r="Y46" s="3396">
        <v>0</v>
      </c>
      <c r="Z46" s="3396">
        <v>0</v>
      </c>
      <c r="AA46" s="3396">
        <v>0</v>
      </c>
      <c r="AB46" s="3396">
        <v>0</v>
      </c>
      <c r="AC46" s="3396">
        <v>0</v>
      </c>
      <c r="AD46" s="3396">
        <v>0</v>
      </c>
      <c r="AE46" s="3396">
        <v>0</v>
      </c>
      <c r="AF46" s="3396">
        <v>0</v>
      </c>
      <c r="AG46" s="3396">
        <v>0</v>
      </c>
      <c r="AH46" s="3396">
        <v>0</v>
      </c>
      <c r="AI46" s="3396">
        <v>0</v>
      </c>
      <c r="AJ46" s="3396">
        <v>0</v>
      </c>
      <c r="AK46" s="3396">
        <v>0</v>
      </c>
      <c r="AL46" s="3396">
        <v>0</v>
      </c>
      <c r="AM46" s="3396">
        <v>0</v>
      </c>
      <c r="AN46" s="3396">
        <v>0</v>
      </c>
      <c r="AO46" s="3396">
        <v>0</v>
      </c>
      <c r="AP46" s="3396">
        <v>0</v>
      </c>
      <c r="AQ46" s="3396">
        <v>0</v>
      </c>
      <c r="AR46" s="3396"/>
      <c r="AS46" s="3396"/>
      <c r="AT46" s="3397">
        <f t="shared" si="5"/>
        <v>6279</v>
      </c>
      <c r="AU46" s="3398">
        <f t="shared" si="6"/>
        <v>0</v>
      </c>
      <c r="AV46" s="3399">
        <f t="shared" si="3"/>
        <v>0</v>
      </c>
      <c r="AW46" s="3400">
        <f t="shared" si="2"/>
        <v>6279</v>
      </c>
      <c r="AX46" s="3401"/>
    </row>
    <row r="47" spans="2:50" outlineLevel="1">
      <c r="B47" s="3402" t="s">
        <v>759</v>
      </c>
      <c r="C47" s="3403"/>
      <c r="D47" s="3404" t="s">
        <v>5377</v>
      </c>
      <c r="E47" s="3405"/>
      <c r="F47" s="3406"/>
      <c r="G47" s="3406"/>
      <c r="H47" s="3406"/>
      <c r="I47" s="3406"/>
      <c r="J47" s="3407"/>
      <c r="K47" s="3408"/>
      <c r="L47" s="3407" t="s">
        <v>5378</v>
      </c>
      <c r="M47" s="3407"/>
      <c r="N47" s="3409">
        <f t="shared" si="4"/>
        <v>2.8029999999999999</v>
      </c>
      <c r="O47" s="3409">
        <v>2.8029999999999999</v>
      </c>
      <c r="P47" s="3411">
        <f>$P$4</f>
        <v>0</v>
      </c>
      <c r="Q47" s="3411" t="s">
        <v>5253</v>
      </c>
      <c r="R47" s="3412">
        <f>SUM(R46:$AQ46)*$N47/100</f>
        <v>176.00037</v>
      </c>
      <c r="S47" s="3412">
        <f>SUM(S46:$AQ46)*$N47/100</f>
        <v>121.84640999999999</v>
      </c>
      <c r="T47" s="3412">
        <f>SUM(T46:$AQ46)*$N47/100</f>
        <v>67.692449999999994</v>
      </c>
      <c r="U47" s="3412">
        <f>SUM(U46:$AQ46)*$N47/100</f>
        <v>13.538489999999999</v>
      </c>
      <c r="V47" s="3412">
        <v>0</v>
      </c>
      <c r="W47" s="3412">
        <v>0</v>
      </c>
      <c r="X47" s="3412">
        <v>0</v>
      </c>
      <c r="Y47" s="3412">
        <v>0</v>
      </c>
      <c r="Z47" s="3412">
        <v>0</v>
      </c>
      <c r="AA47" s="3412">
        <v>0</v>
      </c>
      <c r="AB47" s="3412">
        <v>0</v>
      </c>
      <c r="AC47" s="3412">
        <v>0</v>
      </c>
      <c r="AD47" s="3412">
        <v>0</v>
      </c>
      <c r="AE47" s="3412">
        <v>0</v>
      </c>
      <c r="AF47" s="3412">
        <v>0</v>
      </c>
      <c r="AG47" s="3412">
        <v>0</v>
      </c>
      <c r="AH47" s="3412">
        <v>0</v>
      </c>
      <c r="AI47" s="3412">
        <v>0</v>
      </c>
      <c r="AJ47" s="3412">
        <v>0</v>
      </c>
      <c r="AK47" s="3412">
        <v>0</v>
      </c>
      <c r="AL47" s="3412">
        <v>0</v>
      </c>
      <c r="AM47" s="3412">
        <v>0</v>
      </c>
      <c r="AN47" s="3412">
        <v>0</v>
      </c>
      <c r="AO47" s="3412">
        <v>0</v>
      </c>
      <c r="AP47" s="3412">
        <v>0</v>
      </c>
      <c r="AQ47" s="3412">
        <v>0</v>
      </c>
      <c r="AR47" s="3412"/>
      <c r="AS47" s="3412"/>
      <c r="AT47" s="3413">
        <f t="shared" si="5"/>
        <v>379.07772</v>
      </c>
      <c r="AU47" s="3398">
        <f t="shared" si="6"/>
        <v>0</v>
      </c>
      <c r="AV47" s="3414">
        <f t="shared" si="3"/>
        <v>0</v>
      </c>
      <c r="AW47" s="3415">
        <f t="shared" si="2"/>
        <v>379.07772</v>
      </c>
      <c r="AX47" s="3401"/>
    </row>
    <row r="48" spans="2:50" s="3387" customFormat="1" outlineLevel="1">
      <c r="B48" s="3388" t="s">
        <v>759</v>
      </c>
      <c r="C48" s="3389">
        <v>22</v>
      </c>
      <c r="D48" s="3390" t="s">
        <v>5379</v>
      </c>
      <c r="E48" s="3391" t="s">
        <v>5380</v>
      </c>
      <c r="F48" s="3392" t="s">
        <v>5381</v>
      </c>
      <c r="G48" s="3392" t="s">
        <v>5382</v>
      </c>
      <c r="H48" s="3392" t="s">
        <v>5383</v>
      </c>
      <c r="I48" s="3392" t="s">
        <v>311</v>
      </c>
      <c r="J48" s="3393">
        <v>2227434</v>
      </c>
      <c r="K48" s="3394">
        <v>1655340</v>
      </c>
      <c r="L48" s="3394"/>
      <c r="M48" s="3394"/>
      <c r="N48" s="3416"/>
      <c r="O48" s="3416"/>
      <c r="P48" s="3395"/>
      <c r="Q48" s="3395" t="s">
        <v>5250</v>
      </c>
      <c r="R48" s="3396">
        <v>70440</v>
      </c>
      <c r="S48" s="3396">
        <v>70440</v>
      </c>
      <c r="T48" s="3396">
        <v>70440</v>
      </c>
      <c r="U48" s="3396">
        <v>70440</v>
      </c>
      <c r="V48" s="3396">
        <v>70440</v>
      </c>
      <c r="W48" s="3396">
        <v>70440</v>
      </c>
      <c r="X48" s="3396">
        <v>70440</v>
      </c>
      <c r="Y48" s="3396">
        <v>70440</v>
      </c>
      <c r="Z48" s="3396">
        <v>70440</v>
      </c>
      <c r="AA48" s="3396">
        <v>70440</v>
      </c>
      <c r="AB48" s="3396">
        <v>70440</v>
      </c>
      <c r="AC48" s="3396">
        <v>70440</v>
      </c>
      <c r="AD48" s="3396">
        <v>70440</v>
      </c>
      <c r="AE48" s="3396">
        <v>70440</v>
      </c>
      <c r="AF48" s="3396">
        <v>70440</v>
      </c>
      <c r="AG48" s="3396">
        <v>70440</v>
      </c>
      <c r="AH48" s="3396">
        <v>70440</v>
      </c>
      <c r="AI48" s="3396">
        <v>70440</v>
      </c>
      <c r="AJ48" s="3396">
        <v>70440</v>
      </c>
      <c r="AK48" s="3396">
        <v>70440</v>
      </c>
      <c r="AL48" s="3396">
        <v>70440</v>
      </c>
      <c r="AM48" s="3396">
        <v>70440</v>
      </c>
      <c r="AN48" s="3396">
        <v>70440</v>
      </c>
      <c r="AO48" s="3396">
        <v>35220</v>
      </c>
      <c r="AP48" s="3396">
        <v>0</v>
      </c>
      <c r="AQ48" s="3396">
        <v>0</v>
      </c>
      <c r="AR48" s="3396"/>
      <c r="AS48" s="3396"/>
      <c r="AT48" s="3397">
        <f t="shared" si="5"/>
        <v>1655340</v>
      </c>
      <c r="AU48" s="3398">
        <f t="shared" si="6"/>
        <v>0</v>
      </c>
      <c r="AV48" s="3399">
        <f t="shared" si="3"/>
        <v>1162260</v>
      </c>
      <c r="AW48" s="3400">
        <f t="shared" si="2"/>
        <v>1655340</v>
      </c>
      <c r="AX48" s="3401"/>
    </row>
    <row r="49" spans="1:50" outlineLevel="1">
      <c r="B49" s="3402" t="s">
        <v>759</v>
      </c>
      <c r="C49" s="3403"/>
      <c r="D49" s="3404" t="s">
        <v>5384</v>
      </c>
      <c r="E49" s="3405"/>
      <c r="F49" s="3406"/>
      <c r="G49" s="3406"/>
      <c r="H49" s="3406"/>
      <c r="I49" s="3406"/>
      <c r="J49" s="3407"/>
      <c r="K49" s="3408"/>
      <c r="L49" s="3407" t="s">
        <v>5385</v>
      </c>
      <c r="M49" s="3407"/>
      <c r="N49" s="3409">
        <f t="shared" si="4"/>
        <v>2.2999999999999998</v>
      </c>
      <c r="O49" s="3410">
        <v>2.2999999999999998</v>
      </c>
      <c r="P49" s="3411">
        <f>$P$4</f>
        <v>0</v>
      </c>
      <c r="Q49" s="3411" t="s">
        <v>5253</v>
      </c>
      <c r="R49" s="3412">
        <f>SUM(R48:$AQ48)*$N49/100</f>
        <v>38072.819999999992</v>
      </c>
      <c r="S49" s="3412">
        <f>SUM(S48:$AQ48)*$N49/100</f>
        <v>36452.699999999997</v>
      </c>
      <c r="T49" s="3412">
        <f>SUM(T48:$AQ48)*$N49/100</f>
        <v>34832.579999999994</v>
      </c>
      <c r="U49" s="3412">
        <f>SUM(U48:$AQ48)*$N49/100</f>
        <v>33212.459999999992</v>
      </c>
      <c r="V49" s="3412">
        <f>SUM(V48:$AQ48)*$N49/100</f>
        <v>31592.339999999997</v>
      </c>
      <c r="W49" s="3412">
        <f>SUM(W48:$AQ48)*$N49/100</f>
        <v>29972.22</v>
      </c>
      <c r="X49" s="3412">
        <f>SUM(X48:$AQ48)*$N49/100</f>
        <v>28352.1</v>
      </c>
      <c r="Y49" s="3412">
        <f>SUM(Y48:$AQ48)*$N49/100</f>
        <v>26731.98</v>
      </c>
      <c r="Z49" s="3412">
        <f>SUM(Z48:$AQ48)*$N49/100</f>
        <v>25111.86</v>
      </c>
      <c r="AA49" s="3412">
        <f>SUM(AA48:$AQ48)*$N49/100</f>
        <v>23491.74</v>
      </c>
      <c r="AB49" s="3412">
        <f>SUM(AB48:$AQ48)*$N49/100</f>
        <v>21871.62</v>
      </c>
      <c r="AC49" s="3412">
        <f>SUM(AC48:$AQ48)*$N49/100</f>
        <v>20251.499999999996</v>
      </c>
      <c r="AD49" s="3412">
        <f>SUM(AD48:$AQ48)*$N49/100</f>
        <v>18631.379999999997</v>
      </c>
      <c r="AE49" s="3412">
        <f>SUM(AE48:$AQ48)*$N49/100</f>
        <v>17011.259999999998</v>
      </c>
      <c r="AF49" s="3412">
        <f>SUM(AF48:$AQ48)*$N49/100</f>
        <v>15391.139999999998</v>
      </c>
      <c r="AG49" s="3412">
        <f>SUM(AG48:$AQ48)*$N49/100</f>
        <v>13771.02</v>
      </c>
      <c r="AH49" s="3412">
        <f>SUM(AH48:$AQ48)*$N49/100</f>
        <v>12150.9</v>
      </c>
      <c r="AI49" s="3412">
        <f>SUM(AI48:$AQ48)*$N49/100</f>
        <v>10530.78</v>
      </c>
      <c r="AJ49" s="3412">
        <f>SUM(AJ48:$AQ48)*$N49/100</f>
        <v>8910.659999999998</v>
      </c>
      <c r="AK49" s="3412">
        <f>SUM(AK48:$AQ48)*$N49/100</f>
        <v>7290.54</v>
      </c>
      <c r="AL49" s="3412">
        <f>SUM(AL48:$AQ48)*$N49/100</f>
        <v>5670.42</v>
      </c>
      <c r="AM49" s="3412">
        <f>SUM(AM48:$AQ48)*$N49/100</f>
        <v>4050.2999999999993</v>
      </c>
      <c r="AN49" s="3412">
        <f>SUM(AN48:$AQ48)*$N49/100</f>
        <v>2430.1799999999998</v>
      </c>
      <c r="AO49" s="3412">
        <f>SUM(AO48:$AQ48)*$N49/100</f>
        <v>810.06</v>
      </c>
      <c r="AP49" s="3412">
        <v>0</v>
      </c>
      <c r="AQ49" s="3412">
        <v>0</v>
      </c>
      <c r="AR49" s="3412"/>
      <c r="AS49" s="3412"/>
      <c r="AT49" s="3413">
        <f t="shared" si="5"/>
        <v>466594.56</v>
      </c>
      <c r="AU49" s="3398">
        <f t="shared" si="6"/>
        <v>0</v>
      </c>
      <c r="AV49" s="3414">
        <f t="shared" si="3"/>
        <v>234107.33999999997</v>
      </c>
      <c r="AW49" s="3415">
        <f t="shared" si="2"/>
        <v>466594.55999999994</v>
      </c>
      <c r="AX49" s="3401"/>
    </row>
    <row r="50" spans="1:50" s="3387" customFormat="1" outlineLevel="1">
      <c r="B50" s="3388" t="s">
        <v>317</v>
      </c>
      <c r="C50" s="3389">
        <v>23</v>
      </c>
      <c r="D50" s="3390" t="s">
        <v>5386</v>
      </c>
      <c r="E50" s="3391" t="s">
        <v>5387</v>
      </c>
      <c r="F50" s="3392" t="s">
        <v>5388</v>
      </c>
      <c r="G50" s="3392" t="s">
        <v>5389</v>
      </c>
      <c r="H50" s="3392" t="s">
        <v>5390</v>
      </c>
      <c r="I50" s="3392" t="s">
        <v>311</v>
      </c>
      <c r="J50" s="3393">
        <v>531484</v>
      </c>
      <c r="K50" s="3394">
        <v>320740</v>
      </c>
      <c r="L50" s="3394"/>
      <c r="M50" s="3394"/>
      <c r="N50" s="3416"/>
      <c r="O50" s="3416"/>
      <c r="P50" s="3395"/>
      <c r="Q50" s="3395" t="s">
        <v>5250</v>
      </c>
      <c r="R50" s="3396">
        <v>36656</v>
      </c>
      <c r="S50" s="3396">
        <v>36656</v>
      </c>
      <c r="T50" s="3396">
        <v>36656</v>
      </c>
      <c r="U50" s="3396">
        <v>36656</v>
      </c>
      <c r="V50" s="3396">
        <v>36656</v>
      </c>
      <c r="W50" s="3396">
        <v>36656</v>
      </c>
      <c r="X50" s="3396">
        <v>36656</v>
      </c>
      <c r="Y50" s="3396">
        <v>36656</v>
      </c>
      <c r="Z50" s="3396">
        <v>27492</v>
      </c>
      <c r="AA50" s="3396">
        <v>0</v>
      </c>
      <c r="AB50" s="3396">
        <v>0</v>
      </c>
      <c r="AC50" s="3396">
        <v>0</v>
      </c>
      <c r="AD50" s="3396">
        <v>0</v>
      </c>
      <c r="AE50" s="3396">
        <v>0</v>
      </c>
      <c r="AF50" s="3396">
        <v>0</v>
      </c>
      <c r="AG50" s="3396">
        <v>0</v>
      </c>
      <c r="AH50" s="3396">
        <v>0</v>
      </c>
      <c r="AI50" s="3396">
        <v>0</v>
      </c>
      <c r="AJ50" s="3396">
        <v>0</v>
      </c>
      <c r="AK50" s="3396">
        <v>0</v>
      </c>
      <c r="AL50" s="3396">
        <v>0</v>
      </c>
      <c r="AM50" s="3396">
        <v>0</v>
      </c>
      <c r="AN50" s="3396">
        <v>0</v>
      </c>
      <c r="AO50" s="3396">
        <v>0</v>
      </c>
      <c r="AP50" s="3396">
        <v>0</v>
      </c>
      <c r="AQ50" s="3396">
        <v>0</v>
      </c>
      <c r="AR50" s="3396"/>
      <c r="AS50" s="3396"/>
      <c r="AT50" s="3397">
        <f t="shared" si="5"/>
        <v>320740</v>
      </c>
      <c r="AU50" s="3398">
        <f t="shared" si="6"/>
        <v>0</v>
      </c>
      <c r="AV50" s="3399">
        <f t="shared" si="3"/>
        <v>64148</v>
      </c>
      <c r="AW50" s="3400">
        <f t="shared" si="2"/>
        <v>320740</v>
      </c>
      <c r="AX50" s="3401"/>
    </row>
    <row r="51" spans="1:50" outlineLevel="1">
      <c r="B51" s="3402" t="s">
        <v>317</v>
      </c>
      <c r="C51" s="3403"/>
      <c r="D51" s="3404"/>
      <c r="E51" s="3405"/>
      <c r="F51" s="3406"/>
      <c r="G51" s="3406"/>
      <c r="H51" s="3406"/>
      <c r="I51" s="3406"/>
      <c r="J51" s="3407"/>
      <c r="K51" s="3408"/>
      <c r="L51" s="3407" t="s">
        <v>5391</v>
      </c>
      <c r="M51" s="3407"/>
      <c r="N51" s="3409">
        <f t="shared" si="4"/>
        <v>2.5070000000000001</v>
      </c>
      <c r="O51" s="3409">
        <v>2.5070000000000001</v>
      </c>
      <c r="P51" s="3411">
        <f>$P$4</f>
        <v>0</v>
      </c>
      <c r="Q51" s="3411" t="s">
        <v>5253</v>
      </c>
      <c r="R51" s="3429">
        <f>SUM(R50:$AQ50)*$N51/100</f>
        <v>8040.9518000000007</v>
      </c>
      <c r="S51" s="3429">
        <f>SUM(S50:$AQ50)*$N51/100</f>
        <v>7121.9858800000002</v>
      </c>
      <c r="T51" s="3412">
        <f>SUM(T50:$AQ50)*$N51/100</f>
        <v>6203.0199600000005</v>
      </c>
      <c r="U51" s="3412">
        <f>SUM(U50:$AQ50)*$N51/100</f>
        <v>5284.05404</v>
      </c>
      <c r="V51" s="3412">
        <f>SUM(V50:$AQ50)*$N51/100</f>
        <v>4365.0881200000003</v>
      </c>
      <c r="W51" s="3412">
        <f>SUM(W50:$AQ50)*$N51/100</f>
        <v>3446.1222000000002</v>
      </c>
      <c r="X51" s="3412">
        <f>SUM(X50:$AQ50)*$N51/100</f>
        <v>2527.1562800000002</v>
      </c>
      <c r="Y51" s="3412">
        <f>SUM(Y50:$AQ50)*$N51/100</f>
        <v>1608.1903600000003</v>
      </c>
      <c r="Z51" s="3412">
        <f>SUM(Z50:$AQ50)*$N51/100</f>
        <v>689.22444000000007</v>
      </c>
      <c r="AA51" s="3412">
        <v>0</v>
      </c>
      <c r="AB51" s="3412">
        <v>0</v>
      </c>
      <c r="AC51" s="3412">
        <v>0</v>
      </c>
      <c r="AD51" s="3412">
        <v>0</v>
      </c>
      <c r="AE51" s="3412">
        <v>0</v>
      </c>
      <c r="AF51" s="3412">
        <v>0</v>
      </c>
      <c r="AG51" s="3412">
        <v>0</v>
      </c>
      <c r="AH51" s="3412">
        <v>0</v>
      </c>
      <c r="AI51" s="3412">
        <v>0</v>
      </c>
      <c r="AJ51" s="3412">
        <v>0</v>
      </c>
      <c r="AK51" s="3412">
        <v>0</v>
      </c>
      <c r="AL51" s="3412">
        <v>0</v>
      </c>
      <c r="AM51" s="3412">
        <v>0</v>
      </c>
      <c r="AN51" s="3412">
        <v>0</v>
      </c>
      <c r="AO51" s="3412">
        <v>0</v>
      </c>
      <c r="AP51" s="3412">
        <v>0</v>
      </c>
      <c r="AQ51" s="3412">
        <v>0</v>
      </c>
      <c r="AR51" s="3412"/>
      <c r="AS51" s="3412"/>
      <c r="AT51" s="3413">
        <f t="shared" si="5"/>
        <v>39285.793080000003</v>
      </c>
      <c r="AU51" s="3398">
        <f t="shared" si="6"/>
        <v>0</v>
      </c>
      <c r="AV51" s="3414">
        <f t="shared" si="3"/>
        <v>2297.4148000000005</v>
      </c>
      <c r="AW51" s="3415">
        <f t="shared" si="2"/>
        <v>39285.793080000003</v>
      </c>
      <c r="AX51" s="3401"/>
    </row>
    <row r="52" spans="1:50" s="3387" customFormat="1" outlineLevel="1">
      <c r="B52" s="3388" t="s">
        <v>759</v>
      </c>
      <c r="C52" s="3389">
        <v>24</v>
      </c>
      <c r="D52" s="3390" t="s">
        <v>703</v>
      </c>
      <c r="E52" s="3391" t="s">
        <v>5392</v>
      </c>
      <c r="F52" s="3392" t="s">
        <v>5393</v>
      </c>
      <c r="G52" s="3392" t="s">
        <v>5394</v>
      </c>
      <c r="H52" s="3392" t="s">
        <v>5395</v>
      </c>
      <c r="I52" s="3392" t="s">
        <v>311</v>
      </c>
      <c r="J52" s="3393">
        <v>583938.46</v>
      </c>
      <c r="K52" s="3394">
        <v>441952</v>
      </c>
      <c r="L52" s="3394"/>
      <c r="M52" s="3394"/>
      <c r="N52" s="3416"/>
      <c r="O52" s="3416"/>
      <c r="P52" s="3395"/>
      <c r="Q52" s="3395" t="s">
        <v>5250</v>
      </c>
      <c r="R52" s="3418">
        <v>31568</v>
      </c>
      <c r="S52" s="3418">
        <v>31568</v>
      </c>
      <c r="T52" s="3396">
        <v>31568</v>
      </c>
      <c r="U52" s="3396">
        <v>31568</v>
      </c>
      <c r="V52" s="3396">
        <v>31568</v>
      </c>
      <c r="W52" s="3396">
        <v>31568</v>
      </c>
      <c r="X52" s="3396">
        <v>31568</v>
      </c>
      <c r="Y52" s="3396">
        <v>31568</v>
      </c>
      <c r="Z52" s="3396">
        <v>31568</v>
      </c>
      <c r="AA52" s="3396">
        <v>31568</v>
      </c>
      <c r="AB52" s="3396">
        <v>31568</v>
      </c>
      <c r="AC52" s="3396">
        <v>31568</v>
      </c>
      <c r="AD52" s="3396">
        <v>31568</v>
      </c>
      <c r="AE52" s="3396">
        <v>31568</v>
      </c>
      <c r="AF52" s="3396">
        <v>0</v>
      </c>
      <c r="AG52" s="3396">
        <v>0</v>
      </c>
      <c r="AH52" s="3396">
        <v>0</v>
      </c>
      <c r="AI52" s="3396">
        <v>0</v>
      </c>
      <c r="AJ52" s="3396">
        <v>0</v>
      </c>
      <c r="AK52" s="3396">
        <v>0</v>
      </c>
      <c r="AL52" s="3396">
        <v>0</v>
      </c>
      <c r="AM52" s="3396">
        <v>0</v>
      </c>
      <c r="AN52" s="3396">
        <v>0</v>
      </c>
      <c r="AO52" s="3396">
        <v>0</v>
      </c>
      <c r="AP52" s="3396">
        <v>0</v>
      </c>
      <c r="AQ52" s="3396">
        <v>0</v>
      </c>
      <c r="AR52" s="3396"/>
      <c r="AS52" s="3396"/>
      <c r="AT52" s="3397">
        <f t="shared" si="5"/>
        <v>441952</v>
      </c>
      <c r="AU52" s="3398">
        <f t="shared" si="6"/>
        <v>0</v>
      </c>
      <c r="AV52" s="3399">
        <f t="shared" si="3"/>
        <v>220976</v>
      </c>
      <c r="AW52" s="3400">
        <f t="shared" si="2"/>
        <v>441952</v>
      </c>
      <c r="AX52" s="3401"/>
    </row>
    <row r="53" spans="1:50" outlineLevel="1">
      <c r="B53" s="3402" t="s">
        <v>759</v>
      </c>
      <c r="C53" s="3403"/>
      <c r="D53" s="3404"/>
      <c r="E53" s="3405"/>
      <c r="F53" s="3406"/>
      <c r="G53" s="3406"/>
      <c r="H53" s="3406"/>
      <c r="I53" s="3406"/>
      <c r="J53" s="3407"/>
      <c r="K53" s="3408"/>
      <c r="L53" s="3407" t="s">
        <v>5396</v>
      </c>
      <c r="M53" s="3407"/>
      <c r="N53" s="3409">
        <f t="shared" si="4"/>
        <v>2.5169999999999999</v>
      </c>
      <c r="O53" s="3409">
        <v>2.5169999999999999</v>
      </c>
      <c r="P53" s="3411">
        <f>$P$4</f>
        <v>0</v>
      </c>
      <c r="Q53" s="3411" t="s">
        <v>5253</v>
      </c>
      <c r="R53" s="3429">
        <f>SUM(R52:$AQ52)*$N53/100</f>
        <v>11123.931839999999</v>
      </c>
      <c r="S53" s="3429">
        <f>SUM(S52:$AQ52)*$N53/100</f>
        <v>10329.36528</v>
      </c>
      <c r="T53" s="3412">
        <f>SUM(T52:$AQ52)*$N53/100</f>
        <v>9534.7987199999989</v>
      </c>
      <c r="U53" s="3412">
        <f>SUM(U52:$AQ52)*$N53/100</f>
        <v>8740.2321599999996</v>
      </c>
      <c r="V53" s="3412">
        <f>SUM(V52:$AQ52)*$N53/100</f>
        <v>7945.6655999999994</v>
      </c>
      <c r="W53" s="3412">
        <f>SUM(W52:$AQ52)*$N53/100</f>
        <v>7151.0990400000001</v>
      </c>
      <c r="X53" s="3412">
        <f>SUM(X52:$AQ52)*$N53/100</f>
        <v>6356.5324799999999</v>
      </c>
      <c r="Y53" s="3412">
        <f>SUM(Y52:$AQ52)*$N53/100</f>
        <v>5561.9659199999996</v>
      </c>
      <c r="Z53" s="3412">
        <f>SUM(Z52:$AQ52)*$N53/100</f>
        <v>4767.3993599999994</v>
      </c>
      <c r="AA53" s="3412">
        <f>SUM(AA52:$AQ52)*$N53/100</f>
        <v>3972.8327999999997</v>
      </c>
      <c r="AB53" s="3412">
        <f>SUM(AB52:$AQ52)*$N53/100</f>
        <v>3178.2662399999999</v>
      </c>
      <c r="AC53" s="3412">
        <f>SUM(AC52:$AQ52)*$N53/100</f>
        <v>2383.6996799999997</v>
      </c>
      <c r="AD53" s="3412">
        <f>SUM(AD52:$AQ52)*$N53/100</f>
        <v>1589.13312</v>
      </c>
      <c r="AE53" s="3412">
        <f>SUM(AE52:$AQ52)*$N53/100</f>
        <v>794.56655999999998</v>
      </c>
      <c r="AF53" s="3412">
        <v>0</v>
      </c>
      <c r="AG53" s="3412">
        <v>0</v>
      </c>
      <c r="AH53" s="3412">
        <v>0</v>
      </c>
      <c r="AI53" s="3412">
        <v>0</v>
      </c>
      <c r="AJ53" s="3412">
        <v>0</v>
      </c>
      <c r="AK53" s="3412">
        <v>0</v>
      </c>
      <c r="AL53" s="3412">
        <v>0</v>
      </c>
      <c r="AM53" s="3412">
        <v>0</v>
      </c>
      <c r="AN53" s="3412">
        <v>0</v>
      </c>
      <c r="AO53" s="3412">
        <v>0</v>
      </c>
      <c r="AP53" s="3412">
        <v>0</v>
      </c>
      <c r="AQ53" s="3412">
        <v>0</v>
      </c>
      <c r="AR53" s="3412"/>
      <c r="AS53" s="3412"/>
      <c r="AT53" s="3413">
        <f t="shared" si="5"/>
        <v>83429.488800000006</v>
      </c>
      <c r="AU53" s="3398">
        <f t="shared" si="6"/>
        <v>0</v>
      </c>
      <c r="AV53" s="3414">
        <f t="shared" si="3"/>
        <v>22247.863679999995</v>
      </c>
      <c r="AW53" s="3415">
        <f t="shared" si="2"/>
        <v>83429.488799999992</v>
      </c>
      <c r="AX53" s="3401"/>
    </row>
    <row r="54" spans="1:50" s="3387" customFormat="1" outlineLevel="1">
      <c r="B54" s="3388" t="s">
        <v>317</v>
      </c>
      <c r="C54" s="3389">
        <v>25</v>
      </c>
      <c r="D54" s="3390" t="s">
        <v>5397</v>
      </c>
      <c r="E54" s="3391" t="s">
        <v>5398</v>
      </c>
      <c r="F54" s="3392" t="s">
        <v>5399</v>
      </c>
      <c r="G54" s="3392" t="s">
        <v>5400</v>
      </c>
      <c r="H54" s="3392" t="s">
        <v>5401</v>
      </c>
      <c r="I54" s="3392" t="s">
        <v>311</v>
      </c>
      <c r="J54" s="3393">
        <v>2556845.52</v>
      </c>
      <c r="K54" s="3394">
        <v>2147587.52</v>
      </c>
      <c r="L54" s="3394"/>
      <c r="M54" s="3394"/>
      <c r="N54" s="3416"/>
      <c r="O54" s="3416"/>
      <c r="P54" s="3395"/>
      <c r="Q54" s="3395" t="s">
        <v>5250</v>
      </c>
      <c r="R54" s="3418">
        <v>96316</v>
      </c>
      <c r="S54" s="3418">
        <v>96316</v>
      </c>
      <c r="T54" s="3396">
        <v>96316</v>
      </c>
      <c r="U54" s="3396">
        <v>96316</v>
      </c>
      <c r="V54" s="3396">
        <v>96316</v>
      </c>
      <c r="W54" s="3396">
        <v>96316</v>
      </c>
      <c r="X54" s="3396">
        <v>96316</v>
      </c>
      <c r="Y54" s="3396">
        <v>96316</v>
      </c>
      <c r="Z54" s="3396">
        <v>96316</v>
      </c>
      <c r="AA54" s="3396">
        <v>96316</v>
      </c>
      <c r="AB54" s="3396">
        <v>96316</v>
      </c>
      <c r="AC54" s="3396">
        <v>96316</v>
      </c>
      <c r="AD54" s="3396">
        <v>96316</v>
      </c>
      <c r="AE54" s="3396">
        <v>96316</v>
      </c>
      <c r="AF54" s="3396">
        <v>96316</v>
      </c>
      <c r="AG54" s="3396">
        <v>96316</v>
      </c>
      <c r="AH54" s="3396">
        <v>96316</v>
      </c>
      <c r="AI54" s="3396">
        <v>96316</v>
      </c>
      <c r="AJ54" s="3396">
        <v>96316</v>
      </c>
      <c r="AK54" s="3396">
        <v>96316</v>
      </c>
      <c r="AL54" s="3396">
        <v>96316</v>
      </c>
      <c r="AM54" s="3396">
        <v>96316</v>
      </c>
      <c r="AN54" s="3396">
        <v>28635.52</v>
      </c>
      <c r="AO54" s="3396">
        <v>0</v>
      </c>
      <c r="AP54" s="3396">
        <v>0</v>
      </c>
      <c r="AQ54" s="3396">
        <v>0</v>
      </c>
      <c r="AR54" s="3396"/>
      <c r="AS54" s="3396"/>
      <c r="AT54" s="3397">
        <f t="shared" si="5"/>
        <v>2147587.52</v>
      </c>
      <c r="AU54" s="3398">
        <f t="shared" si="6"/>
        <v>0</v>
      </c>
      <c r="AV54" s="3399">
        <f t="shared" si="3"/>
        <v>1473375.52</v>
      </c>
      <c r="AW54" s="3400">
        <f t="shared" si="2"/>
        <v>2147587.52</v>
      </c>
      <c r="AX54" s="3401"/>
    </row>
    <row r="55" spans="1:50" outlineLevel="1">
      <c r="B55" s="3402" t="s">
        <v>317</v>
      </c>
      <c r="C55" s="3403"/>
      <c r="D55" s="3404"/>
      <c r="E55" s="3405"/>
      <c r="F55" s="3406"/>
      <c r="G55" s="3406"/>
      <c r="H55" s="3406"/>
      <c r="I55" s="3406"/>
      <c r="J55" s="3407"/>
      <c r="K55" s="3408"/>
      <c r="L55" s="3407" t="s">
        <v>5402</v>
      </c>
      <c r="M55" s="3407"/>
      <c r="N55" s="3409">
        <f t="shared" si="4"/>
        <v>4.2089999999999996</v>
      </c>
      <c r="O55" s="3409">
        <v>4.2089999999999996</v>
      </c>
      <c r="P55" s="3411">
        <f>$P$4</f>
        <v>0</v>
      </c>
      <c r="Q55" s="3411" t="s">
        <v>5253</v>
      </c>
      <c r="R55" s="3429">
        <f>SUM(R54:$AQ54)*$N55/100</f>
        <v>90391.958716799985</v>
      </c>
      <c r="S55" s="3429">
        <f>SUM(S54:$AQ54)*$N55/100</f>
        <v>86338.018276799994</v>
      </c>
      <c r="T55" s="3412">
        <f>SUM(T54:$AQ54)*$N55/100</f>
        <v>82284.077836799988</v>
      </c>
      <c r="U55" s="3412">
        <f>SUM(U54:$AQ54)*$N55/100</f>
        <v>78230.137396799997</v>
      </c>
      <c r="V55" s="3412">
        <f>SUM(V54:$AQ54)*$N55/100</f>
        <v>74176.196956800006</v>
      </c>
      <c r="W55" s="3412">
        <f>SUM(W54:$AQ54)*$N55/100</f>
        <v>70122.256516799986</v>
      </c>
      <c r="X55" s="3412">
        <f>SUM(X54:$AQ54)*$N55/100</f>
        <v>66068.316076799994</v>
      </c>
      <c r="Y55" s="3412">
        <f>SUM(Y54:$AQ54)*$N55/100</f>
        <v>62014.375636799996</v>
      </c>
      <c r="Z55" s="3412">
        <f>SUM(Z54:$AQ54)*$N55/100</f>
        <v>57960.435196799997</v>
      </c>
      <c r="AA55" s="3412">
        <f>SUM(AA54:$AQ54)*$N55/100</f>
        <v>53906.494756799992</v>
      </c>
      <c r="AB55" s="3412">
        <f>SUM(AB54:$AQ54)*$N55/100</f>
        <v>49852.554316799993</v>
      </c>
      <c r="AC55" s="3412">
        <f>SUM(AC54:$AQ54)*$N55/100</f>
        <v>45798.613876799995</v>
      </c>
      <c r="AD55" s="3412">
        <f>SUM(AD54:$AQ54)*$N55/100</f>
        <v>41744.673436799996</v>
      </c>
      <c r="AE55" s="3412">
        <f>SUM(AE54:$AQ54)*$N55/100</f>
        <v>37690.732996799998</v>
      </c>
      <c r="AF55" s="3412">
        <f>SUM(AF54:$AQ54)*$N55/100</f>
        <v>33636.792556799999</v>
      </c>
      <c r="AG55" s="3412">
        <f>SUM(AG54:$AQ54)*$N55/100</f>
        <v>29582.852116799997</v>
      </c>
      <c r="AH55" s="3412">
        <f>SUM(AH54:$AQ54)*$N55/100</f>
        <v>25528.911676799999</v>
      </c>
      <c r="AI55" s="3412">
        <f>SUM(AI54:$AQ54)*$N55/100</f>
        <v>21474.971236799996</v>
      </c>
      <c r="AJ55" s="3412">
        <f>SUM(AJ54:$AQ54)*$N55/100</f>
        <v>17421.030796799998</v>
      </c>
      <c r="AK55" s="3412">
        <f>SUM(AK54:$AQ54)*$N55/100</f>
        <v>13367.090356799999</v>
      </c>
      <c r="AL55" s="3412">
        <f>SUM(AL54:$AQ54)*$N55/100</f>
        <v>9313.1499167999991</v>
      </c>
      <c r="AM55" s="3412">
        <f>SUM(AM54:$AQ54)*$N55/100</f>
        <v>5259.2094767999997</v>
      </c>
      <c r="AN55" s="3412">
        <f>SUM(AN54:$AQ54)*$N55/100</f>
        <v>1205.2690367999999</v>
      </c>
      <c r="AO55" s="3412">
        <v>0</v>
      </c>
      <c r="AP55" s="3412">
        <v>0</v>
      </c>
      <c r="AQ55" s="3412">
        <v>0</v>
      </c>
      <c r="AR55" s="3412"/>
      <c r="AS55" s="3412"/>
      <c r="AT55" s="3413">
        <f t="shared" si="5"/>
        <v>1053368.1191663998</v>
      </c>
      <c r="AU55" s="3398">
        <f t="shared" si="6"/>
        <v>0</v>
      </c>
      <c r="AV55" s="3414">
        <f t="shared" si="3"/>
        <v>505757.1573888</v>
      </c>
      <c r="AW55" s="3415">
        <f t="shared" si="2"/>
        <v>1053368.1191664001</v>
      </c>
      <c r="AX55" s="3401"/>
    </row>
    <row r="56" spans="1:50" s="3387" customFormat="1" outlineLevel="1">
      <c r="B56" s="3388" t="s">
        <v>317</v>
      </c>
      <c r="C56" s="3389">
        <v>26</v>
      </c>
      <c r="D56" s="3390" t="s">
        <v>5403</v>
      </c>
      <c r="E56" s="3391" t="s">
        <v>5404</v>
      </c>
      <c r="F56" s="3392" t="s">
        <v>5405</v>
      </c>
      <c r="G56" s="3392" t="s">
        <v>5406</v>
      </c>
      <c r="H56" s="3392" t="s">
        <v>5407</v>
      </c>
      <c r="I56" s="3392" t="s">
        <v>311</v>
      </c>
      <c r="J56" s="3393">
        <v>1410783</v>
      </c>
      <c r="K56" s="3394">
        <v>838698</v>
      </c>
      <c r="L56" s="3394"/>
      <c r="M56" s="3394"/>
      <c r="N56" s="3416"/>
      <c r="O56" s="3416"/>
      <c r="P56" s="3395"/>
      <c r="Q56" s="3395" t="s">
        <v>5250</v>
      </c>
      <c r="R56" s="3418">
        <v>88284</v>
      </c>
      <c r="S56" s="3418">
        <v>88284</v>
      </c>
      <c r="T56" s="3396">
        <v>88284</v>
      </c>
      <c r="U56" s="3396">
        <v>88284</v>
      </c>
      <c r="V56" s="3396">
        <v>88284</v>
      </c>
      <c r="W56" s="3396">
        <v>88284</v>
      </c>
      <c r="X56" s="3396">
        <v>88284</v>
      </c>
      <c r="Y56" s="3396">
        <v>88284</v>
      </c>
      <c r="Z56" s="3396">
        <v>88284</v>
      </c>
      <c r="AA56" s="3396">
        <v>44142</v>
      </c>
      <c r="AB56" s="3396">
        <v>0</v>
      </c>
      <c r="AC56" s="3396">
        <v>0</v>
      </c>
      <c r="AD56" s="3396">
        <v>0</v>
      </c>
      <c r="AE56" s="3396">
        <v>0</v>
      </c>
      <c r="AF56" s="3396">
        <v>0</v>
      </c>
      <c r="AG56" s="3396">
        <v>0</v>
      </c>
      <c r="AH56" s="3396">
        <v>0</v>
      </c>
      <c r="AI56" s="3396">
        <v>0</v>
      </c>
      <c r="AJ56" s="3396">
        <v>0</v>
      </c>
      <c r="AK56" s="3396">
        <v>0</v>
      </c>
      <c r="AL56" s="3396">
        <v>0</v>
      </c>
      <c r="AM56" s="3396">
        <v>0</v>
      </c>
      <c r="AN56" s="3396">
        <v>0</v>
      </c>
      <c r="AO56" s="3396">
        <v>0</v>
      </c>
      <c r="AP56" s="3396">
        <v>0</v>
      </c>
      <c r="AQ56" s="3396">
        <v>0</v>
      </c>
      <c r="AR56" s="3396"/>
      <c r="AS56" s="3396"/>
      <c r="AT56" s="3397">
        <f t="shared" si="5"/>
        <v>838698</v>
      </c>
      <c r="AU56" s="3398">
        <f t="shared" si="6"/>
        <v>0</v>
      </c>
      <c r="AV56" s="3399">
        <f t="shared" si="3"/>
        <v>220710</v>
      </c>
      <c r="AW56" s="3400">
        <f t="shared" si="2"/>
        <v>838698</v>
      </c>
      <c r="AX56" s="3401"/>
    </row>
    <row r="57" spans="1:50" outlineLevel="1">
      <c r="B57" s="3402" t="s">
        <v>317</v>
      </c>
      <c r="C57" s="3403"/>
      <c r="D57" s="3404"/>
      <c r="E57" s="3405"/>
      <c r="F57" s="3406"/>
      <c r="G57" s="3406"/>
      <c r="H57" s="3406"/>
      <c r="I57" s="3406"/>
      <c r="J57" s="3407"/>
      <c r="K57" s="3408"/>
      <c r="L57" s="3407" t="s">
        <v>5408</v>
      </c>
      <c r="M57" s="3407"/>
      <c r="N57" s="3409">
        <f t="shared" si="4"/>
        <v>2.8119999999999998</v>
      </c>
      <c r="O57" s="3409">
        <v>2.8119999999999998</v>
      </c>
      <c r="P57" s="3411">
        <f>$P$4</f>
        <v>0</v>
      </c>
      <c r="Q57" s="3411" t="s">
        <v>5253</v>
      </c>
      <c r="R57" s="3429">
        <f>SUM(R56:$AQ56)*$N57/100</f>
        <v>23584.187760000001</v>
      </c>
      <c r="S57" s="3429">
        <f>SUM(S56:$AQ56)*$N57/100</f>
        <v>21101.641680000001</v>
      </c>
      <c r="T57" s="3412">
        <f>SUM(T56:$AQ56)*$N57/100</f>
        <v>18619.095599999997</v>
      </c>
      <c r="U57" s="3412">
        <f>SUM(U56:$AQ56)*$N57/100</f>
        <v>16136.549519999999</v>
      </c>
      <c r="V57" s="3412">
        <f>SUM(V56:$AQ56)*$N57/100</f>
        <v>13654.003439999999</v>
      </c>
      <c r="W57" s="3412">
        <f>SUM(W56:$AQ56)*$N57/100</f>
        <v>11171.45736</v>
      </c>
      <c r="X57" s="3412">
        <f>SUM(X56:$AQ56)*$N57/100</f>
        <v>8688.9112799999984</v>
      </c>
      <c r="Y57" s="3412">
        <f>SUM(Y56:$AQ56)*$N57/100</f>
        <v>6206.3652000000002</v>
      </c>
      <c r="Z57" s="3412">
        <f>SUM(Z56:$AQ56)*$N57/100</f>
        <v>3723.8191199999997</v>
      </c>
      <c r="AA57" s="3412">
        <f>SUM(AA56:$AQ56)*$N57/100</f>
        <v>1241.2730399999998</v>
      </c>
      <c r="AB57" s="3412">
        <v>0</v>
      </c>
      <c r="AC57" s="3412">
        <v>0</v>
      </c>
      <c r="AD57" s="3412">
        <v>0</v>
      </c>
      <c r="AE57" s="3412">
        <v>0</v>
      </c>
      <c r="AF57" s="3412">
        <v>0</v>
      </c>
      <c r="AG57" s="3412">
        <v>0</v>
      </c>
      <c r="AH57" s="3412">
        <v>0</v>
      </c>
      <c r="AI57" s="3412">
        <v>0</v>
      </c>
      <c r="AJ57" s="3412">
        <v>0</v>
      </c>
      <c r="AK57" s="3412">
        <v>0</v>
      </c>
      <c r="AL57" s="3412">
        <v>0</v>
      </c>
      <c r="AM57" s="3412">
        <v>0</v>
      </c>
      <c r="AN57" s="3412">
        <v>0</v>
      </c>
      <c r="AO57" s="3412">
        <v>0</v>
      </c>
      <c r="AP57" s="3412">
        <v>0</v>
      </c>
      <c r="AQ57" s="3412">
        <v>0</v>
      </c>
      <c r="AR57" s="3412"/>
      <c r="AS57" s="3412"/>
      <c r="AT57" s="3413">
        <f t="shared" si="5"/>
        <v>124127.304</v>
      </c>
      <c r="AU57" s="3398">
        <f t="shared" si="6"/>
        <v>0</v>
      </c>
      <c r="AV57" s="3414">
        <f t="shared" si="3"/>
        <v>11171.45736</v>
      </c>
      <c r="AW57" s="3415">
        <f t="shared" si="2"/>
        <v>124127.304</v>
      </c>
      <c r="AX57" s="3401"/>
    </row>
    <row r="58" spans="1:50" s="3387" customFormat="1" outlineLevel="1">
      <c r="A58" s="3387" t="s">
        <v>5260</v>
      </c>
      <c r="B58" s="3388" t="s">
        <v>759</v>
      </c>
      <c r="C58" s="3389">
        <v>27</v>
      </c>
      <c r="D58" s="3390" t="s">
        <v>5409</v>
      </c>
      <c r="E58" s="3391" t="s">
        <v>5410</v>
      </c>
      <c r="F58" s="3392" t="s">
        <v>5411</v>
      </c>
      <c r="G58" s="3392" t="s">
        <v>5412</v>
      </c>
      <c r="H58" s="3392" t="s">
        <v>5413</v>
      </c>
      <c r="I58" s="3392" t="s">
        <v>311</v>
      </c>
      <c r="J58" s="3393">
        <v>824810</v>
      </c>
      <c r="K58" s="3394">
        <v>735669</v>
      </c>
      <c r="L58" s="3394"/>
      <c r="M58" s="3394"/>
      <c r="N58" s="3416"/>
      <c r="O58" s="3416"/>
      <c r="P58" s="3395"/>
      <c r="Q58" s="3395" t="s">
        <v>5250</v>
      </c>
      <c r="R58" s="3418">
        <v>29724</v>
      </c>
      <c r="S58" s="3418">
        <v>29724</v>
      </c>
      <c r="T58" s="3396">
        <v>29724</v>
      </c>
      <c r="U58" s="3396">
        <v>29724</v>
      </c>
      <c r="V58" s="3396">
        <v>29724</v>
      </c>
      <c r="W58" s="3396">
        <v>29724</v>
      </c>
      <c r="X58" s="3396">
        <v>29724</v>
      </c>
      <c r="Y58" s="3396">
        <v>29724</v>
      </c>
      <c r="Z58" s="3396">
        <v>29724</v>
      </c>
      <c r="AA58" s="3396">
        <v>29724</v>
      </c>
      <c r="AB58" s="3396">
        <v>29724</v>
      </c>
      <c r="AC58" s="3396">
        <v>29724</v>
      </c>
      <c r="AD58" s="3396">
        <v>29724</v>
      </c>
      <c r="AE58" s="3396">
        <v>29724</v>
      </c>
      <c r="AF58" s="3396">
        <v>29724</v>
      </c>
      <c r="AG58" s="3396">
        <v>29724</v>
      </c>
      <c r="AH58" s="3396">
        <v>29724</v>
      </c>
      <c r="AI58" s="3396">
        <v>29724</v>
      </c>
      <c r="AJ58" s="3396">
        <v>29724</v>
      </c>
      <c r="AK58" s="3396">
        <v>29724</v>
      </c>
      <c r="AL58" s="3396">
        <v>29724</v>
      </c>
      <c r="AM58" s="3396">
        <v>29724</v>
      </c>
      <c r="AN58" s="3396">
        <v>29724</v>
      </c>
      <c r="AO58" s="3396">
        <v>29724</v>
      </c>
      <c r="AP58" s="3396">
        <v>22293</v>
      </c>
      <c r="AQ58" s="3396">
        <v>0</v>
      </c>
      <c r="AR58" s="3396"/>
      <c r="AS58" s="3396"/>
      <c r="AT58" s="3397">
        <f t="shared" si="5"/>
        <v>735669</v>
      </c>
      <c r="AU58" s="3398">
        <f t="shared" si="6"/>
        <v>0</v>
      </c>
      <c r="AV58" s="3399">
        <f t="shared" si="3"/>
        <v>527601</v>
      </c>
      <c r="AW58" s="3400">
        <f t="shared" si="2"/>
        <v>735669</v>
      </c>
      <c r="AX58" s="3401"/>
    </row>
    <row r="59" spans="1:50" outlineLevel="1">
      <c r="A59" s="3387" t="s">
        <v>5260</v>
      </c>
      <c r="B59" s="3402" t="s">
        <v>759</v>
      </c>
      <c r="C59" s="3403"/>
      <c r="D59" s="3404" t="s">
        <v>5414</v>
      </c>
      <c r="E59" s="3405"/>
      <c r="F59" s="3406"/>
      <c r="G59" s="3406"/>
      <c r="H59" s="3406"/>
      <c r="I59" s="3406"/>
      <c r="J59" s="3407"/>
      <c r="K59" s="3408"/>
      <c r="L59" s="3407" t="s">
        <v>5415</v>
      </c>
      <c r="M59" s="3407"/>
      <c r="N59" s="3409">
        <f t="shared" si="4"/>
        <v>3.1080000000000001</v>
      </c>
      <c r="O59" s="3409">
        <v>3.1080000000000001</v>
      </c>
      <c r="P59" s="3411">
        <f>$P$4</f>
        <v>0</v>
      </c>
      <c r="Q59" s="3411" t="s">
        <v>5253</v>
      </c>
      <c r="R59" s="3429">
        <f>SUM(R58:$AQ58)*$N59/100</f>
        <v>22864.592519999998</v>
      </c>
      <c r="S59" s="3429">
        <f>SUM(S58:$AQ58)*$N59/100</f>
        <v>21940.7706</v>
      </c>
      <c r="T59" s="3412">
        <f>SUM(T58:$AQ58)*$N59/100</f>
        <v>21016.948680000001</v>
      </c>
      <c r="U59" s="3412">
        <f>SUM(U58:$AQ58)*$N59/100</f>
        <v>20093.126759999999</v>
      </c>
      <c r="V59" s="3412">
        <f>SUM(V58:$AQ58)*$N59/100</f>
        <v>19169.304840000001</v>
      </c>
      <c r="W59" s="3412">
        <f>SUM(W58:$AQ58)*$N59/100</f>
        <v>18245.482920000002</v>
      </c>
      <c r="X59" s="3412">
        <f>SUM(X58:$AQ58)*$N59/100</f>
        <v>17321.661</v>
      </c>
      <c r="Y59" s="3412">
        <f>SUM(Y58:$AQ58)*$N59/100</f>
        <v>16397.839080000002</v>
      </c>
      <c r="Z59" s="3412">
        <f>SUM(Z58:$AQ58)*$N59/100</f>
        <v>15474.017159999999</v>
      </c>
      <c r="AA59" s="3412">
        <f>SUM(AA58:$AQ58)*$N59/100</f>
        <v>14550.195239999999</v>
      </c>
      <c r="AB59" s="3412">
        <f>SUM(AB58:$AQ58)*$N59/100</f>
        <v>13626.373319999999</v>
      </c>
      <c r="AC59" s="3412">
        <f>SUM(AC58:$AQ58)*$N59/100</f>
        <v>12702.551400000002</v>
      </c>
      <c r="AD59" s="3412">
        <f>SUM(AD58:$AQ58)*$N59/100</f>
        <v>11778.729480000002</v>
      </c>
      <c r="AE59" s="3412">
        <f>SUM(AE58:$AQ58)*$N59/100</f>
        <v>10854.90756</v>
      </c>
      <c r="AF59" s="3412">
        <f>SUM(AF58:$AQ58)*$N59/100</f>
        <v>9931.0856399999993</v>
      </c>
      <c r="AG59" s="3412">
        <f>SUM(AG58:$AQ58)*$N59/100</f>
        <v>9007.263719999999</v>
      </c>
      <c r="AH59" s="3412">
        <f>SUM(AH58:$AQ58)*$N59/100</f>
        <v>8083.4418000000005</v>
      </c>
      <c r="AI59" s="3412">
        <f>SUM(AI58:$AQ58)*$N59/100</f>
        <v>7159.6198800000002</v>
      </c>
      <c r="AJ59" s="3412">
        <f>SUM(AJ58:$AQ58)*$N59/100</f>
        <v>6235.7979599999999</v>
      </c>
      <c r="AK59" s="3412">
        <f>SUM(AK58:$AQ58)*$N59/100</f>
        <v>5311.9760400000005</v>
      </c>
      <c r="AL59" s="3412">
        <f>SUM(AL58:$AQ58)*$N59/100</f>
        <v>4388.1541200000001</v>
      </c>
      <c r="AM59" s="3412">
        <f>SUM(AM58:$AQ58)*$N59/100</f>
        <v>3464.3322000000003</v>
      </c>
      <c r="AN59" s="3412">
        <f>SUM(AN58:$AQ58)*$N59/100</f>
        <v>2540.5102800000004</v>
      </c>
      <c r="AO59" s="3412">
        <f>SUM(AO58:$AQ58)*$N59/100</f>
        <v>1616.6883600000001</v>
      </c>
      <c r="AP59" s="3412">
        <f>SUM(AP58:$AQ58)*$N59/100</f>
        <v>692.86644000000001</v>
      </c>
      <c r="AQ59" s="3412">
        <v>0</v>
      </c>
      <c r="AR59" s="3412"/>
      <c r="AS59" s="3412"/>
      <c r="AT59" s="3413">
        <f t="shared" si="5"/>
        <v>294468.23699999996</v>
      </c>
      <c r="AU59" s="3398">
        <f t="shared" si="6"/>
        <v>0</v>
      </c>
      <c r="AV59" s="3414">
        <f t="shared" si="3"/>
        <v>153816.34968000001</v>
      </c>
      <c r="AW59" s="3415">
        <f t="shared" si="2"/>
        <v>294468.23699999996</v>
      </c>
      <c r="AX59" s="3401"/>
    </row>
    <row r="60" spans="1:50" s="3387" customFormat="1" outlineLevel="1">
      <c r="B60" s="3388" t="s">
        <v>759</v>
      </c>
      <c r="C60" s="3389">
        <v>28</v>
      </c>
      <c r="D60" s="3390" t="s">
        <v>5416</v>
      </c>
      <c r="E60" s="3391" t="s">
        <v>5417</v>
      </c>
      <c r="F60" s="3392" t="s">
        <v>5418</v>
      </c>
      <c r="G60" s="3392" t="s">
        <v>5412</v>
      </c>
      <c r="H60" s="3392" t="s">
        <v>5419</v>
      </c>
      <c r="I60" s="3392" t="s">
        <v>311</v>
      </c>
      <c r="J60" s="3393">
        <v>347420.04</v>
      </c>
      <c r="K60" s="3394">
        <v>272338.03999999998</v>
      </c>
      <c r="L60" s="3394"/>
      <c r="M60" s="3394"/>
      <c r="N60" s="3416"/>
      <c r="O60" s="3416"/>
      <c r="P60" s="3395"/>
      <c r="Q60" s="3395" t="s">
        <v>5250</v>
      </c>
      <c r="R60" s="3418">
        <v>18788</v>
      </c>
      <c r="S60" s="3418">
        <v>18788</v>
      </c>
      <c r="T60" s="3396">
        <v>18788</v>
      </c>
      <c r="U60" s="3396">
        <v>18788</v>
      </c>
      <c r="V60" s="3396">
        <v>18788</v>
      </c>
      <c r="W60" s="3396">
        <v>18788</v>
      </c>
      <c r="X60" s="3396">
        <v>18788</v>
      </c>
      <c r="Y60" s="3396">
        <v>18788</v>
      </c>
      <c r="Z60" s="3396">
        <v>18788</v>
      </c>
      <c r="AA60" s="3396">
        <v>18788</v>
      </c>
      <c r="AB60" s="3396">
        <v>18788</v>
      </c>
      <c r="AC60" s="3396">
        <v>18788</v>
      </c>
      <c r="AD60" s="3396">
        <v>18788</v>
      </c>
      <c r="AE60" s="3396">
        <v>18788</v>
      </c>
      <c r="AF60" s="3396">
        <v>9306.0400000000009</v>
      </c>
      <c r="AG60" s="3396">
        <v>0</v>
      </c>
      <c r="AH60" s="3396">
        <v>0</v>
      </c>
      <c r="AI60" s="3396">
        <v>0</v>
      </c>
      <c r="AJ60" s="3396">
        <v>0</v>
      </c>
      <c r="AK60" s="3396">
        <v>0</v>
      </c>
      <c r="AL60" s="3396">
        <v>0</v>
      </c>
      <c r="AM60" s="3396">
        <v>0</v>
      </c>
      <c r="AN60" s="3396">
        <v>0</v>
      </c>
      <c r="AO60" s="3396">
        <v>0</v>
      </c>
      <c r="AP60" s="3396">
        <v>0</v>
      </c>
      <c r="AQ60" s="3396">
        <v>0</v>
      </c>
      <c r="AR60" s="3396"/>
      <c r="AS60" s="3396"/>
      <c r="AT60" s="3397">
        <f t="shared" si="5"/>
        <v>272338.03999999998</v>
      </c>
      <c r="AU60" s="3398">
        <f t="shared" si="6"/>
        <v>0</v>
      </c>
      <c r="AV60" s="3399">
        <f t="shared" si="3"/>
        <v>140822.04</v>
      </c>
      <c r="AW60" s="3400">
        <f t="shared" si="2"/>
        <v>272338.04000000004</v>
      </c>
      <c r="AX60" s="3401"/>
    </row>
    <row r="61" spans="1:50" outlineLevel="1">
      <c r="B61" s="3402" t="s">
        <v>759</v>
      </c>
      <c r="C61" s="3403"/>
      <c r="D61" s="3404" t="s">
        <v>5420</v>
      </c>
      <c r="E61" s="3405"/>
      <c r="F61" s="3406"/>
      <c r="G61" s="3406"/>
      <c r="H61" s="3406"/>
      <c r="I61" s="3406"/>
      <c r="J61" s="3407"/>
      <c r="K61" s="3408"/>
      <c r="L61" s="3407" t="s">
        <v>5415</v>
      </c>
      <c r="M61" s="3407"/>
      <c r="N61" s="3409">
        <f t="shared" si="4"/>
        <v>2.88</v>
      </c>
      <c r="O61" s="3409">
        <v>2.88</v>
      </c>
      <c r="P61" s="3411">
        <f>$P$4</f>
        <v>0</v>
      </c>
      <c r="Q61" s="3411" t="s">
        <v>5253</v>
      </c>
      <c r="R61" s="3429">
        <f>SUM(R60:$AQ60)*$N61/100</f>
        <v>7843.3355519999996</v>
      </c>
      <c r="S61" s="3429">
        <f>SUM(S60:$AQ60)*$N61/100</f>
        <v>7302.2411519999996</v>
      </c>
      <c r="T61" s="3412">
        <f>SUM(T60:$AQ60)*$N61/100</f>
        <v>6761.1467520000006</v>
      </c>
      <c r="U61" s="3412">
        <f>SUM(U60:$AQ60)*$N61/100</f>
        <v>6220.0523519999997</v>
      </c>
      <c r="V61" s="3412">
        <f>SUM(V60:$AQ60)*$N61/100</f>
        <v>5678.9579520000007</v>
      </c>
      <c r="W61" s="3412">
        <f>SUM(W60:$AQ60)*$N61/100</f>
        <v>5137.8635519999998</v>
      </c>
      <c r="X61" s="3412">
        <f>SUM(X60:$AQ60)*$N61/100</f>
        <v>4596.7691519999998</v>
      </c>
      <c r="Y61" s="3412">
        <f>SUM(Y60:$AQ60)*$N61/100</f>
        <v>4055.6747519999999</v>
      </c>
      <c r="Z61" s="3412">
        <f>SUM(Z60:$AQ60)*$N61/100</f>
        <v>3514.5803519999999</v>
      </c>
      <c r="AA61" s="3412">
        <f>SUM(AA60:$AQ60)*$N61/100</f>
        <v>2973.4859520000005</v>
      </c>
      <c r="AB61" s="3412">
        <f>SUM(AB60:$AQ60)*$N61/100</f>
        <v>2432.391552</v>
      </c>
      <c r="AC61" s="3412">
        <f>SUM(AC60:$AQ60)*$N61/100</f>
        <v>1891.2971520000001</v>
      </c>
      <c r="AD61" s="3412">
        <f>SUM(AD60:$AQ60)*$N61/100</f>
        <v>1350.2027520000001</v>
      </c>
      <c r="AE61" s="3412">
        <f>SUM(AE60:$AQ60)*$N61/100</f>
        <v>809.10835199999997</v>
      </c>
      <c r="AF61" s="3412">
        <f>SUM(AF60:$AQ60)*$N61/100</f>
        <v>268.01395200000002</v>
      </c>
      <c r="AG61" s="3412">
        <v>0</v>
      </c>
      <c r="AH61" s="3412">
        <v>0</v>
      </c>
      <c r="AI61" s="3412">
        <v>0</v>
      </c>
      <c r="AJ61" s="3412">
        <v>0</v>
      </c>
      <c r="AK61" s="3412">
        <v>0</v>
      </c>
      <c r="AL61" s="3412">
        <v>0</v>
      </c>
      <c r="AM61" s="3412">
        <v>0</v>
      </c>
      <c r="AN61" s="3412">
        <v>0</v>
      </c>
      <c r="AO61" s="3412">
        <v>0</v>
      </c>
      <c r="AP61" s="3412">
        <v>0</v>
      </c>
      <c r="AQ61" s="3412">
        <v>0</v>
      </c>
      <c r="AR61" s="3412"/>
      <c r="AS61" s="3412"/>
      <c r="AT61" s="3413">
        <f t="shared" si="5"/>
        <v>60835.121280000007</v>
      </c>
      <c r="AU61" s="3398">
        <f t="shared" si="6"/>
        <v>0</v>
      </c>
      <c r="AV61" s="3414">
        <f t="shared" si="3"/>
        <v>17294.754816000001</v>
      </c>
      <c r="AW61" s="3415">
        <f t="shared" si="2"/>
        <v>60835.121280000007</v>
      </c>
      <c r="AX61" s="3401"/>
    </row>
    <row r="62" spans="1:50" s="3387" customFormat="1" outlineLevel="1">
      <c r="B62" s="3388" t="s">
        <v>759</v>
      </c>
      <c r="C62" s="3389">
        <v>29</v>
      </c>
      <c r="D62" s="3390" t="s">
        <v>5421</v>
      </c>
      <c r="E62" s="3391" t="s">
        <v>5422</v>
      </c>
      <c r="F62" s="3392" t="s">
        <v>5423</v>
      </c>
      <c r="G62" s="3392" t="s">
        <v>5424</v>
      </c>
      <c r="H62" s="3392" t="s">
        <v>5425</v>
      </c>
      <c r="I62" s="3392" t="s">
        <v>311</v>
      </c>
      <c r="J62" s="3393">
        <v>9703992</v>
      </c>
      <c r="K62" s="3394">
        <v>8627007.9199999999</v>
      </c>
      <c r="L62" s="3394"/>
      <c r="M62" s="3394"/>
      <c r="N62" s="3416"/>
      <c r="O62" s="3416"/>
      <c r="P62" s="3395"/>
      <c r="Q62" s="3395" t="s">
        <v>5250</v>
      </c>
      <c r="R62" s="3418">
        <v>343508</v>
      </c>
      <c r="S62" s="3418">
        <v>343508</v>
      </c>
      <c r="T62" s="3396">
        <v>343508</v>
      </c>
      <c r="U62" s="3396">
        <v>343508</v>
      </c>
      <c r="V62" s="3396">
        <v>343508</v>
      </c>
      <c r="W62" s="3396">
        <v>343508</v>
      </c>
      <c r="X62" s="3396">
        <v>343508</v>
      </c>
      <c r="Y62" s="3396">
        <v>343508</v>
      </c>
      <c r="Z62" s="3396">
        <v>343508</v>
      </c>
      <c r="AA62" s="3396">
        <v>343508</v>
      </c>
      <c r="AB62" s="3396">
        <v>343508</v>
      </c>
      <c r="AC62" s="3396">
        <v>343508</v>
      </c>
      <c r="AD62" s="3396">
        <v>343508</v>
      </c>
      <c r="AE62" s="3396">
        <v>343508</v>
      </c>
      <c r="AF62" s="3396">
        <v>343508</v>
      </c>
      <c r="AG62" s="3396">
        <v>343508</v>
      </c>
      <c r="AH62" s="3396">
        <v>343508</v>
      </c>
      <c r="AI62" s="3396">
        <v>343508</v>
      </c>
      <c r="AJ62" s="3396">
        <v>343508</v>
      </c>
      <c r="AK62" s="3396">
        <v>343508</v>
      </c>
      <c r="AL62" s="3396">
        <v>343508</v>
      </c>
      <c r="AM62" s="3396">
        <v>343508</v>
      </c>
      <c r="AN62" s="3396">
        <v>343508</v>
      </c>
      <c r="AO62" s="3396">
        <v>343508</v>
      </c>
      <c r="AP62" s="3396">
        <v>343508</v>
      </c>
      <c r="AQ62" s="3396">
        <v>39307.919999999998</v>
      </c>
      <c r="AR62" s="3396"/>
      <c r="AS62" s="3396"/>
      <c r="AT62" s="3397">
        <f t="shared" si="5"/>
        <v>8627007.9199999999</v>
      </c>
      <c r="AU62" s="3398">
        <f t="shared" si="6"/>
        <v>0</v>
      </c>
      <c r="AV62" s="3399">
        <f t="shared" si="3"/>
        <v>6222451.9199999999</v>
      </c>
      <c r="AW62" s="3400">
        <f t="shared" si="2"/>
        <v>8627007.9199999999</v>
      </c>
      <c r="AX62" s="3401"/>
    </row>
    <row r="63" spans="1:50" outlineLevel="1">
      <c r="B63" s="3402" t="s">
        <v>759</v>
      </c>
      <c r="C63" s="3403"/>
      <c r="D63" s="3404"/>
      <c r="E63" s="3405"/>
      <c r="F63" s="3406"/>
      <c r="G63" s="3406"/>
      <c r="H63" s="3406"/>
      <c r="I63" s="3406"/>
      <c r="J63" s="3407"/>
      <c r="K63" s="3408"/>
      <c r="L63" s="3407" t="s">
        <v>5426</v>
      </c>
      <c r="M63" s="3407"/>
      <c r="N63" s="3409">
        <f t="shared" si="4"/>
        <v>3.2919999999999998</v>
      </c>
      <c r="O63" s="3409">
        <v>3.2919999999999998</v>
      </c>
      <c r="P63" s="3411">
        <f>$P$4</f>
        <v>0</v>
      </c>
      <c r="Q63" s="3411" t="s">
        <v>5253</v>
      </c>
      <c r="R63" s="3429">
        <f>SUM(R62:$AQ62)*$N63/100-10000</f>
        <v>274001.10072639998</v>
      </c>
      <c r="S63" s="3429">
        <f>SUM(S62:$AQ62)*$N63/100</f>
        <v>272692.81736639998</v>
      </c>
      <c r="T63" s="3412">
        <f>SUM(T62:$AQ62)*$N63/100</f>
        <v>261384.5340064</v>
      </c>
      <c r="U63" s="3412">
        <f>SUM(U62:$AQ62)*$N63/100</f>
        <v>250076.25064639997</v>
      </c>
      <c r="V63" s="3412">
        <f>SUM(V62:$AQ62)*$N63/100</f>
        <v>238767.96728639997</v>
      </c>
      <c r="W63" s="3412">
        <f>SUM(W62:$AQ62)*$N63/100</f>
        <v>227459.68392639997</v>
      </c>
      <c r="X63" s="3412">
        <f>SUM(X62:$AQ62)*$N63/100</f>
        <v>216151.4005664</v>
      </c>
      <c r="Y63" s="3412">
        <f>SUM(Y62:$AQ62)*$N63/100</f>
        <v>204843.1172064</v>
      </c>
      <c r="Z63" s="3412">
        <f>SUM(Z62:$AQ62)*$N63/100</f>
        <v>193534.83384639997</v>
      </c>
      <c r="AA63" s="3412">
        <f>SUM(AA62:$AQ62)*$N63/100</f>
        <v>182226.55048639997</v>
      </c>
      <c r="AB63" s="3412">
        <f>SUM(AB62:$AQ62)*$N63/100</f>
        <v>170918.26712639999</v>
      </c>
      <c r="AC63" s="3412">
        <f>SUM(AC62:$AQ62)*$N63/100</f>
        <v>159609.98376639999</v>
      </c>
      <c r="AD63" s="3412">
        <f>SUM(AD62:$AQ62)*$N63/100</f>
        <v>148301.70040639999</v>
      </c>
      <c r="AE63" s="3412">
        <f>SUM(AE62:$AQ62)*$N63/100</f>
        <v>136993.41704639999</v>
      </c>
      <c r="AF63" s="3412">
        <f>SUM(AF62:$AQ62)*$N63/100</f>
        <v>125685.13368639997</v>
      </c>
      <c r="AG63" s="3412">
        <f>SUM(AG62:$AQ62)*$N63/100</f>
        <v>114376.85032639999</v>
      </c>
      <c r="AH63" s="3412">
        <f>SUM(AH62:$AQ62)*$N63/100</f>
        <v>103068.5669664</v>
      </c>
      <c r="AI63" s="3412">
        <f>SUM(AI62:$AQ62)*$N63/100</f>
        <v>91760.283606399986</v>
      </c>
      <c r="AJ63" s="3412">
        <f>SUM(AJ62:$AQ62)*$N63/100</f>
        <v>80452.000246399999</v>
      </c>
      <c r="AK63" s="3412">
        <f>SUM(AK62:$AQ62)*$N63/100</f>
        <v>69143.716886399998</v>
      </c>
      <c r="AL63" s="3412">
        <f>SUM(AL62:$AQ62)*$N63/100</f>
        <v>57835.433526399989</v>
      </c>
      <c r="AM63" s="3412">
        <f>SUM(AM62:$AQ62)*$N63/100</f>
        <v>46527.150166399988</v>
      </c>
      <c r="AN63" s="3412">
        <f>SUM(AN62:$AQ62)*$N63/100</f>
        <v>35218.866806399994</v>
      </c>
      <c r="AO63" s="3412">
        <f>SUM(AO62:$AQ62)*$N63/100</f>
        <v>23910.583446399996</v>
      </c>
      <c r="AP63" s="3412">
        <f>SUM(AP62:$AQ62)*$N63/100</f>
        <v>12602.300086399999</v>
      </c>
      <c r="AQ63" s="3412">
        <f>SUM(AQ62:$AQ62)*$N63/100</f>
        <v>1294.0167263999999</v>
      </c>
      <c r="AR63" s="3412"/>
      <c r="AS63" s="3412"/>
      <c r="AT63" s="3413">
        <f t="shared" si="5"/>
        <v>3698836.526886398</v>
      </c>
      <c r="AU63" s="3398">
        <f t="shared" si="6"/>
        <v>0</v>
      </c>
      <c r="AV63" s="3414">
        <f t="shared" si="3"/>
        <v>1958302.7723616001</v>
      </c>
      <c r="AW63" s="3415">
        <f t="shared" si="2"/>
        <v>3698836.5268863998</v>
      </c>
      <c r="AX63" s="3401"/>
    </row>
    <row r="64" spans="1:50" s="3425" customFormat="1" outlineLevel="1">
      <c r="B64" s="3421" t="s">
        <v>759</v>
      </c>
      <c r="C64" s="3422">
        <v>30</v>
      </c>
      <c r="D64" s="3423" t="s">
        <v>5427</v>
      </c>
      <c r="E64" s="3391" t="s">
        <v>5428</v>
      </c>
      <c r="F64" s="3391" t="s">
        <v>5429</v>
      </c>
      <c r="G64" s="3391" t="s">
        <v>5424</v>
      </c>
      <c r="H64" s="3391" t="s">
        <v>5430</v>
      </c>
      <c r="I64" s="3391" t="s">
        <v>311</v>
      </c>
      <c r="J64" s="3393">
        <v>43430</v>
      </c>
      <c r="K64" s="3394">
        <v>4452</v>
      </c>
      <c r="L64" s="3394"/>
      <c r="M64" s="3394"/>
      <c r="N64" s="3430"/>
      <c r="O64" s="3430"/>
      <c r="P64" s="3395"/>
      <c r="Q64" s="3395" t="s">
        <v>5250</v>
      </c>
      <c r="R64" s="3418">
        <v>848</v>
      </c>
      <c r="S64" s="3418">
        <v>848</v>
      </c>
      <c r="T64" s="3418">
        <v>848</v>
      </c>
      <c r="U64" s="3418">
        <v>848</v>
      </c>
      <c r="V64" s="3418">
        <v>848</v>
      </c>
      <c r="W64" s="3418">
        <v>212</v>
      </c>
      <c r="X64" s="3396">
        <v>0</v>
      </c>
      <c r="Y64" s="3396">
        <v>0</v>
      </c>
      <c r="Z64" s="3396">
        <v>0</v>
      </c>
      <c r="AA64" s="3396">
        <v>0</v>
      </c>
      <c r="AB64" s="3396">
        <v>0</v>
      </c>
      <c r="AC64" s="3396">
        <v>0</v>
      </c>
      <c r="AD64" s="3396">
        <v>0</v>
      </c>
      <c r="AE64" s="3396">
        <v>0</v>
      </c>
      <c r="AF64" s="3396">
        <v>0</v>
      </c>
      <c r="AG64" s="3396">
        <v>0</v>
      </c>
      <c r="AH64" s="3396">
        <v>0</v>
      </c>
      <c r="AI64" s="3396">
        <v>0</v>
      </c>
      <c r="AJ64" s="3396">
        <v>0</v>
      </c>
      <c r="AK64" s="3396">
        <v>0</v>
      </c>
      <c r="AL64" s="3396">
        <v>0</v>
      </c>
      <c r="AM64" s="3396">
        <v>0</v>
      </c>
      <c r="AN64" s="3396">
        <v>0</v>
      </c>
      <c r="AO64" s="3396">
        <v>0</v>
      </c>
      <c r="AP64" s="3396">
        <v>0</v>
      </c>
      <c r="AQ64" s="3396">
        <v>0</v>
      </c>
      <c r="AR64" s="3396"/>
      <c r="AS64" s="3396"/>
      <c r="AT64" s="3400">
        <f t="shared" si="5"/>
        <v>4452</v>
      </c>
      <c r="AU64" s="3424">
        <f t="shared" si="6"/>
        <v>0</v>
      </c>
      <c r="AV64" s="3399">
        <f t="shared" si="3"/>
        <v>0</v>
      </c>
      <c r="AW64" s="3400">
        <f t="shared" si="2"/>
        <v>4452</v>
      </c>
      <c r="AX64" s="3401"/>
    </row>
    <row r="65" spans="2:50" s="3369" customFormat="1" outlineLevel="1">
      <c r="B65" s="3426" t="s">
        <v>759</v>
      </c>
      <c r="C65" s="3427"/>
      <c r="D65" s="3428"/>
      <c r="E65" s="3405"/>
      <c r="F65" s="3405"/>
      <c r="G65" s="3405"/>
      <c r="H65" s="3405"/>
      <c r="I65" s="3405"/>
      <c r="J65" s="3407"/>
      <c r="K65" s="3408"/>
      <c r="L65" s="3407">
        <v>0</v>
      </c>
      <c r="M65" s="3407" t="s">
        <v>5431</v>
      </c>
      <c r="N65" s="3409">
        <f>SUM(O65:P65)</f>
        <v>0.25</v>
      </c>
      <c r="O65" s="3409">
        <v>0.25</v>
      </c>
      <c r="P65" s="3411">
        <f>$P$4</f>
        <v>0</v>
      </c>
      <c r="Q65" s="3411" t="s">
        <v>5253</v>
      </c>
      <c r="R65" s="3429">
        <f>SUM(R64:$AQ64)*$N65/100</f>
        <v>11.13</v>
      </c>
      <c r="S65" s="3429">
        <f>SUM(S64:$AQ64)*$N65/100</f>
        <v>9.01</v>
      </c>
      <c r="T65" s="3412">
        <f>SUM(T64:$AQ64)*$N65/100</f>
        <v>6.89</v>
      </c>
      <c r="U65" s="3412">
        <f>SUM(U64:$AQ64)*$N65/100</f>
        <v>4.7699999999999996</v>
      </c>
      <c r="V65" s="3412">
        <f>SUM(V64:$AQ64)*$N65/100</f>
        <v>2.65</v>
      </c>
      <c r="W65" s="3412">
        <f>SUM(W64:$AQ64)*$N65/100</f>
        <v>0.53</v>
      </c>
      <c r="X65" s="3412">
        <v>0</v>
      </c>
      <c r="Y65" s="3412">
        <v>0</v>
      </c>
      <c r="Z65" s="3412">
        <v>0</v>
      </c>
      <c r="AA65" s="3412">
        <v>0</v>
      </c>
      <c r="AB65" s="3412">
        <v>0</v>
      </c>
      <c r="AC65" s="3412">
        <v>0</v>
      </c>
      <c r="AD65" s="3412">
        <v>0</v>
      </c>
      <c r="AE65" s="3412">
        <v>0</v>
      </c>
      <c r="AF65" s="3412">
        <v>0</v>
      </c>
      <c r="AG65" s="3412">
        <v>0</v>
      </c>
      <c r="AH65" s="3412">
        <v>0</v>
      </c>
      <c r="AI65" s="3412">
        <v>0</v>
      </c>
      <c r="AJ65" s="3412">
        <v>0</v>
      </c>
      <c r="AK65" s="3412">
        <v>0</v>
      </c>
      <c r="AL65" s="3412">
        <v>0</v>
      </c>
      <c r="AM65" s="3412">
        <v>0</v>
      </c>
      <c r="AN65" s="3412">
        <v>0</v>
      </c>
      <c r="AO65" s="3412">
        <v>0</v>
      </c>
      <c r="AP65" s="3412">
        <v>0</v>
      </c>
      <c r="AQ65" s="3412">
        <v>0</v>
      </c>
      <c r="AR65" s="3412"/>
      <c r="AS65" s="3412"/>
      <c r="AT65" s="3415">
        <f t="shared" si="5"/>
        <v>34.980000000000004</v>
      </c>
      <c r="AU65" s="3424">
        <f t="shared" si="6"/>
        <v>0</v>
      </c>
      <c r="AV65" s="3414">
        <f t="shared" si="3"/>
        <v>0</v>
      </c>
      <c r="AW65" s="3415">
        <f t="shared" si="2"/>
        <v>34.980000000000004</v>
      </c>
      <c r="AX65" s="3401"/>
    </row>
    <row r="66" spans="2:50" s="3387" customFormat="1" outlineLevel="1">
      <c r="B66" s="3388" t="s">
        <v>759</v>
      </c>
      <c r="C66" s="3389">
        <v>31</v>
      </c>
      <c r="D66" s="3390" t="s">
        <v>5432</v>
      </c>
      <c r="E66" s="3391" t="s">
        <v>5433</v>
      </c>
      <c r="F66" s="3392" t="s">
        <v>5434</v>
      </c>
      <c r="G66" s="3392" t="s">
        <v>5435</v>
      </c>
      <c r="H66" s="3392" t="s">
        <v>5436</v>
      </c>
      <c r="I66" s="3392" t="s">
        <v>311</v>
      </c>
      <c r="J66" s="3393">
        <v>400000</v>
      </c>
      <c r="K66" s="3394">
        <v>345319</v>
      </c>
      <c r="L66" s="3394"/>
      <c r="M66" s="3394"/>
      <c r="N66" s="3416"/>
      <c r="O66" s="3416"/>
      <c r="P66" s="3395"/>
      <c r="Q66" s="3395" t="s">
        <v>5250</v>
      </c>
      <c r="R66" s="3396">
        <v>13676</v>
      </c>
      <c r="S66" s="3396">
        <v>13676</v>
      </c>
      <c r="T66" s="3396">
        <v>13676</v>
      </c>
      <c r="U66" s="3396">
        <v>13676</v>
      </c>
      <c r="V66" s="3396">
        <v>13676</v>
      </c>
      <c r="W66" s="3396">
        <v>13676</v>
      </c>
      <c r="X66" s="3396">
        <v>13676</v>
      </c>
      <c r="Y66" s="3396">
        <v>13676</v>
      </c>
      <c r="Z66" s="3396">
        <v>13676</v>
      </c>
      <c r="AA66" s="3396">
        <v>13676</v>
      </c>
      <c r="AB66" s="3396">
        <v>13676</v>
      </c>
      <c r="AC66" s="3396">
        <v>13676</v>
      </c>
      <c r="AD66" s="3396">
        <v>13676</v>
      </c>
      <c r="AE66" s="3396">
        <v>13676</v>
      </c>
      <c r="AF66" s="3396">
        <v>13676</v>
      </c>
      <c r="AG66" s="3396">
        <v>13676</v>
      </c>
      <c r="AH66" s="3396">
        <v>13676</v>
      </c>
      <c r="AI66" s="3396">
        <v>13676</v>
      </c>
      <c r="AJ66" s="3396">
        <v>13676</v>
      </c>
      <c r="AK66" s="3396">
        <v>13676</v>
      </c>
      <c r="AL66" s="3396">
        <v>13676</v>
      </c>
      <c r="AM66" s="3396">
        <v>13676</v>
      </c>
      <c r="AN66" s="3396">
        <v>13676</v>
      </c>
      <c r="AO66" s="3396">
        <v>13676</v>
      </c>
      <c r="AP66" s="3396">
        <v>13676</v>
      </c>
      <c r="AQ66" s="3396">
        <v>3419</v>
      </c>
      <c r="AR66" s="3396"/>
      <c r="AS66" s="3396"/>
      <c r="AT66" s="3397">
        <f t="shared" si="5"/>
        <v>345319</v>
      </c>
      <c r="AU66" s="3398">
        <f t="shared" si="6"/>
        <v>0</v>
      </c>
      <c r="AV66" s="3399">
        <f t="shared" si="3"/>
        <v>249587</v>
      </c>
      <c r="AW66" s="3400">
        <f t="shared" si="2"/>
        <v>345319</v>
      </c>
      <c r="AX66" s="3401"/>
    </row>
    <row r="67" spans="2:50" outlineLevel="1">
      <c r="B67" s="3402" t="s">
        <v>759</v>
      </c>
      <c r="C67" s="3403"/>
      <c r="D67" s="3404" t="s">
        <v>5437</v>
      </c>
      <c r="E67" s="3405"/>
      <c r="F67" s="3406"/>
      <c r="G67" s="3406"/>
      <c r="H67" s="3406"/>
      <c r="I67" s="3406"/>
      <c r="J67" s="3407"/>
      <c r="K67" s="3408"/>
      <c r="L67" s="3407" t="s">
        <v>5438</v>
      </c>
      <c r="M67" s="3407"/>
      <c r="N67" s="3409">
        <f>SUM(O67:P67)</f>
        <v>3.0630000000000002</v>
      </c>
      <c r="O67" s="3409">
        <v>3.0630000000000002</v>
      </c>
      <c r="P67" s="3411">
        <f>$P$4</f>
        <v>0</v>
      </c>
      <c r="Q67" s="3411" t="s">
        <v>5253</v>
      </c>
      <c r="R67" s="3412">
        <f>SUM(R66:$AQ66)*$N67/100</f>
        <v>10577.12097</v>
      </c>
      <c r="S67" s="3412">
        <f>SUM(S66:$AQ66)*$N67/100</f>
        <v>10158.22509</v>
      </c>
      <c r="T67" s="3412">
        <f>SUM(T66:$AQ66)*$N67/100</f>
        <v>9739.3292100000017</v>
      </c>
      <c r="U67" s="3412">
        <f>SUM(U66:$AQ66)*$N67/100</f>
        <v>9320.4333300000017</v>
      </c>
      <c r="V67" s="3412">
        <f>SUM(V66:$AQ66)*$N67/100</f>
        <v>8901.5374499999998</v>
      </c>
      <c r="W67" s="3412">
        <f>SUM(W66:$AQ66)*$N67/100</f>
        <v>8482.6415699999998</v>
      </c>
      <c r="X67" s="3412">
        <f>SUM(X66:$AQ66)*$N67/100</f>
        <v>8063.7456899999997</v>
      </c>
      <c r="Y67" s="3412">
        <f>SUM(Y66:$AQ66)*$N67/100</f>
        <v>7644.8498100000006</v>
      </c>
      <c r="Z67" s="3412">
        <f>SUM(Z66:$AQ66)*$N67/100</f>
        <v>7225.9539300000006</v>
      </c>
      <c r="AA67" s="3412">
        <f>SUM(AA66:$AQ66)*$N67/100</f>
        <v>6807.0580500000005</v>
      </c>
      <c r="AB67" s="3412">
        <f>SUM(AB66:$AQ66)*$N67/100</f>
        <v>6388.1621700000005</v>
      </c>
      <c r="AC67" s="3412">
        <f>SUM(AC66:$AQ66)*$N67/100</f>
        <v>5969.2662900000005</v>
      </c>
      <c r="AD67" s="3412">
        <f>SUM(AD66:$AQ66)*$N67/100</f>
        <v>5550.3704100000004</v>
      </c>
      <c r="AE67" s="3412">
        <f>SUM(AE66:$AQ66)*$N67/100</f>
        <v>5131.4745300000004</v>
      </c>
      <c r="AF67" s="3412">
        <f>SUM(AF66:$AQ66)*$N67/100</f>
        <v>4712.5786500000004</v>
      </c>
      <c r="AG67" s="3412">
        <f>SUM(AG66:$AQ66)*$N67/100</f>
        <v>4293.6827700000003</v>
      </c>
      <c r="AH67" s="3412">
        <f>SUM(AH66:$AQ66)*$N67/100</f>
        <v>3874.7868900000003</v>
      </c>
      <c r="AI67" s="3412">
        <f>SUM(AI66:$AQ66)*$N67/100</f>
        <v>3455.8910100000003</v>
      </c>
      <c r="AJ67" s="3412">
        <f>SUM(AJ66:$AQ66)*$N67/100</f>
        <v>3036.9951300000002</v>
      </c>
      <c r="AK67" s="3412">
        <f>SUM(AK66:$AQ66)*$N67/100</f>
        <v>2618.0992500000002</v>
      </c>
      <c r="AL67" s="3412">
        <f>SUM(AL66:$AQ66)*$N67/100</f>
        <v>2199.2033700000002</v>
      </c>
      <c r="AM67" s="3412">
        <f>SUM(AM66:$AQ66)*$N67/100</f>
        <v>1780.3074900000001</v>
      </c>
      <c r="AN67" s="3412">
        <f>SUM(AN66:$AQ66)*$N67/100</f>
        <v>1361.4116100000001</v>
      </c>
      <c r="AO67" s="3412">
        <f>SUM(AO66:$AQ66)*$N67/100</f>
        <v>942.51573000000008</v>
      </c>
      <c r="AP67" s="3412">
        <f>SUM(AP66:$AQ66)*$N67/100</f>
        <v>523.61985000000004</v>
      </c>
      <c r="AQ67" s="3412">
        <f>SUM(AQ66:$AQ66)*$N67/100</f>
        <v>104.72397000000001</v>
      </c>
      <c r="AR67" s="3412"/>
      <c r="AS67" s="3412"/>
      <c r="AT67" s="3413">
        <f t="shared" si="5"/>
        <v>138863.98422000004</v>
      </c>
      <c r="AU67" s="3398">
        <f t="shared" si="6"/>
        <v>0</v>
      </c>
      <c r="AV67" s="3414">
        <f t="shared" si="3"/>
        <v>73620.950910000029</v>
      </c>
      <c r="AW67" s="3415">
        <f t="shared" si="2"/>
        <v>138863.98422000004</v>
      </c>
      <c r="AX67" s="3401"/>
    </row>
    <row r="68" spans="2:50" s="3387" customFormat="1" outlineLevel="1" collapsed="1">
      <c r="B68" s="3388" t="s">
        <v>759</v>
      </c>
      <c r="C68" s="3389">
        <v>32</v>
      </c>
      <c r="D68" s="3390" t="s">
        <v>5439</v>
      </c>
      <c r="E68" s="3391" t="s">
        <v>5440</v>
      </c>
      <c r="F68" s="3392" t="s">
        <v>5441</v>
      </c>
      <c r="G68" s="3392" t="s">
        <v>5442</v>
      </c>
      <c r="H68" s="3392" t="s">
        <v>5443</v>
      </c>
      <c r="I68" s="3392" t="s">
        <v>311</v>
      </c>
      <c r="J68" s="3393">
        <v>279650</v>
      </c>
      <c r="K68" s="3394">
        <v>241491</v>
      </c>
      <c r="L68" s="3394"/>
      <c r="M68" s="3394"/>
      <c r="N68" s="3416"/>
      <c r="O68" s="3416"/>
      <c r="P68" s="3395"/>
      <c r="Q68" s="3395" t="s">
        <v>5250</v>
      </c>
      <c r="R68" s="3396">
        <v>9564</v>
      </c>
      <c r="S68" s="3396">
        <v>9564</v>
      </c>
      <c r="T68" s="3396">
        <v>9564</v>
      </c>
      <c r="U68" s="3396">
        <v>9564</v>
      </c>
      <c r="V68" s="3396">
        <v>9564</v>
      </c>
      <c r="W68" s="3396">
        <v>9564</v>
      </c>
      <c r="X68" s="3396">
        <v>9564</v>
      </c>
      <c r="Y68" s="3396">
        <v>9564</v>
      </c>
      <c r="Z68" s="3396">
        <v>9564</v>
      </c>
      <c r="AA68" s="3396">
        <v>9564</v>
      </c>
      <c r="AB68" s="3396">
        <v>9564</v>
      </c>
      <c r="AC68" s="3396">
        <v>9564</v>
      </c>
      <c r="AD68" s="3396">
        <v>9564</v>
      </c>
      <c r="AE68" s="3396">
        <v>9564</v>
      </c>
      <c r="AF68" s="3396">
        <v>9564</v>
      </c>
      <c r="AG68" s="3396">
        <v>9564</v>
      </c>
      <c r="AH68" s="3396">
        <v>9564</v>
      </c>
      <c r="AI68" s="3396">
        <v>9564</v>
      </c>
      <c r="AJ68" s="3396">
        <v>9564</v>
      </c>
      <c r="AK68" s="3396">
        <v>9564</v>
      </c>
      <c r="AL68" s="3396">
        <v>9564</v>
      </c>
      <c r="AM68" s="3396">
        <v>9564</v>
      </c>
      <c r="AN68" s="3396">
        <v>9564</v>
      </c>
      <c r="AO68" s="3396">
        <v>9564</v>
      </c>
      <c r="AP68" s="3396">
        <v>9564</v>
      </c>
      <c r="AQ68" s="3396">
        <v>2391</v>
      </c>
      <c r="AR68" s="3396"/>
      <c r="AS68" s="3396"/>
      <c r="AT68" s="3397">
        <f t="shared" si="5"/>
        <v>241491</v>
      </c>
      <c r="AU68" s="3398">
        <f t="shared" si="6"/>
        <v>0</v>
      </c>
      <c r="AV68" s="3399">
        <f t="shared" si="3"/>
        <v>174543</v>
      </c>
      <c r="AW68" s="3400">
        <f t="shared" si="2"/>
        <v>241491</v>
      </c>
      <c r="AX68" s="3401"/>
    </row>
    <row r="69" spans="2:50" outlineLevel="1">
      <c r="B69" s="3402" t="s">
        <v>759</v>
      </c>
      <c r="C69" s="3403"/>
      <c r="D69" s="3404"/>
      <c r="E69" s="3405"/>
      <c r="F69" s="3406"/>
      <c r="G69" s="3406"/>
      <c r="H69" s="3406"/>
      <c r="I69" s="3406"/>
      <c r="J69" s="3407"/>
      <c r="K69" s="3408"/>
      <c r="L69" s="3407" t="s">
        <v>5444</v>
      </c>
      <c r="M69" s="3407"/>
      <c r="N69" s="3409">
        <f>SUM(O69:P69)</f>
        <v>2.835</v>
      </c>
      <c r="O69" s="3409">
        <v>2.835</v>
      </c>
      <c r="P69" s="3411">
        <f>$P$4</f>
        <v>0</v>
      </c>
      <c r="Q69" s="3411" t="s">
        <v>5253</v>
      </c>
      <c r="R69" s="3412">
        <f>SUM(R68:$AQ68)*$N69/100</f>
        <v>6846.2698499999997</v>
      </c>
      <c r="S69" s="3412">
        <f>SUM(S68:$AQ68)*$N69/100</f>
        <v>6575.1304500000006</v>
      </c>
      <c r="T69" s="3412">
        <f>SUM(T68:$AQ68)*$N69/100</f>
        <v>6303.9910499999996</v>
      </c>
      <c r="U69" s="3412">
        <f>SUM(U68:$AQ68)*$N69/100</f>
        <v>6032.8516500000005</v>
      </c>
      <c r="V69" s="3412">
        <f>SUM(V68:$AQ68)*$N69/100</f>
        <v>5761.7122499999996</v>
      </c>
      <c r="W69" s="3412">
        <f>SUM(W68:$AQ68)*$N69/100</f>
        <v>5490.5728500000005</v>
      </c>
      <c r="X69" s="3412">
        <f>SUM(X68:$AQ68)*$N69/100</f>
        <v>5219.4334499999995</v>
      </c>
      <c r="Y69" s="3412">
        <f>SUM(Y68:$AQ68)*$N69/100</f>
        <v>4948.2940499999995</v>
      </c>
      <c r="Z69" s="3412">
        <f>SUM(Z68:$AQ68)*$N69/100</f>
        <v>4677.1546499999995</v>
      </c>
      <c r="AA69" s="3412">
        <f>SUM(AA68:$AQ68)*$N69/100</f>
        <v>4406.0152500000004</v>
      </c>
      <c r="AB69" s="3412">
        <f>SUM(AB68:$AQ68)*$N69/100</f>
        <v>4134.8758500000004</v>
      </c>
      <c r="AC69" s="3412">
        <f>SUM(AC68:$AQ68)*$N69/100</f>
        <v>3863.7364500000003</v>
      </c>
      <c r="AD69" s="3412">
        <f>SUM(AD68:$AQ68)*$N69/100</f>
        <v>3592.5970500000003</v>
      </c>
      <c r="AE69" s="3412">
        <f>SUM(AE68:$AQ68)*$N69/100</f>
        <v>3321.4576500000003</v>
      </c>
      <c r="AF69" s="3412">
        <f>SUM(AF68:$AQ68)*$N69/100</f>
        <v>3050.3182500000003</v>
      </c>
      <c r="AG69" s="3412">
        <f>SUM(AG68:$AQ68)*$N69/100</f>
        <v>2779.1788500000002</v>
      </c>
      <c r="AH69" s="3412">
        <f>SUM(AH68:$AQ68)*$N69/100</f>
        <v>2508.0394500000002</v>
      </c>
      <c r="AI69" s="3412">
        <f>SUM(AI68:$AQ68)*$N69/100</f>
        <v>2236.9000500000002</v>
      </c>
      <c r="AJ69" s="3412">
        <f>SUM(AJ68:$AQ68)*$N69/100</f>
        <v>1965.7606499999999</v>
      </c>
      <c r="AK69" s="3412">
        <f>SUM(AK68:$AQ68)*$N69/100</f>
        <v>1694.6212499999999</v>
      </c>
      <c r="AL69" s="3412">
        <f>SUM(AL68:$AQ68)*$N69/100</f>
        <v>1423.4818499999999</v>
      </c>
      <c r="AM69" s="3412">
        <f>SUM(AM68:$AQ68)*$N69/100</f>
        <v>1152.3424499999999</v>
      </c>
      <c r="AN69" s="3412">
        <f>SUM(AN68:$AQ68)*$N69/100</f>
        <v>881.20304999999996</v>
      </c>
      <c r="AO69" s="3412">
        <f>SUM(AO68:$AQ68)*$N69/100</f>
        <v>610.06364999999994</v>
      </c>
      <c r="AP69" s="3412">
        <f>SUM(AP68:$AQ68)*$N69/100</f>
        <v>338.92425000000003</v>
      </c>
      <c r="AQ69" s="3412">
        <f>SUM(AQ68:$AQ68)*$N69/100</f>
        <v>67.784849999999992</v>
      </c>
      <c r="AR69" s="3412"/>
      <c r="AS69" s="3412"/>
      <c r="AT69" s="3413">
        <f t="shared" si="5"/>
        <v>89882.711099999942</v>
      </c>
      <c r="AU69" s="3398">
        <f t="shared" si="6"/>
        <v>0</v>
      </c>
      <c r="AV69" s="3414">
        <f t="shared" si="3"/>
        <v>47652.749549999964</v>
      </c>
      <c r="AW69" s="3415">
        <f t="shared" si="2"/>
        <v>89882.711099999957</v>
      </c>
      <c r="AX69" s="3401"/>
    </row>
    <row r="70" spans="2:50" s="3387" customFormat="1" outlineLevel="1">
      <c r="B70" s="3388" t="s">
        <v>759</v>
      </c>
      <c r="C70" s="3389">
        <v>33</v>
      </c>
      <c r="D70" s="3390" t="s">
        <v>5445</v>
      </c>
      <c r="E70" s="3391" t="s">
        <v>5446</v>
      </c>
      <c r="F70" s="3392" t="s">
        <v>5447</v>
      </c>
      <c r="G70" s="3392" t="s">
        <v>5448</v>
      </c>
      <c r="H70" s="3392" t="s">
        <v>5449</v>
      </c>
      <c r="I70" s="3392" t="s">
        <v>311</v>
      </c>
      <c r="J70" s="3393">
        <v>2075409</v>
      </c>
      <c r="K70" s="3394">
        <v>1159750</v>
      </c>
      <c r="L70" s="3394"/>
      <c r="M70" s="3394"/>
      <c r="N70" s="3416"/>
      <c r="O70" s="3416"/>
      <c r="P70" s="3395"/>
      <c r="Q70" s="3395" t="s">
        <v>5250</v>
      </c>
      <c r="R70" s="3396">
        <v>121648</v>
      </c>
      <c r="S70" s="3396">
        <v>117000</v>
      </c>
      <c r="T70" s="3396">
        <v>117000</v>
      </c>
      <c r="U70" s="3396">
        <v>117000</v>
      </c>
      <c r="V70" s="3396">
        <v>117000</v>
      </c>
      <c r="W70" s="3396">
        <v>110320</v>
      </c>
      <c r="X70" s="3396">
        <v>91212</v>
      </c>
      <c r="Y70" s="3396">
        <v>82616</v>
      </c>
      <c r="Z70" s="3396">
        <v>82616</v>
      </c>
      <c r="AA70" s="3396">
        <v>82616</v>
      </c>
      <c r="AB70" s="3396">
        <v>75860</v>
      </c>
      <c r="AC70" s="3396">
        <v>36908</v>
      </c>
      <c r="AD70" s="3396">
        <v>7954</v>
      </c>
      <c r="AE70" s="3396">
        <v>0</v>
      </c>
      <c r="AF70" s="3396">
        <v>0</v>
      </c>
      <c r="AG70" s="3396">
        <v>0</v>
      </c>
      <c r="AH70" s="3396">
        <v>0</v>
      </c>
      <c r="AI70" s="3396">
        <v>0</v>
      </c>
      <c r="AJ70" s="3396">
        <v>0</v>
      </c>
      <c r="AK70" s="3396">
        <v>0</v>
      </c>
      <c r="AL70" s="3396">
        <v>0</v>
      </c>
      <c r="AM70" s="3396">
        <v>0</v>
      </c>
      <c r="AN70" s="3396">
        <v>0</v>
      </c>
      <c r="AO70" s="3396">
        <v>0</v>
      </c>
      <c r="AP70" s="3396">
        <v>0</v>
      </c>
      <c r="AQ70" s="3396">
        <v>0</v>
      </c>
      <c r="AR70" s="3396"/>
      <c r="AS70" s="3396"/>
      <c r="AT70" s="3397">
        <f t="shared" si="5"/>
        <v>1159750</v>
      </c>
      <c r="AU70" s="3398">
        <f t="shared" si="6"/>
        <v>0</v>
      </c>
      <c r="AV70" s="3399">
        <f t="shared" si="3"/>
        <v>368570</v>
      </c>
      <c r="AW70" s="3400">
        <f t="shared" si="2"/>
        <v>1159750</v>
      </c>
      <c r="AX70" s="3401"/>
    </row>
    <row r="71" spans="2:50" outlineLevel="1">
      <c r="B71" s="3402" t="s">
        <v>759</v>
      </c>
      <c r="C71" s="3403"/>
      <c r="D71" s="3404" t="s">
        <v>5450</v>
      </c>
      <c r="E71" s="3405"/>
      <c r="F71" s="3406"/>
      <c r="G71" s="3406"/>
      <c r="H71" s="3406"/>
      <c r="I71" s="3406"/>
      <c r="J71" s="3407"/>
      <c r="K71" s="3408"/>
      <c r="L71" s="3407" t="s">
        <v>5451</v>
      </c>
      <c r="M71" s="3407"/>
      <c r="N71" s="3409">
        <f>SUM(O71:P71)</f>
        <v>2.2999999999999998</v>
      </c>
      <c r="O71" s="3410">
        <v>2.2999999999999998</v>
      </c>
      <c r="P71" s="3411">
        <f>$P$4</f>
        <v>0</v>
      </c>
      <c r="Q71" s="3411" t="s">
        <v>5253</v>
      </c>
      <c r="R71" s="3412">
        <f>SUM(R70:$AQ70)*$N71/100</f>
        <v>26674.25</v>
      </c>
      <c r="S71" s="3412">
        <f>SUM(S70:$AQ70)*$N71/100</f>
        <v>23876.345999999998</v>
      </c>
      <c r="T71" s="3412">
        <f>SUM(T70:$AQ70)*$N71/100</f>
        <v>21185.345999999998</v>
      </c>
      <c r="U71" s="3412">
        <f>SUM(U70:$AQ70)*$N71/100</f>
        <v>18494.345999999998</v>
      </c>
      <c r="V71" s="3412">
        <f>SUM(V70:$AQ70)*$N71/100</f>
        <v>15803.345999999998</v>
      </c>
      <c r="W71" s="3412">
        <f>SUM(W70:$AQ70)*$N71/100</f>
        <v>13112.345999999998</v>
      </c>
      <c r="X71" s="3412">
        <f>SUM(X70:$AQ70)*$N71/100</f>
        <v>10574.985999999999</v>
      </c>
      <c r="Y71" s="3412">
        <f>SUM(Y70:$AQ70)*$N71/100</f>
        <v>8477.1099999999988</v>
      </c>
      <c r="Z71" s="3412">
        <f>SUM(Z70:$AQ70)*$N71/100</f>
        <v>6576.9419999999991</v>
      </c>
      <c r="AA71" s="3412">
        <f>SUM(AA70:$AQ70)*$N71/100</f>
        <v>4676.7739999999994</v>
      </c>
      <c r="AB71" s="3412">
        <f>SUM(AB70:$AQ70)*$N71/100</f>
        <v>2776.6059999999998</v>
      </c>
      <c r="AC71" s="3412">
        <f>SUM(AC70:$AQ70)*$N71/100</f>
        <v>1031.826</v>
      </c>
      <c r="AD71" s="3412">
        <f>SUM(AD70:$AQ70)*$N71/100</f>
        <v>182.94199999999998</v>
      </c>
      <c r="AE71" s="3412">
        <v>0</v>
      </c>
      <c r="AF71" s="3412">
        <v>0</v>
      </c>
      <c r="AG71" s="3412">
        <v>0</v>
      </c>
      <c r="AH71" s="3412">
        <v>0</v>
      </c>
      <c r="AI71" s="3412">
        <v>0</v>
      </c>
      <c r="AJ71" s="3412">
        <v>0</v>
      </c>
      <c r="AK71" s="3412">
        <v>0</v>
      </c>
      <c r="AL71" s="3412">
        <v>0</v>
      </c>
      <c r="AM71" s="3412">
        <v>0</v>
      </c>
      <c r="AN71" s="3412">
        <v>0</v>
      </c>
      <c r="AO71" s="3412">
        <v>0</v>
      </c>
      <c r="AP71" s="3412">
        <v>0</v>
      </c>
      <c r="AQ71" s="3412">
        <v>0</v>
      </c>
      <c r="AR71" s="3412"/>
      <c r="AS71" s="3412"/>
      <c r="AT71" s="3413">
        <f t="shared" si="5"/>
        <v>153443.166</v>
      </c>
      <c r="AU71" s="3398">
        <f t="shared" si="6"/>
        <v>0</v>
      </c>
      <c r="AV71" s="3414">
        <f t="shared" si="3"/>
        <v>23722.199999999997</v>
      </c>
      <c r="AW71" s="3415">
        <f t="shared" ref="AW71:AW129" si="7">SUM(R71:X71,AV71)</f>
        <v>153443.16599999997</v>
      </c>
      <c r="AX71" s="3401"/>
    </row>
    <row r="72" spans="2:50" s="3387" customFormat="1" outlineLevel="1">
      <c r="B72" s="3388" t="s">
        <v>759</v>
      </c>
      <c r="C72" s="3389">
        <v>34</v>
      </c>
      <c r="D72" s="3390" t="s">
        <v>5452</v>
      </c>
      <c r="E72" s="3391" t="s">
        <v>5453</v>
      </c>
      <c r="F72" s="3392" t="s">
        <v>5454</v>
      </c>
      <c r="G72" s="3392" t="s">
        <v>5455</v>
      </c>
      <c r="H72" s="3392" t="s">
        <v>5456</v>
      </c>
      <c r="I72" s="3392" t="s">
        <v>311</v>
      </c>
      <c r="J72" s="3393">
        <v>617703</v>
      </c>
      <c r="K72" s="3394">
        <v>533970</v>
      </c>
      <c r="L72" s="3394"/>
      <c r="M72" s="3394"/>
      <c r="N72" s="3416"/>
      <c r="O72" s="3416"/>
      <c r="P72" s="3395"/>
      <c r="Q72" s="3395" t="s">
        <v>5250</v>
      </c>
      <c r="R72" s="3396">
        <v>20940</v>
      </c>
      <c r="S72" s="3396">
        <v>20940</v>
      </c>
      <c r="T72" s="3396">
        <v>20940</v>
      </c>
      <c r="U72" s="3396">
        <v>20940</v>
      </c>
      <c r="V72" s="3396">
        <v>20940</v>
      </c>
      <c r="W72" s="3396">
        <v>20940</v>
      </c>
      <c r="X72" s="3396">
        <v>20940</v>
      </c>
      <c r="Y72" s="3396">
        <v>20940</v>
      </c>
      <c r="Z72" s="3396">
        <v>20940</v>
      </c>
      <c r="AA72" s="3396">
        <v>20940</v>
      </c>
      <c r="AB72" s="3396">
        <v>20940</v>
      </c>
      <c r="AC72" s="3396">
        <v>20940</v>
      </c>
      <c r="AD72" s="3396">
        <v>20940</v>
      </c>
      <c r="AE72" s="3396">
        <v>20940</v>
      </c>
      <c r="AF72" s="3396">
        <v>20940</v>
      </c>
      <c r="AG72" s="3396">
        <v>20940</v>
      </c>
      <c r="AH72" s="3396">
        <v>20940</v>
      </c>
      <c r="AI72" s="3396">
        <v>20940</v>
      </c>
      <c r="AJ72" s="3396">
        <v>20940</v>
      </c>
      <c r="AK72" s="3396">
        <v>20940</v>
      </c>
      <c r="AL72" s="3396">
        <v>20940</v>
      </c>
      <c r="AM72" s="3396">
        <v>20940</v>
      </c>
      <c r="AN72" s="3396">
        <v>20940</v>
      </c>
      <c r="AO72" s="3396">
        <v>20940</v>
      </c>
      <c r="AP72" s="3396">
        <v>20940</v>
      </c>
      <c r="AQ72" s="3396">
        <v>10470</v>
      </c>
      <c r="AR72" s="3396"/>
      <c r="AS72" s="3396"/>
      <c r="AT72" s="3397">
        <f t="shared" si="5"/>
        <v>533970</v>
      </c>
      <c r="AU72" s="3398">
        <f t="shared" si="6"/>
        <v>0</v>
      </c>
      <c r="AV72" s="3399">
        <f t="shared" ref="AV72:AV129" si="8">SUM(Y72:AS72)</f>
        <v>387390</v>
      </c>
      <c r="AW72" s="3400">
        <f t="shared" si="7"/>
        <v>533970</v>
      </c>
      <c r="AX72" s="3401"/>
    </row>
    <row r="73" spans="2:50" outlineLevel="1">
      <c r="B73" s="3402" t="s">
        <v>759</v>
      </c>
      <c r="C73" s="3403"/>
      <c r="D73" s="3404"/>
      <c r="E73" s="3405"/>
      <c r="F73" s="3406"/>
      <c r="G73" s="3406"/>
      <c r="H73" s="3406"/>
      <c r="I73" s="3406"/>
      <c r="J73" s="3407"/>
      <c r="K73" s="3408"/>
      <c r="L73" s="3407" t="s">
        <v>5457</v>
      </c>
      <c r="M73" s="3407"/>
      <c r="N73" s="3409">
        <f>SUM(O73:P73)</f>
        <v>2.7010000000000001</v>
      </c>
      <c r="O73" s="3409">
        <v>2.7010000000000001</v>
      </c>
      <c r="P73" s="3411">
        <f>$P$4</f>
        <v>0</v>
      </c>
      <c r="Q73" s="3411" t="s">
        <v>5253</v>
      </c>
      <c r="R73" s="3412">
        <f>SUM(R72:$AQ72)*$N73/100</f>
        <v>14422.529699999999</v>
      </c>
      <c r="S73" s="3412">
        <f>SUM(S72:$AQ72)*$N73/100</f>
        <v>13856.9403</v>
      </c>
      <c r="T73" s="3412">
        <f>SUM(T72:$AQ72)*$N73/100</f>
        <v>13291.350900000001</v>
      </c>
      <c r="U73" s="3412">
        <f>SUM(U72:$AQ72)*$N73/100</f>
        <v>12725.761500000001</v>
      </c>
      <c r="V73" s="3412">
        <f>SUM(V72:$AQ72)*$N73/100</f>
        <v>12160.1721</v>
      </c>
      <c r="W73" s="3412">
        <f>SUM(W72:$AQ72)*$N73/100</f>
        <v>11594.582700000001</v>
      </c>
      <c r="X73" s="3412">
        <f>SUM(X72:$AQ72)*$N73/100</f>
        <v>11028.9933</v>
      </c>
      <c r="Y73" s="3412">
        <f>SUM(Y72:$AQ72)*$N73/100</f>
        <v>10463.403899999999</v>
      </c>
      <c r="Z73" s="3412">
        <f>SUM(Z72:$AQ72)*$N73/100</f>
        <v>9897.8145000000004</v>
      </c>
      <c r="AA73" s="3412">
        <f>SUM(AA72:$AQ72)*$N73/100</f>
        <v>9332.2250999999997</v>
      </c>
      <c r="AB73" s="3412">
        <f>SUM(AB72:$AQ72)*$N73/100</f>
        <v>8766.6357000000007</v>
      </c>
      <c r="AC73" s="3412">
        <f>SUM(AC72:$AQ72)*$N73/100</f>
        <v>8201.0463</v>
      </c>
      <c r="AD73" s="3412">
        <f>SUM(AD72:$AQ72)*$N73/100</f>
        <v>7635.456900000001</v>
      </c>
      <c r="AE73" s="3412">
        <f>SUM(AE72:$AQ72)*$N73/100</f>
        <v>7069.8675000000003</v>
      </c>
      <c r="AF73" s="3412">
        <f>SUM(AF72:$AQ72)*$N73/100</f>
        <v>6504.2781000000004</v>
      </c>
      <c r="AG73" s="3412">
        <f>SUM(AG72:$AQ72)*$N73/100</f>
        <v>5938.6886999999997</v>
      </c>
      <c r="AH73" s="3412">
        <f>SUM(AH72:$AQ72)*$N73/100</f>
        <v>5373.0993000000008</v>
      </c>
      <c r="AI73" s="3412">
        <f>SUM(AI72:$AQ72)*$N73/100</f>
        <v>4807.5099</v>
      </c>
      <c r="AJ73" s="3412">
        <f>SUM(AJ72:$AQ72)*$N73/100</f>
        <v>4241.9205000000002</v>
      </c>
      <c r="AK73" s="3412">
        <f>SUM(AK72:$AQ72)*$N73/100</f>
        <v>3676.3310999999999</v>
      </c>
      <c r="AL73" s="3412">
        <f>SUM(AL72:$AQ72)*$N73/100</f>
        <v>3110.7417</v>
      </c>
      <c r="AM73" s="3412">
        <f>SUM(AM72:$AQ72)*$N73/100</f>
        <v>2545.1523000000002</v>
      </c>
      <c r="AN73" s="3412">
        <f>SUM(AN72:$AQ72)*$N73/100</f>
        <v>1979.5629000000001</v>
      </c>
      <c r="AO73" s="3412">
        <f>SUM(AO72:$AQ72)*$N73/100</f>
        <v>1413.9735000000001</v>
      </c>
      <c r="AP73" s="3412">
        <f>SUM(AP72:$AQ72)*$N73/100</f>
        <v>848.38409999999999</v>
      </c>
      <c r="AQ73" s="3412">
        <f>SUM(AQ72:$AQ72)*$N73/100</f>
        <v>282.79470000000003</v>
      </c>
      <c r="AR73" s="3412"/>
      <c r="AS73" s="3412"/>
      <c r="AT73" s="3413">
        <f t="shared" si="5"/>
        <v>191169.21719999998</v>
      </c>
      <c r="AU73" s="3398">
        <f t="shared" si="6"/>
        <v>0</v>
      </c>
      <c r="AV73" s="3414">
        <f t="shared" si="8"/>
        <v>102088.8867</v>
      </c>
      <c r="AW73" s="3415">
        <f t="shared" si="7"/>
        <v>191169.21720000001</v>
      </c>
      <c r="AX73" s="3401"/>
    </row>
    <row r="74" spans="2:50" s="3387" customFormat="1" outlineLevel="1">
      <c r="B74" s="3388" t="s">
        <v>759</v>
      </c>
      <c r="C74" s="3389">
        <v>35</v>
      </c>
      <c r="D74" s="3390" t="s">
        <v>5458</v>
      </c>
      <c r="E74" s="3391" t="s">
        <v>5459</v>
      </c>
      <c r="F74" s="3392" t="s">
        <v>5460</v>
      </c>
      <c r="G74" s="3392" t="s">
        <v>5461</v>
      </c>
      <c r="H74" s="3392" t="s">
        <v>5462</v>
      </c>
      <c r="I74" s="3392" t="s">
        <v>311</v>
      </c>
      <c r="J74" s="3393">
        <v>131926.07</v>
      </c>
      <c r="K74" s="3394">
        <v>104865.07</v>
      </c>
      <c r="L74" s="3394"/>
      <c r="M74" s="3394"/>
      <c r="N74" s="3416"/>
      <c r="O74" s="3416"/>
      <c r="P74" s="3395"/>
      <c r="Q74" s="3395" t="s">
        <v>5250</v>
      </c>
      <c r="R74" s="3396">
        <v>6772</v>
      </c>
      <c r="S74" s="3396">
        <v>6772</v>
      </c>
      <c r="T74" s="3396">
        <v>6772</v>
      </c>
      <c r="U74" s="3396">
        <v>6772</v>
      </c>
      <c r="V74" s="3396">
        <v>6772</v>
      </c>
      <c r="W74" s="3396">
        <v>6772</v>
      </c>
      <c r="X74" s="3396">
        <v>6772</v>
      </c>
      <c r="Y74" s="3396">
        <v>6772</v>
      </c>
      <c r="Z74" s="3396">
        <v>6772</v>
      </c>
      <c r="AA74" s="3396">
        <v>6772</v>
      </c>
      <c r="AB74" s="3396">
        <v>6772</v>
      </c>
      <c r="AC74" s="3396">
        <v>6772</v>
      </c>
      <c r="AD74" s="3396">
        <v>6772</v>
      </c>
      <c r="AE74" s="3396">
        <v>6772</v>
      </c>
      <c r="AF74" s="3396">
        <v>6772</v>
      </c>
      <c r="AG74" s="3396">
        <v>3285.0699999999997</v>
      </c>
      <c r="AH74" s="3396">
        <v>0</v>
      </c>
      <c r="AI74" s="3396">
        <v>0</v>
      </c>
      <c r="AJ74" s="3396">
        <v>0</v>
      </c>
      <c r="AK74" s="3396">
        <v>0</v>
      </c>
      <c r="AL74" s="3396">
        <v>0</v>
      </c>
      <c r="AM74" s="3396">
        <v>0</v>
      </c>
      <c r="AN74" s="3396">
        <v>0</v>
      </c>
      <c r="AO74" s="3396">
        <v>0</v>
      </c>
      <c r="AP74" s="3396">
        <v>0</v>
      </c>
      <c r="AQ74" s="3396">
        <v>0</v>
      </c>
      <c r="AR74" s="3396"/>
      <c r="AS74" s="3396"/>
      <c r="AT74" s="3397">
        <f t="shared" si="5"/>
        <v>104865.07</v>
      </c>
      <c r="AU74" s="3398">
        <f t="shared" si="6"/>
        <v>0</v>
      </c>
      <c r="AV74" s="3399">
        <f t="shared" si="8"/>
        <v>57461.07</v>
      </c>
      <c r="AW74" s="3400">
        <f t="shared" si="7"/>
        <v>104865.07</v>
      </c>
      <c r="AX74" s="3401"/>
    </row>
    <row r="75" spans="2:50" outlineLevel="1">
      <c r="B75" s="3402" t="s">
        <v>759</v>
      </c>
      <c r="C75" s="3403"/>
      <c r="D75" s="3404"/>
      <c r="E75" s="3405"/>
      <c r="F75" s="3406"/>
      <c r="G75" s="3406"/>
      <c r="H75" s="3406"/>
      <c r="I75" s="3406"/>
      <c r="J75" s="3407"/>
      <c r="K75" s="3408"/>
      <c r="L75" s="3407" t="s">
        <v>5463</v>
      </c>
      <c r="M75" s="3407"/>
      <c r="N75" s="3409">
        <f>SUM(O75:P75)</f>
        <v>2.5369999999999999</v>
      </c>
      <c r="O75" s="3409">
        <v>2.5369999999999999</v>
      </c>
      <c r="P75" s="3411">
        <f>$P$4</f>
        <v>0</v>
      </c>
      <c r="Q75" s="3411" t="s">
        <v>5253</v>
      </c>
      <c r="R75" s="3412">
        <f>SUM(R74:$AQ74)*$N75/100</f>
        <v>2660.4268259</v>
      </c>
      <c r="S75" s="3412">
        <f>SUM(S74:$AQ74)*$N75/100</f>
        <v>2488.6211859</v>
      </c>
      <c r="T75" s="3412">
        <f>SUM(T74:$AQ74)*$N75/100</f>
        <v>2316.8155459</v>
      </c>
      <c r="U75" s="3412">
        <f>SUM(U74:$AQ74)*$N75/100</f>
        <v>2145.0099058999999</v>
      </c>
      <c r="V75" s="3412">
        <f>SUM(V74:$AQ74)*$N75/100</f>
        <v>1973.2042659000001</v>
      </c>
      <c r="W75" s="3412">
        <f>SUM(W74:$AQ74)*$N75/100</f>
        <v>1801.3986259000001</v>
      </c>
      <c r="X75" s="3412">
        <f>SUM(X74:$AQ74)*$N75/100</f>
        <v>1629.5929858999998</v>
      </c>
      <c r="Y75" s="3412">
        <f>SUM(Y74:$AQ74)*$N75/100</f>
        <v>1457.7873459</v>
      </c>
      <c r="Z75" s="3412">
        <f>SUM(Z74:$AQ74)*$N75/100</f>
        <v>1285.9817059</v>
      </c>
      <c r="AA75" s="3412">
        <f>SUM(AA74:$AQ74)*$N75/100</f>
        <v>1114.1760658999999</v>
      </c>
      <c r="AB75" s="3412">
        <f>SUM(AB74:$AQ74)*$N75/100</f>
        <v>942.37042589999999</v>
      </c>
      <c r="AC75" s="3412">
        <f>SUM(AC74:$AQ74)*$N75/100</f>
        <v>770.56478589999995</v>
      </c>
      <c r="AD75" s="3412">
        <f>SUM(AD74:$AQ74)*$N75/100</f>
        <v>598.75914590000002</v>
      </c>
      <c r="AE75" s="3412">
        <f>SUM(AE74:$AQ74)*$N75/100</f>
        <v>426.95350589999993</v>
      </c>
      <c r="AF75" s="3412">
        <f>SUM(AF74:$AQ74)*$N75/100</f>
        <v>255.1478659</v>
      </c>
      <c r="AG75" s="3412">
        <f>SUM(AG74:$AQ74)*$N75/100</f>
        <v>83.342225899999988</v>
      </c>
      <c r="AH75" s="3412">
        <v>0</v>
      </c>
      <c r="AI75" s="3412">
        <v>0</v>
      </c>
      <c r="AJ75" s="3412">
        <v>0</v>
      </c>
      <c r="AK75" s="3412">
        <v>0</v>
      </c>
      <c r="AL75" s="3412">
        <v>0</v>
      </c>
      <c r="AM75" s="3412">
        <v>0</v>
      </c>
      <c r="AN75" s="3412">
        <v>0</v>
      </c>
      <c r="AO75" s="3412">
        <v>0</v>
      </c>
      <c r="AP75" s="3412">
        <v>0</v>
      </c>
      <c r="AQ75" s="3412">
        <v>0</v>
      </c>
      <c r="AR75" s="3412"/>
      <c r="AS75" s="3412"/>
      <c r="AT75" s="3413">
        <f t="shared" si="5"/>
        <v>21950.152414399996</v>
      </c>
      <c r="AU75" s="3398">
        <f t="shared" si="6"/>
        <v>0</v>
      </c>
      <c r="AV75" s="3414">
        <f t="shared" si="8"/>
        <v>6935.0830730999996</v>
      </c>
      <c r="AW75" s="3415">
        <f t="shared" si="7"/>
        <v>21950.152414399996</v>
      </c>
      <c r="AX75" s="3401"/>
    </row>
    <row r="76" spans="2:50" s="3387" customFormat="1" outlineLevel="1">
      <c r="B76" s="3388" t="s">
        <v>759</v>
      </c>
      <c r="C76" s="3389">
        <v>36</v>
      </c>
      <c r="D76" s="3390" t="s">
        <v>5464</v>
      </c>
      <c r="E76" s="3391" t="s">
        <v>5465</v>
      </c>
      <c r="F76" s="3392" t="s">
        <v>5466</v>
      </c>
      <c r="G76" s="3392" t="s">
        <v>5461</v>
      </c>
      <c r="H76" s="3392" t="s">
        <v>5462</v>
      </c>
      <c r="I76" s="3392" t="s">
        <v>311</v>
      </c>
      <c r="J76" s="3393">
        <v>145332</v>
      </c>
      <c r="K76" s="3394">
        <v>115568</v>
      </c>
      <c r="L76" s="3394"/>
      <c r="M76" s="3394"/>
      <c r="N76" s="3416"/>
      <c r="O76" s="3416"/>
      <c r="P76" s="3395"/>
      <c r="Q76" s="3395" t="s">
        <v>5250</v>
      </c>
      <c r="R76" s="3396">
        <v>7456</v>
      </c>
      <c r="S76" s="3396">
        <v>7456</v>
      </c>
      <c r="T76" s="3396">
        <v>7456</v>
      </c>
      <c r="U76" s="3396">
        <v>7456</v>
      </c>
      <c r="V76" s="3396">
        <v>7456</v>
      </c>
      <c r="W76" s="3396">
        <v>7456</v>
      </c>
      <c r="X76" s="3396">
        <v>7456</v>
      </c>
      <c r="Y76" s="3396">
        <v>7456</v>
      </c>
      <c r="Z76" s="3396">
        <v>7456</v>
      </c>
      <c r="AA76" s="3396">
        <v>7456</v>
      </c>
      <c r="AB76" s="3396">
        <v>7456</v>
      </c>
      <c r="AC76" s="3396">
        <v>7456</v>
      </c>
      <c r="AD76" s="3396">
        <v>7456</v>
      </c>
      <c r="AE76" s="3396">
        <v>7456</v>
      </c>
      <c r="AF76" s="3396">
        <v>7456</v>
      </c>
      <c r="AG76" s="3396">
        <v>3728</v>
      </c>
      <c r="AH76" s="3396">
        <v>0</v>
      </c>
      <c r="AI76" s="3396">
        <v>0</v>
      </c>
      <c r="AJ76" s="3396">
        <v>0</v>
      </c>
      <c r="AK76" s="3396">
        <v>0</v>
      </c>
      <c r="AL76" s="3396">
        <v>0</v>
      </c>
      <c r="AM76" s="3396">
        <v>0</v>
      </c>
      <c r="AN76" s="3396">
        <v>0</v>
      </c>
      <c r="AO76" s="3396">
        <v>0</v>
      </c>
      <c r="AP76" s="3396">
        <v>0</v>
      </c>
      <c r="AQ76" s="3396">
        <v>0</v>
      </c>
      <c r="AR76" s="3396"/>
      <c r="AS76" s="3396"/>
      <c r="AT76" s="3397">
        <f t="shared" si="5"/>
        <v>115568</v>
      </c>
      <c r="AU76" s="3398">
        <f t="shared" si="6"/>
        <v>0</v>
      </c>
      <c r="AV76" s="3399">
        <f t="shared" si="8"/>
        <v>63376</v>
      </c>
      <c r="AW76" s="3400">
        <f t="shared" si="7"/>
        <v>115568</v>
      </c>
      <c r="AX76" s="3401"/>
    </row>
    <row r="77" spans="2:50" outlineLevel="1">
      <c r="B77" s="3402" t="s">
        <v>759</v>
      </c>
      <c r="C77" s="3403"/>
      <c r="D77" s="3404" t="s">
        <v>5467</v>
      </c>
      <c r="E77" s="3405"/>
      <c r="F77" s="3406"/>
      <c r="G77" s="3406"/>
      <c r="H77" s="3406"/>
      <c r="I77" s="3406"/>
      <c r="J77" s="3407"/>
      <c r="K77" s="3408"/>
      <c r="L77" s="3407" t="s">
        <v>5463</v>
      </c>
      <c r="M77" s="3407"/>
      <c r="N77" s="3409">
        <f>SUM(O77:P77)</f>
        <v>2.5369999999999999</v>
      </c>
      <c r="O77" s="3409">
        <v>2.5369999999999999</v>
      </c>
      <c r="P77" s="3411">
        <f>$P$4</f>
        <v>0</v>
      </c>
      <c r="Q77" s="3411" t="s">
        <v>5253</v>
      </c>
      <c r="R77" s="3412">
        <f>SUM(R76:$AQ76)*$N77/100</f>
        <v>2931.9601600000001</v>
      </c>
      <c r="S77" s="3412">
        <f>SUM(S76:$AQ76)*$N77/100</f>
        <v>2742.8014399999997</v>
      </c>
      <c r="T77" s="3412">
        <f>SUM(T76:$AQ76)*$N77/100</f>
        <v>2553.6427199999998</v>
      </c>
      <c r="U77" s="3412">
        <f>SUM(U76:$AQ76)*$N77/100</f>
        <v>2364.4839999999999</v>
      </c>
      <c r="V77" s="3412">
        <f>SUM(V76:$AQ76)*$N77/100</f>
        <v>2175.32528</v>
      </c>
      <c r="W77" s="3412">
        <f>SUM(W76:$AQ76)*$N77/100</f>
        <v>1986.1665599999999</v>
      </c>
      <c r="X77" s="3412">
        <f>SUM(X76:$AQ76)*$N77/100</f>
        <v>1797.0078399999998</v>
      </c>
      <c r="Y77" s="3412">
        <f>SUM(Y76:$AQ76)*$N77/100</f>
        <v>1607.8491199999999</v>
      </c>
      <c r="Z77" s="3412">
        <f>SUM(Z76:$AQ76)*$N77/100</f>
        <v>1418.6904000000002</v>
      </c>
      <c r="AA77" s="3412">
        <f>SUM(AA76:$AQ76)*$N77/100</f>
        <v>1229.5316799999998</v>
      </c>
      <c r="AB77" s="3412">
        <f>SUM(AB76:$AQ76)*$N77/100</f>
        <v>1040.3729599999999</v>
      </c>
      <c r="AC77" s="3412">
        <f>SUM(AC76:$AQ76)*$N77/100</f>
        <v>851.21424000000002</v>
      </c>
      <c r="AD77" s="3412">
        <f>SUM(AD76:$AQ76)*$N77/100</f>
        <v>662.05552</v>
      </c>
      <c r="AE77" s="3412">
        <f>SUM(AE76:$AQ76)*$N77/100</f>
        <v>472.89679999999998</v>
      </c>
      <c r="AF77" s="3412">
        <f>SUM(AF76:$AQ76)*$N77/100</f>
        <v>283.73808000000002</v>
      </c>
      <c r="AG77" s="3412">
        <f>SUM(AG76:$AQ76)*$N77/100</f>
        <v>94.579359999999994</v>
      </c>
      <c r="AH77" s="3412">
        <v>0</v>
      </c>
      <c r="AI77" s="3412">
        <v>0</v>
      </c>
      <c r="AJ77" s="3412">
        <v>0</v>
      </c>
      <c r="AK77" s="3412">
        <v>0</v>
      </c>
      <c r="AL77" s="3412">
        <v>0</v>
      </c>
      <c r="AM77" s="3412">
        <v>0</v>
      </c>
      <c r="AN77" s="3412">
        <v>0</v>
      </c>
      <c r="AO77" s="3412">
        <v>0</v>
      </c>
      <c r="AP77" s="3412">
        <v>0</v>
      </c>
      <c r="AQ77" s="3412">
        <v>0</v>
      </c>
      <c r="AR77" s="3412"/>
      <c r="AS77" s="3412"/>
      <c r="AT77" s="3413">
        <f t="shared" si="5"/>
        <v>24212.316159999998</v>
      </c>
      <c r="AU77" s="3398">
        <f t="shared" si="6"/>
        <v>0</v>
      </c>
      <c r="AV77" s="3414">
        <f t="shared" si="8"/>
        <v>7660.9281600000004</v>
      </c>
      <c r="AW77" s="3415">
        <f t="shared" si="7"/>
        <v>24212.316159999998</v>
      </c>
      <c r="AX77" s="3401"/>
    </row>
    <row r="78" spans="2:50" s="3387" customFormat="1" outlineLevel="1">
      <c r="B78" s="3388" t="s">
        <v>317</v>
      </c>
      <c r="C78" s="3389">
        <v>37</v>
      </c>
      <c r="D78" s="3390" t="s">
        <v>5468</v>
      </c>
      <c r="E78" s="3391" t="s">
        <v>5469</v>
      </c>
      <c r="F78" s="3392" t="s">
        <v>5470</v>
      </c>
      <c r="G78" s="3392" t="s">
        <v>5471</v>
      </c>
      <c r="H78" s="3392" t="s">
        <v>5472</v>
      </c>
      <c r="I78" s="3392" t="s">
        <v>311</v>
      </c>
      <c r="J78" s="3393">
        <v>141294</v>
      </c>
      <c r="K78" s="3394">
        <v>22311</v>
      </c>
      <c r="L78" s="3394"/>
      <c r="M78" s="3394"/>
      <c r="N78" s="3416"/>
      <c r="O78" s="3416"/>
      <c r="P78" s="3395"/>
      <c r="Q78" s="3395" t="s">
        <v>5250</v>
      </c>
      <c r="R78" s="3396">
        <v>22311</v>
      </c>
      <c r="S78" s="3396">
        <v>0</v>
      </c>
      <c r="T78" s="3396">
        <v>0</v>
      </c>
      <c r="U78" s="3396">
        <v>0</v>
      </c>
      <c r="V78" s="3396">
        <v>0</v>
      </c>
      <c r="W78" s="3396">
        <v>0</v>
      </c>
      <c r="X78" s="3396">
        <v>0</v>
      </c>
      <c r="Y78" s="3396">
        <v>0</v>
      </c>
      <c r="Z78" s="3396">
        <v>0</v>
      </c>
      <c r="AA78" s="3396">
        <v>0</v>
      </c>
      <c r="AB78" s="3396">
        <v>0</v>
      </c>
      <c r="AC78" s="3396">
        <v>0</v>
      </c>
      <c r="AD78" s="3396">
        <v>0</v>
      </c>
      <c r="AE78" s="3396">
        <v>0</v>
      </c>
      <c r="AF78" s="3396">
        <v>0</v>
      </c>
      <c r="AG78" s="3396">
        <v>0</v>
      </c>
      <c r="AH78" s="3396">
        <v>0</v>
      </c>
      <c r="AI78" s="3396">
        <v>0</v>
      </c>
      <c r="AJ78" s="3396">
        <v>0</v>
      </c>
      <c r="AK78" s="3396">
        <v>0</v>
      </c>
      <c r="AL78" s="3396">
        <v>0</v>
      </c>
      <c r="AM78" s="3396">
        <v>0</v>
      </c>
      <c r="AN78" s="3396">
        <v>0</v>
      </c>
      <c r="AO78" s="3396">
        <v>0</v>
      </c>
      <c r="AP78" s="3396">
        <v>0</v>
      </c>
      <c r="AQ78" s="3396">
        <v>0</v>
      </c>
      <c r="AR78" s="3396"/>
      <c r="AS78" s="3396"/>
      <c r="AT78" s="3397">
        <f t="shared" si="5"/>
        <v>22311</v>
      </c>
      <c r="AU78" s="3398">
        <f t="shared" si="6"/>
        <v>0</v>
      </c>
      <c r="AV78" s="3399">
        <f t="shared" si="8"/>
        <v>0</v>
      </c>
      <c r="AW78" s="3400">
        <f t="shared" si="7"/>
        <v>22311</v>
      </c>
      <c r="AX78" s="3401"/>
    </row>
    <row r="79" spans="2:50" outlineLevel="1">
      <c r="B79" s="3402" t="s">
        <v>317</v>
      </c>
      <c r="C79" s="3403"/>
      <c r="D79" s="3404"/>
      <c r="E79" s="3405"/>
      <c r="F79" s="3406"/>
      <c r="G79" s="3406"/>
      <c r="H79" s="3406"/>
      <c r="I79" s="3406"/>
      <c r="J79" s="3407"/>
      <c r="K79" s="3408"/>
      <c r="L79" s="3407">
        <v>0</v>
      </c>
      <c r="M79" s="3407" t="s">
        <v>5431</v>
      </c>
      <c r="N79" s="3409">
        <f>SUM(O79:P79)</f>
        <v>0.25</v>
      </c>
      <c r="O79" s="3409">
        <v>0.25</v>
      </c>
      <c r="P79" s="3411">
        <f>$P$4</f>
        <v>0</v>
      </c>
      <c r="Q79" s="3411" t="s">
        <v>5253</v>
      </c>
      <c r="R79" s="3412">
        <f>SUM(R78:$AQ78)*$N79/100</f>
        <v>55.777500000000003</v>
      </c>
      <c r="S79" s="3412">
        <v>0</v>
      </c>
      <c r="T79" s="3412">
        <v>0</v>
      </c>
      <c r="U79" s="3412">
        <v>0</v>
      </c>
      <c r="V79" s="3412">
        <v>0</v>
      </c>
      <c r="W79" s="3412">
        <v>0</v>
      </c>
      <c r="X79" s="3412">
        <v>0</v>
      </c>
      <c r="Y79" s="3412">
        <v>0</v>
      </c>
      <c r="Z79" s="3412">
        <v>0</v>
      </c>
      <c r="AA79" s="3412">
        <v>0</v>
      </c>
      <c r="AB79" s="3412">
        <v>0</v>
      </c>
      <c r="AC79" s="3412">
        <v>0</v>
      </c>
      <c r="AD79" s="3412">
        <v>0</v>
      </c>
      <c r="AE79" s="3412">
        <v>0</v>
      </c>
      <c r="AF79" s="3412">
        <v>0</v>
      </c>
      <c r="AG79" s="3412">
        <v>0</v>
      </c>
      <c r="AH79" s="3412">
        <v>0</v>
      </c>
      <c r="AI79" s="3412">
        <v>0</v>
      </c>
      <c r="AJ79" s="3412">
        <v>0</v>
      </c>
      <c r="AK79" s="3412">
        <v>0</v>
      </c>
      <c r="AL79" s="3412">
        <v>0</v>
      </c>
      <c r="AM79" s="3412">
        <v>0</v>
      </c>
      <c r="AN79" s="3412">
        <v>0</v>
      </c>
      <c r="AO79" s="3412">
        <v>0</v>
      </c>
      <c r="AP79" s="3412">
        <v>0</v>
      </c>
      <c r="AQ79" s="3412">
        <v>0</v>
      </c>
      <c r="AR79" s="3412"/>
      <c r="AS79" s="3412"/>
      <c r="AT79" s="3413">
        <f t="shared" si="5"/>
        <v>55.777500000000003</v>
      </c>
      <c r="AU79" s="3398">
        <f t="shared" si="6"/>
        <v>0</v>
      </c>
      <c r="AV79" s="3414">
        <f t="shared" si="8"/>
        <v>0</v>
      </c>
      <c r="AW79" s="3415">
        <f t="shared" si="7"/>
        <v>55.777500000000003</v>
      </c>
      <c r="AX79" s="3401"/>
    </row>
    <row r="80" spans="2:50" s="3387" customFormat="1" outlineLevel="1">
      <c r="B80" s="3388" t="s">
        <v>317</v>
      </c>
      <c r="C80" s="3389">
        <v>38</v>
      </c>
      <c r="D80" s="3390" t="s">
        <v>5473</v>
      </c>
      <c r="E80" s="3391" t="s">
        <v>5474</v>
      </c>
      <c r="F80" s="3392" t="s">
        <v>5475</v>
      </c>
      <c r="G80" s="3392" t="s">
        <v>5476</v>
      </c>
      <c r="H80" s="3392" t="s">
        <v>5477</v>
      </c>
      <c r="I80" s="3392" t="s">
        <v>311</v>
      </c>
      <c r="J80" s="3393">
        <v>186392</v>
      </c>
      <c r="K80" s="3394">
        <v>23512.46</v>
      </c>
      <c r="L80" s="3394"/>
      <c r="M80" s="3394"/>
      <c r="N80" s="3416"/>
      <c r="O80" s="3416"/>
      <c r="P80" s="3395"/>
      <c r="Q80" s="3395" t="s">
        <v>5250</v>
      </c>
      <c r="R80" s="3396">
        <v>8240</v>
      </c>
      <c r="S80" s="3396">
        <v>8240</v>
      </c>
      <c r="T80" s="3396">
        <f>8240-1208</f>
        <v>7032</v>
      </c>
      <c r="U80" s="3396"/>
      <c r="V80" s="3396"/>
      <c r="W80" s="3396"/>
      <c r="X80" s="3396"/>
      <c r="Y80" s="3396"/>
      <c r="Z80" s="3396"/>
      <c r="AA80" s="3396"/>
      <c r="AB80" s="3396"/>
      <c r="AC80" s="3396"/>
      <c r="AD80" s="3396"/>
      <c r="AE80" s="3396"/>
      <c r="AF80" s="3396"/>
      <c r="AG80" s="3396">
        <v>0</v>
      </c>
      <c r="AH80" s="3396">
        <v>0</v>
      </c>
      <c r="AI80" s="3396">
        <v>0</v>
      </c>
      <c r="AJ80" s="3396">
        <v>0</v>
      </c>
      <c r="AK80" s="3396">
        <v>0</v>
      </c>
      <c r="AL80" s="3396">
        <v>0</v>
      </c>
      <c r="AM80" s="3396">
        <v>0</v>
      </c>
      <c r="AN80" s="3396">
        <v>0</v>
      </c>
      <c r="AO80" s="3396">
        <v>0</v>
      </c>
      <c r="AP80" s="3396">
        <v>0</v>
      </c>
      <c r="AQ80" s="3396">
        <v>0</v>
      </c>
      <c r="AR80" s="3396"/>
      <c r="AS80" s="3396"/>
      <c r="AT80" s="3397">
        <f t="shared" si="5"/>
        <v>23512</v>
      </c>
      <c r="AU80" s="3398">
        <f t="shared" si="6"/>
        <v>0</v>
      </c>
      <c r="AV80" s="3399">
        <f t="shared" si="8"/>
        <v>0</v>
      </c>
      <c r="AW80" s="3400">
        <f t="shared" si="7"/>
        <v>23512</v>
      </c>
      <c r="AX80" s="3401"/>
    </row>
    <row r="81" spans="2:50" outlineLevel="1">
      <c r="B81" s="3402" t="s">
        <v>317</v>
      </c>
      <c r="C81" s="3403"/>
      <c r="D81" s="3404" t="s">
        <v>5478</v>
      </c>
      <c r="E81" s="3405"/>
      <c r="F81" s="3406"/>
      <c r="G81" s="3406"/>
      <c r="H81" s="3406"/>
      <c r="I81" s="3406"/>
      <c r="J81" s="3407"/>
      <c r="K81" s="3408"/>
      <c r="L81" s="3407" t="s">
        <v>5479</v>
      </c>
      <c r="M81" s="3407"/>
      <c r="N81" s="3409">
        <f>SUM(O81:P81)</f>
        <v>2.831</v>
      </c>
      <c r="O81" s="3409">
        <v>2.831</v>
      </c>
      <c r="P81" s="3411">
        <f>$P$4</f>
        <v>0</v>
      </c>
      <c r="Q81" s="3411" t="s">
        <v>5253</v>
      </c>
      <c r="R81" s="3412">
        <f>SUM(R80:$AQ80)*$N81/100</f>
        <v>665.62471999999991</v>
      </c>
      <c r="S81" s="3412">
        <f>SUM(S80:$AQ80)*$N81/100</f>
        <v>432.35032000000001</v>
      </c>
      <c r="T81" s="3412">
        <f>SUM(T80:$AQ80)*$N81/100</f>
        <v>199.07592</v>
      </c>
      <c r="U81" s="3412">
        <f>SUM(U80:$AQ80)*$N81/100</f>
        <v>0</v>
      </c>
      <c r="V81" s="3412">
        <f>SUM(V80:$AQ80)*$N81/100</f>
        <v>0</v>
      </c>
      <c r="W81" s="3412">
        <f>SUM(W80:$AQ80)*$N81/100</f>
        <v>0</v>
      </c>
      <c r="X81" s="3412">
        <f>SUM(X80:$AQ80)*$N81/100</f>
        <v>0</v>
      </c>
      <c r="Y81" s="3412">
        <f>SUM(Y80:$AQ80)*$N81/100</f>
        <v>0</v>
      </c>
      <c r="Z81" s="3412">
        <f>SUM(Z80:$AQ80)*$N81/100</f>
        <v>0</v>
      </c>
      <c r="AA81" s="3412">
        <f>SUM(AA80:$AQ80)*$N81/100</f>
        <v>0</v>
      </c>
      <c r="AB81" s="3412">
        <f>SUM(AB80:$AQ80)*$N81/100</f>
        <v>0</v>
      </c>
      <c r="AC81" s="3412">
        <f>SUM(AC80:$AQ80)*$N81/100</f>
        <v>0</v>
      </c>
      <c r="AD81" s="3412">
        <f>SUM(AD80:$AQ80)*$N81/100</f>
        <v>0</v>
      </c>
      <c r="AE81" s="3412">
        <f>SUM(AE80:$AQ80)*$N81/100</f>
        <v>0</v>
      </c>
      <c r="AF81" s="3412">
        <f>SUM(AF80:$AQ80)*$N81/100</f>
        <v>0</v>
      </c>
      <c r="AG81" s="3412">
        <v>0</v>
      </c>
      <c r="AH81" s="3412">
        <v>0</v>
      </c>
      <c r="AI81" s="3412">
        <v>0</v>
      </c>
      <c r="AJ81" s="3412">
        <v>0</v>
      </c>
      <c r="AK81" s="3412">
        <v>0</v>
      </c>
      <c r="AL81" s="3412">
        <v>0</v>
      </c>
      <c r="AM81" s="3412">
        <v>0</v>
      </c>
      <c r="AN81" s="3412">
        <v>0</v>
      </c>
      <c r="AO81" s="3412">
        <v>0</v>
      </c>
      <c r="AP81" s="3412">
        <v>0</v>
      </c>
      <c r="AQ81" s="3412">
        <v>0</v>
      </c>
      <c r="AR81" s="3412"/>
      <c r="AS81" s="3412"/>
      <c r="AT81" s="3413">
        <f t="shared" si="5"/>
        <v>1297.0509599999998</v>
      </c>
      <c r="AU81" s="3398">
        <f t="shared" si="6"/>
        <v>0</v>
      </c>
      <c r="AV81" s="3414">
        <f t="shared" si="8"/>
        <v>0</v>
      </c>
      <c r="AW81" s="3415">
        <f t="shared" si="7"/>
        <v>1297.0509599999998</v>
      </c>
      <c r="AX81" s="3401"/>
    </row>
    <row r="82" spans="2:50" s="3387" customFormat="1" outlineLevel="1">
      <c r="B82" s="3388" t="s">
        <v>317</v>
      </c>
      <c r="C82" s="3389">
        <v>39</v>
      </c>
      <c r="D82" s="3390" t="s">
        <v>5480</v>
      </c>
      <c r="E82" s="3391" t="s">
        <v>5481</v>
      </c>
      <c r="F82" s="3392" t="s">
        <v>5482</v>
      </c>
      <c r="G82" s="3392" t="s">
        <v>5476</v>
      </c>
      <c r="H82" s="3392" t="s">
        <v>5483</v>
      </c>
      <c r="I82" s="3392" t="s">
        <v>311</v>
      </c>
      <c r="J82" s="3393">
        <v>697002</v>
      </c>
      <c r="K82" s="3394">
        <v>440232</v>
      </c>
      <c r="L82" s="3394"/>
      <c r="M82" s="3394"/>
      <c r="N82" s="3416"/>
      <c r="O82" s="3416"/>
      <c r="P82" s="3395"/>
      <c r="Q82" s="3395" t="s">
        <v>5250</v>
      </c>
      <c r="R82" s="3396">
        <v>73372</v>
      </c>
      <c r="S82" s="3396">
        <v>73372</v>
      </c>
      <c r="T82" s="3396">
        <v>73372</v>
      </c>
      <c r="U82" s="3396">
        <v>73372</v>
      </c>
      <c r="V82" s="3396">
        <v>73372</v>
      </c>
      <c r="W82" s="3396">
        <v>73372</v>
      </c>
      <c r="X82" s="3396">
        <v>0</v>
      </c>
      <c r="Y82" s="3396">
        <v>0</v>
      </c>
      <c r="Z82" s="3396">
        <v>0</v>
      </c>
      <c r="AA82" s="3396">
        <v>0</v>
      </c>
      <c r="AB82" s="3396">
        <v>0</v>
      </c>
      <c r="AC82" s="3396">
        <v>0</v>
      </c>
      <c r="AD82" s="3396">
        <v>0</v>
      </c>
      <c r="AE82" s="3396">
        <v>0</v>
      </c>
      <c r="AF82" s="3396">
        <v>0</v>
      </c>
      <c r="AG82" s="3396">
        <v>0</v>
      </c>
      <c r="AH82" s="3396">
        <v>0</v>
      </c>
      <c r="AI82" s="3396">
        <v>0</v>
      </c>
      <c r="AJ82" s="3396">
        <v>0</v>
      </c>
      <c r="AK82" s="3396">
        <v>0</v>
      </c>
      <c r="AL82" s="3396">
        <v>0</v>
      </c>
      <c r="AM82" s="3396">
        <v>0</v>
      </c>
      <c r="AN82" s="3396">
        <v>0</v>
      </c>
      <c r="AO82" s="3396">
        <v>0</v>
      </c>
      <c r="AP82" s="3396">
        <v>0</v>
      </c>
      <c r="AQ82" s="3396">
        <v>0</v>
      </c>
      <c r="AR82" s="3396"/>
      <c r="AS82" s="3396"/>
      <c r="AT82" s="3397">
        <f t="shared" si="5"/>
        <v>440232</v>
      </c>
      <c r="AU82" s="3398">
        <f t="shared" si="6"/>
        <v>0</v>
      </c>
      <c r="AV82" s="3399">
        <f t="shared" si="8"/>
        <v>0</v>
      </c>
      <c r="AW82" s="3400">
        <f t="shared" si="7"/>
        <v>440232</v>
      </c>
      <c r="AX82" s="3401"/>
    </row>
    <row r="83" spans="2:50" outlineLevel="1">
      <c r="B83" s="3402" t="s">
        <v>317</v>
      </c>
      <c r="C83" s="3403"/>
      <c r="D83" s="3404"/>
      <c r="E83" s="3405"/>
      <c r="F83" s="3406"/>
      <c r="G83" s="3406"/>
      <c r="H83" s="3406"/>
      <c r="I83" s="3406"/>
      <c r="J83" s="3407"/>
      <c r="K83" s="3408"/>
      <c r="L83" s="3407" t="s">
        <v>5479</v>
      </c>
      <c r="M83" s="3407"/>
      <c r="N83" s="3409">
        <f>SUM(O83:P83)</f>
        <v>2.6869999999999998</v>
      </c>
      <c r="O83" s="3409">
        <v>2.6869999999999998</v>
      </c>
      <c r="P83" s="3411">
        <f>$P$4</f>
        <v>0</v>
      </c>
      <c r="Q83" s="3411" t="s">
        <v>5253</v>
      </c>
      <c r="R83" s="3412">
        <f>SUM(R82:$AQ82)*$N83/100</f>
        <v>11829.033839999998</v>
      </c>
      <c r="S83" s="3412">
        <f>SUM(S82:$AQ82)*$N83/100</f>
        <v>9857.5281999999988</v>
      </c>
      <c r="T83" s="3412">
        <f>SUM(T82:$AQ82)*$N83/100</f>
        <v>7886.0225599999994</v>
      </c>
      <c r="U83" s="3412">
        <f>SUM(U82:$AQ82)*$N83/100</f>
        <v>5914.5169199999991</v>
      </c>
      <c r="V83" s="3412">
        <f>SUM(V82:$AQ82)*$N83/100</f>
        <v>3943.0112799999997</v>
      </c>
      <c r="W83" s="3412">
        <f>SUM(W82:$AQ82)*$N83/100</f>
        <v>1971.5056399999999</v>
      </c>
      <c r="X83" s="3412">
        <v>0</v>
      </c>
      <c r="Y83" s="3412">
        <v>0</v>
      </c>
      <c r="Z83" s="3412">
        <v>0</v>
      </c>
      <c r="AA83" s="3412">
        <v>0</v>
      </c>
      <c r="AB83" s="3412">
        <v>0</v>
      </c>
      <c r="AC83" s="3412">
        <v>0</v>
      </c>
      <c r="AD83" s="3412">
        <v>0</v>
      </c>
      <c r="AE83" s="3412">
        <v>0</v>
      </c>
      <c r="AF83" s="3412">
        <v>0</v>
      </c>
      <c r="AG83" s="3412">
        <v>0</v>
      </c>
      <c r="AH83" s="3412">
        <v>0</v>
      </c>
      <c r="AI83" s="3412">
        <v>0</v>
      </c>
      <c r="AJ83" s="3412">
        <v>0</v>
      </c>
      <c r="AK83" s="3412">
        <v>0</v>
      </c>
      <c r="AL83" s="3412">
        <v>0</v>
      </c>
      <c r="AM83" s="3412">
        <v>0</v>
      </c>
      <c r="AN83" s="3412">
        <v>0</v>
      </c>
      <c r="AO83" s="3412">
        <v>0</v>
      </c>
      <c r="AP83" s="3412">
        <v>0</v>
      </c>
      <c r="AQ83" s="3412">
        <v>0</v>
      </c>
      <c r="AR83" s="3412"/>
      <c r="AS83" s="3412"/>
      <c r="AT83" s="3413">
        <f t="shared" si="5"/>
        <v>41401.618439999998</v>
      </c>
      <c r="AU83" s="3398">
        <f t="shared" si="6"/>
        <v>0</v>
      </c>
      <c r="AV83" s="3414">
        <f t="shared" si="8"/>
        <v>0</v>
      </c>
      <c r="AW83" s="3415">
        <f t="shared" si="7"/>
        <v>41401.618439999998</v>
      </c>
      <c r="AX83" s="3401"/>
    </row>
    <row r="84" spans="2:50" s="3387" customFormat="1" outlineLevel="1">
      <c r="B84" s="3388" t="s">
        <v>317</v>
      </c>
      <c r="C84" s="3389">
        <v>40</v>
      </c>
      <c r="D84" s="3390" t="s">
        <v>5484</v>
      </c>
      <c r="E84" s="3391" t="s">
        <v>5485</v>
      </c>
      <c r="F84" s="3392" t="s">
        <v>5486</v>
      </c>
      <c r="G84" s="3392" t="s">
        <v>5476</v>
      </c>
      <c r="H84" s="3392" t="s">
        <v>5483</v>
      </c>
      <c r="I84" s="3392" t="s">
        <v>311</v>
      </c>
      <c r="J84" s="3393">
        <v>559121.98</v>
      </c>
      <c r="K84" s="3394">
        <v>326575.86</v>
      </c>
      <c r="L84" s="3394"/>
      <c r="M84" s="3394"/>
      <c r="N84" s="3416"/>
      <c r="O84" s="3416"/>
      <c r="P84" s="3395"/>
      <c r="Q84" s="3395" t="s">
        <v>5250</v>
      </c>
      <c r="R84" s="3396">
        <v>58116</v>
      </c>
      <c r="S84" s="3396">
        <v>58116</v>
      </c>
      <c r="T84" s="3396">
        <v>58116</v>
      </c>
      <c r="U84" s="3396">
        <v>58116</v>
      </c>
      <c r="V84" s="3396">
        <v>58116</v>
      </c>
      <c r="W84" s="3396">
        <v>35995.86</v>
      </c>
      <c r="X84" s="3396">
        <v>0</v>
      </c>
      <c r="Y84" s="3396">
        <v>0</v>
      </c>
      <c r="Z84" s="3396">
        <v>0</v>
      </c>
      <c r="AA84" s="3396">
        <v>0</v>
      </c>
      <c r="AB84" s="3396">
        <v>0</v>
      </c>
      <c r="AC84" s="3396">
        <v>0</v>
      </c>
      <c r="AD84" s="3396">
        <v>0</v>
      </c>
      <c r="AE84" s="3396">
        <v>0</v>
      </c>
      <c r="AF84" s="3396">
        <v>0</v>
      </c>
      <c r="AG84" s="3396">
        <v>0</v>
      </c>
      <c r="AH84" s="3396">
        <v>0</v>
      </c>
      <c r="AI84" s="3396">
        <v>0</v>
      </c>
      <c r="AJ84" s="3396">
        <v>0</v>
      </c>
      <c r="AK84" s="3396">
        <v>0</v>
      </c>
      <c r="AL84" s="3396">
        <v>0</v>
      </c>
      <c r="AM84" s="3396">
        <v>0</v>
      </c>
      <c r="AN84" s="3396">
        <v>0</v>
      </c>
      <c r="AO84" s="3396">
        <v>0</v>
      </c>
      <c r="AP84" s="3396">
        <v>0</v>
      </c>
      <c r="AQ84" s="3396">
        <v>0</v>
      </c>
      <c r="AR84" s="3396"/>
      <c r="AS84" s="3396"/>
      <c r="AT84" s="3397">
        <f t="shared" si="5"/>
        <v>326575.86</v>
      </c>
      <c r="AU84" s="3398">
        <f t="shared" si="6"/>
        <v>0</v>
      </c>
      <c r="AV84" s="3399">
        <f t="shared" si="8"/>
        <v>0</v>
      </c>
      <c r="AW84" s="3400">
        <f t="shared" si="7"/>
        <v>326575.86</v>
      </c>
      <c r="AX84" s="3401"/>
    </row>
    <row r="85" spans="2:50" outlineLevel="1">
      <c r="B85" s="3402" t="s">
        <v>317</v>
      </c>
      <c r="C85" s="3403"/>
      <c r="D85" s="3404"/>
      <c r="E85" s="3405"/>
      <c r="F85" s="3406"/>
      <c r="G85" s="3406"/>
      <c r="H85" s="3406"/>
      <c r="I85" s="3406"/>
      <c r="J85" s="3407"/>
      <c r="K85" s="3408"/>
      <c r="L85" s="3407" t="s">
        <v>5479</v>
      </c>
      <c r="M85" s="3407"/>
      <c r="N85" s="3409">
        <f>SUM(O85:P85)</f>
        <v>2.6869999999999998</v>
      </c>
      <c r="O85" s="3409">
        <v>2.6869999999999998</v>
      </c>
      <c r="P85" s="3411">
        <f>$P$4</f>
        <v>0</v>
      </c>
      <c r="Q85" s="3411" t="s">
        <v>5253</v>
      </c>
      <c r="R85" s="3412">
        <f>SUM(R84:$AQ84)*$N85/100</f>
        <v>8775.0933581999998</v>
      </c>
      <c r="S85" s="3412">
        <f>SUM(S84:$AQ84)*$N85/100</f>
        <v>7213.5164381999984</v>
      </c>
      <c r="T85" s="3412">
        <f>SUM(T84:$AQ84)*$N85/100</f>
        <v>5651.9395181999998</v>
      </c>
      <c r="U85" s="3412">
        <f>SUM(U84:$AQ84)*$N85/100</f>
        <v>4090.3625981999994</v>
      </c>
      <c r="V85" s="3412">
        <f>SUM(V84:$AQ84)*$N85/100</f>
        <v>2528.7856781999999</v>
      </c>
      <c r="W85" s="3412">
        <f>SUM(W84:$AQ84)*$N85/100</f>
        <v>967.20875820000003</v>
      </c>
      <c r="X85" s="3412">
        <v>0</v>
      </c>
      <c r="Y85" s="3412">
        <v>0</v>
      </c>
      <c r="Z85" s="3412">
        <v>0</v>
      </c>
      <c r="AA85" s="3412">
        <v>0</v>
      </c>
      <c r="AB85" s="3412">
        <v>0</v>
      </c>
      <c r="AC85" s="3412">
        <v>0</v>
      </c>
      <c r="AD85" s="3412">
        <v>0</v>
      </c>
      <c r="AE85" s="3412">
        <v>0</v>
      </c>
      <c r="AF85" s="3412">
        <v>0</v>
      </c>
      <c r="AG85" s="3412">
        <v>0</v>
      </c>
      <c r="AH85" s="3412">
        <v>0</v>
      </c>
      <c r="AI85" s="3412">
        <v>0</v>
      </c>
      <c r="AJ85" s="3412">
        <v>0</v>
      </c>
      <c r="AK85" s="3412">
        <v>0</v>
      </c>
      <c r="AL85" s="3412">
        <v>0</v>
      </c>
      <c r="AM85" s="3412">
        <v>0</v>
      </c>
      <c r="AN85" s="3412">
        <v>0</v>
      </c>
      <c r="AO85" s="3412">
        <v>0</v>
      </c>
      <c r="AP85" s="3412">
        <v>0</v>
      </c>
      <c r="AQ85" s="3412">
        <v>0</v>
      </c>
      <c r="AR85" s="3412"/>
      <c r="AS85" s="3412"/>
      <c r="AT85" s="3413">
        <f t="shared" si="5"/>
        <v>29226.906349199995</v>
      </c>
      <c r="AU85" s="3398">
        <f t="shared" si="6"/>
        <v>0</v>
      </c>
      <c r="AV85" s="3414">
        <f t="shared" si="8"/>
        <v>0</v>
      </c>
      <c r="AW85" s="3415">
        <f t="shared" si="7"/>
        <v>29226.906349199995</v>
      </c>
      <c r="AX85" s="3401"/>
    </row>
    <row r="86" spans="2:50" s="3387" customFormat="1" outlineLevel="1">
      <c r="B86" s="3388" t="s">
        <v>759</v>
      </c>
      <c r="C86" s="3389">
        <v>41</v>
      </c>
      <c r="D86" s="3390" t="s">
        <v>5487</v>
      </c>
      <c r="E86" s="3391" t="s">
        <v>5488</v>
      </c>
      <c r="F86" s="3392" t="s">
        <v>5489</v>
      </c>
      <c r="G86" s="3392" t="s">
        <v>5490</v>
      </c>
      <c r="H86" s="3392" t="s">
        <v>5491</v>
      </c>
      <c r="I86" s="3392" t="s">
        <v>311</v>
      </c>
      <c r="J86" s="3393">
        <v>247902</v>
      </c>
      <c r="K86" s="3394">
        <v>61976</v>
      </c>
      <c r="L86" s="3394"/>
      <c r="M86" s="3394"/>
      <c r="N86" s="3416"/>
      <c r="O86" s="3416"/>
      <c r="P86" s="3395"/>
      <c r="Q86" s="3395" t="s">
        <v>5250</v>
      </c>
      <c r="R86" s="3396">
        <v>61976</v>
      </c>
      <c r="S86" s="3396">
        <v>0</v>
      </c>
      <c r="T86" s="3396">
        <v>0</v>
      </c>
      <c r="U86" s="3396">
        <v>0</v>
      </c>
      <c r="V86" s="3396">
        <v>0</v>
      </c>
      <c r="W86" s="3396">
        <v>0</v>
      </c>
      <c r="X86" s="3396">
        <v>0</v>
      </c>
      <c r="Y86" s="3396">
        <v>0</v>
      </c>
      <c r="Z86" s="3396">
        <v>0</v>
      </c>
      <c r="AA86" s="3396">
        <v>0</v>
      </c>
      <c r="AB86" s="3396">
        <v>0</v>
      </c>
      <c r="AC86" s="3396">
        <v>0</v>
      </c>
      <c r="AD86" s="3396">
        <v>0</v>
      </c>
      <c r="AE86" s="3396">
        <v>0</v>
      </c>
      <c r="AF86" s="3396">
        <v>0</v>
      </c>
      <c r="AG86" s="3396">
        <v>0</v>
      </c>
      <c r="AH86" s="3396">
        <v>0</v>
      </c>
      <c r="AI86" s="3396">
        <v>0</v>
      </c>
      <c r="AJ86" s="3396">
        <v>0</v>
      </c>
      <c r="AK86" s="3396">
        <v>0</v>
      </c>
      <c r="AL86" s="3396">
        <v>0</v>
      </c>
      <c r="AM86" s="3396">
        <v>0</v>
      </c>
      <c r="AN86" s="3396">
        <v>0</v>
      </c>
      <c r="AO86" s="3396">
        <v>0</v>
      </c>
      <c r="AP86" s="3396">
        <v>0</v>
      </c>
      <c r="AQ86" s="3396">
        <v>0</v>
      </c>
      <c r="AR86" s="3396"/>
      <c r="AS86" s="3396"/>
      <c r="AT86" s="3397">
        <f t="shared" si="5"/>
        <v>61976</v>
      </c>
      <c r="AU86" s="3398">
        <f t="shared" si="6"/>
        <v>0</v>
      </c>
      <c r="AV86" s="3399">
        <f t="shared" si="8"/>
        <v>0</v>
      </c>
      <c r="AW86" s="3400">
        <f t="shared" si="7"/>
        <v>61976</v>
      </c>
      <c r="AX86" s="3401"/>
    </row>
    <row r="87" spans="2:50" outlineLevel="1">
      <c r="B87" s="3402" t="s">
        <v>759</v>
      </c>
      <c r="C87" s="3403"/>
      <c r="D87" s="3404" t="s">
        <v>5492</v>
      </c>
      <c r="E87" s="3405"/>
      <c r="F87" s="3406"/>
      <c r="G87" s="3406"/>
      <c r="H87" s="3406"/>
      <c r="I87" s="3406"/>
      <c r="J87" s="3407"/>
      <c r="K87" s="3408"/>
      <c r="L87" s="3407" t="s">
        <v>5493</v>
      </c>
      <c r="M87" s="3407"/>
      <c r="N87" s="3409">
        <f>SUM(O87:P87)</f>
        <v>2.7040000000000002</v>
      </c>
      <c r="O87" s="3409">
        <v>2.7040000000000002</v>
      </c>
      <c r="P87" s="3411">
        <f>$P$4</f>
        <v>0</v>
      </c>
      <c r="Q87" s="3411" t="s">
        <v>5253</v>
      </c>
      <c r="R87" s="3412">
        <f>SUM(R86:$AQ86)*$N87/100</f>
        <v>1675.8310400000003</v>
      </c>
      <c r="S87" s="3412">
        <f>SUM(S86:$AQ86)*$N87/100</f>
        <v>0</v>
      </c>
      <c r="T87" s="3412">
        <v>0</v>
      </c>
      <c r="U87" s="3412">
        <v>0</v>
      </c>
      <c r="V87" s="3412">
        <v>0</v>
      </c>
      <c r="W87" s="3412">
        <v>0</v>
      </c>
      <c r="X87" s="3412">
        <v>0</v>
      </c>
      <c r="Y87" s="3412">
        <v>0</v>
      </c>
      <c r="Z87" s="3412">
        <v>0</v>
      </c>
      <c r="AA87" s="3412">
        <v>0</v>
      </c>
      <c r="AB87" s="3412">
        <v>0</v>
      </c>
      <c r="AC87" s="3412">
        <v>0</v>
      </c>
      <c r="AD87" s="3412">
        <v>0</v>
      </c>
      <c r="AE87" s="3412">
        <v>0</v>
      </c>
      <c r="AF87" s="3412">
        <v>0</v>
      </c>
      <c r="AG87" s="3412">
        <v>0</v>
      </c>
      <c r="AH87" s="3412">
        <v>0</v>
      </c>
      <c r="AI87" s="3412">
        <v>0</v>
      </c>
      <c r="AJ87" s="3412">
        <v>0</v>
      </c>
      <c r="AK87" s="3412">
        <v>0</v>
      </c>
      <c r="AL87" s="3412">
        <v>0</v>
      </c>
      <c r="AM87" s="3412">
        <v>0</v>
      </c>
      <c r="AN87" s="3412">
        <v>0</v>
      </c>
      <c r="AO87" s="3412">
        <v>0</v>
      </c>
      <c r="AP87" s="3412">
        <v>0</v>
      </c>
      <c r="AQ87" s="3412">
        <v>0</v>
      </c>
      <c r="AR87" s="3412"/>
      <c r="AS87" s="3412"/>
      <c r="AT87" s="3413">
        <f t="shared" si="5"/>
        <v>1675.8310400000003</v>
      </c>
      <c r="AU87" s="3398">
        <f t="shared" si="6"/>
        <v>0</v>
      </c>
      <c r="AV87" s="3414">
        <f t="shared" si="8"/>
        <v>0</v>
      </c>
      <c r="AW87" s="3415">
        <f t="shared" si="7"/>
        <v>1675.8310400000003</v>
      </c>
      <c r="AX87" s="3401"/>
    </row>
    <row r="88" spans="2:50" s="3387" customFormat="1" outlineLevel="1">
      <c r="B88" s="3388" t="s">
        <v>759</v>
      </c>
      <c r="C88" s="3389">
        <v>42</v>
      </c>
      <c r="D88" s="3390" t="s">
        <v>5494</v>
      </c>
      <c r="E88" s="3391" t="s">
        <v>5495</v>
      </c>
      <c r="F88" s="3392" t="s">
        <v>5496</v>
      </c>
      <c r="G88" s="3392" t="s">
        <v>5497</v>
      </c>
      <c r="H88" s="3392" t="s">
        <v>5498</v>
      </c>
      <c r="I88" s="3392" t="s">
        <v>311</v>
      </c>
      <c r="J88" s="3393">
        <v>178121</v>
      </c>
      <c r="K88" s="3394">
        <v>68283.520000000004</v>
      </c>
      <c r="L88" s="3394"/>
      <c r="M88" s="3394"/>
      <c r="N88" s="3416"/>
      <c r="O88" s="3416"/>
      <c r="P88" s="3395"/>
      <c r="Q88" s="3395" t="s">
        <v>5250</v>
      </c>
      <c r="R88" s="3396">
        <v>12500</v>
      </c>
      <c r="S88" s="3396">
        <v>12500</v>
      </c>
      <c r="T88" s="3396">
        <v>12500</v>
      </c>
      <c r="U88" s="3396">
        <v>12500</v>
      </c>
      <c r="V88" s="3396">
        <v>12500</v>
      </c>
      <c r="W88" s="3396">
        <v>5783.52</v>
      </c>
      <c r="X88" s="3396">
        <v>0</v>
      </c>
      <c r="Y88" s="3396">
        <v>0</v>
      </c>
      <c r="Z88" s="3396">
        <v>0</v>
      </c>
      <c r="AA88" s="3396">
        <v>0</v>
      </c>
      <c r="AB88" s="3396">
        <v>0</v>
      </c>
      <c r="AC88" s="3396">
        <v>0</v>
      </c>
      <c r="AD88" s="3396">
        <v>0</v>
      </c>
      <c r="AE88" s="3396">
        <v>0</v>
      </c>
      <c r="AF88" s="3396">
        <v>0</v>
      </c>
      <c r="AG88" s="3396">
        <v>0</v>
      </c>
      <c r="AH88" s="3396">
        <v>0</v>
      </c>
      <c r="AI88" s="3396">
        <v>0</v>
      </c>
      <c r="AJ88" s="3396">
        <v>0</v>
      </c>
      <c r="AK88" s="3396">
        <v>0</v>
      </c>
      <c r="AL88" s="3396">
        <v>0</v>
      </c>
      <c r="AM88" s="3396">
        <v>0</v>
      </c>
      <c r="AN88" s="3396">
        <v>0</v>
      </c>
      <c r="AO88" s="3396">
        <v>0</v>
      </c>
      <c r="AP88" s="3396">
        <v>0</v>
      </c>
      <c r="AQ88" s="3396">
        <v>0</v>
      </c>
      <c r="AR88" s="3396"/>
      <c r="AS88" s="3396"/>
      <c r="AT88" s="3397">
        <f t="shared" si="5"/>
        <v>68283.520000000004</v>
      </c>
      <c r="AU88" s="3398">
        <f t="shared" si="6"/>
        <v>0</v>
      </c>
      <c r="AV88" s="3399">
        <f t="shared" si="8"/>
        <v>0</v>
      </c>
      <c r="AW88" s="3400">
        <f t="shared" si="7"/>
        <v>68283.520000000004</v>
      </c>
      <c r="AX88" s="3401"/>
    </row>
    <row r="89" spans="2:50" outlineLevel="1">
      <c r="B89" s="3402" t="s">
        <v>759</v>
      </c>
      <c r="C89" s="3403"/>
      <c r="D89" s="3404" t="s">
        <v>5499</v>
      </c>
      <c r="E89" s="3405"/>
      <c r="F89" s="3406"/>
      <c r="G89" s="3406"/>
      <c r="H89" s="3406"/>
      <c r="I89" s="3406"/>
      <c r="J89" s="3407"/>
      <c r="K89" s="3408"/>
      <c r="L89" s="3407" t="s">
        <v>5500</v>
      </c>
      <c r="M89" s="3407"/>
      <c r="N89" s="3409">
        <f>SUM(O89:P89)</f>
        <v>3.0070000000000001</v>
      </c>
      <c r="O89" s="3409">
        <v>3.0070000000000001</v>
      </c>
      <c r="P89" s="3411">
        <f>$P$4</f>
        <v>0</v>
      </c>
      <c r="Q89" s="3411" t="s">
        <v>5253</v>
      </c>
      <c r="R89" s="3412">
        <f>SUM(R88:$AQ88)*$N89/100</f>
        <v>2053.2854464000002</v>
      </c>
      <c r="S89" s="3412">
        <f>SUM(S88:$AQ88)*$N89/100</f>
        <v>1677.4104464000002</v>
      </c>
      <c r="T89" s="3412">
        <f>SUM(T88:$AQ88)*$N89/100</f>
        <v>1301.5354464000002</v>
      </c>
      <c r="U89" s="3412">
        <f>SUM(U88:$AQ88)*$N89/100</f>
        <v>925.66044640000007</v>
      </c>
      <c r="V89" s="3412">
        <f>SUM(V88:$AQ88)*$N89/100</f>
        <v>549.78544639999996</v>
      </c>
      <c r="W89" s="3412">
        <f>SUM(W88:$AQ88)*$N89/100</f>
        <v>173.91044640000004</v>
      </c>
      <c r="X89" s="3412">
        <v>0</v>
      </c>
      <c r="Y89" s="3412">
        <v>0</v>
      </c>
      <c r="Z89" s="3412">
        <v>0</v>
      </c>
      <c r="AA89" s="3412">
        <v>0</v>
      </c>
      <c r="AB89" s="3412">
        <v>0</v>
      </c>
      <c r="AC89" s="3412">
        <v>0</v>
      </c>
      <c r="AD89" s="3412">
        <v>0</v>
      </c>
      <c r="AE89" s="3412">
        <v>0</v>
      </c>
      <c r="AF89" s="3412">
        <v>0</v>
      </c>
      <c r="AG89" s="3412">
        <v>0</v>
      </c>
      <c r="AH89" s="3412">
        <v>0</v>
      </c>
      <c r="AI89" s="3412">
        <v>0</v>
      </c>
      <c r="AJ89" s="3412">
        <v>0</v>
      </c>
      <c r="AK89" s="3412">
        <v>0</v>
      </c>
      <c r="AL89" s="3412">
        <v>0</v>
      </c>
      <c r="AM89" s="3412">
        <v>0</v>
      </c>
      <c r="AN89" s="3412">
        <v>0</v>
      </c>
      <c r="AO89" s="3412">
        <v>0</v>
      </c>
      <c r="AP89" s="3412">
        <v>0</v>
      </c>
      <c r="AQ89" s="3412">
        <v>0</v>
      </c>
      <c r="AR89" s="3412"/>
      <c r="AS89" s="3412"/>
      <c r="AT89" s="3413">
        <f t="shared" si="5"/>
        <v>6681.5876784000011</v>
      </c>
      <c r="AU89" s="3398">
        <f t="shared" si="6"/>
        <v>0</v>
      </c>
      <c r="AV89" s="3414">
        <f t="shared" si="8"/>
        <v>0</v>
      </c>
      <c r="AW89" s="3415">
        <f t="shared" si="7"/>
        <v>6681.5876784000011</v>
      </c>
      <c r="AX89" s="3401"/>
    </row>
    <row r="90" spans="2:50" s="3387" customFormat="1" outlineLevel="1">
      <c r="B90" s="3388" t="s">
        <v>317</v>
      </c>
      <c r="C90" s="3389">
        <v>43</v>
      </c>
      <c r="D90" s="3390" t="s">
        <v>5501</v>
      </c>
      <c r="E90" s="3391" t="s">
        <v>5502</v>
      </c>
      <c r="F90" s="3392" t="s">
        <v>5503</v>
      </c>
      <c r="G90" s="3392" t="s">
        <v>5504</v>
      </c>
      <c r="H90" s="3392" t="s">
        <v>5505</v>
      </c>
      <c r="I90" s="3392" t="s">
        <v>311</v>
      </c>
      <c r="J90" s="3393">
        <v>1230506</v>
      </c>
      <c r="K90" s="3394">
        <v>715727.24</v>
      </c>
      <c r="L90" s="3394"/>
      <c r="M90" s="3394"/>
      <c r="N90" s="3416"/>
      <c r="O90" s="3416"/>
      <c r="P90" s="3395"/>
      <c r="Q90" s="3395" t="s">
        <v>5250</v>
      </c>
      <c r="R90" s="3396">
        <f>21588*4</f>
        <v>86352</v>
      </c>
      <c r="S90" s="3396">
        <v>86352</v>
      </c>
      <c r="T90" s="3396">
        <v>86352</v>
      </c>
      <c r="U90" s="3396">
        <v>86352</v>
      </c>
      <c r="V90" s="3396">
        <v>86352</v>
      </c>
      <c r="W90" s="3396">
        <v>86352</v>
      </c>
      <c r="X90" s="3396">
        <v>86352</v>
      </c>
      <c r="Y90" s="3396">
        <v>86352</v>
      </c>
      <c r="Z90" s="3396">
        <f>21588+3323</f>
        <v>24911</v>
      </c>
      <c r="AA90" s="3396"/>
      <c r="AB90" s="3396"/>
      <c r="AC90" s="3396"/>
      <c r="AD90" s="3396">
        <v>0</v>
      </c>
      <c r="AE90" s="3396">
        <v>0</v>
      </c>
      <c r="AF90" s="3396">
        <v>0</v>
      </c>
      <c r="AG90" s="3396">
        <v>0</v>
      </c>
      <c r="AH90" s="3396">
        <v>0</v>
      </c>
      <c r="AI90" s="3396">
        <v>0</v>
      </c>
      <c r="AJ90" s="3396">
        <v>0</v>
      </c>
      <c r="AK90" s="3396">
        <v>0</v>
      </c>
      <c r="AL90" s="3396">
        <v>0</v>
      </c>
      <c r="AM90" s="3396">
        <v>0</v>
      </c>
      <c r="AN90" s="3396">
        <v>0</v>
      </c>
      <c r="AO90" s="3396">
        <v>0</v>
      </c>
      <c r="AP90" s="3396">
        <v>0</v>
      </c>
      <c r="AQ90" s="3396">
        <v>0</v>
      </c>
      <c r="AR90" s="3396"/>
      <c r="AS90" s="3396"/>
      <c r="AT90" s="3397">
        <f t="shared" si="5"/>
        <v>715727</v>
      </c>
      <c r="AU90" s="3398">
        <f t="shared" si="6"/>
        <v>0</v>
      </c>
      <c r="AV90" s="3399">
        <f t="shared" si="8"/>
        <v>111263</v>
      </c>
      <c r="AW90" s="3400">
        <f t="shared" si="7"/>
        <v>715727</v>
      </c>
      <c r="AX90" s="3401"/>
    </row>
    <row r="91" spans="2:50" outlineLevel="1">
      <c r="B91" s="3402" t="s">
        <v>317</v>
      </c>
      <c r="C91" s="3403"/>
      <c r="D91" s="3404" t="s">
        <v>5506</v>
      </c>
      <c r="E91" s="3405"/>
      <c r="F91" s="3406"/>
      <c r="G91" s="3406"/>
      <c r="H91" s="3406"/>
      <c r="I91" s="3406"/>
      <c r="J91" s="3407"/>
      <c r="K91" s="3408"/>
      <c r="L91" s="3407" t="s">
        <v>5507</v>
      </c>
      <c r="M91" s="3407"/>
      <c r="N91" s="3409">
        <f>SUM(O91:P91)</f>
        <v>3.1779999999999999</v>
      </c>
      <c r="O91" s="3409">
        <v>3.1779999999999999</v>
      </c>
      <c r="P91" s="3411">
        <f>$P$4</f>
        <v>0</v>
      </c>
      <c r="Q91" s="3411" t="s">
        <v>5253</v>
      </c>
      <c r="R91" s="3412">
        <f>SUM(R90:$AQ90)*$N91/100</f>
        <v>22745.804059999999</v>
      </c>
      <c r="S91" s="3412">
        <f>SUM(S90:$AQ90)*$N91/100</f>
        <v>20001.537499999999</v>
      </c>
      <c r="T91" s="3412">
        <f>SUM(T90:$AQ90)*$N91/100</f>
        <v>17257.270940000002</v>
      </c>
      <c r="U91" s="3412">
        <f>SUM(U90:$AQ90)*$N91/100</f>
        <v>14513.00438</v>
      </c>
      <c r="V91" s="3412">
        <f>SUM(V90:$AQ90)*$N91/100</f>
        <v>11768.737819999998</v>
      </c>
      <c r="W91" s="3412">
        <f>SUM(W90:$AQ90)*$N91/100</f>
        <v>9024.4712599999984</v>
      </c>
      <c r="X91" s="3412">
        <f>SUM(X90:$AQ90)*$N91/100</f>
        <v>6280.2046999999993</v>
      </c>
      <c r="Y91" s="3412">
        <f>SUM(Y90:$AQ90)*$N91/100</f>
        <v>3535.9381400000002</v>
      </c>
      <c r="Z91" s="3412">
        <f>SUM(Z90:$AQ90)*$N91/100</f>
        <v>791.67157999999995</v>
      </c>
      <c r="AA91" s="3412">
        <f>SUM(AA90:$AQ90)*$N91/100</f>
        <v>0</v>
      </c>
      <c r="AB91" s="3412">
        <f>SUM(AB90:$AQ90)*$N91/100</f>
        <v>0</v>
      </c>
      <c r="AC91" s="3412">
        <f>SUM(AC90:$AQ90)*$N91/100</f>
        <v>0</v>
      </c>
      <c r="AD91" s="3412">
        <v>0</v>
      </c>
      <c r="AE91" s="3412">
        <v>0</v>
      </c>
      <c r="AF91" s="3412">
        <v>0</v>
      </c>
      <c r="AG91" s="3412">
        <v>0</v>
      </c>
      <c r="AH91" s="3412">
        <v>0</v>
      </c>
      <c r="AI91" s="3412">
        <v>0</v>
      </c>
      <c r="AJ91" s="3412">
        <v>0</v>
      </c>
      <c r="AK91" s="3412">
        <v>0</v>
      </c>
      <c r="AL91" s="3412">
        <v>0</v>
      </c>
      <c r="AM91" s="3412">
        <v>0</v>
      </c>
      <c r="AN91" s="3412">
        <v>0</v>
      </c>
      <c r="AO91" s="3412">
        <v>0</v>
      </c>
      <c r="AP91" s="3412">
        <v>0</v>
      </c>
      <c r="AQ91" s="3412">
        <v>0</v>
      </c>
      <c r="AR91" s="3412"/>
      <c r="AS91" s="3412"/>
      <c r="AT91" s="3413">
        <f t="shared" si="5"/>
        <v>105918.64037999998</v>
      </c>
      <c r="AU91" s="3398">
        <f t="shared" si="6"/>
        <v>0</v>
      </c>
      <c r="AV91" s="3414">
        <f t="shared" si="8"/>
        <v>4327.6097200000004</v>
      </c>
      <c r="AW91" s="3415">
        <f t="shared" si="7"/>
        <v>105918.64038</v>
      </c>
      <c r="AX91" s="3401"/>
    </row>
    <row r="92" spans="2:50" s="3387" customFormat="1" outlineLevel="1">
      <c r="B92" s="3388" t="s">
        <v>317</v>
      </c>
      <c r="C92" s="3389">
        <v>44</v>
      </c>
      <c r="D92" s="3390" t="s">
        <v>5508</v>
      </c>
      <c r="E92" s="3391" t="s">
        <v>5509</v>
      </c>
      <c r="F92" s="3392" t="s">
        <v>5510</v>
      </c>
      <c r="G92" s="3392" t="s">
        <v>5511</v>
      </c>
      <c r="H92" s="3392" t="s">
        <v>5512</v>
      </c>
      <c r="I92" s="3392" t="s">
        <v>311</v>
      </c>
      <c r="J92" s="3393">
        <v>156436.10999999999</v>
      </c>
      <c r="K92" s="3394">
        <v>45213.11</v>
      </c>
      <c r="L92" s="3394"/>
      <c r="M92" s="3394"/>
      <c r="N92" s="3416"/>
      <c r="O92" s="3416"/>
      <c r="P92" s="3395"/>
      <c r="Q92" s="3395" t="s">
        <v>5250</v>
      </c>
      <c r="R92" s="3396">
        <v>37076</v>
      </c>
      <c r="S92" s="3396">
        <v>8137.11</v>
      </c>
      <c r="T92" s="3396">
        <v>0</v>
      </c>
      <c r="U92" s="3396">
        <v>0</v>
      </c>
      <c r="V92" s="3396">
        <v>0</v>
      </c>
      <c r="W92" s="3396">
        <v>0</v>
      </c>
      <c r="X92" s="3396">
        <v>0</v>
      </c>
      <c r="Y92" s="3396">
        <v>0</v>
      </c>
      <c r="Z92" s="3396">
        <v>0</v>
      </c>
      <c r="AA92" s="3396">
        <v>0</v>
      </c>
      <c r="AB92" s="3396">
        <v>0</v>
      </c>
      <c r="AC92" s="3396">
        <v>0</v>
      </c>
      <c r="AD92" s="3396">
        <v>0</v>
      </c>
      <c r="AE92" s="3396">
        <v>0</v>
      </c>
      <c r="AF92" s="3396">
        <v>0</v>
      </c>
      <c r="AG92" s="3396">
        <v>0</v>
      </c>
      <c r="AH92" s="3396">
        <v>0</v>
      </c>
      <c r="AI92" s="3396">
        <v>0</v>
      </c>
      <c r="AJ92" s="3396">
        <v>0</v>
      </c>
      <c r="AK92" s="3396">
        <v>0</v>
      </c>
      <c r="AL92" s="3396">
        <v>0</v>
      </c>
      <c r="AM92" s="3396">
        <v>0</v>
      </c>
      <c r="AN92" s="3396">
        <v>0</v>
      </c>
      <c r="AO92" s="3396">
        <v>0</v>
      </c>
      <c r="AP92" s="3396">
        <v>0</v>
      </c>
      <c r="AQ92" s="3396">
        <v>0</v>
      </c>
      <c r="AR92" s="3396"/>
      <c r="AS92" s="3396"/>
      <c r="AT92" s="3397">
        <f t="shared" si="5"/>
        <v>45213.11</v>
      </c>
      <c r="AU92" s="3398">
        <f t="shared" si="6"/>
        <v>0</v>
      </c>
      <c r="AV92" s="3399">
        <f t="shared" si="8"/>
        <v>0</v>
      </c>
      <c r="AW92" s="3400">
        <f t="shared" si="7"/>
        <v>45213.11</v>
      </c>
      <c r="AX92" s="3401"/>
    </row>
    <row r="93" spans="2:50" outlineLevel="1">
      <c r="B93" s="3402" t="s">
        <v>317</v>
      </c>
      <c r="C93" s="3403"/>
      <c r="D93" s="3404"/>
      <c r="E93" s="3405"/>
      <c r="F93" s="3406"/>
      <c r="G93" s="3406"/>
      <c r="H93" s="3406"/>
      <c r="I93" s="3406"/>
      <c r="J93" s="3407"/>
      <c r="K93" s="3408"/>
      <c r="L93" s="3407" t="s">
        <v>5513</v>
      </c>
      <c r="M93" s="3407"/>
      <c r="N93" s="3409">
        <f>SUM(O93:P93)</f>
        <v>2.9620000000000002</v>
      </c>
      <c r="O93" s="3409">
        <v>2.9620000000000002</v>
      </c>
      <c r="P93" s="3411">
        <f>$P$4</f>
        <v>0</v>
      </c>
      <c r="Q93" s="3411" t="s">
        <v>5253</v>
      </c>
      <c r="R93" s="3412">
        <f>SUM(R92:$AQ92)*$N93/100</f>
        <v>1339.2123182000003</v>
      </c>
      <c r="S93" s="3412">
        <f>SUM(S92:$AQ92)*$N93/100</f>
        <v>241.02119819999999</v>
      </c>
      <c r="T93" s="3412">
        <v>0</v>
      </c>
      <c r="U93" s="3412">
        <v>0</v>
      </c>
      <c r="V93" s="3412">
        <v>0</v>
      </c>
      <c r="W93" s="3412">
        <v>0</v>
      </c>
      <c r="X93" s="3412">
        <v>0</v>
      </c>
      <c r="Y93" s="3412">
        <v>0</v>
      </c>
      <c r="Z93" s="3412">
        <v>0</v>
      </c>
      <c r="AA93" s="3412">
        <v>0</v>
      </c>
      <c r="AB93" s="3412">
        <v>0</v>
      </c>
      <c r="AC93" s="3412">
        <v>0</v>
      </c>
      <c r="AD93" s="3412">
        <v>0</v>
      </c>
      <c r="AE93" s="3412">
        <v>0</v>
      </c>
      <c r="AF93" s="3412">
        <v>0</v>
      </c>
      <c r="AG93" s="3412">
        <v>0</v>
      </c>
      <c r="AH93" s="3412">
        <v>0</v>
      </c>
      <c r="AI93" s="3412">
        <v>0</v>
      </c>
      <c r="AJ93" s="3412">
        <v>0</v>
      </c>
      <c r="AK93" s="3412">
        <v>0</v>
      </c>
      <c r="AL93" s="3412">
        <v>0</v>
      </c>
      <c r="AM93" s="3412">
        <v>0</v>
      </c>
      <c r="AN93" s="3412">
        <v>0</v>
      </c>
      <c r="AO93" s="3412">
        <v>0</v>
      </c>
      <c r="AP93" s="3412">
        <v>0</v>
      </c>
      <c r="AQ93" s="3412">
        <v>0</v>
      </c>
      <c r="AR93" s="3412"/>
      <c r="AS93" s="3412"/>
      <c r="AT93" s="3413">
        <f t="shared" si="5"/>
        <v>1580.2335164000003</v>
      </c>
      <c r="AU93" s="3398">
        <f t="shared" si="6"/>
        <v>0</v>
      </c>
      <c r="AV93" s="3414">
        <f t="shared" si="8"/>
        <v>0</v>
      </c>
      <c r="AW93" s="3415">
        <f t="shared" si="7"/>
        <v>1580.2335164000003</v>
      </c>
      <c r="AX93" s="3401"/>
    </row>
    <row r="94" spans="2:50" s="3387" customFormat="1" outlineLevel="1">
      <c r="B94" s="3388" t="s">
        <v>317</v>
      </c>
      <c r="C94" s="3389">
        <v>45</v>
      </c>
      <c r="D94" s="3390" t="s">
        <v>5514</v>
      </c>
      <c r="E94" s="3391" t="s">
        <v>5515</v>
      </c>
      <c r="F94" s="3392" t="s">
        <v>5516</v>
      </c>
      <c r="G94" s="3392" t="s">
        <v>5517</v>
      </c>
      <c r="H94" s="3392" t="s">
        <v>5518</v>
      </c>
      <c r="I94" s="3392" t="s">
        <v>311</v>
      </c>
      <c r="J94" s="3393">
        <v>90861.19</v>
      </c>
      <c r="K94" s="3394">
        <v>29726.19</v>
      </c>
      <c r="L94" s="3394"/>
      <c r="M94" s="3394"/>
      <c r="N94" s="3416"/>
      <c r="O94" s="3416"/>
      <c r="P94" s="3395"/>
      <c r="Q94" s="3395" t="s">
        <v>5250</v>
      </c>
      <c r="R94" s="3396">
        <v>20380</v>
      </c>
      <c r="S94" s="3396">
        <v>9346.1899999999987</v>
      </c>
      <c r="T94" s="3396">
        <v>0</v>
      </c>
      <c r="U94" s="3396">
        <v>0</v>
      </c>
      <c r="V94" s="3396">
        <v>0</v>
      </c>
      <c r="W94" s="3396">
        <v>0</v>
      </c>
      <c r="X94" s="3396">
        <v>0</v>
      </c>
      <c r="Y94" s="3396">
        <v>0</v>
      </c>
      <c r="Z94" s="3396">
        <v>0</v>
      </c>
      <c r="AA94" s="3396">
        <v>0</v>
      </c>
      <c r="AB94" s="3396">
        <v>0</v>
      </c>
      <c r="AC94" s="3396">
        <v>0</v>
      </c>
      <c r="AD94" s="3396">
        <v>0</v>
      </c>
      <c r="AE94" s="3396">
        <v>0</v>
      </c>
      <c r="AF94" s="3396">
        <v>0</v>
      </c>
      <c r="AG94" s="3396">
        <v>0</v>
      </c>
      <c r="AH94" s="3396">
        <v>0</v>
      </c>
      <c r="AI94" s="3396">
        <v>0</v>
      </c>
      <c r="AJ94" s="3396">
        <v>0</v>
      </c>
      <c r="AK94" s="3396">
        <v>0</v>
      </c>
      <c r="AL94" s="3396">
        <v>0</v>
      </c>
      <c r="AM94" s="3396">
        <v>0</v>
      </c>
      <c r="AN94" s="3396">
        <v>0</v>
      </c>
      <c r="AO94" s="3396">
        <v>0</v>
      </c>
      <c r="AP94" s="3396">
        <v>0</v>
      </c>
      <c r="AQ94" s="3396">
        <v>0</v>
      </c>
      <c r="AR94" s="3396"/>
      <c r="AS94" s="3396"/>
      <c r="AT94" s="3397">
        <f t="shared" si="5"/>
        <v>29726.19</v>
      </c>
      <c r="AU94" s="3398">
        <f t="shared" si="6"/>
        <v>0</v>
      </c>
      <c r="AV94" s="3399">
        <f t="shared" si="8"/>
        <v>0</v>
      </c>
      <c r="AW94" s="3400">
        <f t="shared" si="7"/>
        <v>29726.19</v>
      </c>
      <c r="AX94" s="3401"/>
    </row>
    <row r="95" spans="2:50" outlineLevel="1">
      <c r="B95" s="3402" t="s">
        <v>317</v>
      </c>
      <c r="C95" s="3403"/>
      <c r="D95" s="3404" t="s">
        <v>5519</v>
      </c>
      <c r="E95" s="3405"/>
      <c r="F95" s="3406"/>
      <c r="G95" s="3406"/>
      <c r="H95" s="3406"/>
      <c r="I95" s="3406"/>
      <c r="J95" s="3407"/>
      <c r="K95" s="3408"/>
      <c r="L95" s="3407" t="s">
        <v>5520</v>
      </c>
      <c r="M95" s="3407"/>
      <c r="N95" s="3409">
        <f>SUM(O95:P95)</f>
        <v>3.165</v>
      </c>
      <c r="O95" s="3409">
        <v>3.165</v>
      </c>
      <c r="P95" s="3411">
        <f>$P$4</f>
        <v>0</v>
      </c>
      <c r="Q95" s="3411" t="s">
        <v>5253</v>
      </c>
      <c r="R95" s="3412">
        <f>SUM(R94:$AQ94)*$N95/100</f>
        <v>940.83391349999988</v>
      </c>
      <c r="S95" s="3412">
        <f>SUM(S94:$AQ94)*$N95/100</f>
        <v>295.80691349999995</v>
      </c>
      <c r="T95" s="3412">
        <v>0</v>
      </c>
      <c r="U95" s="3412">
        <v>0</v>
      </c>
      <c r="V95" s="3412">
        <v>0</v>
      </c>
      <c r="W95" s="3412">
        <v>0</v>
      </c>
      <c r="X95" s="3412">
        <v>0</v>
      </c>
      <c r="Y95" s="3412">
        <v>0</v>
      </c>
      <c r="Z95" s="3412">
        <v>0</v>
      </c>
      <c r="AA95" s="3412">
        <v>0</v>
      </c>
      <c r="AB95" s="3412">
        <v>0</v>
      </c>
      <c r="AC95" s="3412">
        <v>0</v>
      </c>
      <c r="AD95" s="3412">
        <v>0</v>
      </c>
      <c r="AE95" s="3412">
        <v>0</v>
      </c>
      <c r="AF95" s="3412">
        <v>0</v>
      </c>
      <c r="AG95" s="3412">
        <v>0</v>
      </c>
      <c r="AH95" s="3412">
        <v>0</v>
      </c>
      <c r="AI95" s="3412">
        <v>0</v>
      </c>
      <c r="AJ95" s="3412">
        <v>0</v>
      </c>
      <c r="AK95" s="3412">
        <v>0</v>
      </c>
      <c r="AL95" s="3412">
        <v>0</v>
      </c>
      <c r="AM95" s="3412">
        <v>0</v>
      </c>
      <c r="AN95" s="3412">
        <v>0</v>
      </c>
      <c r="AO95" s="3412">
        <v>0</v>
      </c>
      <c r="AP95" s="3412">
        <v>0</v>
      </c>
      <c r="AQ95" s="3412">
        <v>0</v>
      </c>
      <c r="AR95" s="3412"/>
      <c r="AS95" s="3412"/>
      <c r="AT95" s="3413">
        <f t="shared" si="5"/>
        <v>1236.6408269999997</v>
      </c>
      <c r="AU95" s="3398">
        <f t="shared" si="6"/>
        <v>0</v>
      </c>
      <c r="AV95" s="3414">
        <f t="shared" si="8"/>
        <v>0</v>
      </c>
      <c r="AW95" s="3415">
        <f t="shared" si="7"/>
        <v>1236.6408269999997</v>
      </c>
      <c r="AX95" s="3401"/>
    </row>
    <row r="96" spans="2:50" s="3387" customFormat="1" outlineLevel="1">
      <c r="B96" s="3388" t="s">
        <v>317</v>
      </c>
      <c r="C96" s="3389">
        <v>46</v>
      </c>
      <c r="D96" s="3390" t="s">
        <v>5521</v>
      </c>
      <c r="E96" s="3391" t="s">
        <v>5522</v>
      </c>
      <c r="F96" s="3392" t="s">
        <v>5523</v>
      </c>
      <c r="G96" s="3392" t="s">
        <v>5524</v>
      </c>
      <c r="H96" s="3392" t="s">
        <v>5525</v>
      </c>
      <c r="I96" s="3392" t="s">
        <v>311</v>
      </c>
      <c r="J96" s="3393">
        <v>496340</v>
      </c>
      <c r="K96" s="3394">
        <v>362205</v>
      </c>
      <c r="L96" s="3394"/>
      <c r="M96" s="3394"/>
      <c r="N96" s="3416"/>
      <c r="O96" s="3416"/>
      <c r="P96" s="3395"/>
      <c r="Q96" s="3395" t="s">
        <v>5250</v>
      </c>
      <c r="R96" s="3418">
        <v>53660</v>
      </c>
      <c r="S96" s="3418">
        <v>53660</v>
      </c>
      <c r="T96" s="3418">
        <v>53660</v>
      </c>
      <c r="U96" s="3418">
        <v>53660</v>
      </c>
      <c r="V96" s="3418">
        <v>53660</v>
      </c>
      <c r="W96" s="3396">
        <v>53660</v>
      </c>
      <c r="X96" s="3396">
        <v>40245</v>
      </c>
      <c r="Y96" s="3396">
        <v>0</v>
      </c>
      <c r="Z96" s="3396">
        <v>0</v>
      </c>
      <c r="AA96" s="3396">
        <v>0</v>
      </c>
      <c r="AB96" s="3396">
        <v>0</v>
      </c>
      <c r="AC96" s="3396">
        <v>0</v>
      </c>
      <c r="AD96" s="3396">
        <v>0</v>
      </c>
      <c r="AE96" s="3396">
        <v>0</v>
      </c>
      <c r="AF96" s="3396">
        <v>0</v>
      </c>
      <c r="AG96" s="3396">
        <v>0</v>
      </c>
      <c r="AH96" s="3396">
        <v>0</v>
      </c>
      <c r="AI96" s="3396">
        <v>0</v>
      </c>
      <c r="AJ96" s="3396">
        <v>0</v>
      </c>
      <c r="AK96" s="3396">
        <v>0</v>
      </c>
      <c r="AL96" s="3396">
        <v>0</v>
      </c>
      <c r="AM96" s="3396">
        <v>0</v>
      </c>
      <c r="AN96" s="3396">
        <v>0</v>
      </c>
      <c r="AO96" s="3396">
        <v>0</v>
      </c>
      <c r="AP96" s="3396">
        <v>0</v>
      </c>
      <c r="AQ96" s="3396">
        <v>0</v>
      </c>
      <c r="AR96" s="3396"/>
      <c r="AS96" s="3396"/>
      <c r="AT96" s="3397">
        <f t="shared" si="5"/>
        <v>362205</v>
      </c>
      <c r="AU96" s="3398">
        <f t="shared" si="6"/>
        <v>0</v>
      </c>
      <c r="AV96" s="3399">
        <f t="shared" si="8"/>
        <v>0</v>
      </c>
      <c r="AW96" s="3400">
        <f t="shared" si="7"/>
        <v>362205</v>
      </c>
      <c r="AX96" s="3401"/>
    </row>
    <row r="97" spans="2:50" outlineLevel="1">
      <c r="B97" s="3402" t="s">
        <v>317</v>
      </c>
      <c r="C97" s="3403"/>
      <c r="D97" s="3404" t="s">
        <v>5526</v>
      </c>
      <c r="E97" s="3405"/>
      <c r="F97" s="3406"/>
      <c r="G97" s="3406"/>
      <c r="H97" s="3406"/>
      <c r="I97" s="3406"/>
      <c r="J97" s="3407"/>
      <c r="K97" s="3408"/>
      <c r="L97" s="3407" t="s">
        <v>5527</v>
      </c>
      <c r="M97" s="3407"/>
      <c r="N97" s="3409">
        <f>SUM(O97:P97)</f>
        <v>3.597</v>
      </c>
      <c r="O97" s="3409">
        <v>3.597</v>
      </c>
      <c r="P97" s="3411">
        <f>$P$4</f>
        <v>0</v>
      </c>
      <c r="Q97" s="3411" t="s">
        <v>5253</v>
      </c>
      <c r="R97" s="3429">
        <f>SUM(R96:$AQ96)*$N97/100</f>
        <v>13028.513849999999</v>
      </c>
      <c r="S97" s="3429">
        <f>SUM(S96:$AQ96)*$N97/100</f>
        <v>11098.363649999999</v>
      </c>
      <c r="T97" s="3429">
        <f>SUM(T96:$AQ96)*$N97/100</f>
        <v>9168.2134499999993</v>
      </c>
      <c r="U97" s="3429">
        <f>SUM(U96:$AQ96)*$N97/100</f>
        <v>7238.0632499999992</v>
      </c>
      <c r="V97" s="3429">
        <f>SUM(V96:$AQ96)*$N97/100</f>
        <v>5307.9130500000001</v>
      </c>
      <c r="W97" s="3412">
        <f>SUM(W96:$AQ96)*$N97/100</f>
        <v>3377.7628499999996</v>
      </c>
      <c r="X97" s="3412">
        <f>SUM(X96:$AQ96)*$N97/100</f>
        <v>1447.6126499999998</v>
      </c>
      <c r="Y97" s="3412">
        <v>0</v>
      </c>
      <c r="Z97" s="3412">
        <v>0</v>
      </c>
      <c r="AA97" s="3412">
        <v>0</v>
      </c>
      <c r="AB97" s="3412">
        <v>0</v>
      </c>
      <c r="AC97" s="3412">
        <v>0</v>
      </c>
      <c r="AD97" s="3412">
        <v>0</v>
      </c>
      <c r="AE97" s="3412">
        <v>0</v>
      </c>
      <c r="AF97" s="3412">
        <v>0</v>
      </c>
      <c r="AG97" s="3412">
        <v>0</v>
      </c>
      <c r="AH97" s="3412">
        <v>0</v>
      </c>
      <c r="AI97" s="3412">
        <v>0</v>
      </c>
      <c r="AJ97" s="3412">
        <v>0</v>
      </c>
      <c r="AK97" s="3412">
        <v>0</v>
      </c>
      <c r="AL97" s="3412">
        <v>0</v>
      </c>
      <c r="AM97" s="3412">
        <v>0</v>
      </c>
      <c r="AN97" s="3412">
        <v>0</v>
      </c>
      <c r="AO97" s="3412">
        <v>0</v>
      </c>
      <c r="AP97" s="3412">
        <v>0</v>
      </c>
      <c r="AQ97" s="3412">
        <v>0</v>
      </c>
      <c r="AR97" s="3412"/>
      <c r="AS97" s="3412"/>
      <c r="AT97" s="3413">
        <f t="shared" si="5"/>
        <v>50666.442750000002</v>
      </c>
      <c r="AU97" s="3398">
        <f t="shared" si="6"/>
        <v>0</v>
      </c>
      <c r="AV97" s="3414">
        <f t="shared" si="8"/>
        <v>0</v>
      </c>
      <c r="AW97" s="3415">
        <f t="shared" si="7"/>
        <v>50666.442750000002</v>
      </c>
      <c r="AX97" s="3401"/>
    </row>
    <row r="98" spans="2:50" s="3425" customFormat="1" outlineLevel="1">
      <c r="B98" s="3421" t="s">
        <v>759</v>
      </c>
      <c r="C98" s="3422">
        <v>47</v>
      </c>
      <c r="D98" s="3423" t="s">
        <v>5528</v>
      </c>
      <c r="E98" s="3391" t="s">
        <v>5529</v>
      </c>
      <c r="F98" s="3391" t="s">
        <v>5530</v>
      </c>
      <c r="G98" s="3391" t="s">
        <v>5531</v>
      </c>
      <c r="H98" s="3391" t="s">
        <v>5532</v>
      </c>
      <c r="I98" s="3391" t="s">
        <v>311</v>
      </c>
      <c r="J98" s="3393">
        <v>6469</v>
      </c>
      <c r="K98" s="3394">
        <v>3480</v>
      </c>
      <c r="L98" s="3394"/>
      <c r="M98" s="3394"/>
      <c r="N98" s="3416"/>
      <c r="O98" s="3416"/>
      <c r="P98" s="3395"/>
      <c r="Q98" s="3395" t="s">
        <v>5250</v>
      </c>
      <c r="R98" s="3418">
        <v>928</v>
      </c>
      <c r="S98" s="3418">
        <v>928</v>
      </c>
      <c r="T98" s="3418">
        <v>928</v>
      </c>
      <c r="U98" s="3418">
        <v>696</v>
      </c>
      <c r="V98" s="3418">
        <v>0</v>
      </c>
      <c r="W98" s="3396">
        <v>0</v>
      </c>
      <c r="X98" s="3396">
        <v>0</v>
      </c>
      <c r="Y98" s="3396">
        <v>0</v>
      </c>
      <c r="Z98" s="3396">
        <v>0</v>
      </c>
      <c r="AA98" s="3396">
        <v>0</v>
      </c>
      <c r="AB98" s="3396">
        <v>0</v>
      </c>
      <c r="AC98" s="3396">
        <v>0</v>
      </c>
      <c r="AD98" s="3396">
        <v>0</v>
      </c>
      <c r="AE98" s="3396">
        <v>0</v>
      </c>
      <c r="AF98" s="3396">
        <v>0</v>
      </c>
      <c r="AG98" s="3396">
        <v>0</v>
      </c>
      <c r="AH98" s="3396">
        <v>0</v>
      </c>
      <c r="AI98" s="3396">
        <v>0</v>
      </c>
      <c r="AJ98" s="3396">
        <v>0</v>
      </c>
      <c r="AK98" s="3396">
        <v>0</v>
      </c>
      <c r="AL98" s="3396">
        <v>0</v>
      </c>
      <c r="AM98" s="3396">
        <v>0</v>
      </c>
      <c r="AN98" s="3396">
        <v>0</v>
      </c>
      <c r="AO98" s="3396">
        <v>0</v>
      </c>
      <c r="AP98" s="3396">
        <v>0</v>
      </c>
      <c r="AQ98" s="3396">
        <v>0</v>
      </c>
      <c r="AR98" s="3396"/>
      <c r="AS98" s="3396"/>
      <c r="AT98" s="3400">
        <f t="shared" si="5"/>
        <v>3480</v>
      </c>
      <c r="AU98" s="3424">
        <f t="shared" si="6"/>
        <v>0</v>
      </c>
      <c r="AV98" s="3399">
        <f t="shared" si="8"/>
        <v>0</v>
      </c>
      <c r="AW98" s="3400">
        <f t="shared" si="7"/>
        <v>3480</v>
      </c>
      <c r="AX98" s="3401"/>
    </row>
    <row r="99" spans="2:50" s="3369" customFormat="1" outlineLevel="1">
      <c r="B99" s="3426" t="s">
        <v>759</v>
      </c>
      <c r="C99" s="3427"/>
      <c r="D99" s="3428" t="s">
        <v>5533</v>
      </c>
      <c r="E99" s="3405"/>
      <c r="F99" s="3405"/>
      <c r="G99" s="3405"/>
      <c r="H99" s="3405"/>
      <c r="I99" s="3405"/>
      <c r="J99" s="3407"/>
      <c r="K99" s="3408"/>
      <c r="L99" s="3407" t="s">
        <v>5534</v>
      </c>
      <c r="M99" s="3407"/>
      <c r="N99" s="3409">
        <f>SUM(O99:P99)</f>
        <v>3.5019999999999998</v>
      </c>
      <c r="O99" s="3409">
        <v>3.5019999999999998</v>
      </c>
      <c r="P99" s="3411">
        <f>$P$4</f>
        <v>0</v>
      </c>
      <c r="Q99" s="3411" t="s">
        <v>5253</v>
      </c>
      <c r="R99" s="3429">
        <f>SUM(R98:$AQ98)*$N99/100</f>
        <v>121.86959999999999</v>
      </c>
      <c r="S99" s="3429">
        <f>SUM(S98:$AQ98)*$N99/100</f>
        <v>89.371039999999994</v>
      </c>
      <c r="T99" s="3429">
        <f>SUM(T98:$AQ98)*$N99/100</f>
        <v>56.872479999999996</v>
      </c>
      <c r="U99" s="3429">
        <f>SUM(U98:$AQ98)*$N99/100</f>
        <v>24.373919999999998</v>
      </c>
      <c r="V99" s="3429">
        <v>0</v>
      </c>
      <c r="W99" s="3412">
        <v>0</v>
      </c>
      <c r="X99" s="3412">
        <v>0</v>
      </c>
      <c r="Y99" s="3412">
        <v>0</v>
      </c>
      <c r="Z99" s="3412">
        <v>0</v>
      </c>
      <c r="AA99" s="3412">
        <v>0</v>
      </c>
      <c r="AB99" s="3412">
        <v>0</v>
      </c>
      <c r="AC99" s="3412">
        <v>0</v>
      </c>
      <c r="AD99" s="3412">
        <v>0</v>
      </c>
      <c r="AE99" s="3412">
        <v>0</v>
      </c>
      <c r="AF99" s="3412">
        <v>0</v>
      </c>
      <c r="AG99" s="3412">
        <v>0</v>
      </c>
      <c r="AH99" s="3412">
        <v>0</v>
      </c>
      <c r="AI99" s="3412">
        <v>0</v>
      </c>
      <c r="AJ99" s="3412">
        <v>0</v>
      </c>
      <c r="AK99" s="3412">
        <v>0</v>
      </c>
      <c r="AL99" s="3412">
        <v>0</v>
      </c>
      <c r="AM99" s="3412">
        <v>0</v>
      </c>
      <c r="AN99" s="3412">
        <v>0</v>
      </c>
      <c r="AO99" s="3412">
        <v>0</v>
      </c>
      <c r="AP99" s="3412">
        <v>0</v>
      </c>
      <c r="AQ99" s="3412">
        <v>0</v>
      </c>
      <c r="AR99" s="3412"/>
      <c r="AS99" s="3412"/>
      <c r="AT99" s="3415">
        <f t="shared" si="5"/>
        <v>292.48703999999998</v>
      </c>
      <c r="AU99" s="3424">
        <f t="shared" si="6"/>
        <v>0</v>
      </c>
      <c r="AV99" s="3414">
        <f t="shared" si="8"/>
        <v>0</v>
      </c>
      <c r="AW99" s="3415">
        <f t="shared" si="7"/>
        <v>292.48703999999998</v>
      </c>
      <c r="AX99" s="3401"/>
    </row>
    <row r="100" spans="2:50" s="3387" customFormat="1" outlineLevel="1">
      <c r="B100" s="3388" t="s">
        <v>759</v>
      </c>
      <c r="C100" s="3389">
        <v>48</v>
      </c>
      <c r="D100" s="3390" t="s">
        <v>5535</v>
      </c>
      <c r="E100" s="3391" t="s">
        <v>5536</v>
      </c>
      <c r="F100" s="3392" t="s">
        <v>5537</v>
      </c>
      <c r="G100" s="3392" t="s">
        <v>5538</v>
      </c>
      <c r="H100" s="3392" t="s">
        <v>5539</v>
      </c>
      <c r="I100" s="3392" t="s">
        <v>311</v>
      </c>
      <c r="J100" s="3393">
        <v>503660</v>
      </c>
      <c r="K100" s="3394">
        <v>424176</v>
      </c>
      <c r="L100" s="3394"/>
      <c r="M100" s="3394"/>
      <c r="N100" s="3416"/>
      <c r="O100" s="3416"/>
      <c r="P100" s="3395"/>
      <c r="Q100" s="3395" t="s">
        <v>5250</v>
      </c>
      <c r="R100" s="3396">
        <v>35348</v>
      </c>
      <c r="S100" s="3396">
        <v>35348</v>
      </c>
      <c r="T100" s="3396">
        <v>35348</v>
      </c>
      <c r="U100" s="3396">
        <v>35348</v>
      </c>
      <c r="V100" s="3396">
        <v>35348</v>
      </c>
      <c r="W100" s="3396">
        <v>35348</v>
      </c>
      <c r="X100" s="3396">
        <v>35348</v>
      </c>
      <c r="Y100" s="3396">
        <v>35348</v>
      </c>
      <c r="Z100" s="3396">
        <v>35348</v>
      </c>
      <c r="AA100" s="3396">
        <v>35348</v>
      </c>
      <c r="AB100" s="3396">
        <v>35348</v>
      </c>
      <c r="AC100" s="3396">
        <v>35348</v>
      </c>
      <c r="AD100" s="3396">
        <v>0</v>
      </c>
      <c r="AE100" s="3396">
        <v>0</v>
      </c>
      <c r="AF100" s="3396">
        <v>0</v>
      </c>
      <c r="AG100" s="3396">
        <v>0</v>
      </c>
      <c r="AH100" s="3396">
        <v>0</v>
      </c>
      <c r="AI100" s="3396">
        <v>0</v>
      </c>
      <c r="AJ100" s="3396">
        <v>0</v>
      </c>
      <c r="AK100" s="3396">
        <v>0</v>
      </c>
      <c r="AL100" s="3396">
        <v>0</v>
      </c>
      <c r="AM100" s="3396">
        <v>0</v>
      </c>
      <c r="AN100" s="3396">
        <v>0</v>
      </c>
      <c r="AO100" s="3396">
        <v>0</v>
      </c>
      <c r="AP100" s="3396">
        <v>0</v>
      </c>
      <c r="AQ100" s="3396">
        <v>0</v>
      </c>
      <c r="AR100" s="3396"/>
      <c r="AS100" s="3396"/>
      <c r="AT100" s="3397">
        <f t="shared" ref="AT100:AT129" si="9">SUM(R100:AS100)</f>
        <v>424176</v>
      </c>
      <c r="AU100" s="3398">
        <f t="shared" ref="AU100:AU127" si="10">AT100-SUM(R100:AS100)</f>
        <v>0</v>
      </c>
      <c r="AV100" s="3399">
        <f t="shared" si="8"/>
        <v>176740</v>
      </c>
      <c r="AW100" s="3400">
        <f t="shared" si="7"/>
        <v>424176</v>
      </c>
      <c r="AX100" s="3401"/>
    </row>
    <row r="101" spans="2:50" outlineLevel="1">
      <c r="B101" s="3402" t="s">
        <v>759</v>
      </c>
      <c r="C101" s="3403"/>
      <c r="D101" s="3404" t="s">
        <v>5540</v>
      </c>
      <c r="E101" s="3405"/>
      <c r="F101" s="3406"/>
      <c r="G101" s="3406"/>
      <c r="H101" s="3406"/>
      <c r="I101" s="3406"/>
      <c r="J101" s="3407"/>
      <c r="K101" s="3408"/>
      <c r="L101" s="3407">
        <v>0</v>
      </c>
      <c r="M101" s="3407"/>
      <c r="N101" s="3409">
        <f>SUM(O101:P101)</f>
        <v>3.41</v>
      </c>
      <c r="O101" s="3409">
        <v>3.41</v>
      </c>
      <c r="P101" s="3411">
        <f>$P$4</f>
        <v>0</v>
      </c>
      <c r="Q101" s="3411" t="s">
        <v>5253</v>
      </c>
      <c r="R101" s="3412">
        <f>SUM(R100:$AQ100)*$N101/100</f>
        <v>14464.401600000001</v>
      </c>
      <c r="S101" s="3412">
        <f>SUM(S100:$AQ100)*$N101/100</f>
        <v>13259.034799999999</v>
      </c>
      <c r="T101" s="3412">
        <f>SUM(T100:$AQ100)*$N101/100</f>
        <v>12053.668</v>
      </c>
      <c r="U101" s="3412">
        <f>SUM(U100:$AQ100)*$N101/100</f>
        <v>10848.301200000002</v>
      </c>
      <c r="V101" s="3412">
        <f>SUM(V100:$AQ100)*$N101/100</f>
        <v>9642.9344000000001</v>
      </c>
      <c r="W101" s="3412">
        <f>SUM(W100:$AQ100)*$N101/100</f>
        <v>8437.5676000000003</v>
      </c>
      <c r="X101" s="3412">
        <f>SUM(X100:$AQ100)*$N101/100</f>
        <v>7232.2008000000005</v>
      </c>
      <c r="Y101" s="3412">
        <f>SUM(Y100:$AQ100)*$N101/100</f>
        <v>6026.8339999999998</v>
      </c>
      <c r="Z101" s="3412">
        <f>SUM(Z100:$AQ100)*$N101/100</f>
        <v>4821.4672</v>
      </c>
      <c r="AA101" s="3412">
        <f>SUM(AA100:$AQ100)*$N101/100</f>
        <v>3616.1004000000003</v>
      </c>
      <c r="AB101" s="3412">
        <f>SUM(AB100:$AQ100)*$N101/100</f>
        <v>2410.7336</v>
      </c>
      <c r="AC101" s="3412">
        <f>SUM(AC100:$AQ100)*$N101/100</f>
        <v>1205.3668</v>
      </c>
      <c r="AD101" s="3412">
        <v>0</v>
      </c>
      <c r="AE101" s="3412">
        <v>0</v>
      </c>
      <c r="AF101" s="3412">
        <v>0</v>
      </c>
      <c r="AG101" s="3412">
        <v>0</v>
      </c>
      <c r="AH101" s="3412">
        <v>0</v>
      </c>
      <c r="AI101" s="3412">
        <v>0</v>
      </c>
      <c r="AJ101" s="3412">
        <v>0</v>
      </c>
      <c r="AK101" s="3412">
        <v>0</v>
      </c>
      <c r="AL101" s="3412">
        <v>0</v>
      </c>
      <c r="AM101" s="3412">
        <v>0</v>
      </c>
      <c r="AN101" s="3412">
        <v>0</v>
      </c>
      <c r="AO101" s="3412">
        <v>0</v>
      </c>
      <c r="AP101" s="3412">
        <v>0</v>
      </c>
      <c r="AQ101" s="3412">
        <v>0</v>
      </c>
      <c r="AR101" s="3412"/>
      <c r="AS101" s="3412"/>
      <c r="AT101" s="3413">
        <f t="shared" si="9"/>
        <v>94018.610400000005</v>
      </c>
      <c r="AU101" s="3398">
        <f t="shared" si="10"/>
        <v>0</v>
      </c>
      <c r="AV101" s="3414">
        <f t="shared" si="8"/>
        <v>18080.502</v>
      </c>
      <c r="AW101" s="3415">
        <f t="shared" si="7"/>
        <v>94018.610400000005</v>
      </c>
      <c r="AX101" s="3401"/>
    </row>
    <row r="102" spans="2:50" s="3387" customFormat="1" outlineLevel="1">
      <c r="B102" s="3388" t="s">
        <v>759</v>
      </c>
      <c r="C102" s="3389">
        <v>49</v>
      </c>
      <c r="D102" s="3390" t="s">
        <v>5535</v>
      </c>
      <c r="E102" s="3391" t="s">
        <v>5541</v>
      </c>
      <c r="F102" s="3392" t="s">
        <v>5542</v>
      </c>
      <c r="G102" s="3392" t="s">
        <v>5538</v>
      </c>
      <c r="H102" s="3392" t="s">
        <v>5543</v>
      </c>
      <c r="I102" s="3392" t="s">
        <v>311</v>
      </c>
      <c r="J102" s="3393">
        <v>300000</v>
      </c>
      <c r="K102" s="3394">
        <v>227052</v>
      </c>
      <c r="L102" s="3394"/>
      <c r="M102" s="3394"/>
      <c r="N102" s="3416"/>
      <c r="O102" s="3416"/>
      <c r="P102" s="3395"/>
      <c r="Q102" s="3395" t="s">
        <v>5250</v>
      </c>
      <c r="R102" s="3396">
        <v>32436</v>
      </c>
      <c r="S102" s="3396">
        <v>32436</v>
      </c>
      <c r="T102" s="3396">
        <v>32436</v>
      </c>
      <c r="U102" s="3396">
        <v>32436</v>
      </c>
      <c r="V102" s="3396">
        <v>32436</v>
      </c>
      <c r="W102" s="3396">
        <v>32436</v>
      </c>
      <c r="X102" s="3396">
        <v>32436</v>
      </c>
      <c r="Y102" s="3396">
        <v>0</v>
      </c>
      <c r="Z102" s="3396">
        <v>0</v>
      </c>
      <c r="AA102" s="3396">
        <v>0</v>
      </c>
      <c r="AB102" s="3396">
        <v>0</v>
      </c>
      <c r="AC102" s="3396">
        <v>0</v>
      </c>
      <c r="AD102" s="3396">
        <v>0</v>
      </c>
      <c r="AE102" s="3396">
        <v>0</v>
      </c>
      <c r="AF102" s="3396">
        <v>0</v>
      </c>
      <c r="AG102" s="3396">
        <v>0</v>
      </c>
      <c r="AH102" s="3396">
        <v>0</v>
      </c>
      <c r="AI102" s="3396">
        <v>0</v>
      </c>
      <c r="AJ102" s="3396">
        <v>0</v>
      </c>
      <c r="AK102" s="3396">
        <v>0</v>
      </c>
      <c r="AL102" s="3396">
        <v>0</v>
      </c>
      <c r="AM102" s="3396">
        <v>0</v>
      </c>
      <c r="AN102" s="3396">
        <v>0</v>
      </c>
      <c r="AO102" s="3396">
        <v>0</v>
      </c>
      <c r="AP102" s="3396">
        <v>0</v>
      </c>
      <c r="AQ102" s="3396">
        <v>0</v>
      </c>
      <c r="AR102" s="3396"/>
      <c r="AS102" s="3396"/>
      <c r="AT102" s="3397">
        <f t="shared" si="9"/>
        <v>227052</v>
      </c>
      <c r="AU102" s="3398">
        <f t="shared" si="10"/>
        <v>0</v>
      </c>
      <c r="AV102" s="3399">
        <f t="shared" si="8"/>
        <v>0</v>
      </c>
      <c r="AW102" s="3400">
        <f t="shared" si="7"/>
        <v>227052</v>
      </c>
      <c r="AX102" s="3401"/>
    </row>
    <row r="103" spans="2:50" outlineLevel="1">
      <c r="B103" s="3402" t="s">
        <v>759</v>
      </c>
      <c r="C103" s="3403"/>
      <c r="D103" s="3404" t="s">
        <v>5544</v>
      </c>
      <c r="E103" s="3405"/>
      <c r="F103" s="3406"/>
      <c r="G103" s="3406"/>
      <c r="H103" s="3406"/>
      <c r="I103" s="3406"/>
      <c r="J103" s="3407"/>
      <c r="K103" s="3408"/>
      <c r="L103" s="3407">
        <v>0</v>
      </c>
      <c r="M103" s="3407"/>
      <c r="N103" s="3409">
        <f>SUM(O103:P103)</f>
        <v>3.2160000000000002</v>
      </c>
      <c r="O103" s="3409">
        <v>3.2160000000000002</v>
      </c>
      <c r="P103" s="3411">
        <f>$P$4</f>
        <v>0</v>
      </c>
      <c r="Q103" s="3411" t="s">
        <v>5253</v>
      </c>
      <c r="R103" s="3412">
        <f>SUM(R102:$AQ102)*$N103/100</f>
        <v>7301.9923200000012</v>
      </c>
      <c r="S103" s="3412">
        <f>SUM(S102:$AQ102)*$N103/100</f>
        <v>6258.8505599999999</v>
      </c>
      <c r="T103" s="3412">
        <f>SUM(T102:$AQ102)*$N103/100</f>
        <v>5215.7088000000003</v>
      </c>
      <c r="U103" s="3412">
        <f>SUM(U102:$AQ102)*$N103/100</f>
        <v>4172.5670399999999</v>
      </c>
      <c r="V103" s="3412">
        <f>SUM(V102:$AQ102)*$N103/100</f>
        <v>3129.4252799999999</v>
      </c>
      <c r="W103" s="3412">
        <f>SUM(W102:$AQ102)*$N103/100</f>
        <v>2086.28352</v>
      </c>
      <c r="X103" s="3412">
        <f>SUM(X102:$AQ102)*$N103/100</f>
        <v>1043.14176</v>
      </c>
      <c r="Y103" s="3412">
        <v>0</v>
      </c>
      <c r="Z103" s="3412">
        <v>0</v>
      </c>
      <c r="AA103" s="3412">
        <v>0</v>
      </c>
      <c r="AB103" s="3412">
        <v>0</v>
      </c>
      <c r="AC103" s="3412">
        <v>0</v>
      </c>
      <c r="AD103" s="3412">
        <v>0</v>
      </c>
      <c r="AE103" s="3412">
        <v>0</v>
      </c>
      <c r="AF103" s="3412">
        <v>0</v>
      </c>
      <c r="AG103" s="3412">
        <v>0</v>
      </c>
      <c r="AH103" s="3412">
        <v>0</v>
      </c>
      <c r="AI103" s="3412">
        <v>0</v>
      </c>
      <c r="AJ103" s="3412">
        <v>0</v>
      </c>
      <c r="AK103" s="3412">
        <v>0</v>
      </c>
      <c r="AL103" s="3412">
        <v>0</v>
      </c>
      <c r="AM103" s="3412">
        <v>0</v>
      </c>
      <c r="AN103" s="3412">
        <v>0</v>
      </c>
      <c r="AO103" s="3412">
        <v>0</v>
      </c>
      <c r="AP103" s="3412">
        <v>0</v>
      </c>
      <c r="AQ103" s="3412">
        <v>0</v>
      </c>
      <c r="AR103" s="3412"/>
      <c r="AS103" s="3412"/>
      <c r="AT103" s="3413">
        <f t="shared" si="9"/>
        <v>29207.969279999998</v>
      </c>
      <c r="AU103" s="3398">
        <f t="shared" si="10"/>
        <v>0</v>
      </c>
      <c r="AV103" s="3414">
        <f t="shared" si="8"/>
        <v>0</v>
      </c>
      <c r="AW103" s="3415">
        <f t="shared" si="7"/>
        <v>29207.969279999998</v>
      </c>
      <c r="AX103" s="3401"/>
    </row>
    <row r="104" spans="2:50" s="3387" customFormat="1" outlineLevel="1">
      <c r="B104" s="3388" t="s">
        <v>317</v>
      </c>
      <c r="C104" s="3389">
        <v>50</v>
      </c>
      <c r="D104" s="3390" t="s">
        <v>5545</v>
      </c>
      <c r="E104" s="3391" t="s">
        <v>5546</v>
      </c>
      <c r="F104" s="3392" t="s">
        <v>5547</v>
      </c>
      <c r="G104" s="3392" t="s">
        <v>5548</v>
      </c>
      <c r="H104" s="3392" t="s">
        <v>5549</v>
      </c>
      <c r="I104" s="3392" t="s">
        <v>311</v>
      </c>
      <c r="J104" s="3393">
        <v>292889</v>
      </c>
      <c r="K104" s="3394">
        <v>173884.25</v>
      </c>
      <c r="L104" s="3394"/>
      <c r="M104" s="3394"/>
      <c r="N104" s="3416"/>
      <c r="O104" s="3416"/>
      <c r="P104" s="3395"/>
      <c r="Q104" s="3395" t="s">
        <v>5250</v>
      </c>
      <c r="R104" s="3396">
        <v>20200</v>
      </c>
      <c r="S104" s="3396">
        <v>20200</v>
      </c>
      <c r="T104" s="3396">
        <v>20200</v>
      </c>
      <c r="U104" s="3396">
        <v>20200</v>
      </c>
      <c r="V104" s="3396">
        <v>20200</v>
      </c>
      <c r="W104" s="3396">
        <v>20200</v>
      </c>
      <c r="X104" s="3396">
        <v>20200</v>
      </c>
      <c r="Y104" s="3396">
        <v>20200</v>
      </c>
      <c r="Z104" s="3396">
        <f>20200-7916</f>
        <v>12284</v>
      </c>
      <c r="AA104" s="3396"/>
      <c r="AB104" s="3396"/>
      <c r="AC104" s="3396"/>
      <c r="AD104" s="3396">
        <v>0</v>
      </c>
      <c r="AE104" s="3396">
        <v>0</v>
      </c>
      <c r="AF104" s="3396">
        <v>0</v>
      </c>
      <c r="AG104" s="3396">
        <v>0</v>
      </c>
      <c r="AH104" s="3396">
        <v>0</v>
      </c>
      <c r="AI104" s="3396">
        <v>0</v>
      </c>
      <c r="AJ104" s="3396">
        <v>0</v>
      </c>
      <c r="AK104" s="3396">
        <v>0</v>
      </c>
      <c r="AL104" s="3396">
        <v>0</v>
      </c>
      <c r="AM104" s="3396">
        <v>0</v>
      </c>
      <c r="AN104" s="3396">
        <v>0</v>
      </c>
      <c r="AO104" s="3396">
        <v>0</v>
      </c>
      <c r="AP104" s="3396">
        <v>0</v>
      </c>
      <c r="AQ104" s="3396">
        <v>0</v>
      </c>
      <c r="AR104" s="3396"/>
      <c r="AS104" s="3396"/>
      <c r="AT104" s="3397">
        <f t="shared" si="9"/>
        <v>173884</v>
      </c>
      <c r="AU104" s="3398">
        <f t="shared" si="10"/>
        <v>0</v>
      </c>
      <c r="AV104" s="3399">
        <f t="shared" si="8"/>
        <v>32484</v>
      </c>
      <c r="AW104" s="3400">
        <f t="shared" si="7"/>
        <v>173884</v>
      </c>
      <c r="AX104" s="3401"/>
    </row>
    <row r="105" spans="2:50" outlineLevel="1">
      <c r="B105" s="3402" t="s">
        <v>317</v>
      </c>
      <c r="C105" s="3403"/>
      <c r="D105" s="3404" t="s">
        <v>5550</v>
      </c>
      <c r="E105" s="3405"/>
      <c r="F105" s="3406"/>
      <c r="G105" s="3406"/>
      <c r="H105" s="3406"/>
      <c r="I105" s="3406"/>
      <c r="J105" s="3407"/>
      <c r="K105" s="3408"/>
      <c r="L105" s="3407">
        <v>0</v>
      </c>
      <c r="M105" s="3407"/>
      <c r="N105" s="3409">
        <f>SUM(O105:P105)</f>
        <v>3.41</v>
      </c>
      <c r="O105" s="3409">
        <v>3.41</v>
      </c>
      <c r="P105" s="3411">
        <f>$P$4</f>
        <v>0</v>
      </c>
      <c r="Q105" s="3411" t="s">
        <v>5253</v>
      </c>
      <c r="R105" s="3412">
        <f>SUM(R104:$AQ104)*$N105/100</f>
        <v>5929.4444000000003</v>
      </c>
      <c r="S105" s="3412">
        <f>SUM(S104:$AQ104)*$N105/100</f>
        <v>5240.6243999999997</v>
      </c>
      <c r="T105" s="3412">
        <f>SUM(T104:$AQ104)*$N105/100</f>
        <v>4551.8044</v>
      </c>
      <c r="U105" s="3412">
        <f>SUM(U104:$AQ104)*$N105/100</f>
        <v>3862.9843999999998</v>
      </c>
      <c r="V105" s="3412">
        <f>SUM(V104:$AQ104)*$N105/100</f>
        <v>3174.1644000000001</v>
      </c>
      <c r="W105" s="3412">
        <f>SUM(W104:$AQ104)*$N105/100</f>
        <v>2485.3444</v>
      </c>
      <c r="X105" s="3412">
        <f>SUM(X104:$AQ104)*$N105/100</f>
        <v>1796.5244</v>
      </c>
      <c r="Y105" s="3412">
        <f>SUM(Y104:$AQ104)*$N105/100</f>
        <v>1107.7044000000001</v>
      </c>
      <c r="Z105" s="3412">
        <f>SUM(Z104:$AQ104)*$N105/100</f>
        <v>418.88440000000003</v>
      </c>
      <c r="AA105" s="3412">
        <f>SUM(AA104:$AQ104)*$N105/100</f>
        <v>0</v>
      </c>
      <c r="AB105" s="3412">
        <f>SUM(AB104:$AQ104)*$N105/100</f>
        <v>0</v>
      </c>
      <c r="AC105" s="3412">
        <f>SUM(AC104:$AQ104)*$N105/100</f>
        <v>0</v>
      </c>
      <c r="AD105" s="3412">
        <v>0</v>
      </c>
      <c r="AE105" s="3412">
        <v>0</v>
      </c>
      <c r="AF105" s="3412">
        <v>0</v>
      </c>
      <c r="AG105" s="3412">
        <v>0</v>
      </c>
      <c r="AH105" s="3412">
        <v>0</v>
      </c>
      <c r="AI105" s="3412">
        <v>0</v>
      </c>
      <c r="AJ105" s="3412">
        <v>0</v>
      </c>
      <c r="AK105" s="3412">
        <v>0</v>
      </c>
      <c r="AL105" s="3412">
        <v>0</v>
      </c>
      <c r="AM105" s="3412">
        <v>0</v>
      </c>
      <c r="AN105" s="3412">
        <v>0</v>
      </c>
      <c r="AO105" s="3412">
        <v>0</v>
      </c>
      <c r="AP105" s="3412">
        <v>0</v>
      </c>
      <c r="AQ105" s="3412">
        <v>0</v>
      </c>
      <c r="AR105" s="3412"/>
      <c r="AS105" s="3412"/>
      <c r="AT105" s="3413">
        <f t="shared" si="9"/>
        <v>28567.479600000002</v>
      </c>
      <c r="AU105" s="3398">
        <f t="shared" si="10"/>
        <v>0</v>
      </c>
      <c r="AV105" s="3414">
        <f t="shared" si="8"/>
        <v>1526.5888</v>
      </c>
      <c r="AW105" s="3415">
        <f t="shared" si="7"/>
        <v>28567.479600000006</v>
      </c>
      <c r="AX105" s="3401"/>
    </row>
    <row r="106" spans="2:50" s="3387" customFormat="1" outlineLevel="1">
      <c r="B106" s="3388" t="s">
        <v>759</v>
      </c>
      <c r="C106" s="3389">
        <v>51</v>
      </c>
      <c r="D106" s="3390" t="s">
        <v>5551</v>
      </c>
      <c r="E106" s="3391" t="s">
        <v>5552</v>
      </c>
      <c r="F106" s="3392" t="s">
        <v>5553</v>
      </c>
      <c r="G106" s="3392" t="s">
        <v>5554</v>
      </c>
      <c r="H106" s="3392" t="s">
        <v>5449</v>
      </c>
      <c r="I106" s="3392" t="s">
        <v>311</v>
      </c>
      <c r="J106" s="3393">
        <v>495501</v>
      </c>
      <c r="K106" s="3431">
        <v>434650</v>
      </c>
      <c r="L106" s="3394"/>
      <c r="M106" s="3394"/>
      <c r="N106" s="3416"/>
      <c r="O106" s="3416"/>
      <c r="P106" s="3395"/>
      <c r="Q106" s="3395" t="s">
        <v>5250</v>
      </c>
      <c r="R106" s="3396">
        <v>34772</v>
      </c>
      <c r="S106" s="3396">
        <v>34772</v>
      </c>
      <c r="T106" s="3396">
        <v>34772</v>
      </c>
      <c r="U106" s="3396">
        <v>34772</v>
      </c>
      <c r="V106" s="3396">
        <v>34772</v>
      </c>
      <c r="W106" s="3396">
        <v>34772</v>
      </c>
      <c r="X106" s="3396">
        <v>34772</v>
      </c>
      <c r="Y106" s="3396">
        <v>34772</v>
      </c>
      <c r="Z106" s="3396">
        <v>34772</v>
      </c>
      <c r="AA106" s="3396">
        <v>34772</v>
      </c>
      <c r="AB106" s="3396">
        <v>34772</v>
      </c>
      <c r="AC106" s="3396">
        <v>34772</v>
      </c>
      <c r="AD106" s="3396">
        <v>17386</v>
      </c>
      <c r="AE106" s="3396">
        <v>0</v>
      </c>
      <c r="AF106" s="3396">
        <v>0</v>
      </c>
      <c r="AG106" s="3396">
        <v>0</v>
      </c>
      <c r="AH106" s="3396">
        <v>0</v>
      </c>
      <c r="AI106" s="3396">
        <v>0</v>
      </c>
      <c r="AJ106" s="3396">
        <v>0</v>
      </c>
      <c r="AK106" s="3396">
        <v>0</v>
      </c>
      <c r="AL106" s="3396">
        <v>0</v>
      </c>
      <c r="AM106" s="3396">
        <v>0</v>
      </c>
      <c r="AN106" s="3396">
        <v>0</v>
      </c>
      <c r="AO106" s="3396">
        <v>0</v>
      </c>
      <c r="AP106" s="3396">
        <v>0</v>
      </c>
      <c r="AQ106" s="3396">
        <v>0</v>
      </c>
      <c r="AR106" s="3396"/>
      <c r="AS106" s="3396"/>
      <c r="AT106" s="3397">
        <f t="shared" si="9"/>
        <v>434650</v>
      </c>
      <c r="AU106" s="3398">
        <f t="shared" si="10"/>
        <v>0</v>
      </c>
      <c r="AV106" s="3399">
        <f t="shared" si="8"/>
        <v>191246</v>
      </c>
      <c r="AW106" s="3400">
        <f t="shared" si="7"/>
        <v>434650</v>
      </c>
      <c r="AX106" s="3401"/>
    </row>
    <row r="107" spans="2:50" outlineLevel="1">
      <c r="B107" s="3402" t="s">
        <v>759</v>
      </c>
      <c r="C107" s="3403"/>
      <c r="D107" s="3404" t="s">
        <v>5555</v>
      </c>
      <c r="E107" s="3405"/>
      <c r="F107" s="3406"/>
      <c r="G107" s="3406"/>
      <c r="H107" s="3406"/>
      <c r="I107" s="3406"/>
      <c r="J107" s="3407"/>
      <c r="K107" s="3432"/>
      <c r="L107" s="3407" t="s">
        <v>5556</v>
      </c>
      <c r="M107" s="3407"/>
      <c r="N107" s="3409">
        <f>SUM(O107:P107)</f>
        <v>3.4969999999999999</v>
      </c>
      <c r="O107" s="3409">
        <v>3.4969999999999999</v>
      </c>
      <c r="P107" s="3411">
        <f>$P$4</f>
        <v>0</v>
      </c>
      <c r="Q107" s="3411" t="s">
        <v>5253</v>
      </c>
      <c r="R107" s="3412">
        <f>SUM(R106:$AQ106)*$N107/100</f>
        <v>15199.710500000001</v>
      </c>
      <c r="S107" s="3412">
        <f>SUM(S106:$AQ106)*$N107/100</f>
        <v>13983.73366</v>
      </c>
      <c r="T107" s="3412">
        <f>SUM(T106:$AQ106)*$N107/100</f>
        <v>12767.756820000001</v>
      </c>
      <c r="U107" s="3412">
        <f>SUM(U106:$AQ106)*$N107/100</f>
        <v>11551.779979999999</v>
      </c>
      <c r="V107" s="3412">
        <f>SUM(V106:$AQ106)*$N107/100</f>
        <v>10335.80314</v>
      </c>
      <c r="W107" s="3412">
        <f>SUM(W106:$AQ106)*$N107/100</f>
        <v>9119.8263000000006</v>
      </c>
      <c r="X107" s="3412">
        <f>SUM(X106:$AQ106)*$N107/100</f>
        <v>7903.8494600000004</v>
      </c>
      <c r="Y107" s="3412">
        <f>SUM(Y106:$AQ106)*$N107/100</f>
        <v>6687.8726200000001</v>
      </c>
      <c r="Z107" s="3412">
        <f>SUM(Z106:$AQ106)*$N107/100</f>
        <v>5471.8957799999998</v>
      </c>
      <c r="AA107" s="3412">
        <f>SUM(AA106:$AQ106)*$N107/100</f>
        <v>4255.9189399999996</v>
      </c>
      <c r="AB107" s="3412">
        <f>SUM(AB106:$AQ106)*$N107/100</f>
        <v>3039.9420999999998</v>
      </c>
      <c r="AC107" s="3412">
        <f>SUM(AC106:$AQ106)*$N107/100</f>
        <v>1823.9652599999999</v>
      </c>
      <c r="AD107" s="3412">
        <f>SUM(AD106:$AQ106)*$N107/100</f>
        <v>607.98842000000002</v>
      </c>
      <c r="AE107" s="3412">
        <v>0</v>
      </c>
      <c r="AF107" s="3412">
        <v>0</v>
      </c>
      <c r="AG107" s="3412">
        <v>0</v>
      </c>
      <c r="AH107" s="3412">
        <v>0</v>
      </c>
      <c r="AI107" s="3412">
        <v>0</v>
      </c>
      <c r="AJ107" s="3412">
        <v>0</v>
      </c>
      <c r="AK107" s="3412">
        <v>0</v>
      </c>
      <c r="AL107" s="3412">
        <v>0</v>
      </c>
      <c r="AM107" s="3412">
        <v>0</v>
      </c>
      <c r="AN107" s="3412">
        <v>0</v>
      </c>
      <c r="AO107" s="3412">
        <v>0</v>
      </c>
      <c r="AP107" s="3412">
        <v>0</v>
      </c>
      <c r="AQ107" s="3412">
        <v>0</v>
      </c>
      <c r="AR107" s="3412"/>
      <c r="AS107" s="3412"/>
      <c r="AT107" s="3413">
        <f t="shared" si="9"/>
        <v>102750.04298</v>
      </c>
      <c r="AU107" s="3398">
        <f t="shared" si="10"/>
        <v>0</v>
      </c>
      <c r="AV107" s="3414">
        <f t="shared" si="8"/>
        <v>21887.583120000003</v>
      </c>
      <c r="AW107" s="3415">
        <f t="shared" si="7"/>
        <v>102750.04298</v>
      </c>
      <c r="AX107" s="3401"/>
    </row>
    <row r="108" spans="2:50" s="3425" customFormat="1">
      <c r="B108" s="3421" t="s">
        <v>317</v>
      </c>
      <c r="C108" s="3422">
        <v>52</v>
      </c>
      <c r="D108" s="3423" t="s">
        <v>5557</v>
      </c>
      <c r="E108" s="3391" t="s">
        <v>5558</v>
      </c>
      <c r="F108" s="3391" t="s">
        <v>5559</v>
      </c>
      <c r="G108" s="3433">
        <v>45159</v>
      </c>
      <c r="H108" s="3391" t="s">
        <v>5560</v>
      </c>
      <c r="I108" s="3391" t="s">
        <v>311</v>
      </c>
      <c r="J108" s="3393">
        <v>165176</v>
      </c>
      <c r="K108" s="3394">
        <v>118549.93</v>
      </c>
      <c r="L108" s="3394"/>
      <c r="M108" s="3394"/>
      <c r="N108" s="3416"/>
      <c r="O108" s="3416"/>
      <c r="P108" s="3395"/>
      <c r="Q108" s="3395" t="s">
        <v>5250</v>
      </c>
      <c r="R108" s="3396">
        <v>31084</v>
      </c>
      <c r="S108" s="3396">
        <v>31084</v>
      </c>
      <c r="T108" s="3396">
        <v>31084</v>
      </c>
      <c r="U108" s="3396">
        <f>31084-5786</f>
        <v>25298</v>
      </c>
      <c r="V108" s="3396"/>
      <c r="W108" s="3396"/>
      <c r="X108" s="3396"/>
      <c r="Y108" s="3396"/>
      <c r="Z108" s="3396"/>
      <c r="AA108" s="3396"/>
      <c r="AB108" s="3396"/>
      <c r="AC108" s="3396"/>
      <c r="AD108" s="3396"/>
      <c r="AE108" s="3396"/>
      <c r="AF108" s="3396"/>
      <c r="AG108" s="3396"/>
      <c r="AH108" s="3396"/>
      <c r="AI108" s="3396"/>
      <c r="AJ108" s="3396"/>
      <c r="AK108" s="3396"/>
      <c r="AL108" s="3396"/>
      <c r="AM108" s="3396"/>
      <c r="AN108" s="3396"/>
      <c r="AO108" s="3396"/>
      <c r="AP108" s="3396"/>
      <c r="AQ108" s="3396"/>
      <c r="AR108" s="3396"/>
      <c r="AS108" s="3396"/>
      <c r="AT108" s="3397">
        <f t="shared" si="9"/>
        <v>118550</v>
      </c>
      <c r="AU108" s="3398">
        <f t="shared" si="10"/>
        <v>0</v>
      </c>
      <c r="AV108" s="3399">
        <f t="shared" si="8"/>
        <v>0</v>
      </c>
      <c r="AW108" s="3400">
        <f t="shared" si="7"/>
        <v>118550</v>
      </c>
      <c r="AX108" s="3401"/>
    </row>
    <row r="109" spans="2:50" s="3369" customFormat="1">
      <c r="B109" s="3426" t="s">
        <v>317</v>
      </c>
      <c r="C109" s="3427"/>
      <c r="D109" s="3428" t="s">
        <v>5561</v>
      </c>
      <c r="E109" s="3405"/>
      <c r="F109" s="3405"/>
      <c r="G109" s="3405"/>
      <c r="H109" s="3405"/>
      <c r="I109" s="3405"/>
      <c r="J109" s="3407"/>
      <c r="K109" s="3408"/>
      <c r="L109" s="3407" t="s">
        <v>5562</v>
      </c>
      <c r="M109" s="3407"/>
      <c r="N109" s="3409">
        <f>SUM(O109:P109)</f>
        <v>3.1520000000000001</v>
      </c>
      <c r="O109" s="3409">
        <v>3.1520000000000001</v>
      </c>
      <c r="P109" s="3411">
        <f>$P$4</f>
        <v>0</v>
      </c>
      <c r="Q109" s="3411" t="s">
        <v>5253</v>
      </c>
      <c r="R109" s="3412">
        <f>SUM(R108:$AQ108)*$N109/100</f>
        <v>3736.6960000000004</v>
      </c>
      <c r="S109" s="3412">
        <f>SUM(S108:$AQ108)*$N109/100</f>
        <v>2756.92832</v>
      </c>
      <c r="T109" s="3412">
        <f>SUM(T108:$AQ108)*$N109/100</f>
        <v>1777.1606400000001</v>
      </c>
      <c r="U109" s="3412">
        <f>SUM(U108:$AQ108)*$N109/100</f>
        <v>797.39296000000002</v>
      </c>
      <c r="V109" s="3412"/>
      <c r="W109" s="3412"/>
      <c r="X109" s="3412"/>
      <c r="Y109" s="3412"/>
      <c r="Z109" s="3412"/>
      <c r="AA109" s="3412"/>
      <c r="AB109" s="3412"/>
      <c r="AC109" s="3412"/>
      <c r="AD109" s="3412"/>
      <c r="AE109" s="3412"/>
      <c r="AF109" s="3412"/>
      <c r="AG109" s="3412"/>
      <c r="AH109" s="3412"/>
      <c r="AI109" s="3412"/>
      <c r="AJ109" s="3412"/>
      <c r="AK109" s="3412"/>
      <c r="AL109" s="3412"/>
      <c r="AM109" s="3412"/>
      <c r="AN109" s="3412"/>
      <c r="AO109" s="3412"/>
      <c r="AP109" s="3412"/>
      <c r="AQ109" s="3412"/>
      <c r="AR109" s="3412"/>
      <c r="AS109" s="3412"/>
      <c r="AT109" s="3413">
        <f t="shared" si="9"/>
        <v>9068.1779200000001</v>
      </c>
      <c r="AU109" s="3398">
        <f t="shared" si="10"/>
        <v>0</v>
      </c>
      <c r="AV109" s="3414">
        <f t="shared" si="8"/>
        <v>0</v>
      </c>
      <c r="AW109" s="3415">
        <f t="shared" si="7"/>
        <v>9068.1779200000001</v>
      </c>
      <c r="AX109" s="3401"/>
    </row>
    <row r="110" spans="2:50" s="3425" customFormat="1">
      <c r="B110" s="3421" t="s">
        <v>317</v>
      </c>
      <c r="C110" s="3422">
        <v>53</v>
      </c>
      <c r="D110" s="3423" t="s">
        <v>5563</v>
      </c>
      <c r="E110" s="3391" t="s">
        <v>5564</v>
      </c>
      <c r="F110" s="3391" t="s">
        <v>5565</v>
      </c>
      <c r="G110" s="3433">
        <v>45215</v>
      </c>
      <c r="H110" s="3433">
        <v>49572</v>
      </c>
      <c r="I110" s="3391" t="s">
        <v>311</v>
      </c>
      <c r="J110" s="3434">
        <v>345038</v>
      </c>
      <c r="K110" s="3394">
        <v>284822</v>
      </c>
      <c r="L110" s="3394"/>
      <c r="M110" s="3394"/>
      <c r="N110" s="3416"/>
      <c r="O110" s="3416"/>
      <c r="P110" s="3395"/>
      <c r="Q110" s="3395" t="s">
        <v>5250</v>
      </c>
      <c r="R110" s="3396">
        <f t="shared" ref="R110:Z110" si="11">7527*4</f>
        <v>30108</v>
      </c>
      <c r="S110" s="3396">
        <f t="shared" si="11"/>
        <v>30108</v>
      </c>
      <c r="T110" s="3396">
        <f t="shared" si="11"/>
        <v>30108</v>
      </c>
      <c r="U110" s="3396">
        <f t="shared" si="11"/>
        <v>30108</v>
      </c>
      <c r="V110" s="3396">
        <f t="shared" si="11"/>
        <v>30108</v>
      </c>
      <c r="W110" s="3396">
        <f t="shared" si="11"/>
        <v>30108</v>
      </c>
      <c r="X110" s="3396">
        <f t="shared" si="11"/>
        <v>30108</v>
      </c>
      <c r="Y110" s="3396">
        <f t="shared" si="11"/>
        <v>30108</v>
      </c>
      <c r="Z110" s="3396">
        <f t="shared" si="11"/>
        <v>30108</v>
      </c>
      <c r="AA110" s="3396">
        <f>7527*2+7508-8712</f>
        <v>13850</v>
      </c>
      <c r="AB110" s="3396"/>
      <c r="AC110" s="3396"/>
      <c r="AD110" s="3396"/>
      <c r="AE110" s="3396"/>
      <c r="AF110" s="3396"/>
      <c r="AG110" s="3396"/>
      <c r="AH110" s="3396"/>
      <c r="AI110" s="3396"/>
      <c r="AJ110" s="3396"/>
      <c r="AK110" s="3396"/>
      <c r="AL110" s="3396"/>
      <c r="AM110" s="3396"/>
      <c r="AN110" s="3396"/>
      <c r="AO110" s="3396"/>
      <c r="AP110" s="3396"/>
      <c r="AQ110" s="3396"/>
      <c r="AR110" s="3396"/>
      <c r="AS110" s="3396"/>
      <c r="AT110" s="3397">
        <f t="shared" si="9"/>
        <v>284822</v>
      </c>
      <c r="AU110" s="3398">
        <f t="shared" si="10"/>
        <v>0</v>
      </c>
      <c r="AV110" s="3399">
        <f t="shared" si="8"/>
        <v>74066</v>
      </c>
      <c r="AW110" s="3400">
        <f t="shared" si="7"/>
        <v>284822</v>
      </c>
      <c r="AX110" s="3401"/>
    </row>
    <row r="111" spans="2:50" s="3369" customFormat="1">
      <c r="B111" s="3426" t="s">
        <v>317</v>
      </c>
      <c r="C111" s="3427"/>
      <c r="D111" s="3428" t="s">
        <v>5566</v>
      </c>
      <c r="E111" s="3405"/>
      <c r="F111" s="3405"/>
      <c r="G111" s="3405"/>
      <c r="H111" s="3405"/>
      <c r="I111" s="3405"/>
      <c r="J111" s="3417"/>
      <c r="K111" s="3408"/>
      <c r="L111" s="3407"/>
      <c r="M111" s="3407"/>
      <c r="N111" s="3409">
        <f>SUM(O111:P111)</f>
        <v>3.294</v>
      </c>
      <c r="O111" s="3409">
        <v>3.294</v>
      </c>
      <c r="P111" s="3411"/>
      <c r="Q111" s="3411" t="s">
        <v>5253</v>
      </c>
      <c r="R111" s="3412">
        <f>SUM(R110:$AQ110)*$N111/100</f>
        <v>9382.0366800000011</v>
      </c>
      <c r="S111" s="3412">
        <f>SUM(S110:$AQ110)*$N111/100</f>
        <v>8390.27916</v>
      </c>
      <c r="T111" s="3412">
        <f>SUM(T110:$AQ110)*$N111/100</f>
        <v>7398.5216399999999</v>
      </c>
      <c r="U111" s="3412">
        <f>SUM(U110:$AQ110)*$N111/100</f>
        <v>6406.7641199999998</v>
      </c>
      <c r="V111" s="3412">
        <f>SUM(V110:$AQ110)*$N111/100</f>
        <v>5415.0066000000006</v>
      </c>
      <c r="W111" s="3412">
        <f>SUM(W110:$AQ110)*$N111/100</f>
        <v>4423.2490799999996</v>
      </c>
      <c r="X111" s="3412">
        <f>SUM(X110:$AQ110)*$N111/100</f>
        <v>3431.4915600000004</v>
      </c>
      <c r="Y111" s="3412">
        <f>SUM(Y110:$AQ110)*$N111/100</f>
        <v>2439.7340400000003</v>
      </c>
      <c r="Z111" s="3412">
        <f>SUM(Z110:$AQ110)*$N111/100</f>
        <v>1447.9765199999999</v>
      </c>
      <c r="AA111" s="3412">
        <f>SUM(AA110:$AQ110)*$N111/100</f>
        <v>456.21899999999999</v>
      </c>
      <c r="AB111" s="3412"/>
      <c r="AC111" s="3412"/>
      <c r="AD111" s="3412"/>
      <c r="AE111" s="3412"/>
      <c r="AF111" s="3412"/>
      <c r="AG111" s="3412"/>
      <c r="AH111" s="3412"/>
      <c r="AI111" s="3412"/>
      <c r="AJ111" s="3412"/>
      <c r="AK111" s="3412"/>
      <c r="AL111" s="3412"/>
      <c r="AM111" s="3412"/>
      <c r="AN111" s="3412"/>
      <c r="AO111" s="3412"/>
      <c r="AP111" s="3412"/>
      <c r="AQ111" s="3412"/>
      <c r="AR111" s="3412"/>
      <c r="AS111" s="3412"/>
      <c r="AT111" s="3413">
        <f t="shared" si="9"/>
        <v>49191.278400000003</v>
      </c>
      <c r="AU111" s="3398">
        <f t="shared" si="10"/>
        <v>0</v>
      </c>
      <c r="AV111" s="3414">
        <f t="shared" si="8"/>
        <v>4343.9295600000005</v>
      </c>
      <c r="AW111" s="3415">
        <f t="shared" si="7"/>
        <v>49191.27840000001</v>
      </c>
      <c r="AX111" s="3401"/>
    </row>
    <row r="112" spans="2:50" s="3425" customFormat="1">
      <c r="B112" s="3421" t="s">
        <v>317</v>
      </c>
      <c r="C112" s="3422">
        <v>54</v>
      </c>
      <c r="D112" s="3423" t="s">
        <v>5567</v>
      </c>
      <c r="E112" s="3391" t="s">
        <v>5568</v>
      </c>
      <c r="F112" s="3391" t="s">
        <v>5569</v>
      </c>
      <c r="G112" s="3433">
        <v>45561</v>
      </c>
      <c r="H112" s="3433">
        <v>49207</v>
      </c>
      <c r="I112" s="3391" t="s">
        <v>311</v>
      </c>
      <c r="J112" s="3434">
        <v>729424</v>
      </c>
      <c r="K112" s="3394">
        <v>689994</v>
      </c>
      <c r="L112" s="3394"/>
      <c r="M112" s="3394"/>
      <c r="N112" s="3416"/>
      <c r="O112" s="3416"/>
      <c r="P112" s="3395"/>
      <c r="Q112" s="3395" t="s">
        <v>5250</v>
      </c>
      <c r="R112" s="3396">
        <f>19715*4</f>
        <v>78860</v>
      </c>
      <c r="S112" s="3396">
        <f t="shared" ref="S112:Y112" si="12">19715*4</f>
        <v>78860</v>
      </c>
      <c r="T112" s="3396">
        <f t="shared" si="12"/>
        <v>78860</v>
      </c>
      <c r="U112" s="3396">
        <f t="shared" si="12"/>
        <v>78860</v>
      </c>
      <c r="V112" s="3396">
        <f t="shared" si="12"/>
        <v>78860</v>
      </c>
      <c r="W112" s="3396">
        <f t="shared" si="12"/>
        <v>78860</v>
      </c>
      <c r="X112" s="3396">
        <f t="shared" si="12"/>
        <v>78860</v>
      </c>
      <c r="Y112" s="3396">
        <f t="shared" si="12"/>
        <v>78860</v>
      </c>
      <c r="Z112" s="3396">
        <v>59114</v>
      </c>
      <c r="AA112" s="3396"/>
      <c r="AB112" s="3396"/>
      <c r="AC112" s="3396"/>
      <c r="AD112" s="3396"/>
      <c r="AE112" s="3396"/>
      <c r="AF112" s="3396"/>
      <c r="AG112" s="3396"/>
      <c r="AH112" s="3396"/>
      <c r="AI112" s="3396"/>
      <c r="AJ112" s="3396"/>
      <c r="AK112" s="3396"/>
      <c r="AL112" s="3396"/>
      <c r="AM112" s="3396"/>
      <c r="AN112" s="3396"/>
      <c r="AO112" s="3396"/>
      <c r="AP112" s="3396"/>
      <c r="AQ112" s="3396"/>
      <c r="AR112" s="3396"/>
      <c r="AS112" s="3396"/>
      <c r="AT112" s="3397">
        <f t="shared" si="9"/>
        <v>689994</v>
      </c>
      <c r="AU112" s="3398">
        <f t="shared" si="10"/>
        <v>0</v>
      </c>
      <c r="AV112" s="3399">
        <f t="shared" si="8"/>
        <v>137974</v>
      </c>
      <c r="AW112" s="3400">
        <f t="shared" si="7"/>
        <v>689994</v>
      </c>
      <c r="AX112" s="3401"/>
    </row>
    <row r="113" spans="2:50" s="3369" customFormat="1" ht="14.25" customHeight="1">
      <c r="B113" s="3426" t="s">
        <v>317</v>
      </c>
      <c r="C113" s="3427"/>
      <c r="D113" s="3428" t="s">
        <v>5570</v>
      </c>
      <c r="E113" s="3405"/>
      <c r="F113" s="3405"/>
      <c r="G113" s="3405"/>
      <c r="H113" s="3405"/>
      <c r="I113" s="3405"/>
      <c r="J113" s="3417"/>
      <c r="K113" s="3408"/>
      <c r="L113" s="3407" t="s">
        <v>5571</v>
      </c>
      <c r="M113" s="3407"/>
      <c r="N113" s="3409">
        <f>SUM(O113:P113)</f>
        <v>3.379</v>
      </c>
      <c r="O113" s="3409">
        <v>3.379</v>
      </c>
      <c r="P113" s="3411">
        <f>$P$4</f>
        <v>0</v>
      </c>
      <c r="Q113" s="3411" t="s">
        <v>5253</v>
      </c>
      <c r="R113" s="3412">
        <f>SUM(R112:$AQ112)*$N113/100</f>
        <v>23314.897259999998</v>
      </c>
      <c r="S113" s="3412">
        <f>SUM(S112:$AQ112)*$N113/100</f>
        <v>20650.217860000001</v>
      </c>
      <c r="T113" s="3412">
        <f>SUM(T112:$AQ112)*$N113/100</f>
        <v>17985.53846</v>
      </c>
      <c r="U113" s="3412">
        <f>SUM(U112:$AQ112)*$N113/100</f>
        <v>15320.859059999999</v>
      </c>
      <c r="V113" s="3412">
        <f>SUM(V112:$AQ112)*$N113/100</f>
        <v>12656.17966</v>
      </c>
      <c r="W113" s="3412">
        <f>SUM(W112:$AQ112)*$N113/100</f>
        <v>9991.5002599999989</v>
      </c>
      <c r="X113" s="3412">
        <f>SUM(X112:$AQ112)*$N113/100</f>
        <v>7326.8208599999998</v>
      </c>
      <c r="Y113" s="3412">
        <f>SUM(Y112:$AQ112)*$N113/100</f>
        <v>4662.1414599999998</v>
      </c>
      <c r="Z113" s="3412">
        <f>SUM(Z112:$AQ112)*$N113/100</f>
        <v>1997.4620600000001</v>
      </c>
      <c r="AA113" s="3412"/>
      <c r="AB113" s="3412"/>
      <c r="AC113" s="3412"/>
      <c r="AD113" s="3412"/>
      <c r="AE113" s="3412"/>
      <c r="AF113" s="3412"/>
      <c r="AG113" s="3412"/>
      <c r="AH113" s="3412"/>
      <c r="AI113" s="3412"/>
      <c r="AJ113" s="3412"/>
      <c r="AK113" s="3412"/>
      <c r="AL113" s="3412"/>
      <c r="AM113" s="3412"/>
      <c r="AN113" s="3412"/>
      <c r="AO113" s="3412"/>
      <c r="AP113" s="3412"/>
      <c r="AQ113" s="3412"/>
      <c r="AR113" s="3412"/>
      <c r="AS113" s="3412"/>
      <c r="AT113" s="3413">
        <f t="shared" si="9"/>
        <v>113905.61694000001</v>
      </c>
      <c r="AU113" s="3398">
        <f t="shared" si="10"/>
        <v>0</v>
      </c>
      <c r="AV113" s="3414">
        <f t="shared" si="8"/>
        <v>6659.6035199999997</v>
      </c>
      <c r="AW113" s="3415">
        <f t="shared" si="7"/>
        <v>113905.61694000001</v>
      </c>
      <c r="AX113" s="3401"/>
    </row>
    <row r="114" spans="2:50" s="3369" customFormat="1">
      <c r="B114" s="3421" t="s">
        <v>317</v>
      </c>
      <c r="C114" s="3422">
        <v>55</v>
      </c>
      <c r="D114" s="3423" t="s">
        <v>1294</v>
      </c>
      <c r="E114" s="3391" t="s">
        <v>5572</v>
      </c>
      <c r="F114" s="3391" t="s">
        <v>5573</v>
      </c>
      <c r="G114" s="3433">
        <v>45616</v>
      </c>
      <c r="H114" s="3433">
        <v>47411</v>
      </c>
      <c r="I114" s="3391" t="s">
        <v>311</v>
      </c>
      <c r="J114" s="3434">
        <v>123379.93</v>
      </c>
      <c r="K114" s="3394">
        <v>59450.57</v>
      </c>
      <c r="L114" s="3434"/>
      <c r="M114" s="3434"/>
      <c r="N114" s="3435"/>
      <c r="O114" s="3435"/>
      <c r="P114" s="3436"/>
      <c r="Q114" s="3430" t="s">
        <v>5250</v>
      </c>
      <c r="R114" s="3418">
        <f>6494*4</f>
        <v>25976</v>
      </c>
      <c r="S114" s="3418">
        <f>6494*4</f>
        <v>25976</v>
      </c>
      <c r="T114" s="3418">
        <f>6494*4-18477</f>
        <v>7499</v>
      </c>
      <c r="U114" s="3418">
        <f>6494*3+6488-25970</f>
        <v>0</v>
      </c>
      <c r="V114" s="3418"/>
      <c r="W114" s="3418"/>
      <c r="X114" s="3418"/>
      <c r="Y114" s="3418"/>
      <c r="Z114" s="3418"/>
      <c r="AA114" s="3418"/>
      <c r="AB114" s="3418"/>
      <c r="AC114" s="3418"/>
      <c r="AD114" s="3418"/>
      <c r="AE114" s="3418"/>
      <c r="AF114" s="3418"/>
      <c r="AG114" s="3418"/>
      <c r="AH114" s="3418"/>
      <c r="AI114" s="3418"/>
      <c r="AJ114" s="3418"/>
      <c r="AK114" s="3418"/>
      <c r="AL114" s="3418"/>
      <c r="AM114" s="3418"/>
      <c r="AN114" s="3418"/>
      <c r="AO114" s="3418"/>
      <c r="AP114" s="3418"/>
      <c r="AQ114" s="3418"/>
      <c r="AR114" s="3418"/>
      <c r="AS114" s="3418"/>
      <c r="AT114" s="3400">
        <f t="shared" si="9"/>
        <v>59451</v>
      </c>
      <c r="AU114" s="3424">
        <f t="shared" si="10"/>
        <v>0</v>
      </c>
      <c r="AV114" s="3420">
        <f t="shared" si="8"/>
        <v>0</v>
      </c>
      <c r="AW114" s="3400">
        <f t="shared" si="7"/>
        <v>59451</v>
      </c>
      <c r="AX114" s="3401"/>
    </row>
    <row r="115" spans="2:50" s="3369" customFormat="1">
      <c r="B115" s="3426" t="s">
        <v>317</v>
      </c>
      <c r="C115" s="3437"/>
      <c r="D115" s="3428"/>
      <c r="E115" s="3405"/>
      <c r="F115" s="3405"/>
      <c r="G115" s="3405"/>
      <c r="H115" s="3405"/>
      <c r="I115" s="3405"/>
      <c r="J115" s="3417"/>
      <c r="K115" s="3432"/>
      <c r="L115" s="3417" t="s">
        <v>5574</v>
      </c>
      <c r="M115" s="3417"/>
      <c r="N115" s="3409">
        <f>SUM(O115:P115)</f>
        <v>3.177</v>
      </c>
      <c r="O115" s="3409">
        <v>3.177</v>
      </c>
      <c r="P115" s="3409">
        <f>$P$4</f>
        <v>0</v>
      </c>
      <c r="Q115" s="3409" t="s">
        <v>5253</v>
      </c>
      <c r="R115" s="3429">
        <f>SUM(R114:$AQ114)*$N115/100</f>
        <v>1888.7582699999998</v>
      </c>
      <c r="S115" s="3429">
        <f>SUM(S114:$AQ114)*$N115/100</f>
        <v>1063.5007499999999</v>
      </c>
      <c r="T115" s="3429">
        <f>SUM(T114:$AQ114)*$N115/100</f>
        <v>238.24323000000001</v>
      </c>
      <c r="U115" s="3429">
        <f>SUM(U114:$AQ114)*$N115/100</f>
        <v>0</v>
      </c>
      <c r="V115" s="3429"/>
      <c r="W115" s="3429"/>
      <c r="X115" s="3429"/>
      <c r="Y115" s="3429"/>
      <c r="Z115" s="3429"/>
      <c r="AA115" s="3429"/>
      <c r="AB115" s="3429"/>
      <c r="AC115" s="3429"/>
      <c r="AD115" s="3429"/>
      <c r="AE115" s="3429"/>
      <c r="AF115" s="3429"/>
      <c r="AG115" s="3429"/>
      <c r="AH115" s="3429"/>
      <c r="AI115" s="3429"/>
      <c r="AJ115" s="3429"/>
      <c r="AK115" s="3429"/>
      <c r="AL115" s="3429"/>
      <c r="AM115" s="3429"/>
      <c r="AN115" s="3429"/>
      <c r="AO115" s="3429"/>
      <c r="AP115" s="3429"/>
      <c r="AQ115" s="3429"/>
      <c r="AR115" s="3429"/>
      <c r="AS115" s="3429"/>
      <c r="AT115" s="3415">
        <f t="shared" si="9"/>
        <v>3190.5022499999995</v>
      </c>
      <c r="AU115" s="3424">
        <f t="shared" si="10"/>
        <v>0</v>
      </c>
      <c r="AV115" s="3438">
        <f t="shared" si="8"/>
        <v>0</v>
      </c>
      <c r="AW115" s="3415">
        <f t="shared" si="7"/>
        <v>3190.5022499999995</v>
      </c>
      <c r="AX115" s="3401"/>
    </row>
    <row r="116" spans="2:50" s="3454" customFormat="1">
      <c r="B116" s="3439" t="s">
        <v>759</v>
      </c>
      <c r="C116" s="3440">
        <v>56</v>
      </c>
      <c r="D116" s="3441" t="s">
        <v>5575</v>
      </c>
      <c r="E116" s="3442" t="s">
        <v>5576</v>
      </c>
      <c r="F116" s="3442" t="s">
        <v>5577</v>
      </c>
      <c r="G116" s="3443">
        <v>45915</v>
      </c>
      <c r="H116" s="3443">
        <v>47715</v>
      </c>
      <c r="I116" s="3442" t="s">
        <v>311</v>
      </c>
      <c r="J116" s="3444">
        <v>223584</v>
      </c>
      <c r="K116" s="3445"/>
      <c r="L116" s="3446"/>
      <c r="M116" s="3446"/>
      <c r="N116" s="3435"/>
      <c r="O116" s="3435"/>
      <c r="P116" s="3447"/>
      <c r="Q116" s="3448" t="s">
        <v>5250</v>
      </c>
      <c r="R116" s="3449">
        <f>13152*2</f>
        <v>26304</v>
      </c>
      <c r="S116" s="3449">
        <f>13152*4</f>
        <v>52608</v>
      </c>
      <c r="T116" s="3449">
        <f t="shared" ref="T116:U116" si="13">13152*4</f>
        <v>52608</v>
      </c>
      <c r="U116" s="3449">
        <f t="shared" si="13"/>
        <v>52608</v>
      </c>
      <c r="V116" s="3449">
        <f>13152*3</f>
        <v>39456</v>
      </c>
      <c r="W116" s="3449"/>
      <c r="X116" s="3449"/>
      <c r="Y116" s="3449"/>
      <c r="Z116" s="3449"/>
      <c r="AA116" s="3449"/>
      <c r="AB116" s="3449"/>
      <c r="AC116" s="3449"/>
      <c r="AD116" s="3449"/>
      <c r="AE116" s="3449"/>
      <c r="AF116" s="3449"/>
      <c r="AG116" s="3449"/>
      <c r="AH116" s="3449"/>
      <c r="AI116" s="3449"/>
      <c r="AJ116" s="3449"/>
      <c r="AK116" s="3449"/>
      <c r="AL116" s="3449"/>
      <c r="AM116" s="3449"/>
      <c r="AN116" s="3449"/>
      <c r="AO116" s="3449"/>
      <c r="AP116" s="3449"/>
      <c r="AQ116" s="3449"/>
      <c r="AR116" s="3449"/>
      <c r="AS116" s="3449"/>
      <c r="AT116" s="3450">
        <f t="shared" si="9"/>
        <v>223584</v>
      </c>
      <c r="AU116" s="3451">
        <f t="shared" si="10"/>
        <v>0</v>
      </c>
      <c r="AV116" s="3452">
        <f t="shared" si="8"/>
        <v>0</v>
      </c>
      <c r="AW116" s="3450">
        <f t="shared" si="7"/>
        <v>223584</v>
      </c>
      <c r="AX116" s="3453"/>
    </row>
    <row r="117" spans="2:50" s="3454" customFormat="1">
      <c r="B117" s="3455" t="s">
        <v>759</v>
      </c>
      <c r="C117" s="3456"/>
      <c r="D117" s="3457" t="s">
        <v>5578</v>
      </c>
      <c r="E117" s="3458"/>
      <c r="F117" s="3458"/>
      <c r="G117" s="3458"/>
      <c r="H117" s="3458"/>
      <c r="I117" s="3458"/>
      <c r="J117" s="3459"/>
      <c r="K117" s="3408"/>
      <c r="L117" s="3460"/>
      <c r="M117" s="3460"/>
      <c r="N117" s="3409">
        <f>SUM(O117:P117)</f>
        <v>2.8180000000000001</v>
      </c>
      <c r="O117" s="3409">
        <v>2.8180000000000001</v>
      </c>
      <c r="P117" s="3461">
        <f>$P$4</f>
        <v>0</v>
      </c>
      <c r="Q117" s="3461" t="s">
        <v>5253</v>
      </c>
      <c r="R117" s="3462">
        <f>SUM(R116:$AQ116)*$N117/100</f>
        <v>6300.5971200000004</v>
      </c>
      <c r="S117" s="3462">
        <f>SUM(S116:$AQ116)*$N117/100</f>
        <v>5559.3504000000003</v>
      </c>
      <c r="T117" s="3462">
        <f>SUM(T116:$AQ116)*$N117/100</f>
        <v>4076.8569600000001</v>
      </c>
      <c r="U117" s="3462">
        <f>SUM(U116:$AQ116)*$N117/100</f>
        <v>2594.3635200000003</v>
      </c>
      <c r="V117" s="3462">
        <f>SUM(V116:$AQ116)*$N117/100</f>
        <v>1111.8700799999999</v>
      </c>
      <c r="W117" s="3462"/>
      <c r="X117" s="3462"/>
      <c r="Y117" s="3462"/>
      <c r="Z117" s="3462"/>
      <c r="AA117" s="3462"/>
      <c r="AB117" s="3462"/>
      <c r="AC117" s="3462"/>
      <c r="AD117" s="3462"/>
      <c r="AE117" s="3462"/>
      <c r="AF117" s="3462"/>
      <c r="AG117" s="3462"/>
      <c r="AH117" s="3462"/>
      <c r="AI117" s="3462"/>
      <c r="AJ117" s="3462"/>
      <c r="AK117" s="3462"/>
      <c r="AL117" s="3462"/>
      <c r="AM117" s="3462"/>
      <c r="AN117" s="3462"/>
      <c r="AO117" s="3462"/>
      <c r="AP117" s="3462"/>
      <c r="AQ117" s="3462"/>
      <c r="AR117" s="3462"/>
      <c r="AS117" s="3462"/>
      <c r="AT117" s="3463">
        <f t="shared" si="9"/>
        <v>19643.038080000002</v>
      </c>
      <c r="AU117" s="3451">
        <f t="shared" si="10"/>
        <v>0</v>
      </c>
      <c r="AV117" s="3464">
        <f t="shared" si="8"/>
        <v>0</v>
      </c>
      <c r="AW117" s="3463">
        <f t="shared" si="7"/>
        <v>19643.038080000002</v>
      </c>
      <c r="AX117" s="3453"/>
    </row>
    <row r="118" spans="2:50" s="3454" customFormat="1">
      <c r="B118" s="3439" t="s">
        <v>759</v>
      </c>
      <c r="C118" s="3440">
        <v>57</v>
      </c>
      <c r="D118" s="3441" t="s">
        <v>5579</v>
      </c>
      <c r="E118" s="3442" t="s">
        <v>5580</v>
      </c>
      <c r="F118" s="3442" t="s">
        <v>5581</v>
      </c>
      <c r="G118" s="3443">
        <v>45922</v>
      </c>
      <c r="H118" s="3443">
        <v>51399</v>
      </c>
      <c r="I118" s="3442" t="s">
        <v>311</v>
      </c>
      <c r="J118" s="3444">
        <v>2691272</v>
      </c>
      <c r="K118" s="3445"/>
      <c r="L118" s="3446"/>
      <c r="M118" s="3446"/>
      <c r="N118" s="3435"/>
      <c r="O118" s="3435"/>
      <c r="P118" s="3447"/>
      <c r="Q118" s="3448" t="s">
        <v>5250</v>
      </c>
      <c r="R118" s="3449">
        <v>390462</v>
      </c>
      <c r="S118" s="3449"/>
      <c r="T118" s="3449">
        <f>52771*4</f>
        <v>211084</v>
      </c>
      <c r="U118" s="3449">
        <f t="shared" ref="U118:AC118" si="14">52771*4</f>
        <v>211084</v>
      </c>
      <c r="V118" s="3449">
        <f t="shared" si="14"/>
        <v>211084</v>
      </c>
      <c r="W118" s="3449">
        <f t="shared" si="14"/>
        <v>211084</v>
      </c>
      <c r="X118" s="3449">
        <f t="shared" si="14"/>
        <v>211084</v>
      </c>
      <c r="Y118" s="3449">
        <f t="shared" si="14"/>
        <v>211084</v>
      </c>
      <c r="Z118" s="3449">
        <f t="shared" si="14"/>
        <v>211084</v>
      </c>
      <c r="AA118" s="3449">
        <f t="shared" si="14"/>
        <v>211084</v>
      </c>
      <c r="AB118" s="3449">
        <f t="shared" si="14"/>
        <v>211084</v>
      </c>
      <c r="AC118" s="3449">
        <f t="shared" si="14"/>
        <v>211084</v>
      </c>
      <c r="AD118" s="3449">
        <f>52771*4-21114</f>
        <v>189970</v>
      </c>
      <c r="AE118" s="3449">
        <f>52771*4-211084</f>
        <v>0</v>
      </c>
      <c r="AF118" s="3449">
        <f>52771*3-158313</f>
        <v>0</v>
      </c>
      <c r="AG118" s="3449"/>
      <c r="AH118" s="3449"/>
      <c r="AI118" s="3449"/>
      <c r="AJ118" s="3449"/>
      <c r="AK118" s="3449"/>
      <c r="AL118" s="3449"/>
      <c r="AM118" s="3449"/>
      <c r="AN118" s="3449"/>
      <c r="AO118" s="3449"/>
      <c r="AP118" s="3449"/>
      <c r="AQ118" s="3449"/>
      <c r="AR118" s="3449"/>
      <c r="AS118" s="3449"/>
      <c r="AT118" s="3450">
        <f t="shared" si="9"/>
        <v>2691272</v>
      </c>
      <c r="AU118" s="3451">
        <f t="shared" si="10"/>
        <v>0</v>
      </c>
      <c r="AV118" s="3452">
        <f t="shared" si="8"/>
        <v>1245390</v>
      </c>
      <c r="AW118" s="3450">
        <f t="shared" si="7"/>
        <v>2691272</v>
      </c>
      <c r="AX118" s="3453"/>
    </row>
    <row r="119" spans="2:50" s="3454" customFormat="1">
      <c r="B119" s="3455" t="s">
        <v>759</v>
      </c>
      <c r="C119" s="3456"/>
      <c r="D119" s="3457" t="s">
        <v>5582</v>
      </c>
      <c r="E119" s="3458"/>
      <c r="F119" s="3458"/>
      <c r="G119" s="3458"/>
      <c r="H119" s="3458"/>
      <c r="I119" s="3458"/>
      <c r="J119" s="3458"/>
      <c r="K119" s="3408"/>
      <c r="L119" s="3460"/>
      <c r="M119" s="3460"/>
      <c r="N119" s="3409">
        <f>SUM(O119:P119)</f>
        <v>3.282</v>
      </c>
      <c r="O119" s="3409">
        <v>3.282</v>
      </c>
      <c r="P119" s="3461">
        <f>$P$4</f>
        <v>0</v>
      </c>
      <c r="Q119" s="3461" t="s">
        <v>5253</v>
      </c>
      <c r="R119" s="3462">
        <f>SUM(R118:$AQ118)*$N119/100/4</f>
        <v>22081.886760000001</v>
      </c>
      <c r="S119" s="3462">
        <f>SUM(S118:$AQ118)*$N119/100</f>
        <v>75512.584199999998</v>
      </c>
      <c r="T119" s="3462">
        <f>SUM(T118:$AQ118)*$N119/100</f>
        <v>75512.584199999998</v>
      </c>
      <c r="U119" s="3462">
        <f>SUM(U118:$AQ118)*$N119/100</f>
        <v>68584.807319999993</v>
      </c>
      <c r="V119" s="3462">
        <f>SUM(V118:$AQ118)*$N119/100</f>
        <v>61657.030439999995</v>
      </c>
      <c r="W119" s="3462">
        <f>SUM(W118:$AQ118)*$N119/100</f>
        <v>54729.253559999997</v>
      </c>
      <c r="X119" s="3462">
        <f>SUM(X118:$AQ118)*$N119/100</f>
        <v>47801.476679999992</v>
      </c>
      <c r="Y119" s="3462">
        <f>SUM(Y118:$AQ118)*$N119/100</f>
        <v>40873.699800000002</v>
      </c>
      <c r="Z119" s="3462">
        <f>SUM(Z118:$AQ118)*$N119/100</f>
        <v>33945.922919999997</v>
      </c>
      <c r="AA119" s="3462">
        <f>SUM(AA118:$AQ118)*$N119/100</f>
        <v>27018.14604</v>
      </c>
      <c r="AB119" s="3462">
        <f>SUM(AB118:$AQ118)*$N119/100</f>
        <v>20090.369159999998</v>
      </c>
      <c r="AC119" s="3462">
        <f>SUM(AC118:$AQ118)*$N119/100</f>
        <v>13162.592280000001</v>
      </c>
      <c r="AD119" s="3462">
        <f>SUM(AD118:$AQ118)*$N119/100</f>
        <v>6234.8154000000004</v>
      </c>
      <c r="AE119" s="3462">
        <f>SUM(AE118:$AQ118)*$N119/100</f>
        <v>0</v>
      </c>
      <c r="AF119" s="3462">
        <f>SUM(AF118:$AQ118)*$N119/100</f>
        <v>0</v>
      </c>
      <c r="AG119" s="3462">
        <f>SUM(AG118:$AQ118)*$N119/100</f>
        <v>0</v>
      </c>
      <c r="AH119" s="3462"/>
      <c r="AI119" s="3462"/>
      <c r="AJ119" s="3462"/>
      <c r="AK119" s="3462"/>
      <c r="AL119" s="3462"/>
      <c r="AM119" s="3462"/>
      <c r="AN119" s="3462"/>
      <c r="AO119" s="3462"/>
      <c r="AP119" s="3462"/>
      <c r="AQ119" s="3462"/>
      <c r="AR119" s="3462"/>
      <c r="AS119" s="3462"/>
      <c r="AT119" s="3463">
        <f t="shared" si="9"/>
        <v>547205.16875999991</v>
      </c>
      <c r="AU119" s="3451">
        <f t="shared" si="10"/>
        <v>0</v>
      </c>
      <c r="AV119" s="3464">
        <f t="shared" si="8"/>
        <v>141325.54560000001</v>
      </c>
      <c r="AW119" s="3463">
        <f t="shared" si="7"/>
        <v>547205.16876000003</v>
      </c>
      <c r="AX119" s="3453"/>
    </row>
    <row r="120" spans="2:50" s="3454" customFormat="1">
      <c r="B120" s="3439" t="s">
        <v>317</v>
      </c>
      <c r="C120" s="3440">
        <v>58</v>
      </c>
      <c r="D120" s="3441" t="s">
        <v>2440</v>
      </c>
      <c r="E120" s="3442" t="s">
        <v>5583</v>
      </c>
      <c r="F120" s="3442" t="s">
        <v>5584</v>
      </c>
      <c r="G120" s="3443">
        <v>45992</v>
      </c>
      <c r="H120" s="3443">
        <v>49633</v>
      </c>
      <c r="I120" s="3442" t="s">
        <v>311</v>
      </c>
      <c r="J120" s="3444">
        <v>231105</v>
      </c>
      <c r="K120" s="3445"/>
      <c r="L120" s="3446"/>
      <c r="M120" s="3446"/>
      <c r="N120" s="3447"/>
      <c r="O120" s="3447"/>
      <c r="P120" s="3447"/>
      <c r="Q120" s="3448" t="s">
        <v>5250</v>
      </c>
      <c r="R120" s="3449">
        <f>6082*2</f>
        <v>12164</v>
      </c>
      <c r="S120" s="3449">
        <f>6082*4</f>
        <v>24328</v>
      </c>
      <c r="T120" s="3449">
        <f t="shared" ref="T120:Z120" si="15">6082*4</f>
        <v>24328</v>
      </c>
      <c r="U120" s="3449">
        <f t="shared" si="15"/>
        <v>24328</v>
      </c>
      <c r="V120" s="3449">
        <f t="shared" si="15"/>
        <v>24328</v>
      </c>
      <c r="W120" s="3449">
        <f t="shared" si="15"/>
        <v>24328</v>
      </c>
      <c r="X120" s="3449">
        <f t="shared" si="15"/>
        <v>24328</v>
      </c>
      <c r="Y120" s="3449">
        <f t="shared" si="15"/>
        <v>24328</v>
      </c>
      <c r="Z120" s="3449">
        <f t="shared" si="15"/>
        <v>24328</v>
      </c>
      <c r="AA120" s="3449">
        <f>6082*3+6071</f>
        <v>24317</v>
      </c>
      <c r="AB120" s="3449"/>
      <c r="AC120" s="3449"/>
      <c r="AD120" s="3449"/>
      <c r="AE120" s="3449"/>
      <c r="AF120" s="3449"/>
      <c r="AG120" s="3449"/>
      <c r="AH120" s="3449"/>
      <c r="AI120" s="3449"/>
      <c r="AJ120" s="3449"/>
      <c r="AK120" s="3449"/>
      <c r="AL120" s="3449"/>
      <c r="AM120" s="3449"/>
      <c r="AN120" s="3449"/>
      <c r="AO120" s="3449"/>
      <c r="AP120" s="3449"/>
      <c r="AQ120" s="3449"/>
      <c r="AR120" s="3449"/>
      <c r="AS120" s="3449"/>
      <c r="AT120" s="3450">
        <f>SUM(R120:AS120)</f>
        <v>231105</v>
      </c>
      <c r="AU120" s="3451"/>
      <c r="AV120" s="3452">
        <f>SUM(Y120:AS120)</f>
        <v>72973</v>
      </c>
      <c r="AW120" s="3450">
        <f>SUM(R120:X120,AV120)</f>
        <v>231105</v>
      </c>
      <c r="AX120" s="3453"/>
    </row>
    <row r="121" spans="2:50" s="3454" customFormat="1">
      <c r="B121" s="3455" t="s">
        <v>317</v>
      </c>
      <c r="C121" s="3456"/>
      <c r="D121" s="3457"/>
      <c r="E121" s="3458"/>
      <c r="F121" s="3458"/>
      <c r="G121" s="3458"/>
      <c r="H121" s="3458"/>
      <c r="I121" s="3458"/>
      <c r="J121" s="3458"/>
      <c r="K121" s="3408"/>
      <c r="L121" s="3460"/>
      <c r="M121" s="3460"/>
      <c r="N121" s="3461">
        <f>SUM(O121:P121)</f>
        <v>3.0670000000000002</v>
      </c>
      <c r="O121" s="3461">
        <v>3.0670000000000002</v>
      </c>
      <c r="P121" s="3461">
        <f>$P$4</f>
        <v>0</v>
      </c>
      <c r="Q121" s="3461" t="s">
        <v>5253</v>
      </c>
      <c r="R121" s="3462">
        <f>SUM(R120:$AQ120)*$N121/100</f>
        <v>7087.99035</v>
      </c>
      <c r="S121" s="3462">
        <f>SUM(S120:$AQ120)*$N121/100</f>
        <v>6714.92047</v>
      </c>
      <c r="T121" s="3462">
        <f>SUM(T120:$AQ120)*$N121/100</f>
        <v>5968.78071</v>
      </c>
      <c r="U121" s="3462">
        <f>SUM(U120:$AQ120)*$N121/100</f>
        <v>5222.64095</v>
      </c>
      <c r="V121" s="3462">
        <f>SUM(V120:$AQ120)*$N121/100</f>
        <v>4476.50119</v>
      </c>
      <c r="W121" s="3462">
        <f>SUM(W120:$AQ120)*$N121/100</f>
        <v>3730.3614300000004</v>
      </c>
      <c r="X121" s="3462">
        <f>SUM(X120:$AQ120)*$N121/100</f>
        <v>2984.2216700000004</v>
      </c>
      <c r="Y121" s="3462">
        <f>SUM(Y120:$AQ120)*$N121/100</f>
        <v>2238.0819100000003</v>
      </c>
      <c r="Z121" s="3462">
        <f>SUM(Z120:$AQ120)*$N121/100</f>
        <v>1491.9421499999999</v>
      </c>
      <c r="AA121" s="3462">
        <f>SUM(AA120:$AQ120)*$N121/100</f>
        <v>745.80239000000006</v>
      </c>
      <c r="AB121" s="3462"/>
      <c r="AC121" s="3462"/>
      <c r="AD121" s="3462"/>
      <c r="AE121" s="3462"/>
      <c r="AF121" s="3462"/>
      <c r="AG121" s="3462"/>
      <c r="AH121" s="3462"/>
      <c r="AI121" s="3462"/>
      <c r="AJ121" s="3462"/>
      <c r="AK121" s="3462"/>
      <c r="AL121" s="3462"/>
      <c r="AM121" s="3462"/>
      <c r="AN121" s="3462"/>
      <c r="AO121" s="3462"/>
      <c r="AP121" s="3462"/>
      <c r="AQ121" s="3462"/>
      <c r="AR121" s="3462"/>
      <c r="AS121" s="3462"/>
      <c r="AT121" s="3463">
        <f>SUM(R121:AS121)</f>
        <v>40661.243219999997</v>
      </c>
      <c r="AU121" s="3451"/>
      <c r="AV121" s="3464">
        <f>SUM(Y121:AS121)</f>
        <v>4475.8264500000005</v>
      </c>
      <c r="AW121" s="3463">
        <f>SUM(R121:X121,AV121)</f>
        <v>40661.243219999997</v>
      </c>
      <c r="AX121" s="3453"/>
    </row>
    <row r="122" spans="2:50" s="3454" customFormat="1">
      <c r="B122" s="3439" t="s">
        <v>759</v>
      </c>
      <c r="C122" s="3440">
        <v>59</v>
      </c>
      <c r="D122" s="3441" t="s">
        <v>5585</v>
      </c>
      <c r="E122" s="3442" t="s">
        <v>5586</v>
      </c>
      <c r="F122" s="3442" t="s">
        <v>5587</v>
      </c>
      <c r="G122" s="3443">
        <v>46006</v>
      </c>
      <c r="H122" s="3443">
        <v>50729</v>
      </c>
      <c r="I122" s="3442" t="s">
        <v>311</v>
      </c>
      <c r="J122" s="3444">
        <v>512760</v>
      </c>
      <c r="K122" s="3445"/>
      <c r="L122" s="3446"/>
      <c r="M122" s="3446"/>
      <c r="N122" s="3447"/>
      <c r="O122" s="3447"/>
      <c r="P122" s="3447"/>
      <c r="Q122" s="3448" t="s">
        <v>5250</v>
      </c>
      <c r="R122" s="3449">
        <f>10256*2</f>
        <v>20512</v>
      </c>
      <c r="S122" s="3449">
        <f>10256*4</f>
        <v>41024</v>
      </c>
      <c r="T122" s="3449">
        <f t="shared" ref="T122:AC122" si="16">10256*4</f>
        <v>41024</v>
      </c>
      <c r="U122" s="3449">
        <f t="shared" si="16"/>
        <v>41024</v>
      </c>
      <c r="V122" s="3449">
        <f t="shared" si="16"/>
        <v>41024</v>
      </c>
      <c r="W122" s="3449">
        <f t="shared" si="16"/>
        <v>41024</v>
      </c>
      <c r="X122" s="3449">
        <f t="shared" si="16"/>
        <v>41024</v>
      </c>
      <c r="Y122" s="3449">
        <f t="shared" si="16"/>
        <v>41024</v>
      </c>
      <c r="Z122" s="3449">
        <f t="shared" si="16"/>
        <v>41024</v>
      </c>
      <c r="AA122" s="3449">
        <f t="shared" si="16"/>
        <v>41024</v>
      </c>
      <c r="AB122" s="3449">
        <f t="shared" si="16"/>
        <v>41024</v>
      </c>
      <c r="AC122" s="3449">
        <f t="shared" si="16"/>
        <v>41024</v>
      </c>
      <c r="AD122" s="3449">
        <v>40984</v>
      </c>
      <c r="AE122" s="3449"/>
      <c r="AF122" s="3449"/>
      <c r="AG122" s="3449"/>
      <c r="AH122" s="3449"/>
      <c r="AI122" s="3449"/>
      <c r="AJ122" s="3449"/>
      <c r="AK122" s="3449"/>
      <c r="AL122" s="3449"/>
      <c r="AM122" s="3449"/>
      <c r="AN122" s="3449"/>
      <c r="AO122" s="3449"/>
      <c r="AP122" s="3449"/>
      <c r="AQ122" s="3449"/>
      <c r="AR122" s="3449"/>
      <c r="AS122" s="3449"/>
      <c r="AT122" s="3450">
        <f>SUM(R122:AS122)</f>
        <v>512760</v>
      </c>
      <c r="AU122" s="3451">
        <f>AT122-SUM(R122:AS122)</f>
        <v>0</v>
      </c>
      <c r="AV122" s="3452">
        <f>SUM(Y122:AS122)</f>
        <v>246104</v>
      </c>
      <c r="AW122" s="3450">
        <f>SUM(R122:X122,AV122)</f>
        <v>512760</v>
      </c>
      <c r="AX122" s="3453"/>
    </row>
    <row r="123" spans="2:50" s="3454" customFormat="1">
      <c r="B123" s="3455" t="s">
        <v>759</v>
      </c>
      <c r="C123" s="3456"/>
      <c r="D123" s="3457"/>
      <c r="E123" s="3458"/>
      <c r="F123" s="3458"/>
      <c r="G123" s="3458"/>
      <c r="H123" s="3458"/>
      <c r="I123" s="3458"/>
      <c r="J123" s="3458"/>
      <c r="K123" s="3408"/>
      <c r="L123" s="3460"/>
      <c r="M123" s="3460"/>
      <c r="N123" s="3461">
        <f>SUM(O123:P123)</f>
        <v>3.2869999999999999</v>
      </c>
      <c r="O123" s="3461">
        <v>3.2869999999999999</v>
      </c>
      <c r="P123" s="3461">
        <f>$P$4</f>
        <v>0</v>
      </c>
      <c r="Q123" s="3461" t="s">
        <v>5253</v>
      </c>
      <c r="R123" s="3462">
        <f>SUM(R122:$AQ122)*$N123/100</f>
        <v>16854.421199999997</v>
      </c>
      <c r="S123" s="3462">
        <f>SUM(S122:$AQ122)*$N123/100</f>
        <v>16180.19176</v>
      </c>
      <c r="T123" s="3462">
        <f>SUM(T122:$AQ122)*$N123/100</f>
        <v>14831.73288</v>
      </c>
      <c r="U123" s="3462">
        <f>SUM(U122:$AQ122)*$N123/100</f>
        <v>13483.273999999999</v>
      </c>
      <c r="V123" s="3462">
        <f>SUM(V122:$AQ122)*$N123/100</f>
        <v>12134.815119999999</v>
      </c>
      <c r="W123" s="3462">
        <f>SUM(W122:$AQ122)*$N123/100</f>
        <v>10786.356240000001</v>
      </c>
      <c r="X123" s="3462">
        <f>SUM(X122:$AQ122)*$N123/100</f>
        <v>9437.8973600000008</v>
      </c>
      <c r="Y123" s="3462">
        <f>SUM(Y122:$AQ122)*$N123/100</f>
        <v>8089.4384799999998</v>
      </c>
      <c r="Z123" s="3462">
        <f>SUM(Z122:$AQ122)*$N123/100</f>
        <v>6740.9795999999997</v>
      </c>
      <c r="AA123" s="3462">
        <f>SUM(AA122:$AQ122)*$N123/100</f>
        <v>5392.5207200000004</v>
      </c>
      <c r="AB123" s="3462">
        <f>SUM(AB122:$AQ122)*$N123/100</f>
        <v>4044.0618400000003</v>
      </c>
      <c r="AC123" s="3462">
        <f>SUM(AC122:$AQ122)*$N123/100</f>
        <v>2695.6029599999997</v>
      </c>
      <c r="AD123" s="3462">
        <f>SUM(AD122:$AQ122)*$N123/100</f>
        <v>1347.14408</v>
      </c>
      <c r="AE123" s="3462">
        <f>SUM(AE122:$AQ122)*$N123/100</f>
        <v>0</v>
      </c>
      <c r="AF123" s="3462">
        <f>SUM(AF122:$AQ122)*$N123/100</f>
        <v>0</v>
      </c>
      <c r="AG123" s="3462">
        <f>SUM(AG122:$AQ122)*$N123/100</f>
        <v>0</v>
      </c>
      <c r="AH123" s="3462">
        <f>SUM(AH122:$AQ122)*$N123/100</f>
        <v>0</v>
      </c>
      <c r="AI123" s="3462">
        <f>SUM(AI122:$AQ122)*$N123/100</f>
        <v>0</v>
      </c>
      <c r="AJ123" s="3462">
        <f>SUM(AJ122:$AQ122)*$N123/100</f>
        <v>0</v>
      </c>
      <c r="AK123" s="3462"/>
      <c r="AL123" s="3462"/>
      <c r="AM123" s="3462"/>
      <c r="AN123" s="3462"/>
      <c r="AO123" s="3462"/>
      <c r="AP123" s="3462"/>
      <c r="AQ123" s="3462"/>
      <c r="AR123" s="3462"/>
      <c r="AS123" s="3462"/>
      <c r="AT123" s="3463">
        <f>SUM(R123:AS123)</f>
        <v>122018.43623999998</v>
      </c>
      <c r="AU123" s="3451">
        <f>AT123-SUM(R123:AS123)</f>
        <v>0</v>
      </c>
      <c r="AV123" s="3464">
        <f>SUM(Y123:AS123)</f>
        <v>28309.74768</v>
      </c>
      <c r="AW123" s="3463">
        <f>SUM(R123:X123,AV123)</f>
        <v>122018.43623999998</v>
      </c>
      <c r="AX123" s="3453"/>
    </row>
    <row r="124" spans="2:50" s="3477" customFormat="1">
      <c r="B124" s="3465" t="s">
        <v>317</v>
      </c>
      <c r="C124" s="3466">
        <v>60</v>
      </c>
      <c r="D124" s="3467" t="s">
        <v>5588</v>
      </c>
      <c r="E124" s="3468" t="s">
        <v>5589</v>
      </c>
      <c r="F124" s="3468"/>
      <c r="G124" s="3468">
        <v>2026</v>
      </c>
      <c r="H124" s="3468">
        <v>2045</v>
      </c>
      <c r="I124" s="3468" t="s">
        <v>311</v>
      </c>
      <c r="J124" s="3469">
        <v>9672043</v>
      </c>
      <c r="K124" s="3445"/>
      <c r="L124" s="3470"/>
      <c r="M124" s="3470"/>
      <c r="N124" s="3471"/>
      <c r="O124" s="3471"/>
      <c r="P124" s="3471"/>
      <c r="Q124" s="3472" t="s">
        <v>5250</v>
      </c>
      <c r="R124" s="3473"/>
      <c r="S124" s="3473">
        <f>$J$124/18/2</f>
        <v>268667.86111111112</v>
      </c>
      <c r="T124" s="3473">
        <f>$J$124/18</f>
        <v>537335.72222222225</v>
      </c>
      <c r="U124" s="3473">
        <f t="shared" ref="U124:AJ124" si="17">$J$124/18</f>
        <v>537335.72222222225</v>
      </c>
      <c r="V124" s="3473">
        <f t="shared" si="17"/>
        <v>537335.72222222225</v>
      </c>
      <c r="W124" s="3473">
        <f t="shared" si="17"/>
        <v>537335.72222222225</v>
      </c>
      <c r="X124" s="3473">
        <f t="shared" si="17"/>
        <v>537335.72222222225</v>
      </c>
      <c r="Y124" s="3473">
        <f t="shared" si="17"/>
        <v>537335.72222222225</v>
      </c>
      <c r="Z124" s="3473">
        <f t="shared" si="17"/>
        <v>537335.72222222225</v>
      </c>
      <c r="AA124" s="3473">
        <f t="shared" si="17"/>
        <v>537335.72222222225</v>
      </c>
      <c r="AB124" s="3473">
        <f t="shared" si="17"/>
        <v>537335.72222222225</v>
      </c>
      <c r="AC124" s="3473">
        <f t="shared" si="17"/>
        <v>537335.72222222225</v>
      </c>
      <c r="AD124" s="3473">
        <f t="shared" si="17"/>
        <v>537335.72222222225</v>
      </c>
      <c r="AE124" s="3473">
        <f t="shared" si="17"/>
        <v>537335.72222222225</v>
      </c>
      <c r="AF124" s="3473">
        <f t="shared" si="17"/>
        <v>537335.72222222225</v>
      </c>
      <c r="AG124" s="3473">
        <f t="shared" si="17"/>
        <v>537335.72222222225</v>
      </c>
      <c r="AH124" s="3473">
        <f t="shared" si="17"/>
        <v>537335.72222222225</v>
      </c>
      <c r="AI124" s="3473">
        <f t="shared" si="17"/>
        <v>537335.72222222225</v>
      </c>
      <c r="AJ124" s="3473">
        <f t="shared" si="17"/>
        <v>537335.72222222225</v>
      </c>
      <c r="AK124" s="3473">
        <f>$J$124/18/2</f>
        <v>268667.86111111112</v>
      </c>
      <c r="AL124" s="3473"/>
      <c r="AM124" s="3473"/>
      <c r="AN124" s="3473"/>
      <c r="AO124" s="3473"/>
      <c r="AP124" s="3473"/>
      <c r="AQ124" s="3473"/>
      <c r="AR124" s="3473"/>
      <c r="AS124" s="3473"/>
      <c r="AT124" s="3474">
        <f t="shared" si="9"/>
        <v>9672042.9999999981</v>
      </c>
      <c r="AU124" s="3475">
        <f t="shared" si="10"/>
        <v>0</v>
      </c>
      <c r="AV124" s="3476">
        <f t="shared" si="8"/>
        <v>6716696.5277777761</v>
      </c>
      <c r="AW124" s="3474">
        <f t="shared" si="7"/>
        <v>9672042.9999999981</v>
      </c>
      <c r="AX124" s="3401"/>
    </row>
    <row r="125" spans="2:50" s="3477" customFormat="1">
      <c r="B125" s="3478" t="s">
        <v>317</v>
      </c>
      <c r="C125" s="3479"/>
      <c r="D125" s="3480"/>
      <c r="E125" s="3480"/>
      <c r="F125" s="3480"/>
      <c r="G125" s="3480"/>
      <c r="H125" s="3480"/>
      <c r="I125" s="3480"/>
      <c r="J125" s="3481"/>
      <c r="K125" s="3408"/>
      <c r="L125" s="3482"/>
      <c r="M125" s="3482"/>
      <c r="N125" s="3483">
        <f>SUM(O125:P125)</f>
        <v>3</v>
      </c>
      <c r="O125" s="3483">
        <v>3</v>
      </c>
      <c r="P125" s="3483">
        <f>$P$4</f>
        <v>0</v>
      </c>
      <c r="Q125" s="3483" t="s">
        <v>5253</v>
      </c>
      <c r="R125" s="3484">
        <f>SUM(R124:$AQ124)*$N125/100/3</f>
        <v>96720.429999999978</v>
      </c>
      <c r="S125" s="3484">
        <f>SUM(S124:$AQ124)*$N125/100</f>
        <v>290161.28999999992</v>
      </c>
      <c r="T125" s="3484">
        <f>SUM(T124:$AQ124)*$N125/100</f>
        <v>282101.25416666665</v>
      </c>
      <c r="U125" s="3484">
        <f>SUM(U124:$AQ124)*$N125/100</f>
        <v>265981.1825</v>
      </c>
      <c r="V125" s="3484">
        <f>SUM(V124:$AQ124)*$N125/100</f>
        <v>249861.11083333328</v>
      </c>
      <c r="W125" s="3484">
        <f>SUM(W124:$AQ124)*$N125/100</f>
        <v>233741.0391666666</v>
      </c>
      <c r="X125" s="3484">
        <f>SUM(X124:$AQ124)*$N125/100</f>
        <v>217620.96749999991</v>
      </c>
      <c r="Y125" s="3484">
        <f>SUM(Y124:$AQ124)*$N125/100</f>
        <v>201500.89583333328</v>
      </c>
      <c r="Z125" s="3484">
        <f>SUM(Z124:$AQ124)*$N125/100</f>
        <v>185380.82416666663</v>
      </c>
      <c r="AA125" s="3484">
        <f>SUM(AA124:$AQ124)*$N125/100</f>
        <v>169260.75249999997</v>
      </c>
      <c r="AB125" s="3484">
        <f>SUM(AB124:$AQ124)*$N125/100</f>
        <v>153140.68083333329</v>
      </c>
      <c r="AC125" s="3484">
        <f>SUM(AC124:$AQ124)*$N125/100</f>
        <v>137020.60916666663</v>
      </c>
      <c r="AD125" s="3484">
        <f>SUM(AD124:$AQ124)*$N125/100</f>
        <v>120900.53749999998</v>
      </c>
      <c r="AE125" s="3484">
        <f>SUM(AE124:$AQ124)*$N125/100</f>
        <v>104780.46583333332</v>
      </c>
      <c r="AF125" s="3484">
        <f>SUM(AF124:$AQ124)*$N125/100</f>
        <v>88660.394166666665</v>
      </c>
      <c r="AG125" s="3484">
        <f>SUM(AG124:$AQ124)*$N125/100</f>
        <v>72540.322499999995</v>
      </c>
      <c r="AH125" s="3484">
        <f>SUM(AH124:$AQ124)*$N125/100</f>
        <v>56420.250833333339</v>
      </c>
      <c r="AI125" s="3484">
        <f>SUM(AI124:$AQ124)*$N125/100</f>
        <v>40300.179166666669</v>
      </c>
      <c r="AJ125" s="3484">
        <f>SUM(AJ124:$AQ124)*$N125/100</f>
        <v>24180.107499999998</v>
      </c>
      <c r="AK125" s="3484">
        <f>SUM(AK124:$AQ124)*$N125/100</f>
        <v>8060.0358333333334</v>
      </c>
      <c r="AL125" s="3484"/>
      <c r="AM125" s="3484"/>
      <c r="AN125" s="3484"/>
      <c r="AO125" s="3484"/>
      <c r="AP125" s="3484"/>
      <c r="AQ125" s="3484"/>
      <c r="AR125" s="3484"/>
      <c r="AS125" s="3484"/>
      <c r="AT125" s="3485">
        <f t="shared" si="9"/>
        <v>2998333.3299999991</v>
      </c>
      <c r="AU125" s="3486">
        <f t="shared" si="10"/>
        <v>0</v>
      </c>
      <c r="AV125" s="3487">
        <f t="shared" si="8"/>
        <v>1362146.0558333329</v>
      </c>
      <c r="AW125" s="3485">
        <f t="shared" si="7"/>
        <v>2998333.3299999991</v>
      </c>
      <c r="AX125" s="3401"/>
    </row>
    <row r="126" spans="2:50" s="3477" customFormat="1">
      <c r="B126" s="3465" t="s">
        <v>317</v>
      </c>
      <c r="C126" s="3466">
        <v>61</v>
      </c>
      <c r="D126" s="3467" t="s">
        <v>5590</v>
      </c>
      <c r="E126" s="3468" t="s">
        <v>5589</v>
      </c>
      <c r="F126" s="3468"/>
      <c r="G126" s="3468">
        <v>2026</v>
      </c>
      <c r="H126" s="3468">
        <v>2036</v>
      </c>
      <c r="I126" s="3468" t="s">
        <v>311</v>
      </c>
      <c r="J126" s="3469">
        <v>1514893.8</v>
      </c>
      <c r="K126" s="3445"/>
      <c r="L126" s="3470"/>
      <c r="M126" s="3470"/>
      <c r="N126" s="3471"/>
      <c r="O126" s="3471"/>
      <c r="P126" s="3471"/>
      <c r="Q126" s="3472" t="s">
        <v>5250</v>
      </c>
      <c r="R126" s="3473"/>
      <c r="S126" s="3473">
        <f>$J$126/8/2</f>
        <v>94680.862500000003</v>
      </c>
      <c r="T126" s="3473">
        <f>$J$126/8</f>
        <v>189361.72500000001</v>
      </c>
      <c r="U126" s="3473">
        <f t="shared" ref="U126:Z126" si="18">$J$126/8</f>
        <v>189361.72500000001</v>
      </c>
      <c r="V126" s="3473">
        <f t="shared" si="18"/>
        <v>189361.72500000001</v>
      </c>
      <c r="W126" s="3473">
        <f t="shared" si="18"/>
        <v>189361.72500000001</v>
      </c>
      <c r="X126" s="3473">
        <f t="shared" si="18"/>
        <v>189361.72500000001</v>
      </c>
      <c r="Y126" s="3473">
        <f t="shared" si="18"/>
        <v>189361.72500000001</v>
      </c>
      <c r="Z126" s="3473">
        <f t="shared" si="18"/>
        <v>189361.72500000001</v>
      </c>
      <c r="AA126" s="3473">
        <f>$J$126/8/2</f>
        <v>94680.862500000003</v>
      </c>
      <c r="AB126" s="3473"/>
      <c r="AC126" s="3473"/>
      <c r="AD126" s="3473"/>
      <c r="AE126" s="3473"/>
      <c r="AF126" s="3473"/>
      <c r="AG126" s="3473"/>
      <c r="AH126" s="3473"/>
      <c r="AI126" s="3473"/>
      <c r="AJ126" s="3473"/>
      <c r="AK126" s="3473"/>
      <c r="AL126" s="3473"/>
      <c r="AM126" s="3473"/>
      <c r="AN126" s="3473"/>
      <c r="AO126" s="3473"/>
      <c r="AP126" s="3473"/>
      <c r="AQ126" s="3473"/>
      <c r="AR126" s="3473"/>
      <c r="AS126" s="3473"/>
      <c r="AT126" s="3474">
        <f t="shared" si="9"/>
        <v>1514893.8</v>
      </c>
      <c r="AU126" s="3475">
        <f t="shared" si="10"/>
        <v>0</v>
      </c>
      <c r="AV126" s="3476">
        <f t="shared" si="8"/>
        <v>473404.3125</v>
      </c>
      <c r="AW126" s="3474">
        <f t="shared" si="7"/>
        <v>1514893.7999999998</v>
      </c>
      <c r="AX126" s="3401"/>
    </row>
    <row r="127" spans="2:50" s="3477" customFormat="1">
      <c r="B127" s="3478" t="s">
        <v>317</v>
      </c>
      <c r="C127" s="3479"/>
      <c r="D127" s="3480"/>
      <c r="E127" s="3480"/>
      <c r="F127" s="3480"/>
      <c r="G127" s="3480"/>
      <c r="H127" s="3480"/>
      <c r="I127" s="3480"/>
      <c r="J127" s="3481"/>
      <c r="K127" s="3408"/>
      <c r="L127" s="3482"/>
      <c r="M127" s="3482"/>
      <c r="N127" s="3483">
        <f>SUM(O127:P127)</f>
        <v>3</v>
      </c>
      <c r="O127" s="3483">
        <v>3</v>
      </c>
      <c r="P127" s="3483">
        <f>$P$4</f>
        <v>0</v>
      </c>
      <c r="Q127" s="3483" t="s">
        <v>5253</v>
      </c>
      <c r="R127" s="3484">
        <f>SUM(R126:$AQ126)*$N127/100/2-6434</f>
        <v>16289.407000000003</v>
      </c>
      <c r="S127" s="3484">
        <f>SUM(S126:$AQ126)*$N127/100</f>
        <v>45446.814000000006</v>
      </c>
      <c r="T127" s="3484">
        <f>SUM(T126:$AQ126)*$N127/100</f>
        <v>42606.388125000012</v>
      </c>
      <c r="U127" s="3484">
        <f>SUM(U126:$AQ126)*$N127/100</f>
        <v>36925.536375000003</v>
      </c>
      <c r="V127" s="3484">
        <f>SUM(V126:$AQ126)*$N127/100</f>
        <v>31244.684625000005</v>
      </c>
      <c r="W127" s="3484">
        <f>SUM(W126:$AQ126)*$N127/100</f>
        <v>25563.832875</v>
      </c>
      <c r="X127" s="3484">
        <f>SUM(X126:$AQ126)*$N127/100</f>
        <v>19882.981125000002</v>
      </c>
      <c r="Y127" s="3484">
        <f>SUM(Y126:$AQ126)*$N127/100</f>
        <v>14202.129375</v>
      </c>
      <c r="Z127" s="3484">
        <f>SUM(Z126:$AQ126)*$N127/100</f>
        <v>8521.2776250000006</v>
      </c>
      <c r="AA127" s="3484">
        <f>SUM(AA126:$AQ126)*$N127/100</f>
        <v>2840.4258750000004</v>
      </c>
      <c r="AB127" s="3484"/>
      <c r="AC127" s="3484"/>
      <c r="AD127" s="3484"/>
      <c r="AE127" s="3484"/>
      <c r="AF127" s="3484"/>
      <c r="AG127" s="3484"/>
      <c r="AH127" s="3484"/>
      <c r="AI127" s="3484"/>
      <c r="AJ127" s="3484"/>
      <c r="AK127" s="3484"/>
      <c r="AL127" s="3484"/>
      <c r="AM127" s="3484"/>
      <c r="AN127" s="3484"/>
      <c r="AO127" s="3484"/>
      <c r="AP127" s="3484"/>
      <c r="AQ127" s="3484"/>
      <c r="AR127" s="3484"/>
      <c r="AS127" s="3484"/>
      <c r="AT127" s="3485">
        <f t="shared" si="9"/>
        <v>243523.47699999996</v>
      </c>
      <c r="AU127" s="3486">
        <f t="shared" si="10"/>
        <v>0</v>
      </c>
      <c r="AV127" s="3487">
        <f t="shared" si="8"/>
        <v>25563.832875</v>
      </c>
      <c r="AW127" s="3485">
        <f t="shared" si="7"/>
        <v>243523.47699999998</v>
      </c>
      <c r="AX127" s="3401"/>
    </row>
    <row r="128" spans="2:50" s="3477" customFormat="1">
      <c r="B128" s="3465" t="s">
        <v>317</v>
      </c>
      <c r="C128" s="3466">
        <v>62</v>
      </c>
      <c r="D128" s="3467" t="s">
        <v>5591</v>
      </c>
      <c r="E128" s="3468" t="s">
        <v>5589</v>
      </c>
      <c r="F128" s="3468"/>
      <c r="G128" s="3468">
        <v>2026</v>
      </c>
      <c r="H128" s="3468">
        <v>2036</v>
      </c>
      <c r="I128" s="3468" t="s">
        <v>311</v>
      </c>
      <c r="J128" s="3469">
        <v>240428.40000000014</v>
      </c>
      <c r="K128" s="3445"/>
      <c r="L128" s="3470"/>
      <c r="M128" s="3470"/>
      <c r="N128" s="3471"/>
      <c r="O128" s="3471"/>
      <c r="P128" s="3471"/>
      <c r="Q128" s="3472" t="s">
        <v>5250</v>
      </c>
      <c r="R128" s="3473"/>
      <c r="S128" s="3473">
        <f t="shared" ref="S128:AB128" si="19">$J$128/10</f>
        <v>24042.840000000015</v>
      </c>
      <c r="T128" s="3473">
        <f t="shared" si="19"/>
        <v>24042.840000000015</v>
      </c>
      <c r="U128" s="3473">
        <f t="shared" si="19"/>
        <v>24042.840000000015</v>
      </c>
      <c r="V128" s="3473">
        <f t="shared" si="19"/>
        <v>24042.840000000015</v>
      </c>
      <c r="W128" s="3473">
        <f t="shared" si="19"/>
        <v>24042.840000000015</v>
      </c>
      <c r="X128" s="3473">
        <f t="shared" si="19"/>
        <v>24042.840000000015</v>
      </c>
      <c r="Y128" s="3473">
        <f t="shared" si="19"/>
        <v>24042.840000000015</v>
      </c>
      <c r="Z128" s="3473">
        <f t="shared" si="19"/>
        <v>24042.840000000015</v>
      </c>
      <c r="AA128" s="3473">
        <f t="shared" si="19"/>
        <v>24042.840000000015</v>
      </c>
      <c r="AB128" s="3473">
        <f t="shared" si="19"/>
        <v>24042.840000000015</v>
      </c>
      <c r="AC128" s="3473"/>
      <c r="AD128" s="3473"/>
      <c r="AE128" s="3473"/>
      <c r="AF128" s="3473"/>
      <c r="AG128" s="3473"/>
      <c r="AH128" s="3473"/>
      <c r="AI128" s="3473"/>
      <c r="AJ128" s="3473"/>
      <c r="AK128" s="3473"/>
      <c r="AL128" s="3473"/>
      <c r="AM128" s="3473"/>
      <c r="AN128" s="3473"/>
      <c r="AO128" s="3473"/>
      <c r="AP128" s="3473"/>
      <c r="AQ128" s="3473"/>
      <c r="AR128" s="3473"/>
      <c r="AS128" s="3473"/>
      <c r="AT128" s="3474">
        <f t="shared" si="9"/>
        <v>240428.4000000002</v>
      </c>
      <c r="AU128" s="3475"/>
      <c r="AV128" s="3476">
        <f t="shared" si="8"/>
        <v>96171.360000000059</v>
      </c>
      <c r="AW128" s="3474">
        <f t="shared" si="7"/>
        <v>240428.40000000014</v>
      </c>
      <c r="AX128" s="3401"/>
    </row>
    <row r="129" spans="2:50" s="3477" customFormat="1">
      <c r="B129" s="3478" t="s">
        <v>317</v>
      </c>
      <c r="C129" s="3479"/>
      <c r="D129" s="3480" t="s">
        <v>5592</v>
      </c>
      <c r="E129" s="3480"/>
      <c r="F129" s="3480"/>
      <c r="G129" s="3480"/>
      <c r="H129" s="3480"/>
      <c r="I129" s="3480"/>
      <c r="J129" s="3481"/>
      <c r="K129" s="3408"/>
      <c r="L129" s="3482"/>
      <c r="M129" s="3482"/>
      <c r="N129" s="3483">
        <f>SUM(O129:P129)</f>
        <v>3</v>
      </c>
      <c r="O129" s="3483">
        <v>3</v>
      </c>
      <c r="P129" s="3483">
        <f>$P$4</f>
        <v>0</v>
      </c>
      <c r="Q129" s="3483" t="s">
        <v>5253</v>
      </c>
      <c r="R129" s="3484">
        <f>SUM(R128:$AQ128)*$N129/100</f>
        <v>7212.8520000000062</v>
      </c>
      <c r="S129" s="3484">
        <f>SUM(S128:$AQ128)*$N129/100</f>
        <v>7212.8520000000062</v>
      </c>
      <c r="T129" s="3484">
        <f>SUM(T128:$AQ128)*$N129/100</f>
        <v>6491.5668000000051</v>
      </c>
      <c r="U129" s="3484">
        <f>SUM(U128:$AQ128)*$N129/100</f>
        <v>5770.2816000000039</v>
      </c>
      <c r="V129" s="3484">
        <f>SUM(V128:$AQ128)*$N129/100</f>
        <v>5048.9964000000036</v>
      </c>
      <c r="W129" s="3484">
        <f>SUM(W128:$AQ128)*$N129/100</f>
        <v>4327.7112000000025</v>
      </c>
      <c r="X129" s="3484">
        <f>SUM(X128:$AQ128)*$N129/100</f>
        <v>3606.4260000000022</v>
      </c>
      <c r="Y129" s="3484">
        <f>SUM(Y128:$AQ128)*$N129/100</f>
        <v>2885.1408000000019</v>
      </c>
      <c r="Z129" s="3484">
        <f>SUM(Z128:$AQ128)*$N129/100</f>
        <v>2163.8556000000012</v>
      </c>
      <c r="AA129" s="3484">
        <f>SUM(AA128:$AQ128)*$N129/100</f>
        <v>1442.570400000001</v>
      </c>
      <c r="AB129" s="3484">
        <f>SUM(AB128:$AQ128)*$N129/100</f>
        <v>721.28520000000049</v>
      </c>
      <c r="AC129" s="3484"/>
      <c r="AD129" s="3484"/>
      <c r="AE129" s="3484"/>
      <c r="AF129" s="3484"/>
      <c r="AG129" s="3484"/>
      <c r="AH129" s="3484"/>
      <c r="AI129" s="3484"/>
      <c r="AJ129" s="3484"/>
      <c r="AK129" s="3484"/>
      <c r="AL129" s="3484"/>
      <c r="AM129" s="3484"/>
      <c r="AN129" s="3484"/>
      <c r="AO129" s="3484"/>
      <c r="AP129" s="3484"/>
      <c r="AQ129" s="3484"/>
      <c r="AR129" s="3484"/>
      <c r="AS129" s="3484"/>
      <c r="AT129" s="3485">
        <f t="shared" si="9"/>
        <v>46883.538000000037</v>
      </c>
      <c r="AU129" s="3486"/>
      <c r="AV129" s="3487">
        <f t="shared" si="8"/>
        <v>7212.8520000000044</v>
      </c>
      <c r="AW129" s="3485">
        <f t="shared" si="7"/>
        <v>46883.538000000037</v>
      </c>
      <c r="AX129" s="3401"/>
    </row>
    <row r="132" spans="2:50">
      <c r="J132" s="3488"/>
      <c r="K132" s="3488"/>
      <c r="L132" s="3488"/>
      <c r="M132" s="3488"/>
      <c r="N132" s="3489"/>
      <c r="O132" s="3489"/>
      <c r="P132" s="3489"/>
      <c r="Q132" s="3490"/>
      <c r="R132" s="3488"/>
      <c r="S132" s="3488"/>
      <c r="T132" s="3488"/>
      <c r="U132" s="3488"/>
      <c r="V132" s="3488"/>
      <c r="W132" s="3488"/>
      <c r="X132" s="3488"/>
      <c r="Y132" s="3488"/>
      <c r="Z132" s="3488"/>
      <c r="AA132" s="3488"/>
      <c r="AB132" s="3488"/>
      <c r="AC132" s="3488"/>
      <c r="AD132" s="3488"/>
      <c r="AE132" s="3488"/>
      <c r="AF132" s="3488"/>
      <c r="AG132" s="3488"/>
      <c r="AH132" s="3488"/>
      <c r="AI132" s="3488"/>
      <c r="AJ132" s="3488"/>
      <c r="AK132" s="3488"/>
      <c r="AL132" s="3488"/>
      <c r="AM132" s="3488"/>
      <c r="AN132" s="3488"/>
      <c r="AO132" s="3488"/>
      <c r="AP132" s="3488"/>
      <c r="AQ132" s="3488"/>
      <c r="AR132" s="3488"/>
      <c r="AS132" s="3488"/>
      <c r="AT132" s="3488"/>
      <c r="AU132" s="3486">
        <f t="shared" ref="AU132:AU136" si="20">AT132-SUM(R132:AS132)</f>
        <v>0</v>
      </c>
      <c r="AV132" s="3488">
        <f t="shared" ref="AV132" si="21">SUM(X132:AS132)</f>
        <v>0</v>
      </c>
      <c r="AW132" s="3488">
        <f>SUM(R132:W132,AV132)</f>
        <v>0</v>
      </c>
      <c r="AX132" s="3401"/>
    </row>
    <row r="133" spans="2:50" hidden="1" outlineLevel="1">
      <c r="J133" s="3491">
        <f>SUM(J6:J129)</f>
        <v>81924246.579999998</v>
      </c>
      <c r="K133" s="3488"/>
      <c r="L133" s="3488"/>
      <c r="M133" s="3488"/>
      <c r="N133" s="3489"/>
      <c r="O133" s="3489"/>
      <c r="P133" s="3489"/>
      <c r="Q133" s="3489"/>
      <c r="R133" s="3488"/>
      <c r="S133" s="3488"/>
      <c r="T133" s="3488"/>
      <c r="U133" s="3488"/>
      <c r="V133" s="3488"/>
      <c r="W133" s="3488"/>
      <c r="X133" s="3488"/>
      <c r="Y133" s="3488"/>
      <c r="Z133" s="3488"/>
      <c r="AA133" s="3488"/>
      <c r="AB133" s="3488"/>
      <c r="AC133" s="3488"/>
      <c r="AD133" s="3488"/>
      <c r="AE133" s="3488"/>
      <c r="AF133" s="3488"/>
      <c r="AG133" s="3488"/>
      <c r="AH133" s="3488"/>
      <c r="AI133" s="3488"/>
      <c r="AJ133" s="3488"/>
      <c r="AK133" s="3488"/>
      <c r="AL133" s="3488"/>
      <c r="AM133" s="3488"/>
      <c r="AN133" s="3488"/>
      <c r="AO133" s="3488"/>
      <c r="AP133" s="3488"/>
      <c r="AQ133" s="3488"/>
      <c r="AR133" s="3488"/>
      <c r="AS133" s="3488"/>
      <c r="AT133" s="3488"/>
      <c r="AU133" s="3486">
        <f t="shared" si="20"/>
        <v>0</v>
      </c>
      <c r="AV133" s="3488">
        <f>SUM(X133:AS133)</f>
        <v>0</v>
      </c>
      <c r="AW133" s="3488">
        <f>SUM(R133:W133,AV133)</f>
        <v>0</v>
      </c>
      <c r="AX133" s="3401"/>
    </row>
    <row r="134" spans="2:50" s="3387" customFormat="1" collapsed="1">
      <c r="E134" s="3425"/>
      <c r="H134" s="3492"/>
      <c r="I134" s="3493"/>
      <c r="J134" s="3401"/>
      <c r="K134" s="3494">
        <f>SUM(K6:K129)</f>
        <v>44352623.920000002</v>
      </c>
      <c r="L134" s="3401"/>
      <c r="M134" s="3401"/>
      <c r="N134" s="3495">
        <f>AVERAGE(N7:N129)</f>
        <v>2.7567258064516125</v>
      </c>
      <c r="O134" s="3401"/>
      <c r="P134" s="3488"/>
      <c r="Q134" s="3496" t="s">
        <v>5250</v>
      </c>
      <c r="R134" s="3497">
        <f t="shared" ref="R134:AG135" si="22">SUMIF($Q$6:$Q$129,$Q134,R$6:R$129)</f>
        <v>3907192.16</v>
      </c>
      <c r="S134" s="3497">
        <f t="shared" si="22"/>
        <v>3804714.0236111106</v>
      </c>
      <c r="T134" s="3497">
        <f t="shared" si="22"/>
        <v>4320686.4472222216</v>
      </c>
      <c r="U134" s="3497">
        <f t="shared" si="22"/>
        <v>4242592.4472222216</v>
      </c>
      <c r="V134" s="3497">
        <f t="shared" si="22"/>
        <v>4175079.4472222221</v>
      </c>
      <c r="W134" s="3497">
        <f t="shared" si="22"/>
        <v>4088621.1072222223</v>
      </c>
      <c r="X134" s="3497">
        <f t="shared" si="22"/>
        <v>3429993.9972222219</v>
      </c>
      <c r="Y134" s="3497">
        <f t="shared" si="22"/>
        <v>3267262.037222222</v>
      </c>
      <c r="Z134" s="3497">
        <f t="shared" si="22"/>
        <v>2897527.0472222217</v>
      </c>
      <c r="AA134" s="3497">
        <f t="shared" si="22"/>
        <v>2598958.1847222219</v>
      </c>
      <c r="AB134" s="3497">
        <f t="shared" si="22"/>
        <v>2359563.2722222218</v>
      </c>
      <c r="AC134" s="3497">
        <f t="shared" si="22"/>
        <v>2224707.722222222</v>
      </c>
      <c r="AD134" s="3497">
        <f t="shared" si="22"/>
        <v>2089349.7222222222</v>
      </c>
      <c r="AE134" s="3497">
        <f t="shared" si="22"/>
        <v>1786267.7222222222</v>
      </c>
      <c r="AF134" s="3497">
        <f t="shared" si="22"/>
        <v>1745217.7622222223</v>
      </c>
      <c r="AG134" s="3497">
        <f t="shared" si="22"/>
        <v>1728696.7922222223</v>
      </c>
      <c r="AH134" s="3497">
        <f t="shared" ref="AH134:AS135" si="23">SUMIF($Q$6:$Q$129,$Q134,AH$6:AH$129)</f>
        <v>1721683.7222222222</v>
      </c>
      <c r="AI134" s="3497">
        <f t="shared" si="23"/>
        <v>1721683.7222222222</v>
      </c>
      <c r="AJ134" s="3497">
        <f t="shared" si="23"/>
        <v>1721683.7222222222</v>
      </c>
      <c r="AK134" s="3497">
        <f t="shared" si="23"/>
        <v>1453015.861111111</v>
      </c>
      <c r="AL134" s="3497">
        <f t="shared" si="23"/>
        <v>1184348</v>
      </c>
      <c r="AM134" s="3497">
        <f t="shared" si="23"/>
        <v>1184348</v>
      </c>
      <c r="AN134" s="3497">
        <f t="shared" si="23"/>
        <v>867315.83000000007</v>
      </c>
      <c r="AO134" s="3497">
        <f t="shared" si="23"/>
        <v>452632</v>
      </c>
      <c r="AP134" s="3497">
        <f t="shared" si="23"/>
        <v>409981</v>
      </c>
      <c r="AQ134" s="3497">
        <f t="shared" si="23"/>
        <v>55587.92</v>
      </c>
      <c r="AR134" s="3497">
        <f t="shared" si="23"/>
        <v>0</v>
      </c>
      <c r="AS134" s="3497">
        <f t="shared" si="23"/>
        <v>0</v>
      </c>
      <c r="AT134" s="3497">
        <f>SUM(R134:AS134)</f>
        <v>59438709.670000009</v>
      </c>
      <c r="AU134" s="3486">
        <f t="shared" si="20"/>
        <v>0</v>
      </c>
      <c r="AV134" s="3497">
        <f t="shared" ref="AV134:AV136" si="24">SUM(Y134:AS134)</f>
        <v>31469830.040277787</v>
      </c>
      <c r="AW134" s="3497">
        <f t="shared" ref="AW134:AW136" si="25">SUM(R134:X134,AV134)</f>
        <v>59438709.670000002</v>
      </c>
      <c r="AX134" s="3401"/>
    </row>
    <row r="135" spans="2:50">
      <c r="H135" s="3492"/>
      <c r="J135" s="3401"/>
      <c r="K135" s="3373"/>
      <c r="L135" s="3373"/>
      <c r="M135" s="3373"/>
      <c r="N135" s="3373"/>
      <c r="O135" s="3373"/>
      <c r="P135" s="3488"/>
      <c r="Q135" s="3498" t="s">
        <v>5253</v>
      </c>
      <c r="R135" s="3499">
        <f t="shared" si="22"/>
        <v>1402430.6995191001</v>
      </c>
      <c r="S135" s="3499">
        <f t="shared" si="22"/>
        <v>1591992.1008190999</v>
      </c>
      <c r="T135" s="3499">
        <f t="shared" si="22"/>
        <v>1485933.9172790668</v>
      </c>
      <c r="U135" s="3499">
        <f t="shared" si="22"/>
        <v>1363690.5418524002</v>
      </c>
      <c r="V135" s="3499">
        <f t="shared" si="22"/>
        <v>1243558.0301057333</v>
      </c>
      <c r="W135" s="3499">
        <f t="shared" si="22"/>
        <v>1125361.7590890669</v>
      </c>
      <c r="X135" s="3499">
        <f t="shared" si="22"/>
        <v>1009908.2707477999</v>
      </c>
      <c r="Y135" s="3499">
        <f t="shared" si="22"/>
        <v>910877.17210113339</v>
      </c>
      <c r="Z135" s="3499">
        <f t="shared" si="22"/>
        <v>816742.47685276659</v>
      </c>
      <c r="AA135" s="3499">
        <f t="shared" si="22"/>
        <v>732608.70351609983</v>
      </c>
      <c r="AB135" s="3499">
        <f t="shared" si="22"/>
        <v>657491.48546443321</v>
      </c>
      <c r="AC135" s="3499">
        <f t="shared" si="22"/>
        <v>589169.47291776678</v>
      </c>
      <c r="AD135" s="3499">
        <f t="shared" si="22"/>
        <v>524189.29861109995</v>
      </c>
      <c r="AE135" s="3499">
        <f t="shared" si="22"/>
        <v>463263.37428443332</v>
      </c>
      <c r="AF135" s="3499">
        <f t="shared" si="22"/>
        <v>411896.64937776665</v>
      </c>
      <c r="AG135" s="3499">
        <f t="shared" si="22"/>
        <v>361597.57147909998</v>
      </c>
      <c r="AH135" s="3499">
        <f t="shared" si="23"/>
        <v>311749.55030653335</v>
      </c>
      <c r="AI135" s="3499">
        <f t="shared" si="23"/>
        <v>262079.45071986661</v>
      </c>
      <c r="AJ135" s="3499">
        <f t="shared" si="23"/>
        <v>212409.35113319999</v>
      </c>
      <c r="AK135" s="3499">
        <f t="shared" si="23"/>
        <v>162739.25154653331</v>
      </c>
      <c r="AL135" s="3499">
        <f t="shared" si="23"/>
        <v>121129.18779319999</v>
      </c>
      <c r="AM135" s="3499">
        <f t="shared" si="23"/>
        <v>87579.159873199984</v>
      </c>
      <c r="AN135" s="3499">
        <f t="shared" si="23"/>
        <v>54029.131953199991</v>
      </c>
      <c r="AO135" s="3499">
        <f t="shared" si="23"/>
        <v>29303.884686399997</v>
      </c>
      <c r="AP135" s="3499">
        <f t="shared" si="23"/>
        <v>15006.094726399999</v>
      </c>
      <c r="AQ135" s="3499">
        <f t="shared" si="23"/>
        <v>1749.3202464000001</v>
      </c>
      <c r="AR135" s="3499">
        <f t="shared" si="23"/>
        <v>0</v>
      </c>
      <c r="AS135" s="3499">
        <f t="shared" si="23"/>
        <v>0</v>
      </c>
      <c r="AT135" s="3499">
        <f>SUM(R135:AS135)</f>
        <v>15948485.907001803</v>
      </c>
      <c r="AU135" s="3486">
        <f t="shared" si="20"/>
        <v>0</v>
      </c>
      <c r="AV135" s="3499">
        <f t="shared" si="24"/>
        <v>6725610.5875895349</v>
      </c>
      <c r="AW135" s="3499">
        <f t="shared" si="25"/>
        <v>15948485.907001801</v>
      </c>
      <c r="AX135" s="3401"/>
    </row>
    <row r="136" spans="2:50" s="3425" customFormat="1">
      <c r="H136" s="3492"/>
      <c r="J136" s="3401"/>
      <c r="O136" s="3500"/>
      <c r="P136" s="3488"/>
      <c r="Q136" s="3496" t="s">
        <v>5593</v>
      </c>
      <c r="R136" s="3501">
        <f t="shared" ref="R136:AS136" si="26">SUM(R134:R135)</f>
        <v>5309622.8595190998</v>
      </c>
      <c r="S136" s="3501">
        <f t="shared" si="26"/>
        <v>5396706.1244302103</v>
      </c>
      <c r="T136" s="3501">
        <f t="shared" si="26"/>
        <v>5806620.3645012882</v>
      </c>
      <c r="U136" s="3501">
        <f t="shared" si="26"/>
        <v>5606282.9890746213</v>
      </c>
      <c r="V136" s="3501">
        <f t="shared" si="26"/>
        <v>5418637.4773279559</v>
      </c>
      <c r="W136" s="3501">
        <f t="shared" si="26"/>
        <v>5213982.8663112894</v>
      </c>
      <c r="X136" s="3501">
        <f t="shared" si="26"/>
        <v>4439902.2679700218</v>
      </c>
      <c r="Y136" s="3501">
        <f t="shared" si="26"/>
        <v>4178139.2093233555</v>
      </c>
      <c r="Z136" s="3501">
        <f t="shared" si="26"/>
        <v>3714269.5240749884</v>
      </c>
      <c r="AA136" s="3501">
        <f t="shared" si="26"/>
        <v>3331566.888238322</v>
      </c>
      <c r="AB136" s="3501">
        <f t="shared" si="26"/>
        <v>3017054.757686655</v>
      </c>
      <c r="AC136" s="3501">
        <f t="shared" si="26"/>
        <v>2813877.1951399888</v>
      </c>
      <c r="AD136" s="3501">
        <f t="shared" si="26"/>
        <v>2613539.0208333223</v>
      </c>
      <c r="AE136" s="3501">
        <f t="shared" si="26"/>
        <v>2249531.0965066557</v>
      </c>
      <c r="AF136" s="3501">
        <f t="shared" si="26"/>
        <v>2157114.411599989</v>
      </c>
      <c r="AG136" s="3501">
        <f t="shared" si="26"/>
        <v>2090294.3637013223</v>
      </c>
      <c r="AH136" s="3501">
        <f t="shared" si="26"/>
        <v>2033433.2725287555</v>
      </c>
      <c r="AI136" s="3501">
        <f t="shared" si="26"/>
        <v>1983763.1729420889</v>
      </c>
      <c r="AJ136" s="3501">
        <f t="shared" si="26"/>
        <v>1934093.0733554224</v>
      </c>
      <c r="AK136" s="3501">
        <f t="shared" si="26"/>
        <v>1615755.1126576443</v>
      </c>
      <c r="AL136" s="3501">
        <f t="shared" si="26"/>
        <v>1305477.1877931999</v>
      </c>
      <c r="AM136" s="3501">
        <f t="shared" si="26"/>
        <v>1271927.1598731999</v>
      </c>
      <c r="AN136" s="3501">
        <f t="shared" si="26"/>
        <v>921344.96195320005</v>
      </c>
      <c r="AO136" s="3501">
        <f t="shared" si="26"/>
        <v>481935.88468640001</v>
      </c>
      <c r="AP136" s="3501">
        <f t="shared" si="26"/>
        <v>424987.09472639998</v>
      </c>
      <c r="AQ136" s="3501">
        <f t="shared" si="26"/>
        <v>57337.240246399997</v>
      </c>
      <c r="AR136" s="3501">
        <f t="shared" si="26"/>
        <v>0</v>
      </c>
      <c r="AS136" s="3501">
        <f t="shared" si="26"/>
        <v>0</v>
      </c>
      <c r="AT136" s="3501">
        <f>SUM(R136:AS136)</f>
        <v>75387195.577001765</v>
      </c>
      <c r="AU136" s="3486">
        <f t="shared" si="20"/>
        <v>0</v>
      </c>
      <c r="AV136" s="3501">
        <f t="shared" si="24"/>
        <v>38195440.627867319</v>
      </c>
      <c r="AW136" s="3501">
        <f t="shared" si="25"/>
        <v>75387195.57700181</v>
      </c>
      <c r="AX136" s="3401"/>
    </row>
    <row r="137" spans="2:50">
      <c r="K137" s="3425"/>
      <c r="R137" s="3502"/>
      <c r="S137" s="3502"/>
      <c r="T137" s="3373"/>
      <c r="U137" s="3373"/>
      <c r="V137" s="3373"/>
      <c r="AW137" s="3373"/>
      <c r="AX137" s="3401"/>
    </row>
    <row r="138" spans="2:50">
      <c r="I138" s="3503"/>
      <c r="J138" s="3504"/>
      <c r="K138" s="3425"/>
      <c r="R138" s="3505"/>
      <c r="S138" s="3502"/>
      <c r="T138" s="3506"/>
      <c r="U138" s="3506"/>
      <c r="V138" s="3373"/>
      <c r="W138" s="3506"/>
      <c r="X138" s="3506"/>
      <c r="Y138" s="3506"/>
      <c r="Z138" s="3506"/>
      <c r="AA138" s="3506"/>
      <c r="AB138" s="3506"/>
      <c r="AC138" s="3506"/>
      <c r="AD138" s="3506"/>
      <c r="AE138" s="3506"/>
      <c r="AF138" s="3506"/>
      <c r="AG138" s="3506"/>
      <c r="AH138" s="3506"/>
      <c r="AI138" s="3506"/>
      <c r="AJ138" s="3506"/>
      <c r="AK138" s="3506"/>
      <c r="AL138" s="3506"/>
      <c r="AM138" s="3506"/>
      <c r="AN138" s="3506"/>
      <c r="AO138" s="3506"/>
      <c r="AP138" s="3506"/>
      <c r="AQ138" s="3506"/>
      <c r="AR138" s="3506"/>
      <c r="AS138" s="3506"/>
      <c r="AT138" s="3506"/>
      <c r="AU138" s="3506"/>
      <c r="AV138" s="3506"/>
      <c r="AW138" s="3506"/>
    </row>
    <row r="139" spans="2:50">
      <c r="I139" s="3503"/>
      <c r="J139" s="3504"/>
      <c r="K139" s="3425"/>
      <c r="R139" s="3505"/>
      <c r="S139" s="3502"/>
      <c r="T139" s="3373"/>
      <c r="U139" s="3373"/>
      <c r="W139" s="3506"/>
      <c r="X139" s="3506"/>
      <c r="Y139" s="3506"/>
      <c r="Z139" s="3506"/>
      <c r="AA139" s="3506"/>
      <c r="AB139" s="3506"/>
      <c r="AC139" s="3506"/>
      <c r="AD139" s="3506"/>
      <c r="AE139" s="3506"/>
      <c r="AF139" s="3506"/>
      <c r="AG139" s="3506"/>
      <c r="AH139" s="3506"/>
      <c r="AI139" s="3506"/>
      <c r="AJ139" s="3506"/>
      <c r="AK139" s="3506"/>
      <c r="AL139" s="3506"/>
      <c r="AM139" s="3506"/>
      <c r="AN139" s="3506"/>
      <c r="AO139" s="3506"/>
      <c r="AP139" s="3506"/>
      <c r="AQ139" s="3506"/>
      <c r="AR139" s="3506"/>
      <c r="AS139" s="3506"/>
      <c r="AT139" s="3506"/>
      <c r="AU139" s="3506"/>
      <c r="AV139" s="3506"/>
      <c r="AW139" s="3506"/>
    </row>
    <row r="140" spans="2:50" ht="15.6">
      <c r="C140" s="3374" t="s">
        <v>5594</v>
      </c>
      <c r="J140" s="3507"/>
      <c r="R140" s="3505"/>
      <c r="S140" s="3502"/>
    </row>
    <row r="141" spans="2:50" ht="72">
      <c r="C141" s="3381" t="s">
        <v>694</v>
      </c>
      <c r="D141" s="3381" t="s">
        <v>5595</v>
      </c>
      <c r="E141" s="3381" t="s">
        <v>5596</v>
      </c>
      <c r="F141" s="3381" t="s">
        <v>5597</v>
      </c>
      <c r="G141" s="3381" t="s">
        <v>5231</v>
      </c>
      <c r="H141" s="3381" t="s">
        <v>5232</v>
      </c>
      <c r="I141" s="3381" t="s">
        <v>5233</v>
      </c>
      <c r="J141" s="3383" t="s">
        <v>5598</v>
      </c>
      <c r="K141" s="3383" t="s">
        <v>5235</v>
      </c>
      <c r="L141" s="3383" t="s">
        <v>5236</v>
      </c>
      <c r="M141" s="3383" t="s">
        <v>5237</v>
      </c>
      <c r="N141" s="3383" t="s">
        <v>5238</v>
      </c>
      <c r="O141" s="3383" t="s">
        <v>5239</v>
      </c>
      <c r="P141" s="3383" t="s">
        <v>5240</v>
      </c>
      <c r="Q141" s="3385" t="s">
        <v>5241</v>
      </c>
      <c r="R141" s="3382">
        <v>2026</v>
      </c>
      <c r="S141" s="3382">
        <v>2027</v>
      </c>
      <c r="T141" s="3382">
        <v>2028</v>
      </c>
      <c r="U141" s="3382">
        <v>2029</v>
      </c>
      <c r="V141" s="3382">
        <v>2030</v>
      </c>
      <c r="W141" s="3382">
        <v>2031</v>
      </c>
      <c r="X141" s="3382">
        <v>2032</v>
      </c>
      <c r="Y141" s="3382">
        <v>2033</v>
      </c>
      <c r="Z141" s="3382">
        <v>2034</v>
      </c>
      <c r="AA141" s="3382">
        <v>2035</v>
      </c>
      <c r="AB141" s="3382">
        <v>2036</v>
      </c>
      <c r="AC141" s="3382">
        <v>2037</v>
      </c>
      <c r="AD141" s="3382">
        <v>2038</v>
      </c>
      <c r="AE141" s="3382">
        <v>2039</v>
      </c>
      <c r="AF141" s="3382">
        <v>2040</v>
      </c>
      <c r="AG141" s="3382">
        <v>2041</v>
      </c>
      <c r="AH141" s="3382">
        <v>2042</v>
      </c>
      <c r="AI141" s="3382">
        <v>2043</v>
      </c>
      <c r="AJ141" s="3382">
        <v>2044</v>
      </c>
      <c r="AK141" s="3382">
        <v>2045</v>
      </c>
      <c r="AL141" s="3382">
        <v>2046</v>
      </c>
      <c r="AM141" s="3382">
        <v>2047</v>
      </c>
      <c r="AN141" s="3382">
        <v>2048</v>
      </c>
      <c r="AO141" s="3382">
        <v>2049</v>
      </c>
      <c r="AP141" s="3382">
        <v>2050</v>
      </c>
      <c r="AQ141" s="3382">
        <v>2051</v>
      </c>
      <c r="AR141" s="3382">
        <v>2052</v>
      </c>
      <c r="AS141" s="3382">
        <v>2053</v>
      </c>
      <c r="AT141" s="3381" t="s">
        <v>5242</v>
      </c>
      <c r="AV141" s="3380" t="s">
        <v>5599</v>
      </c>
      <c r="AW141" s="3381" t="s">
        <v>5600</v>
      </c>
    </row>
    <row r="142" spans="2:50" s="3387" customFormat="1">
      <c r="B142" s="3388"/>
      <c r="C142" s="3390">
        <v>1</v>
      </c>
      <c r="D142" s="3390" t="s">
        <v>5601</v>
      </c>
      <c r="E142" s="3391" t="s">
        <v>5602</v>
      </c>
      <c r="F142" s="3390"/>
      <c r="G142" s="3392">
        <v>3.2017000000000002</v>
      </c>
      <c r="H142" s="3392">
        <v>3.2031999999999998</v>
      </c>
      <c r="I142" s="3392" t="s">
        <v>311</v>
      </c>
      <c r="J142" s="3393">
        <v>129553</v>
      </c>
      <c r="K142" s="3394"/>
      <c r="L142" s="3394"/>
      <c r="M142" s="3394"/>
      <c r="N142" s="3395"/>
      <c r="O142" s="3395"/>
      <c r="P142" s="3395"/>
      <c r="Q142" s="3395" t="s">
        <v>5250</v>
      </c>
      <c r="R142" s="3396">
        <v>8936</v>
      </c>
      <c r="S142" s="3396">
        <v>8936</v>
      </c>
      <c r="T142" s="3396">
        <v>8936</v>
      </c>
      <c r="U142" s="3396">
        <v>8936</v>
      </c>
      <c r="V142" s="3396">
        <v>8936</v>
      </c>
      <c r="W142" s="3396">
        <v>8936</v>
      </c>
      <c r="X142" s="3396">
        <v>2234</v>
      </c>
      <c r="Y142" s="3396"/>
      <c r="Z142" s="3396"/>
      <c r="AA142" s="3396"/>
      <c r="AB142" s="3396"/>
      <c r="AC142" s="3396"/>
      <c r="AD142" s="3396"/>
      <c r="AE142" s="3396"/>
      <c r="AF142" s="3396"/>
      <c r="AG142" s="3396"/>
      <c r="AH142" s="3396"/>
      <c r="AI142" s="3396"/>
      <c r="AJ142" s="3396"/>
      <c r="AK142" s="3396"/>
      <c r="AL142" s="3396"/>
      <c r="AM142" s="3396"/>
      <c r="AN142" s="3396"/>
      <c r="AO142" s="3396"/>
      <c r="AP142" s="3396"/>
      <c r="AQ142" s="3396"/>
      <c r="AR142" s="3396"/>
      <c r="AS142" s="3396"/>
      <c r="AT142" s="3400">
        <f t="shared" ref="AT142:AT148" si="27">SUM(R142:AS142)</f>
        <v>55850</v>
      </c>
      <c r="AU142" s="3508"/>
      <c r="AV142" s="3399">
        <f t="shared" ref="AV142:AV148" si="28">SUM(X142:AS142)</f>
        <v>2234</v>
      </c>
      <c r="AW142" s="3400">
        <f t="shared" ref="AW142:AW148" si="29">SUM(R142:W142,AV142)</f>
        <v>55850</v>
      </c>
    </row>
    <row r="143" spans="2:50">
      <c r="B143" s="3402"/>
      <c r="C143" s="3406"/>
      <c r="D143" s="3406"/>
      <c r="E143" s="3405"/>
      <c r="F143" s="3406"/>
      <c r="G143" s="3406"/>
      <c r="H143" s="3406"/>
      <c r="I143" s="3406"/>
      <c r="J143" s="3407"/>
      <c r="K143" s="3407"/>
      <c r="L143" s="3407"/>
      <c r="M143" s="3407"/>
      <c r="N143" s="3411">
        <f>SUM(O143:P143)</f>
        <v>3.0089999999999999</v>
      </c>
      <c r="O143" s="3411">
        <v>2.7589999999999999</v>
      </c>
      <c r="P143" s="3411">
        <v>0.25</v>
      </c>
      <c r="Q143" s="3411" t="s">
        <v>5253</v>
      </c>
      <c r="R143" s="3412">
        <f>SUM(R142:$AQ142)*$N143/100</f>
        <v>1680.5264999999999</v>
      </c>
      <c r="S143" s="3412">
        <f>SUM(S142:$AQ142)*$N143/100</f>
        <v>1411.6422599999999</v>
      </c>
      <c r="T143" s="3412">
        <f>SUM(T142:$AQ142)*$N143/100</f>
        <v>1142.75802</v>
      </c>
      <c r="U143" s="3412">
        <f>SUM(U142:$AQ142)*$N143/100</f>
        <v>873.87378000000001</v>
      </c>
      <c r="V143" s="3412">
        <f>SUM(V142:$AQ142)*$N143/100</f>
        <v>604.98954000000003</v>
      </c>
      <c r="W143" s="3412">
        <f>SUM(W142:$AQ142)*$N143/100</f>
        <v>336.1053</v>
      </c>
      <c r="X143" s="3412">
        <f>SUM(X142:$AQ142)*$N143/100</f>
        <v>67.221059999999994</v>
      </c>
      <c r="Y143" s="3412"/>
      <c r="Z143" s="3412"/>
      <c r="AA143" s="3412"/>
      <c r="AB143" s="3412"/>
      <c r="AC143" s="3412"/>
      <c r="AD143" s="3412"/>
      <c r="AE143" s="3412"/>
      <c r="AF143" s="3412"/>
      <c r="AG143" s="3412"/>
      <c r="AH143" s="3412"/>
      <c r="AI143" s="3412"/>
      <c r="AJ143" s="3412"/>
      <c r="AK143" s="3412"/>
      <c r="AL143" s="3412"/>
      <c r="AM143" s="3412"/>
      <c r="AN143" s="3412"/>
      <c r="AO143" s="3412"/>
      <c r="AP143" s="3412"/>
      <c r="AQ143" s="3412"/>
      <c r="AR143" s="3412"/>
      <c r="AS143" s="3412"/>
      <c r="AT143" s="3415">
        <f t="shared" si="27"/>
        <v>6117.1164600000002</v>
      </c>
      <c r="AU143" s="3509"/>
      <c r="AV143" s="3414">
        <f t="shared" si="28"/>
        <v>67.221059999999994</v>
      </c>
      <c r="AW143" s="3415">
        <f t="shared" si="29"/>
        <v>6117.1164600000002</v>
      </c>
    </row>
    <row r="144" spans="2:50" s="3387" customFormat="1">
      <c r="B144" s="3388"/>
      <c r="C144" s="3390">
        <v>2</v>
      </c>
      <c r="D144" s="3390" t="s">
        <v>5601</v>
      </c>
      <c r="E144" s="3391" t="s">
        <v>5603</v>
      </c>
      <c r="F144" s="3390"/>
      <c r="G144" s="3510">
        <v>44655</v>
      </c>
      <c r="H144" s="3510">
        <v>55598</v>
      </c>
      <c r="I144" s="3392" t="s">
        <v>311</v>
      </c>
      <c r="J144" s="3393">
        <v>2209678</v>
      </c>
      <c r="K144" s="3394"/>
      <c r="L144" s="3394"/>
      <c r="M144" s="3394"/>
      <c r="N144" s="3395"/>
      <c r="O144" s="3395"/>
      <c r="P144" s="3395"/>
      <c r="Q144" s="3395" t="s">
        <v>5250</v>
      </c>
      <c r="R144" s="3396">
        <v>81588</v>
      </c>
      <c r="S144" s="3396">
        <v>81588</v>
      </c>
      <c r="T144" s="3396">
        <v>81588</v>
      </c>
      <c r="U144" s="3396">
        <v>81588</v>
      </c>
      <c r="V144" s="3396">
        <v>81588</v>
      </c>
      <c r="W144" s="3396">
        <v>81588</v>
      </c>
      <c r="X144" s="3396">
        <v>81588</v>
      </c>
      <c r="Y144" s="3396">
        <v>81588</v>
      </c>
      <c r="Z144" s="3396">
        <v>81588</v>
      </c>
      <c r="AA144" s="3396">
        <v>81588</v>
      </c>
      <c r="AB144" s="3396">
        <v>81588</v>
      </c>
      <c r="AC144" s="3396">
        <v>81588</v>
      </c>
      <c r="AD144" s="3396">
        <v>81588</v>
      </c>
      <c r="AE144" s="3396">
        <v>81588</v>
      </c>
      <c r="AF144" s="3396">
        <v>81588</v>
      </c>
      <c r="AG144" s="3396">
        <v>81588</v>
      </c>
      <c r="AH144" s="3396">
        <v>81588</v>
      </c>
      <c r="AI144" s="3396">
        <v>81588</v>
      </c>
      <c r="AJ144" s="3396">
        <v>81588</v>
      </c>
      <c r="AK144" s="3396">
        <v>81588</v>
      </c>
      <c r="AL144" s="3396">
        <v>81588</v>
      </c>
      <c r="AM144" s="3396">
        <v>81588</v>
      </c>
      <c r="AN144" s="3396">
        <v>81588</v>
      </c>
      <c r="AO144" s="3396">
        <v>81588</v>
      </c>
      <c r="AP144" s="3396">
        <v>81588</v>
      </c>
      <c r="AQ144" s="3396">
        <v>81588</v>
      </c>
      <c r="AR144" s="3396">
        <v>81588</v>
      </c>
      <c r="AS144" s="3396">
        <v>20400</v>
      </c>
      <c r="AT144" s="3400">
        <f t="shared" si="27"/>
        <v>2223276</v>
      </c>
      <c r="AU144" s="3508"/>
      <c r="AV144" s="3399">
        <f t="shared" si="28"/>
        <v>1733748</v>
      </c>
      <c r="AW144" s="3400">
        <f t="shared" si="29"/>
        <v>2223276</v>
      </c>
    </row>
    <row r="145" spans="2:49">
      <c r="B145" s="3402"/>
      <c r="C145" s="3406"/>
      <c r="D145" s="3406"/>
      <c r="E145" s="3405"/>
      <c r="F145" s="3406"/>
      <c r="G145" s="3406"/>
      <c r="H145" s="3406"/>
      <c r="I145" s="3406"/>
      <c r="J145" s="3407"/>
      <c r="K145" s="3407"/>
      <c r="L145" s="3407"/>
      <c r="M145" s="3407"/>
      <c r="N145" s="3411">
        <f>SUM(O145:P145)</f>
        <v>3.008</v>
      </c>
      <c r="O145" s="3411">
        <v>2.758</v>
      </c>
      <c r="P145" s="3411">
        <v>0.25</v>
      </c>
      <c r="Q145" s="3411" t="s">
        <v>5253</v>
      </c>
      <c r="R145" s="3412">
        <f>SUM(R144:$AS144)*$N145/100</f>
        <v>66876.142079999991</v>
      </c>
      <c r="S145" s="3412">
        <f>SUM(S144:$AS144)*$N145/100</f>
        <v>64421.975039999998</v>
      </c>
      <c r="T145" s="3412">
        <f>SUM(T144:$AS144)*$N145/100</f>
        <v>61967.807999999997</v>
      </c>
      <c r="U145" s="3412">
        <f>SUM(U144:$AS144)*$N145/100</f>
        <v>59513.640959999997</v>
      </c>
      <c r="V145" s="3412">
        <f>SUM(V144:$AS144)*$N145/100</f>
        <v>57059.473919999997</v>
      </c>
      <c r="W145" s="3412">
        <f>SUM(W144:$AS144)*$N145/100</f>
        <v>54605.306880000004</v>
      </c>
      <c r="X145" s="3412">
        <f>SUM(X144:$AS144)*$N145/100</f>
        <v>52151.139840000003</v>
      </c>
      <c r="Y145" s="3412">
        <f>SUM(Y144:$AS144)*$N145/100</f>
        <v>49696.972800000003</v>
      </c>
      <c r="Z145" s="3412">
        <f>SUM(Z144:$AS144)*$N145/100</f>
        <v>47242.805760000003</v>
      </c>
      <c r="AA145" s="3412">
        <f>SUM(AA144:$AS144)*$N145/100</f>
        <v>44788.638720000003</v>
      </c>
      <c r="AB145" s="3412">
        <f>SUM(AB144:$AS144)*$N145/100</f>
        <v>42334.471679999995</v>
      </c>
      <c r="AC145" s="3412">
        <f>SUM(AC144:$AS144)*$N145/100</f>
        <v>39880.304640000002</v>
      </c>
      <c r="AD145" s="3412">
        <f>SUM(AD144:$AS144)*$N145/100</f>
        <v>37426.137599999995</v>
      </c>
      <c r="AE145" s="3412">
        <f>SUM(AE144:$AS144)*$N145/100</f>
        <v>34971.970560000002</v>
      </c>
      <c r="AF145" s="3412">
        <f>SUM(AF144:$AS144)*$N145/100</f>
        <v>32517.803520000001</v>
      </c>
      <c r="AG145" s="3412">
        <f>SUM(AG144:$AS144)*$N145/100</f>
        <v>30063.636480000001</v>
      </c>
      <c r="AH145" s="3412">
        <f>SUM(AH144:$AS144)*$N145/100</f>
        <v>27609.469440000001</v>
      </c>
      <c r="AI145" s="3412">
        <f>SUM(AI144:$AS144)*$N145/100</f>
        <v>25155.3024</v>
      </c>
      <c r="AJ145" s="3412">
        <f>SUM(AJ144:$AS144)*$N145/100</f>
        <v>22701.13536</v>
      </c>
      <c r="AK145" s="3412">
        <f>SUM(AK144:$AS144)*$N145/100</f>
        <v>20246.96832</v>
      </c>
      <c r="AL145" s="3412">
        <f>SUM(AL144:$AS144)*$N145/100</f>
        <v>17792.80128</v>
      </c>
      <c r="AM145" s="3412">
        <f>SUM(AM144:$AS144)*$N145/100</f>
        <v>15338.634240000001</v>
      </c>
      <c r="AN145" s="3412">
        <f>SUM(AN144:$AS144)*$N145/100</f>
        <v>12884.467199999999</v>
      </c>
      <c r="AO145" s="3412">
        <f>SUM(AO144:$AS144)*$N145/100</f>
        <v>10430.300159999999</v>
      </c>
      <c r="AP145" s="3412">
        <f>SUM(AP144:$AS144)*$N145/100</f>
        <v>7976.1331200000004</v>
      </c>
      <c r="AQ145" s="3412">
        <f>SUM(AQ144:$AS144)*$N145/100</f>
        <v>5521.9660800000001</v>
      </c>
      <c r="AR145" s="3412">
        <f>SUM(AR144:$AS144)*$N145/100</f>
        <v>3067.7990399999999</v>
      </c>
      <c r="AS145" s="3412">
        <f>SUM(AS144:$AS144)*$N145/100</f>
        <v>613.63199999999995</v>
      </c>
      <c r="AT145" s="3415">
        <f t="shared" si="27"/>
        <v>944856.83711999992</v>
      </c>
      <c r="AU145" s="3398"/>
      <c r="AV145" s="3414">
        <f t="shared" si="28"/>
        <v>580412.49023999996</v>
      </c>
      <c r="AW145" s="3415">
        <f t="shared" si="29"/>
        <v>944856.83711999992</v>
      </c>
    </row>
    <row r="146" spans="2:49" s="3425" customFormat="1">
      <c r="B146" s="3421"/>
      <c r="C146" s="3423">
        <v>3</v>
      </c>
      <c r="D146" s="3423" t="s">
        <v>5601</v>
      </c>
      <c r="E146" s="3423"/>
      <c r="F146" s="3423"/>
      <c r="G146" s="3433" t="s">
        <v>5589</v>
      </c>
      <c r="H146" s="3433">
        <v>49572</v>
      </c>
      <c r="I146" s="3391" t="s">
        <v>311</v>
      </c>
      <c r="J146" s="3393">
        <v>801681</v>
      </c>
      <c r="K146" s="3394"/>
      <c r="L146" s="3394"/>
      <c r="M146" s="3394"/>
      <c r="N146" s="3395"/>
      <c r="O146" s="3395"/>
      <c r="P146" s="3395"/>
      <c r="Q146" s="3395" t="s">
        <v>5250</v>
      </c>
      <c r="R146" s="3396"/>
      <c r="S146" s="3396">
        <f t="shared" ref="S146:AB146" si="30">$J$146/40*4</f>
        <v>80168.100000000006</v>
      </c>
      <c r="T146" s="3396">
        <f t="shared" si="30"/>
        <v>80168.100000000006</v>
      </c>
      <c r="U146" s="3396">
        <f t="shared" si="30"/>
        <v>80168.100000000006</v>
      </c>
      <c r="V146" s="3396">
        <f t="shared" si="30"/>
        <v>80168.100000000006</v>
      </c>
      <c r="W146" s="3396">
        <f t="shared" si="30"/>
        <v>80168.100000000006</v>
      </c>
      <c r="X146" s="3396">
        <f t="shared" si="30"/>
        <v>80168.100000000006</v>
      </c>
      <c r="Y146" s="3396">
        <f t="shared" si="30"/>
        <v>80168.100000000006</v>
      </c>
      <c r="Z146" s="3396">
        <f t="shared" si="30"/>
        <v>80168.100000000006</v>
      </c>
      <c r="AA146" s="3396">
        <f t="shared" si="30"/>
        <v>80168.100000000006</v>
      </c>
      <c r="AB146" s="3396">
        <f t="shared" si="30"/>
        <v>80168.100000000006</v>
      </c>
      <c r="AC146" s="3396"/>
      <c r="AD146" s="3396"/>
      <c r="AE146" s="3396"/>
      <c r="AF146" s="3396"/>
      <c r="AG146" s="3396"/>
      <c r="AH146" s="3396"/>
      <c r="AI146" s="3396"/>
      <c r="AJ146" s="3396"/>
      <c r="AK146" s="3396"/>
      <c r="AL146" s="3396"/>
      <c r="AM146" s="3396"/>
      <c r="AN146" s="3396"/>
      <c r="AO146" s="3396"/>
      <c r="AP146" s="3396"/>
      <c r="AQ146" s="3396"/>
      <c r="AR146" s="3396"/>
      <c r="AS146" s="3396"/>
      <c r="AT146" s="3400">
        <f t="shared" si="27"/>
        <v>801680.99999999988</v>
      </c>
      <c r="AU146" s="3511"/>
      <c r="AV146" s="3399">
        <f t="shared" si="28"/>
        <v>400840.5</v>
      </c>
      <c r="AW146" s="3400">
        <f t="shared" si="29"/>
        <v>801681</v>
      </c>
    </row>
    <row r="147" spans="2:49" s="3369" customFormat="1">
      <c r="B147" s="3426"/>
      <c r="C147" s="3405"/>
      <c r="D147" s="3428" t="s">
        <v>5604</v>
      </c>
      <c r="E147" s="3405"/>
      <c r="F147" s="3405"/>
      <c r="G147" s="3405"/>
      <c r="H147" s="3405"/>
      <c r="I147" s="3405"/>
      <c r="J147" s="3407"/>
      <c r="K147" s="3407"/>
      <c r="L147" s="3407"/>
      <c r="M147" s="3407"/>
      <c r="N147" s="3411">
        <f>SUM(O147:P147)</f>
        <v>4.915</v>
      </c>
      <c r="O147" s="3411">
        <v>4.665</v>
      </c>
      <c r="P147" s="3411">
        <v>0.25</v>
      </c>
      <c r="Q147" s="3411" t="s">
        <v>5253</v>
      </c>
      <c r="R147" s="3412">
        <f>SUM(R146:$AS146)*$N147/100</f>
        <v>39402.621149999992</v>
      </c>
      <c r="S147" s="3412">
        <f>SUM(S146:$AS146)*$N147/100</f>
        <v>39402.621149999992</v>
      </c>
      <c r="T147" s="3412">
        <f>SUM(T146:$AS146)*$N147/100</f>
        <v>35462.359034999994</v>
      </c>
      <c r="U147" s="3412">
        <f>SUM(U146:$AS146)*$N147/100</f>
        <v>31522.096919999996</v>
      </c>
      <c r="V147" s="3412">
        <f>SUM(V146:$AS146)*$N147/100</f>
        <v>27581.834804999995</v>
      </c>
      <c r="W147" s="3412">
        <f>SUM(W146:$AS146)*$N147/100</f>
        <v>23641.572689999997</v>
      </c>
      <c r="X147" s="3412">
        <f>SUM(X146:$AS146)*$N147/100</f>
        <v>19701.310575</v>
      </c>
      <c r="Y147" s="3412">
        <f>SUM(Y146:$AS146)*$N147/100</f>
        <v>15761.048460000002</v>
      </c>
      <c r="Z147" s="3412">
        <f>SUM(Z146:$AS146)*$N147/100</f>
        <v>11820.786345000002</v>
      </c>
      <c r="AA147" s="3412">
        <f>SUM(AA146:$AS146)*$N147/100</f>
        <v>7880.5242300000009</v>
      </c>
      <c r="AB147" s="3412">
        <f>SUM(AB146:$AS146)*$N147/100</f>
        <v>3940.2621150000004</v>
      </c>
      <c r="AC147" s="3412">
        <f>SUM(AC146:$AS146)*$N147/100</f>
        <v>0</v>
      </c>
      <c r="AD147" s="3412">
        <f>SUM(AD146:$AS146)*$N147/100</f>
        <v>0</v>
      </c>
      <c r="AE147" s="3412">
        <f>SUM(AE146:$AS146)*$N147/100</f>
        <v>0</v>
      </c>
      <c r="AF147" s="3412">
        <f>SUM(AF146:$AS146)*$N147/100</f>
        <v>0</v>
      </c>
      <c r="AG147" s="3412">
        <f>SUM(AG146:$AS146)*$N147/100</f>
        <v>0</v>
      </c>
      <c r="AH147" s="3412">
        <f>SUM(AH146:$AS146)*$N147/100</f>
        <v>0</v>
      </c>
      <c r="AI147" s="3412">
        <f>SUM(AI146:$AS146)*$N147/100</f>
        <v>0</v>
      </c>
      <c r="AJ147" s="3412">
        <f>SUM(AJ146:$AS146)*$N147/100</f>
        <v>0</v>
      </c>
      <c r="AK147" s="3412">
        <f>SUM(AK146:$AS146)*$N147/100</f>
        <v>0</v>
      </c>
      <c r="AL147" s="3412">
        <f>SUM(AL146:$AS146)*$N147/100</f>
        <v>0</v>
      </c>
      <c r="AM147" s="3412">
        <f>SUM(AM146:$AS146)*$N147/100</f>
        <v>0</v>
      </c>
      <c r="AN147" s="3412">
        <f>SUM(AN146:$AS146)*$N147/100</f>
        <v>0</v>
      </c>
      <c r="AO147" s="3412">
        <f>SUM(AO146:$AS146)*$N147/100</f>
        <v>0</v>
      </c>
      <c r="AP147" s="3412">
        <f>SUM(AP146:$AS146)*$N147/100</f>
        <v>0</v>
      </c>
      <c r="AQ147" s="3412">
        <f>SUM(AQ146:$AS146)*$N147/100</f>
        <v>0</v>
      </c>
      <c r="AR147" s="3412">
        <f>SUM(AR146:$AS146)*$N147/100</f>
        <v>0</v>
      </c>
      <c r="AS147" s="3412">
        <f>SUM(AS146:$AS146)*$N147/100</f>
        <v>0</v>
      </c>
      <c r="AT147" s="3415">
        <f t="shared" si="27"/>
        <v>256117.03747499999</v>
      </c>
      <c r="AU147" s="3424"/>
      <c r="AV147" s="3414">
        <f t="shared" si="28"/>
        <v>59103.931725000002</v>
      </c>
      <c r="AW147" s="3415">
        <f t="shared" si="29"/>
        <v>256117.03747499999</v>
      </c>
    </row>
    <row r="148" spans="2:49" s="3425" customFormat="1">
      <c r="C148" s="3511"/>
      <c r="D148" s="3511"/>
      <c r="E148" s="3511"/>
      <c r="F148" s="3511"/>
      <c r="G148" s="3511"/>
      <c r="H148" s="3511"/>
      <c r="I148" s="3511"/>
      <c r="J148" s="3511"/>
      <c r="K148" s="3511"/>
      <c r="L148" s="3511"/>
      <c r="M148" s="3511"/>
      <c r="N148" s="3511"/>
      <c r="O148" s="3511"/>
      <c r="P148" s="3511"/>
      <c r="Q148" s="3512" t="s">
        <v>5605</v>
      </c>
      <c r="R148" s="3513">
        <f t="shared" ref="R148:AS148" si="31">SUM(R142:R147)</f>
        <v>198483.28972999999</v>
      </c>
      <c r="S148" s="3513">
        <f t="shared" si="31"/>
        <v>275928.33844999998</v>
      </c>
      <c r="T148" s="3513">
        <f t="shared" si="31"/>
        <v>269265.02505499998</v>
      </c>
      <c r="U148" s="3513">
        <f t="shared" si="31"/>
        <v>262601.71165999997</v>
      </c>
      <c r="V148" s="3513">
        <f t="shared" si="31"/>
        <v>255938.398265</v>
      </c>
      <c r="W148" s="3513">
        <f t="shared" si="31"/>
        <v>249275.08486999999</v>
      </c>
      <c r="X148" s="3513">
        <f t="shared" si="31"/>
        <v>235909.77147500002</v>
      </c>
      <c r="Y148" s="3513">
        <f t="shared" si="31"/>
        <v>227214.12125999999</v>
      </c>
      <c r="Z148" s="3513">
        <f t="shared" si="31"/>
        <v>220819.69210499999</v>
      </c>
      <c r="AA148" s="3513">
        <f t="shared" si="31"/>
        <v>214425.26295000003</v>
      </c>
      <c r="AB148" s="3513">
        <f t="shared" si="31"/>
        <v>208030.83379499998</v>
      </c>
      <c r="AC148" s="3513">
        <f t="shared" si="31"/>
        <v>121468.30464</v>
      </c>
      <c r="AD148" s="3513">
        <f t="shared" si="31"/>
        <v>119014.13759999999</v>
      </c>
      <c r="AE148" s="3513">
        <f t="shared" si="31"/>
        <v>116559.97056</v>
      </c>
      <c r="AF148" s="3513">
        <f t="shared" si="31"/>
        <v>114105.80352</v>
      </c>
      <c r="AG148" s="3513">
        <f t="shared" si="31"/>
        <v>111651.63648</v>
      </c>
      <c r="AH148" s="3513">
        <f t="shared" si="31"/>
        <v>109197.46944</v>
      </c>
      <c r="AI148" s="3513">
        <f t="shared" si="31"/>
        <v>106743.3024</v>
      </c>
      <c r="AJ148" s="3513">
        <f t="shared" si="31"/>
        <v>104289.13536</v>
      </c>
      <c r="AK148" s="3513">
        <f t="shared" si="31"/>
        <v>101834.96832</v>
      </c>
      <c r="AL148" s="3513">
        <f t="shared" si="31"/>
        <v>99380.80128</v>
      </c>
      <c r="AM148" s="3513">
        <f t="shared" si="31"/>
        <v>96926.634239999999</v>
      </c>
      <c r="AN148" s="3513">
        <f t="shared" si="31"/>
        <v>94472.467199999999</v>
      </c>
      <c r="AO148" s="3513">
        <f t="shared" si="31"/>
        <v>92018.300159999999</v>
      </c>
      <c r="AP148" s="3513">
        <f t="shared" si="31"/>
        <v>89564.133119999999</v>
      </c>
      <c r="AQ148" s="3513">
        <f t="shared" si="31"/>
        <v>87109.966079999998</v>
      </c>
      <c r="AR148" s="3513">
        <f t="shared" si="31"/>
        <v>84655.799039999998</v>
      </c>
      <c r="AS148" s="3513">
        <f t="shared" si="31"/>
        <v>21013.632000000001</v>
      </c>
      <c r="AT148" s="3514">
        <f t="shared" si="27"/>
        <v>4287897.9910549996</v>
      </c>
      <c r="AU148" s="3511"/>
      <c r="AV148" s="3515">
        <f t="shared" si="28"/>
        <v>2776406.1430250001</v>
      </c>
      <c r="AW148" s="3515">
        <f t="shared" si="29"/>
        <v>4287897.9910549996</v>
      </c>
    </row>
    <row r="151" spans="2:49" ht="28.8">
      <c r="R151" s="3382">
        <v>2026</v>
      </c>
      <c r="S151" s="3382">
        <v>2027</v>
      </c>
      <c r="T151" s="3382">
        <v>2028</v>
      </c>
      <c r="U151" s="3382">
        <v>2029</v>
      </c>
      <c r="V151" s="3382">
        <v>2030</v>
      </c>
      <c r="W151" s="3382">
        <v>2031</v>
      </c>
      <c r="X151" s="3382">
        <v>2032</v>
      </c>
      <c r="Y151" s="3382">
        <v>2033</v>
      </c>
      <c r="Z151" s="3382">
        <v>2034</v>
      </c>
      <c r="AA151" s="3382">
        <v>2035</v>
      </c>
      <c r="AB151" s="3382">
        <v>2036</v>
      </c>
      <c r="AC151" s="3382">
        <v>2037</v>
      </c>
      <c r="AD151" s="3382">
        <v>2038</v>
      </c>
      <c r="AE151" s="3382">
        <v>2039</v>
      </c>
      <c r="AF151" s="3382">
        <v>2040</v>
      </c>
      <c r="AG151" s="3382">
        <v>2041</v>
      </c>
      <c r="AH151" s="3382">
        <v>2042</v>
      </c>
      <c r="AI151" s="3382">
        <v>2043</v>
      </c>
      <c r="AJ151" s="3382">
        <v>2044</v>
      </c>
      <c r="AK151" s="3382">
        <v>2045</v>
      </c>
      <c r="AL151" s="3382">
        <v>2046</v>
      </c>
      <c r="AM151" s="3382">
        <v>2047</v>
      </c>
      <c r="AN151" s="3382">
        <v>2048</v>
      </c>
      <c r="AO151" s="3382">
        <v>2049</v>
      </c>
      <c r="AP151" s="3382">
        <v>2050</v>
      </c>
      <c r="AQ151" s="3382">
        <v>2051</v>
      </c>
      <c r="AR151" s="3382">
        <v>2052</v>
      </c>
      <c r="AS151" s="3382">
        <v>2053</v>
      </c>
      <c r="AT151" s="3381" t="s">
        <v>5242</v>
      </c>
      <c r="AV151" s="3382" t="s">
        <v>5599</v>
      </c>
      <c r="AW151" s="3381" t="s">
        <v>5600</v>
      </c>
    </row>
    <row r="152" spans="2:49">
      <c r="Q152" s="3516" t="s">
        <v>5606</v>
      </c>
      <c r="R152" s="3517">
        <f t="shared" ref="R152:AS153" si="32">R134</f>
        <v>3907192.16</v>
      </c>
      <c r="S152" s="3517">
        <f t="shared" si="32"/>
        <v>3804714.0236111106</v>
      </c>
      <c r="T152" s="3517">
        <f t="shared" si="32"/>
        <v>4320686.4472222216</v>
      </c>
      <c r="U152" s="3517">
        <f t="shared" si="32"/>
        <v>4242592.4472222216</v>
      </c>
      <c r="V152" s="3517">
        <f t="shared" si="32"/>
        <v>4175079.4472222221</v>
      </c>
      <c r="W152" s="3517">
        <f t="shared" si="32"/>
        <v>4088621.1072222223</v>
      </c>
      <c r="X152" s="3517">
        <f t="shared" si="32"/>
        <v>3429993.9972222219</v>
      </c>
      <c r="Y152" s="3517">
        <f t="shared" si="32"/>
        <v>3267262.037222222</v>
      </c>
      <c r="Z152" s="3517">
        <f t="shared" si="32"/>
        <v>2897527.0472222217</v>
      </c>
      <c r="AA152" s="3517">
        <f t="shared" si="32"/>
        <v>2598958.1847222219</v>
      </c>
      <c r="AB152" s="3517">
        <f t="shared" si="32"/>
        <v>2359563.2722222218</v>
      </c>
      <c r="AC152" s="3517">
        <f t="shared" si="32"/>
        <v>2224707.722222222</v>
      </c>
      <c r="AD152" s="3517">
        <f t="shared" si="32"/>
        <v>2089349.7222222222</v>
      </c>
      <c r="AE152" s="3517">
        <f t="shared" si="32"/>
        <v>1786267.7222222222</v>
      </c>
      <c r="AF152" s="3517">
        <f t="shared" si="32"/>
        <v>1745217.7622222223</v>
      </c>
      <c r="AG152" s="3517">
        <f t="shared" si="32"/>
        <v>1728696.7922222223</v>
      </c>
      <c r="AH152" s="3517">
        <f t="shared" si="32"/>
        <v>1721683.7222222222</v>
      </c>
      <c r="AI152" s="3517">
        <f t="shared" si="32"/>
        <v>1721683.7222222222</v>
      </c>
      <c r="AJ152" s="3517">
        <f t="shared" si="32"/>
        <v>1721683.7222222222</v>
      </c>
      <c r="AK152" s="3517">
        <f t="shared" si="32"/>
        <v>1453015.861111111</v>
      </c>
      <c r="AL152" s="3517">
        <f t="shared" si="32"/>
        <v>1184348</v>
      </c>
      <c r="AM152" s="3517">
        <f t="shared" si="32"/>
        <v>1184348</v>
      </c>
      <c r="AN152" s="3517">
        <f t="shared" si="32"/>
        <v>867315.83000000007</v>
      </c>
      <c r="AO152" s="3517">
        <f t="shared" si="32"/>
        <v>452632</v>
      </c>
      <c r="AP152" s="3517">
        <f t="shared" si="32"/>
        <v>409981</v>
      </c>
      <c r="AQ152" s="3517">
        <f t="shared" si="32"/>
        <v>55587.92</v>
      </c>
      <c r="AR152" s="3517">
        <f t="shared" si="32"/>
        <v>0</v>
      </c>
      <c r="AS152" s="3517">
        <f t="shared" si="32"/>
        <v>0</v>
      </c>
      <c r="AT152" s="3518">
        <f>SUM(R152:AS152)</f>
        <v>59438709.670000009</v>
      </c>
      <c r="AV152" s="3519">
        <f>SUM(X152:AS152)</f>
        <v>34899824.037500009</v>
      </c>
      <c r="AW152" s="3400">
        <f>SUM(R152:W152,AV152)</f>
        <v>59438709.670000002</v>
      </c>
    </row>
    <row r="153" spans="2:49">
      <c r="Q153" s="3516" t="s">
        <v>5607</v>
      </c>
      <c r="R153" s="3517">
        <f t="shared" si="32"/>
        <v>1402430.6995191001</v>
      </c>
      <c r="S153" s="3517">
        <f t="shared" si="32"/>
        <v>1591992.1008190999</v>
      </c>
      <c r="T153" s="3517">
        <f t="shared" si="32"/>
        <v>1485933.9172790668</v>
      </c>
      <c r="U153" s="3517">
        <f t="shared" si="32"/>
        <v>1363690.5418524002</v>
      </c>
      <c r="V153" s="3517">
        <f t="shared" si="32"/>
        <v>1243558.0301057333</v>
      </c>
      <c r="W153" s="3517">
        <f t="shared" si="32"/>
        <v>1125361.7590890669</v>
      </c>
      <c r="X153" s="3517">
        <f t="shared" si="32"/>
        <v>1009908.2707477999</v>
      </c>
      <c r="Y153" s="3517">
        <f t="shared" si="32"/>
        <v>910877.17210113339</v>
      </c>
      <c r="Z153" s="3517">
        <f t="shared" si="32"/>
        <v>816742.47685276659</v>
      </c>
      <c r="AA153" s="3517">
        <f t="shared" si="32"/>
        <v>732608.70351609983</v>
      </c>
      <c r="AB153" s="3517">
        <f t="shared" si="32"/>
        <v>657491.48546443321</v>
      </c>
      <c r="AC153" s="3517">
        <f t="shared" si="32"/>
        <v>589169.47291776678</v>
      </c>
      <c r="AD153" s="3517">
        <f t="shared" si="32"/>
        <v>524189.29861109995</v>
      </c>
      <c r="AE153" s="3517">
        <f t="shared" si="32"/>
        <v>463263.37428443332</v>
      </c>
      <c r="AF153" s="3517">
        <f t="shared" si="32"/>
        <v>411896.64937776665</v>
      </c>
      <c r="AG153" s="3517">
        <f t="shared" si="32"/>
        <v>361597.57147909998</v>
      </c>
      <c r="AH153" s="3517">
        <f t="shared" si="32"/>
        <v>311749.55030653335</v>
      </c>
      <c r="AI153" s="3517">
        <f t="shared" si="32"/>
        <v>262079.45071986661</v>
      </c>
      <c r="AJ153" s="3517">
        <f t="shared" si="32"/>
        <v>212409.35113319999</v>
      </c>
      <c r="AK153" s="3517">
        <f t="shared" si="32"/>
        <v>162739.25154653331</v>
      </c>
      <c r="AL153" s="3517">
        <f t="shared" si="32"/>
        <v>121129.18779319999</v>
      </c>
      <c r="AM153" s="3517">
        <f t="shared" si="32"/>
        <v>87579.159873199984</v>
      </c>
      <c r="AN153" s="3517">
        <f t="shared" si="32"/>
        <v>54029.131953199991</v>
      </c>
      <c r="AO153" s="3517">
        <f t="shared" si="32"/>
        <v>29303.884686399997</v>
      </c>
      <c r="AP153" s="3517">
        <f t="shared" si="32"/>
        <v>15006.094726399999</v>
      </c>
      <c r="AQ153" s="3517">
        <f t="shared" si="32"/>
        <v>1749.3202464000001</v>
      </c>
      <c r="AR153" s="3517">
        <f t="shared" si="32"/>
        <v>0</v>
      </c>
      <c r="AS153" s="3517">
        <f t="shared" si="32"/>
        <v>0</v>
      </c>
      <c r="AT153" s="3518">
        <f>SUM(R153:AS153)</f>
        <v>15948485.907001803</v>
      </c>
      <c r="AV153" s="3519">
        <f>SUM(X153:AS153)</f>
        <v>7735518.8583373344</v>
      </c>
      <c r="AW153" s="3518">
        <f>SUM(R153:W153,AV153)</f>
        <v>15948485.907001801</v>
      </c>
    </row>
    <row r="154" spans="2:49">
      <c r="Q154" s="3516" t="s">
        <v>5608</v>
      </c>
      <c r="R154" s="3517">
        <f t="shared" ref="R154:AS154" si="33">R148</f>
        <v>198483.28972999999</v>
      </c>
      <c r="S154" s="3517">
        <f t="shared" si="33"/>
        <v>275928.33844999998</v>
      </c>
      <c r="T154" s="3517">
        <f t="shared" si="33"/>
        <v>269265.02505499998</v>
      </c>
      <c r="U154" s="3517">
        <f t="shared" si="33"/>
        <v>262601.71165999997</v>
      </c>
      <c r="V154" s="3517">
        <f t="shared" si="33"/>
        <v>255938.398265</v>
      </c>
      <c r="W154" s="3517">
        <f t="shared" si="33"/>
        <v>249275.08486999999</v>
      </c>
      <c r="X154" s="3517">
        <f t="shared" si="33"/>
        <v>235909.77147500002</v>
      </c>
      <c r="Y154" s="3517">
        <f t="shared" si="33"/>
        <v>227214.12125999999</v>
      </c>
      <c r="Z154" s="3517">
        <f t="shared" si="33"/>
        <v>220819.69210499999</v>
      </c>
      <c r="AA154" s="3517">
        <f t="shared" si="33"/>
        <v>214425.26295000003</v>
      </c>
      <c r="AB154" s="3517">
        <f t="shared" si="33"/>
        <v>208030.83379499998</v>
      </c>
      <c r="AC154" s="3517">
        <f t="shared" si="33"/>
        <v>121468.30464</v>
      </c>
      <c r="AD154" s="3517">
        <f t="shared" si="33"/>
        <v>119014.13759999999</v>
      </c>
      <c r="AE154" s="3517">
        <f t="shared" si="33"/>
        <v>116559.97056</v>
      </c>
      <c r="AF154" s="3517">
        <f t="shared" si="33"/>
        <v>114105.80352</v>
      </c>
      <c r="AG154" s="3517">
        <f t="shared" si="33"/>
        <v>111651.63648</v>
      </c>
      <c r="AH154" s="3517">
        <f t="shared" si="33"/>
        <v>109197.46944</v>
      </c>
      <c r="AI154" s="3517">
        <f t="shared" si="33"/>
        <v>106743.3024</v>
      </c>
      <c r="AJ154" s="3517">
        <f t="shared" si="33"/>
        <v>104289.13536</v>
      </c>
      <c r="AK154" s="3517">
        <f t="shared" si="33"/>
        <v>101834.96832</v>
      </c>
      <c r="AL154" s="3517">
        <f t="shared" si="33"/>
        <v>99380.80128</v>
      </c>
      <c r="AM154" s="3517">
        <f t="shared" si="33"/>
        <v>96926.634239999999</v>
      </c>
      <c r="AN154" s="3517">
        <f t="shared" si="33"/>
        <v>94472.467199999999</v>
      </c>
      <c r="AO154" s="3517">
        <f t="shared" si="33"/>
        <v>92018.300159999999</v>
      </c>
      <c r="AP154" s="3517">
        <f t="shared" si="33"/>
        <v>89564.133119999999</v>
      </c>
      <c r="AQ154" s="3517">
        <f t="shared" si="33"/>
        <v>87109.966079999998</v>
      </c>
      <c r="AR154" s="3517">
        <f t="shared" si="33"/>
        <v>84655.799039999998</v>
      </c>
      <c r="AS154" s="3517">
        <f t="shared" si="33"/>
        <v>21013.632000000001</v>
      </c>
      <c r="AT154" s="3518">
        <f>SUM(R154:AS154)</f>
        <v>4287897.9910549996</v>
      </c>
      <c r="AV154" s="3412">
        <f>SUM(X154:AS154)</f>
        <v>2776406.1430250001</v>
      </c>
      <c r="AW154" s="3518">
        <f>SUM(R154:W154,AV154)</f>
        <v>4287897.9910549996</v>
      </c>
    </row>
    <row r="155" spans="2:49" s="3425" customFormat="1">
      <c r="Q155" s="3520" t="s">
        <v>5609</v>
      </c>
      <c r="R155" s="3521">
        <f t="shared" ref="R155:AS155" si="34">SUM(R152:R154)</f>
        <v>5508106.1492491001</v>
      </c>
      <c r="S155" s="3521">
        <f t="shared" si="34"/>
        <v>5672634.46288021</v>
      </c>
      <c r="T155" s="3521">
        <f t="shared" si="34"/>
        <v>6075885.3895562878</v>
      </c>
      <c r="U155" s="3521">
        <f t="shared" si="34"/>
        <v>5868884.7007346209</v>
      </c>
      <c r="V155" s="3521">
        <f t="shared" si="34"/>
        <v>5674575.8755929563</v>
      </c>
      <c r="W155" s="3521">
        <f t="shared" si="34"/>
        <v>5463257.9511812897</v>
      </c>
      <c r="X155" s="3521">
        <f t="shared" si="34"/>
        <v>4675812.0394450221</v>
      </c>
      <c r="Y155" s="3521">
        <f t="shared" si="34"/>
        <v>4405353.3305833554</v>
      </c>
      <c r="Z155" s="3521">
        <f t="shared" si="34"/>
        <v>3935089.2161799883</v>
      </c>
      <c r="AA155" s="3521">
        <f t="shared" si="34"/>
        <v>3545992.1511883219</v>
      </c>
      <c r="AB155" s="3521">
        <f t="shared" si="34"/>
        <v>3225085.5914816549</v>
      </c>
      <c r="AC155" s="3521">
        <f t="shared" si="34"/>
        <v>2935345.499779989</v>
      </c>
      <c r="AD155" s="3521">
        <f t="shared" si="34"/>
        <v>2732553.1584333223</v>
      </c>
      <c r="AE155" s="3521">
        <f t="shared" si="34"/>
        <v>2366091.0670666555</v>
      </c>
      <c r="AF155" s="3521">
        <f t="shared" si="34"/>
        <v>2271220.2151199891</v>
      </c>
      <c r="AG155" s="3521">
        <f t="shared" si="34"/>
        <v>2201946.0001813225</v>
      </c>
      <c r="AH155" s="3521">
        <f t="shared" si="34"/>
        <v>2142630.7419687556</v>
      </c>
      <c r="AI155" s="3521">
        <f t="shared" si="34"/>
        <v>2090506.4753420888</v>
      </c>
      <c r="AJ155" s="3521">
        <f t="shared" si="34"/>
        <v>2038382.2087154223</v>
      </c>
      <c r="AK155" s="3521">
        <f t="shared" si="34"/>
        <v>1717590.0809776443</v>
      </c>
      <c r="AL155" s="3521">
        <f t="shared" si="34"/>
        <v>1404857.9890731999</v>
      </c>
      <c r="AM155" s="3521">
        <f t="shared" si="34"/>
        <v>1368853.7941131999</v>
      </c>
      <c r="AN155" s="3521">
        <f t="shared" si="34"/>
        <v>1015817.4291532</v>
      </c>
      <c r="AO155" s="3521">
        <f t="shared" si="34"/>
        <v>573954.18484640005</v>
      </c>
      <c r="AP155" s="3521">
        <f t="shared" si="34"/>
        <v>514551.2278464</v>
      </c>
      <c r="AQ155" s="3521">
        <f t="shared" si="34"/>
        <v>144447.20632639999</v>
      </c>
      <c r="AR155" s="3521">
        <f t="shared" si="34"/>
        <v>84655.799039999998</v>
      </c>
      <c r="AS155" s="3521">
        <f t="shared" si="34"/>
        <v>21013.632000000001</v>
      </c>
      <c r="AT155" s="3521">
        <f>SUM(R155:AS155)</f>
        <v>79675093.568056822</v>
      </c>
      <c r="AV155" s="3521">
        <f>SUM(X155:AS155)</f>
        <v>45411749.038862318</v>
      </c>
      <c r="AW155" s="3521">
        <f>SUM(R155:W155,AV155)</f>
        <v>79675093.568056792</v>
      </c>
    </row>
    <row r="157" spans="2:49" s="3425" customFormat="1">
      <c r="Q157" s="3520" t="s">
        <v>5610</v>
      </c>
      <c r="R157" s="3522">
        <f t="shared" ref="R157:AS157" si="35">R155/$Q$158</f>
        <v>0.13827082759846915</v>
      </c>
      <c r="S157" s="3522">
        <f t="shared" si="35"/>
        <v>0.14240100691468574</v>
      </c>
      <c r="T157" s="3522">
        <f t="shared" si="35"/>
        <v>0.15252387634576092</v>
      </c>
      <c r="U157" s="3522">
        <f t="shared" si="35"/>
        <v>0.14732750652621288</v>
      </c>
      <c r="V157" s="3522">
        <f t="shared" si="35"/>
        <v>0.14244974249370837</v>
      </c>
      <c r="W157" s="3522">
        <f t="shared" si="35"/>
        <v>0.13714499645159092</v>
      </c>
      <c r="X157" s="3522">
        <f t="shared" si="35"/>
        <v>0.1173776217942147</v>
      </c>
      <c r="Y157" s="3522">
        <f t="shared" si="35"/>
        <v>0.11058825563237806</v>
      </c>
      <c r="Z157" s="3522">
        <f t="shared" si="35"/>
        <v>9.878314394307644E-2</v>
      </c>
      <c r="AA157" s="3522">
        <f t="shared" si="35"/>
        <v>8.9015581057624873E-2</v>
      </c>
      <c r="AB157" s="3522">
        <f t="shared" si="35"/>
        <v>8.0959814812366956E-2</v>
      </c>
      <c r="AC157" s="3522">
        <f t="shared" si="35"/>
        <v>7.3686425160370647E-2</v>
      </c>
      <c r="AD157" s="3522">
        <f t="shared" si="35"/>
        <v>6.8595698128456506E-2</v>
      </c>
      <c r="AE157" s="3522">
        <f t="shared" si="35"/>
        <v>5.9396344433422399E-2</v>
      </c>
      <c r="AF157" s="3522">
        <f t="shared" si="35"/>
        <v>5.7014786987325303E-2</v>
      </c>
      <c r="AG157" s="3522">
        <f t="shared" si="35"/>
        <v>5.5275785818636951E-2</v>
      </c>
      <c r="AH157" s="3522">
        <f t="shared" si="35"/>
        <v>5.3786785857482131E-2</v>
      </c>
      <c r="AI157" s="3522">
        <f t="shared" si="35"/>
        <v>5.2478302453360548E-2</v>
      </c>
      <c r="AJ157" s="3522">
        <f t="shared" si="35"/>
        <v>5.1169819049238972E-2</v>
      </c>
      <c r="AK157" s="3522">
        <f t="shared" si="35"/>
        <v>4.3116925407125105E-2</v>
      </c>
      <c r="AL157" s="3522">
        <f t="shared" si="35"/>
        <v>3.5266364072151009E-2</v>
      </c>
      <c r="AM157" s="3522">
        <f t="shared" si="35"/>
        <v>3.4362545282308962E-2</v>
      </c>
      <c r="AN157" s="3522">
        <f t="shared" si="35"/>
        <v>2.5500219642119713E-2</v>
      </c>
      <c r="AO157" s="3522">
        <f t="shared" si="35"/>
        <v>1.4408059320558934E-2</v>
      </c>
      <c r="AP157" s="3522">
        <f t="shared" si="35"/>
        <v>1.2916857843385874E-2</v>
      </c>
      <c r="AQ157" s="3522">
        <f t="shared" si="35"/>
        <v>3.6260802210140741E-3</v>
      </c>
      <c r="AR157" s="3522">
        <f t="shared" si="35"/>
        <v>2.1251274171370589E-3</v>
      </c>
      <c r="AS157" s="3522">
        <f t="shared" si="35"/>
        <v>5.2750840466024443E-4</v>
      </c>
      <c r="AV157" s="3523"/>
      <c r="AW157" s="3523"/>
    </row>
    <row r="158" spans="2:49">
      <c r="J158" s="3524" t="s">
        <v>5611</v>
      </c>
      <c r="Q158" s="3525">
        <v>39835634.492941171</v>
      </c>
      <c r="R158" s="3526"/>
      <c r="S158" s="3526"/>
      <c r="T158" s="3526"/>
      <c r="U158" s="3526"/>
    </row>
    <row r="159" spans="2:49">
      <c r="Q159" s="3527"/>
      <c r="R159" s="3492"/>
      <c r="S159" s="3492"/>
      <c r="T159" s="3492"/>
      <c r="U159" s="3492"/>
      <c r="V159" s="3492"/>
      <c r="W159" s="3492"/>
      <c r="X159" s="3492"/>
      <c r="Y159" s="3492"/>
      <c r="Z159" s="3492"/>
      <c r="AA159" s="3492"/>
      <c r="AB159" s="3492"/>
      <c r="AC159" s="3492"/>
      <c r="AD159" s="3492"/>
      <c r="AE159" s="3492"/>
      <c r="AF159" s="3492"/>
      <c r="AG159" s="3492"/>
      <c r="AH159" s="3492"/>
      <c r="AI159" s="3492"/>
      <c r="AJ159" s="3492"/>
      <c r="AK159" s="3492"/>
      <c r="AL159" s="3492"/>
      <c r="AM159" s="3492"/>
      <c r="AN159" s="3492"/>
      <c r="AO159" s="3492"/>
      <c r="AP159" s="3492"/>
      <c r="AQ159" s="3492"/>
      <c r="AR159" s="3492"/>
      <c r="AS159" s="3492"/>
      <c r="AT159" s="3492"/>
      <c r="AU159" s="3492"/>
      <c r="AV159" s="3492"/>
      <c r="AW159" s="3492"/>
    </row>
    <row r="160" spans="2:49">
      <c r="F160" s="3528"/>
      <c r="J160" s="3529"/>
      <c r="K160" s="3527"/>
      <c r="L160" s="3527"/>
      <c r="M160" s="3527"/>
      <c r="N160" s="3527"/>
      <c r="O160" s="3527"/>
      <c r="P160" s="3527"/>
      <c r="S160" s="3492"/>
      <c r="T160" s="3492"/>
      <c r="U160" s="3492"/>
      <c r="V160" s="3492"/>
      <c r="W160" s="3492"/>
      <c r="X160" s="3492"/>
      <c r="Y160" s="3492"/>
      <c r="Z160" s="3492"/>
      <c r="AA160" s="3492"/>
      <c r="AB160" s="3492"/>
      <c r="AC160" s="3492"/>
      <c r="AD160" s="3492"/>
      <c r="AE160" s="3492"/>
      <c r="AF160" s="3492"/>
      <c r="AG160" s="3492"/>
      <c r="AH160" s="3492"/>
      <c r="AI160" s="3492"/>
      <c r="AJ160" s="3492"/>
      <c r="AK160" s="3492"/>
      <c r="AL160" s="3492"/>
      <c r="AM160" s="3492"/>
      <c r="AN160" s="3492"/>
      <c r="AO160" s="3492"/>
      <c r="AP160" s="3492"/>
      <c r="AQ160" s="3492"/>
      <c r="AR160" s="3492"/>
      <c r="AS160" s="3492"/>
      <c r="AT160" s="3492"/>
      <c r="AU160" s="3492"/>
      <c r="AV160" s="3492"/>
      <c r="AW160" s="3492"/>
    </row>
  </sheetData>
  <pageMargins left="0.25" right="0.25" top="0.75" bottom="0.75" header="0.3" footer="0.3"/>
  <pageSetup paperSize="9" scale="48" orientation="landscape"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5D88-D138-4EEE-9231-EA173552902F}">
  <dimension ref="A1:F28"/>
  <sheetViews>
    <sheetView workbookViewId="0">
      <selection activeCell="B6" sqref="B6"/>
    </sheetView>
  </sheetViews>
  <sheetFormatPr defaultColWidth="10.25" defaultRowHeight="14.4"/>
  <cols>
    <col min="1" max="1" width="5.75" style="1713" customWidth="1"/>
    <col min="2" max="2" width="35.375" style="1713" customWidth="1"/>
    <col min="3" max="3" width="17" style="1713" customWidth="1"/>
    <col min="4" max="4" width="19.125" style="1713" customWidth="1"/>
    <col min="5" max="6" width="14" style="1713" customWidth="1"/>
    <col min="7" max="16384" width="10.25" style="1713"/>
  </cols>
  <sheetData>
    <row r="1" spans="1:6" ht="15" thickBot="1"/>
    <row r="2" spans="1:6" ht="21" thickBot="1">
      <c r="A2" s="3567" t="s">
        <v>3483</v>
      </c>
      <c r="B2" s="3568"/>
      <c r="C2" s="3568"/>
      <c r="D2" s="3568"/>
      <c r="E2" s="3569"/>
    </row>
    <row r="3" spans="1:6" ht="16.2" thickBot="1">
      <c r="A3" s="3570" t="s">
        <v>3484</v>
      </c>
      <c r="B3" s="3571"/>
      <c r="C3" s="3571"/>
      <c r="D3" s="3571"/>
      <c r="E3" s="3572"/>
    </row>
    <row r="4" spans="1:6" ht="31.8" thickBot="1">
      <c r="A4" s="1714" t="s">
        <v>690</v>
      </c>
      <c r="B4" s="1715" t="s">
        <v>2180</v>
      </c>
      <c r="C4" s="1716" t="s">
        <v>3485</v>
      </c>
      <c r="D4" s="1716" t="s">
        <v>3486</v>
      </c>
      <c r="E4" s="1716" t="s">
        <v>3487</v>
      </c>
    </row>
    <row r="5" spans="1:6" ht="15.6">
      <c r="A5" s="1717">
        <v>1</v>
      </c>
      <c r="B5" s="1718" t="s">
        <v>3488</v>
      </c>
      <c r="C5" s="1719" t="s">
        <v>704</v>
      </c>
      <c r="D5" s="1719" t="s">
        <v>3489</v>
      </c>
      <c r="E5" s="1720">
        <v>1600</v>
      </c>
    </row>
    <row r="6" spans="1:6" ht="15.6">
      <c r="A6" s="1717">
        <v>2</v>
      </c>
      <c r="B6" s="1721" t="s">
        <v>3490</v>
      </c>
      <c r="C6" s="1722" t="s">
        <v>704</v>
      </c>
      <c r="D6" s="1722" t="s">
        <v>1383</v>
      </c>
      <c r="E6" s="1723">
        <v>4500</v>
      </c>
      <c r="F6" s="1724">
        <v>-500</v>
      </c>
    </row>
    <row r="7" spans="1:6" ht="46.8">
      <c r="A7" s="1717">
        <v>3</v>
      </c>
      <c r="B7" s="1721" t="s">
        <v>3491</v>
      </c>
      <c r="C7" s="1722" t="s">
        <v>693</v>
      </c>
      <c r="D7" s="1722" t="s">
        <v>3492</v>
      </c>
      <c r="E7" s="1723">
        <v>950</v>
      </c>
    </row>
    <row r="8" spans="1:6" ht="15.6">
      <c r="A8" s="1717">
        <v>4</v>
      </c>
      <c r="B8" s="1721" t="s">
        <v>3493</v>
      </c>
      <c r="C8" s="1722" t="s">
        <v>693</v>
      </c>
      <c r="D8" s="1725">
        <v>45070</v>
      </c>
      <c r="E8" s="1723">
        <v>660</v>
      </c>
    </row>
    <row r="9" spans="1:6" ht="31.2">
      <c r="A9" s="1717">
        <v>5</v>
      </c>
      <c r="B9" s="1721" t="s">
        <v>3494</v>
      </c>
      <c r="C9" s="1722" t="s">
        <v>704</v>
      </c>
      <c r="D9" s="1722" t="s">
        <v>2177</v>
      </c>
      <c r="E9" s="1723">
        <v>3250</v>
      </c>
      <c r="F9" s="1724">
        <v>-250</v>
      </c>
    </row>
    <row r="10" spans="1:6" ht="31.2">
      <c r="A10" s="1717">
        <v>6</v>
      </c>
      <c r="B10" s="1721" t="s">
        <v>3495</v>
      </c>
      <c r="C10" s="1722" t="s">
        <v>704</v>
      </c>
      <c r="D10" s="1722" t="s">
        <v>3496</v>
      </c>
      <c r="E10" s="1723">
        <v>1800</v>
      </c>
    </row>
    <row r="11" spans="1:6" ht="46.8">
      <c r="A11" s="1717">
        <v>7</v>
      </c>
      <c r="B11" s="1721" t="s">
        <v>3497</v>
      </c>
      <c r="C11" s="1722" t="s">
        <v>3498</v>
      </c>
      <c r="D11" s="1722" t="s">
        <v>3499</v>
      </c>
      <c r="E11" s="1726">
        <v>750</v>
      </c>
      <c r="F11" s="1724" t="s">
        <v>3500</v>
      </c>
    </row>
    <row r="12" spans="1:6" ht="31.2">
      <c r="A12" s="1717">
        <v>8</v>
      </c>
      <c r="B12" s="1721" t="s">
        <v>3501</v>
      </c>
      <c r="C12" s="1722" t="s">
        <v>704</v>
      </c>
      <c r="D12" s="1722" t="s">
        <v>3496</v>
      </c>
      <c r="E12" s="1723">
        <v>3200</v>
      </c>
    </row>
    <row r="13" spans="1:6" ht="31.2">
      <c r="A13" s="1717">
        <v>9</v>
      </c>
      <c r="B13" s="1721" t="s">
        <v>3502</v>
      </c>
      <c r="C13" s="1722" t="s">
        <v>704</v>
      </c>
      <c r="D13" s="1722" t="s">
        <v>3503</v>
      </c>
      <c r="E13" s="1723">
        <v>2170</v>
      </c>
    </row>
    <row r="14" spans="1:6" ht="31.2">
      <c r="A14" s="1717">
        <v>10</v>
      </c>
      <c r="B14" s="1721" t="s">
        <v>3504</v>
      </c>
      <c r="C14" s="1722" t="s">
        <v>3505</v>
      </c>
      <c r="D14" s="1722" t="s">
        <v>3503</v>
      </c>
      <c r="E14" s="1723">
        <v>2000</v>
      </c>
    </row>
    <row r="15" spans="1:6" ht="15.6">
      <c r="A15" s="1717">
        <v>11</v>
      </c>
      <c r="B15" s="1727" t="s">
        <v>3506</v>
      </c>
      <c r="C15" s="1728" t="s">
        <v>3507</v>
      </c>
      <c r="D15" s="1729" t="s">
        <v>2178</v>
      </c>
      <c r="E15" s="1730">
        <v>900</v>
      </c>
    </row>
    <row r="16" spans="1:6" ht="15.6">
      <c r="A16" s="1717">
        <v>12</v>
      </c>
      <c r="B16" s="1727" t="s">
        <v>3508</v>
      </c>
      <c r="C16" s="1728" t="s">
        <v>2128</v>
      </c>
      <c r="D16" s="1728" t="s">
        <v>3509</v>
      </c>
      <c r="E16" s="1730">
        <v>1000</v>
      </c>
    </row>
    <row r="17" spans="1:6" ht="15.6">
      <c r="A17" s="1717">
        <v>13</v>
      </c>
      <c r="B17" s="1721" t="s">
        <v>3510</v>
      </c>
      <c r="C17" s="1722" t="s">
        <v>693</v>
      </c>
      <c r="D17" s="1731" t="s">
        <v>3511</v>
      </c>
      <c r="E17" s="1723">
        <v>600</v>
      </c>
    </row>
    <row r="18" spans="1:6" ht="15.6">
      <c r="A18" s="1717">
        <v>14</v>
      </c>
      <c r="B18" s="1721" t="s">
        <v>3512</v>
      </c>
      <c r="C18" s="1722" t="s">
        <v>693</v>
      </c>
      <c r="D18" s="1731" t="s">
        <v>3513</v>
      </c>
      <c r="E18" s="1723">
        <v>3050</v>
      </c>
      <c r="F18" s="1724">
        <v>-250</v>
      </c>
    </row>
    <row r="19" spans="1:6" ht="31.2">
      <c r="A19" s="1717">
        <v>15</v>
      </c>
      <c r="B19" s="1721" t="s">
        <v>3514</v>
      </c>
      <c r="C19" s="1722" t="s">
        <v>704</v>
      </c>
      <c r="D19" s="1722" t="s">
        <v>3509</v>
      </c>
      <c r="E19" s="1723">
        <v>2000</v>
      </c>
    </row>
    <row r="20" spans="1:6" ht="15.6">
      <c r="A20" s="1717">
        <v>16</v>
      </c>
      <c r="B20" s="1721" t="s">
        <v>3515</v>
      </c>
      <c r="C20" s="1722" t="s">
        <v>693</v>
      </c>
      <c r="D20" s="1731" t="s">
        <v>3516</v>
      </c>
      <c r="E20" s="1723">
        <v>3000</v>
      </c>
    </row>
    <row r="21" spans="1:6" ht="46.8">
      <c r="A21" s="1717">
        <v>17</v>
      </c>
      <c r="B21" s="1721" t="s">
        <v>3517</v>
      </c>
      <c r="C21" s="1732" t="s">
        <v>693</v>
      </c>
      <c r="D21" s="1732" t="s">
        <v>3518</v>
      </c>
      <c r="E21" s="1733">
        <v>3800</v>
      </c>
      <c r="F21" s="1724">
        <v>-500</v>
      </c>
    </row>
    <row r="22" spans="1:6" ht="31.2">
      <c r="A22" s="1717">
        <v>18</v>
      </c>
      <c r="B22" s="1721" t="s">
        <v>3519</v>
      </c>
      <c r="C22" s="1722" t="s">
        <v>3520</v>
      </c>
      <c r="D22" s="1722" t="s">
        <v>3521</v>
      </c>
      <c r="E22" s="1723">
        <v>2500</v>
      </c>
    </row>
    <row r="23" spans="1:6" ht="15.6">
      <c r="A23" s="1717">
        <v>19</v>
      </c>
      <c r="B23" s="1721" t="s">
        <v>3522</v>
      </c>
      <c r="C23" s="1722" t="s">
        <v>693</v>
      </c>
      <c r="D23" s="1731" t="s">
        <v>3523</v>
      </c>
      <c r="E23" s="1723">
        <v>2500</v>
      </c>
    </row>
    <row r="24" spans="1:6" ht="15.6">
      <c r="A24" s="1717">
        <v>20</v>
      </c>
      <c r="B24" s="1721" t="s">
        <v>3524</v>
      </c>
      <c r="C24" s="1734" t="s">
        <v>693</v>
      </c>
      <c r="D24" s="1722" t="s">
        <v>3503</v>
      </c>
      <c r="E24" s="1723">
        <v>2900</v>
      </c>
    </row>
    <row r="25" spans="1:6" ht="31.2">
      <c r="A25" s="1717">
        <v>21</v>
      </c>
      <c r="B25" s="1721" t="s">
        <v>3525</v>
      </c>
      <c r="C25" s="1734" t="s">
        <v>704</v>
      </c>
      <c r="D25" s="1722" t="s">
        <v>3526</v>
      </c>
      <c r="E25" s="1726">
        <v>250</v>
      </c>
      <c r="F25" s="1713" t="s">
        <v>3500</v>
      </c>
    </row>
    <row r="26" spans="1:6" ht="31.2">
      <c r="A26" s="1717">
        <v>22</v>
      </c>
      <c r="B26" s="1721" t="s">
        <v>3527</v>
      </c>
      <c r="C26" s="1734" t="s">
        <v>3528</v>
      </c>
      <c r="D26" s="1722" t="s">
        <v>3529</v>
      </c>
      <c r="E26" s="1726">
        <v>500</v>
      </c>
      <c r="F26" s="1713" t="s">
        <v>3500</v>
      </c>
    </row>
    <row r="27" spans="1:6" ht="15.6">
      <c r="A27" s="1735"/>
      <c r="B27" s="1736"/>
      <c r="C27" s="1737"/>
      <c r="D27" s="1737"/>
      <c r="E27" s="1738"/>
    </row>
    <row r="28" spans="1:6" ht="16.2" thickBot="1">
      <c r="A28" s="1739"/>
      <c r="B28" s="1740" t="s">
        <v>3530</v>
      </c>
      <c r="C28" s="1740"/>
      <c r="D28" s="1740"/>
      <c r="E28" s="1741">
        <f>SUM(E5:E26)</f>
        <v>43880</v>
      </c>
    </row>
  </sheetData>
  <mergeCells count="2">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E2AF-3EEC-454C-99BA-A4A706902CFC}">
  <dimension ref="A2:I110"/>
  <sheetViews>
    <sheetView topLeftCell="A97" zoomScale="130" zoomScaleNormal="130" workbookViewId="0">
      <selection activeCell="E15" sqref="E15"/>
    </sheetView>
  </sheetViews>
  <sheetFormatPr defaultColWidth="9.875" defaultRowHeight="14.4"/>
  <cols>
    <col min="1" max="1" width="11" style="3141" customWidth="1"/>
    <col min="2" max="2" width="35.25" style="3148" customWidth="1"/>
    <col min="3" max="3" width="9.125" style="3143" customWidth="1"/>
    <col min="4" max="4" width="10.375" style="3144" customWidth="1"/>
    <col min="5" max="5" width="9.125" style="3145" customWidth="1"/>
    <col min="6" max="6" width="8" style="3146" customWidth="1"/>
    <col min="7" max="7" width="8.625" style="3147" customWidth="1"/>
    <col min="8" max="8" width="7.625" style="3148" customWidth="1"/>
    <col min="9" max="9" width="30" style="3148" bestFit="1" customWidth="1"/>
    <col min="10" max="10" width="2.25" style="3149" bestFit="1" customWidth="1"/>
    <col min="11" max="16384" width="9.875" style="3149"/>
  </cols>
  <sheetData>
    <row r="2" spans="1:9" ht="15.6">
      <c r="B2" s="3142" t="s">
        <v>5133</v>
      </c>
    </row>
    <row r="3" spans="1:9" ht="15.6">
      <c r="B3" s="3150"/>
      <c r="C3" s="3151"/>
      <c r="D3" s="3152"/>
      <c r="E3" s="3153"/>
      <c r="F3" s="3154"/>
      <c r="G3" s="3155"/>
      <c r="H3" s="3156"/>
    </row>
    <row r="4" spans="1:9" ht="84" customHeight="1">
      <c r="B4" s="3157" t="s">
        <v>5134</v>
      </c>
      <c r="C4" s="3151"/>
      <c r="D4" s="3152"/>
      <c r="E4" s="3153"/>
      <c r="F4" s="3154"/>
      <c r="G4" s="3155"/>
      <c r="H4" s="3156"/>
    </row>
    <row r="6" spans="1:9" ht="60">
      <c r="B6" s="3158"/>
      <c r="C6" s="3159" t="s">
        <v>3618</v>
      </c>
      <c r="D6" s="3160" t="s">
        <v>1044</v>
      </c>
      <c r="E6" s="3161" t="s">
        <v>1044</v>
      </c>
      <c r="F6" s="3162" t="s">
        <v>1044</v>
      </c>
      <c r="G6" s="3163" t="s">
        <v>1044</v>
      </c>
      <c r="H6" s="3164" t="s">
        <v>1044</v>
      </c>
      <c r="I6" s="3158" t="s">
        <v>1439</v>
      </c>
    </row>
    <row r="7" spans="1:9" s="3173" customFormat="1">
      <c r="A7" s="3165"/>
      <c r="B7" s="3166"/>
      <c r="C7" s="3167"/>
      <c r="D7" s="3168" t="s">
        <v>1061</v>
      </c>
      <c r="E7" s="3169" t="s">
        <v>1063</v>
      </c>
      <c r="F7" s="3170" t="s">
        <v>1062</v>
      </c>
      <c r="G7" s="3171" t="s">
        <v>1516</v>
      </c>
      <c r="H7" s="3172" t="s">
        <v>2179</v>
      </c>
      <c r="I7" s="3158"/>
    </row>
    <row r="8" spans="1:9" s="3173" customFormat="1">
      <c r="A8" s="3165"/>
      <c r="B8" s="3166" t="s">
        <v>681</v>
      </c>
      <c r="C8" s="3174"/>
      <c r="D8" s="3175">
        <f>SUM(D9,D43,D71,)</f>
        <v>165755</v>
      </c>
      <c r="E8" s="3176">
        <f>SUM(E9:E99)</f>
        <v>10975</v>
      </c>
      <c r="F8" s="3177">
        <f>SUM(F10:F99)</f>
        <v>2703</v>
      </c>
      <c r="G8" s="3178">
        <f>SUM(G9:G99)</f>
        <v>605</v>
      </c>
      <c r="H8" s="3179">
        <f>SUM(H9:H99)</f>
        <v>130</v>
      </c>
      <c r="I8" s="3158"/>
    </row>
    <row r="9" spans="1:9">
      <c r="B9" s="3180" t="s">
        <v>2045</v>
      </c>
      <c r="C9" s="3181"/>
      <c r="D9" s="3182">
        <f>SUM(D10:D42)</f>
        <v>60861</v>
      </c>
      <c r="E9" s="3183"/>
      <c r="F9" s="3184"/>
      <c r="G9" s="3185"/>
      <c r="H9" s="3186"/>
      <c r="I9" s="3187"/>
    </row>
    <row r="10" spans="1:9" ht="109.95" customHeight="1">
      <c r="B10" s="3188" t="s">
        <v>3619</v>
      </c>
      <c r="C10" s="3189">
        <v>0</v>
      </c>
      <c r="D10" s="3190">
        <v>0</v>
      </c>
      <c r="E10" s="3191"/>
      <c r="F10" s="3192"/>
      <c r="G10" s="3193"/>
      <c r="H10" s="3194"/>
      <c r="I10" s="3195" t="s">
        <v>84</v>
      </c>
    </row>
    <row r="11" spans="1:9" ht="28.8">
      <c r="B11" s="3196" t="s">
        <v>5135</v>
      </c>
      <c r="C11" s="3197"/>
      <c r="D11" s="3198"/>
      <c r="E11" s="3199"/>
      <c r="F11" s="3200"/>
      <c r="G11" s="3201"/>
      <c r="H11" s="3202"/>
      <c r="I11" s="3203"/>
    </row>
    <row r="12" spans="1:9">
      <c r="B12" s="3204" t="s">
        <v>3620</v>
      </c>
      <c r="C12" s="3205">
        <v>1600</v>
      </c>
      <c r="D12" s="3206"/>
      <c r="E12" s="3207">
        <v>2133</v>
      </c>
      <c r="F12" s="3208"/>
      <c r="G12" s="3209"/>
      <c r="H12" s="3210"/>
      <c r="I12" s="3211" t="s">
        <v>3621</v>
      </c>
    </row>
    <row r="13" spans="1:9" ht="31.95" customHeight="1">
      <c r="B13" s="3204" t="s">
        <v>3622</v>
      </c>
      <c r="C13" s="3205">
        <v>5740</v>
      </c>
      <c r="D13" s="3206">
        <v>6945</v>
      </c>
      <c r="E13" s="3207"/>
      <c r="F13" s="3208"/>
      <c r="G13" s="3209"/>
      <c r="H13" s="3210"/>
      <c r="I13" s="3212" t="s">
        <v>3621</v>
      </c>
    </row>
    <row r="14" spans="1:9">
      <c r="B14" s="3204" t="s">
        <v>3623</v>
      </c>
      <c r="C14" s="3213">
        <v>7500</v>
      </c>
      <c r="D14" s="3214">
        <v>7500</v>
      </c>
      <c r="E14" s="3207"/>
      <c r="F14" s="3208"/>
      <c r="G14" s="3209"/>
      <c r="H14" s="3210"/>
      <c r="I14" s="3215" t="s">
        <v>3621</v>
      </c>
    </row>
    <row r="15" spans="1:9">
      <c r="B15" s="3204" t="s">
        <v>3624</v>
      </c>
      <c r="C15" s="3213">
        <v>5000</v>
      </c>
      <c r="D15" s="3214">
        <v>5000</v>
      </c>
      <c r="E15" s="3207"/>
      <c r="F15" s="3208"/>
      <c r="G15" s="3209"/>
      <c r="H15" s="3210"/>
      <c r="I15" s="3215" t="s">
        <v>3621</v>
      </c>
    </row>
    <row r="16" spans="1:9">
      <c r="B16" s="3204" t="s">
        <v>3625</v>
      </c>
      <c r="C16" s="3213">
        <v>8500</v>
      </c>
      <c r="D16" s="3214">
        <v>10285</v>
      </c>
      <c r="E16" s="3207"/>
      <c r="F16" s="3208"/>
      <c r="G16" s="3209"/>
      <c r="H16" s="3210"/>
      <c r="I16" s="3215" t="s">
        <v>3621</v>
      </c>
    </row>
    <row r="17" spans="2:9">
      <c r="B17" s="3204" t="s">
        <v>3626</v>
      </c>
      <c r="C17" s="3213">
        <v>1300</v>
      </c>
      <c r="D17" s="3214">
        <v>1300</v>
      </c>
      <c r="E17" s="3207"/>
      <c r="F17" s="3208"/>
      <c r="G17" s="3209"/>
      <c r="H17" s="3210"/>
      <c r="I17" s="3212" t="s">
        <v>3621</v>
      </c>
    </row>
    <row r="18" spans="2:9">
      <c r="B18" s="3204" t="s">
        <v>3627</v>
      </c>
      <c r="C18" s="3213">
        <v>12300</v>
      </c>
      <c r="D18" s="3214">
        <v>14883</v>
      </c>
      <c r="E18" s="3207"/>
      <c r="F18" s="3208"/>
      <c r="G18" s="3209"/>
      <c r="H18" s="3210"/>
      <c r="I18" s="3212" t="s">
        <v>3621</v>
      </c>
    </row>
    <row r="19" spans="2:9">
      <c r="B19" s="3204" t="s">
        <v>3628</v>
      </c>
      <c r="C19" s="3213">
        <v>6000</v>
      </c>
      <c r="D19" s="3214">
        <v>6000</v>
      </c>
      <c r="E19" s="3207"/>
      <c r="F19" s="3208"/>
      <c r="G19" s="3209"/>
      <c r="H19" s="3210"/>
      <c r="I19" s="3212" t="s">
        <v>3621</v>
      </c>
    </row>
    <row r="20" spans="2:9" ht="43.2">
      <c r="B20" s="3196" t="s">
        <v>5136</v>
      </c>
      <c r="C20" s="3216"/>
      <c r="D20" s="3198"/>
      <c r="E20" s="3199"/>
      <c r="F20" s="3200"/>
      <c r="G20" s="3201"/>
      <c r="H20" s="3202"/>
      <c r="I20" s="3203"/>
    </row>
    <row r="21" spans="2:9" ht="43.2">
      <c r="B21" s="3217" t="s">
        <v>3629</v>
      </c>
      <c r="C21" s="3218">
        <v>0</v>
      </c>
      <c r="D21" s="3190">
        <v>0</v>
      </c>
      <c r="E21" s="3191"/>
      <c r="F21" s="3192"/>
      <c r="G21" s="3193"/>
      <c r="H21" s="3194"/>
      <c r="I21" s="3219" t="s">
        <v>84</v>
      </c>
    </row>
    <row r="22" spans="2:9">
      <c r="B22" s="3220" t="s">
        <v>3630</v>
      </c>
      <c r="C22" s="3213">
        <v>4800</v>
      </c>
      <c r="D22" s="3214">
        <v>4800</v>
      </c>
      <c r="E22" s="3207"/>
      <c r="F22" s="3208"/>
      <c r="G22" s="3209"/>
      <c r="H22" s="3210"/>
      <c r="I22" s="3215" t="s">
        <v>3621</v>
      </c>
    </row>
    <row r="23" spans="2:9">
      <c r="B23" s="3204" t="s">
        <v>3620</v>
      </c>
      <c r="C23" s="3213">
        <v>480</v>
      </c>
      <c r="D23" s="3214">
        <v>580</v>
      </c>
      <c r="E23" s="3207"/>
      <c r="F23" s="3208"/>
      <c r="G23" s="3209"/>
      <c r="H23" s="3210"/>
      <c r="I23" s="3215" t="s">
        <v>2046</v>
      </c>
    </row>
    <row r="24" spans="2:9" ht="28.8">
      <c r="B24" s="3217" t="s">
        <v>3631</v>
      </c>
      <c r="C24" s="3218">
        <v>0</v>
      </c>
      <c r="D24" s="3190">
        <v>0</v>
      </c>
      <c r="E24" s="3191"/>
      <c r="F24" s="3192"/>
      <c r="G24" s="3193"/>
      <c r="H24" s="3194"/>
      <c r="I24" s="3221"/>
    </row>
    <row r="25" spans="2:9">
      <c r="B25" s="3204" t="s">
        <v>3622</v>
      </c>
      <c r="C25" s="3213">
        <v>500</v>
      </c>
      <c r="D25" s="3214"/>
      <c r="E25" s="3207">
        <v>666</v>
      </c>
      <c r="F25" s="3208"/>
      <c r="G25" s="3209"/>
      <c r="H25" s="3210"/>
      <c r="I25" s="3215" t="s">
        <v>2046</v>
      </c>
    </row>
    <row r="26" spans="2:9">
      <c r="B26" s="3204" t="s">
        <v>3623</v>
      </c>
      <c r="C26" s="3213">
        <v>1000</v>
      </c>
      <c r="D26" s="3214"/>
      <c r="E26" s="3207">
        <v>1333</v>
      </c>
      <c r="F26" s="3208"/>
      <c r="G26" s="3209"/>
      <c r="H26" s="3210"/>
      <c r="I26" s="3215" t="s">
        <v>2046</v>
      </c>
    </row>
    <row r="27" spans="2:9" ht="28.8">
      <c r="B27" s="3196" t="s">
        <v>3632</v>
      </c>
      <c r="C27" s="3216"/>
      <c r="D27" s="3198"/>
      <c r="E27" s="3199"/>
      <c r="F27" s="3200"/>
      <c r="G27" s="3201"/>
      <c r="H27" s="3202"/>
      <c r="I27" s="3203"/>
    </row>
    <row r="28" spans="2:9">
      <c r="B28" s="3217" t="s">
        <v>5137</v>
      </c>
      <c r="C28" s="3218">
        <v>0</v>
      </c>
      <c r="D28" s="3190">
        <v>0</v>
      </c>
      <c r="E28" s="3191"/>
      <c r="F28" s="3192"/>
      <c r="G28" s="3193"/>
      <c r="H28" s="3194"/>
      <c r="I28" s="3221" t="s">
        <v>5138</v>
      </c>
    </row>
    <row r="29" spans="2:9">
      <c r="B29" s="3220" t="s">
        <v>3633</v>
      </c>
      <c r="C29" s="3213">
        <v>1500</v>
      </c>
      <c r="D29" s="3214">
        <v>1500</v>
      </c>
      <c r="E29" s="3207"/>
      <c r="F29" s="3208"/>
      <c r="G29" s="3209"/>
      <c r="H29" s="3210"/>
      <c r="I29" s="3215" t="s">
        <v>2046</v>
      </c>
    </row>
    <row r="30" spans="2:9">
      <c r="B30" s="3220" t="s">
        <v>3633</v>
      </c>
      <c r="C30" s="3213">
        <v>1300</v>
      </c>
      <c r="D30" s="3214">
        <v>1573</v>
      </c>
      <c r="E30" s="3207"/>
      <c r="F30" s="3208"/>
      <c r="G30" s="3209"/>
      <c r="H30" s="3210"/>
      <c r="I30" s="3215" t="s">
        <v>2046</v>
      </c>
    </row>
    <row r="31" spans="2:9" ht="43.2">
      <c r="B31" s="3196" t="s">
        <v>3634</v>
      </c>
      <c r="C31" s="3216"/>
      <c r="D31" s="3198"/>
      <c r="E31" s="3199"/>
      <c r="F31" s="3200"/>
      <c r="G31" s="3201"/>
      <c r="H31" s="3202"/>
      <c r="I31" s="3203"/>
    </row>
    <row r="32" spans="2:9" ht="28.8">
      <c r="B32" s="3222" t="s">
        <v>3635</v>
      </c>
      <c r="C32" s="3213">
        <v>900</v>
      </c>
      <c r="D32" s="3214"/>
      <c r="E32" s="3207">
        <v>1200</v>
      </c>
      <c r="F32" s="3208"/>
      <c r="G32" s="3209"/>
      <c r="H32" s="3210"/>
      <c r="I32" s="3215" t="s">
        <v>3636</v>
      </c>
    </row>
    <row r="33" spans="2:9" ht="28.8">
      <c r="B33" s="3222" t="s">
        <v>5139</v>
      </c>
      <c r="C33" s="3213">
        <v>1000</v>
      </c>
      <c r="D33" s="3214"/>
      <c r="E33" s="3207">
        <v>1333</v>
      </c>
      <c r="F33" s="3208"/>
      <c r="G33" s="3209"/>
      <c r="H33" s="3210"/>
      <c r="I33" s="3215" t="s">
        <v>3636</v>
      </c>
    </row>
    <row r="34" spans="2:9">
      <c r="B34" s="3222" t="s">
        <v>2047</v>
      </c>
      <c r="C34" s="3213">
        <v>1000</v>
      </c>
      <c r="D34" s="3214"/>
      <c r="E34" s="3207">
        <v>1333</v>
      </c>
      <c r="F34" s="3208"/>
      <c r="G34" s="3209"/>
      <c r="H34" s="3210"/>
      <c r="I34" s="3215" t="s">
        <v>3636</v>
      </c>
    </row>
    <row r="35" spans="2:9" ht="31.2" customHeight="1">
      <c r="B35" s="3222" t="s">
        <v>2048</v>
      </c>
      <c r="C35" s="3213">
        <v>1000</v>
      </c>
      <c r="D35" s="3214"/>
      <c r="E35" s="3207">
        <v>1333</v>
      </c>
      <c r="F35" s="3208"/>
      <c r="G35" s="3209"/>
      <c r="H35" s="3210"/>
      <c r="I35" s="3215" t="s">
        <v>3636</v>
      </c>
    </row>
    <row r="36" spans="2:9">
      <c r="B36" s="3222" t="s">
        <v>5140</v>
      </c>
      <c r="C36" s="3213">
        <v>200</v>
      </c>
      <c r="D36" s="3214"/>
      <c r="E36" s="3207">
        <v>266</v>
      </c>
      <c r="F36" s="3208"/>
      <c r="G36" s="3209"/>
      <c r="H36" s="3210"/>
      <c r="I36" s="3215" t="s">
        <v>3636</v>
      </c>
    </row>
    <row r="37" spans="2:9">
      <c r="B37" s="3222" t="s">
        <v>2049</v>
      </c>
      <c r="C37" s="3213">
        <v>200</v>
      </c>
      <c r="D37" s="3214"/>
      <c r="E37" s="3207">
        <v>266</v>
      </c>
      <c r="F37" s="3208"/>
      <c r="G37" s="3209"/>
      <c r="H37" s="3210"/>
      <c r="I37" s="3215" t="s">
        <v>3636</v>
      </c>
    </row>
    <row r="38" spans="2:9" ht="43.2">
      <c r="B38" s="3222" t="s">
        <v>3637</v>
      </c>
      <c r="C38" s="3213">
        <v>409</v>
      </c>
      <c r="D38" s="3214">
        <v>495</v>
      </c>
      <c r="E38" s="3207"/>
      <c r="F38" s="3208"/>
      <c r="G38" s="3209"/>
      <c r="H38" s="3210"/>
      <c r="I38" s="3215" t="s">
        <v>2046</v>
      </c>
    </row>
    <row r="39" spans="2:9" ht="28.8">
      <c r="B39" s="3222" t="s">
        <v>5141</v>
      </c>
      <c r="C39" s="3213">
        <v>300</v>
      </c>
      <c r="D39" s="3214"/>
      <c r="E39" s="3207">
        <v>556</v>
      </c>
      <c r="F39" s="3208"/>
      <c r="G39" s="3209"/>
      <c r="H39" s="3210"/>
      <c r="I39" s="3215" t="s">
        <v>2046</v>
      </c>
    </row>
    <row r="40" spans="2:9" ht="43.2">
      <c r="B40" s="3222" t="s">
        <v>5142</v>
      </c>
      <c r="C40" s="3213">
        <v>300</v>
      </c>
      <c r="D40" s="3214"/>
      <c r="E40" s="3207">
        <v>556</v>
      </c>
      <c r="F40" s="3208"/>
      <c r="G40" s="3209"/>
      <c r="H40" s="3210"/>
      <c r="I40" s="3215" t="s">
        <v>2046</v>
      </c>
    </row>
    <row r="41" spans="2:9">
      <c r="B41" s="3223" t="s">
        <v>1440</v>
      </c>
      <c r="C41" s="3218">
        <v>0</v>
      </c>
      <c r="D41" s="3190">
        <v>0</v>
      </c>
      <c r="E41" s="3191"/>
      <c r="F41" s="3192"/>
      <c r="G41" s="3193"/>
      <c r="H41" s="3194"/>
      <c r="I41" s="3219" t="s">
        <v>3640</v>
      </c>
    </row>
    <row r="42" spans="2:9" ht="28.8">
      <c r="B42" s="3223" t="s">
        <v>2050</v>
      </c>
      <c r="C42" s="3218">
        <v>0</v>
      </c>
      <c r="D42" s="3190">
        <v>0</v>
      </c>
      <c r="E42" s="3191"/>
      <c r="F42" s="3192"/>
      <c r="G42" s="3193"/>
      <c r="H42" s="3194"/>
      <c r="I42" s="3219" t="s">
        <v>3641</v>
      </c>
    </row>
    <row r="43" spans="2:9">
      <c r="B43" s="3224" t="s">
        <v>1045</v>
      </c>
      <c r="C43" s="3225"/>
      <c r="D43" s="3226">
        <f>SUM(D44:D66)</f>
        <v>98496</v>
      </c>
      <c r="E43" s="3227"/>
      <c r="F43" s="3228"/>
      <c r="G43" s="3229"/>
      <c r="H43" s="3230"/>
      <c r="I43" s="3231"/>
    </row>
    <row r="44" spans="2:9">
      <c r="B44" s="3232" t="s">
        <v>1441</v>
      </c>
      <c r="C44" s="3233">
        <v>0</v>
      </c>
      <c r="D44" s="3234">
        <v>0</v>
      </c>
      <c r="E44" s="3235"/>
      <c r="F44" s="3236"/>
      <c r="G44" s="3237"/>
      <c r="H44" s="3238"/>
      <c r="I44" s="3221" t="s">
        <v>1442</v>
      </c>
    </row>
    <row r="45" spans="2:9" ht="64.95" customHeight="1">
      <c r="B45" s="3239" t="s">
        <v>1443</v>
      </c>
      <c r="C45" s="3240">
        <v>26475</v>
      </c>
      <c r="D45" s="3206">
        <v>32035</v>
      </c>
      <c r="E45" s="3241"/>
      <c r="F45" s="3242"/>
      <c r="G45" s="3243"/>
      <c r="H45" s="3244"/>
      <c r="I45" s="3245" t="s">
        <v>3642</v>
      </c>
    </row>
    <row r="46" spans="2:9" ht="28.8">
      <c r="B46" s="3246" t="s">
        <v>3643</v>
      </c>
      <c r="C46" s="3247">
        <v>935</v>
      </c>
      <c r="D46" s="3206"/>
      <c r="E46" s="3248"/>
      <c r="F46" s="3249">
        <v>935</v>
      </c>
      <c r="G46" s="3250"/>
      <c r="H46" s="3251"/>
      <c r="I46" s="3245"/>
    </row>
    <row r="47" spans="2:9" ht="72">
      <c r="B47" s="3252" t="s">
        <v>1444</v>
      </c>
      <c r="C47" s="3213">
        <v>16499</v>
      </c>
      <c r="D47" s="3214">
        <v>19964</v>
      </c>
      <c r="E47" s="3207"/>
      <c r="F47" s="3208"/>
      <c r="G47" s="3209"/>
      <c r="H47" s="3210"/>
      <c r="I47" s="3253" t="s">
        <v>3644</v>
      </c>
    </row>
    <row r="48" spans="2:9" ht="43.2">
      <c r="B48" s="3254" t="s">
        <v>3645</v>
      </c>
      <c r="C48" s="3213"/>
      <c r="D48" s="3214"/>
      <c r="E48" s="3207"/>
      <c r="F48" s="3208"/>
      <c r="G48" s="3209"/>
      <c r="H48" s="3210"/>
      <c r="I48" s="3255"/>
    </row>
    <row r="49" spans="2:9" ht="81" customHeight="1">
      <c r="B49" s="3256" t="s">
        <v>2051</v>
      </c>
      <c r="C49" s="3257">
        <v>14895</v>
      </c>
      <c r="D49" s="3258">
        <v>18022</v>
      </c>
      <c r="E49" s="3259"/>
      <c r="F49" s="3260"/>
      <c r="G49" s="3261"/>
      <c r="H49" s="3262"/>
      <c r="I49" s="3245" t="s">
        <v>3644</v>
      </c>
    </row>
    <row r="50" spans="2:9" ht="43.2">
      <c r="B50" s="3239" t="s">
        <v>3646</v>
      </c>
      <c r="C50" s="3213">
        <v>4122</v>
      </c>
      <c r="D50" s="3214">
        <v>4988</v>
      </c>
      <c r="E50" s="3207"/>
      <c r="F50" s="3208"/>
      <c r="G50" s="3209"/>
      <c r="H50" s="3210"/>
      <c r="I50" s="3215" t="s">
        <v>3647</v>
      </c>
    </row>
    <row r="51" spans="2:9">
      <c r="B51" s="3263" t="s">
        <v>1046</v>
      </c>
      <c r="C51" s="3213">
        <v>360</v>
      </c>
      <c r="D51" s="3214"/>
      <c r="E51" s="3207"/>
      <c r="F51" s="3208">
        <v>435</v>
      </c>
      <c r="G51" s="3209"/>
      <c r="H51" s="3210"/>
      <c r="I51" s="3215" t="s">
        <v>3638</v>
      </c>
    </row>
    <row r="52" spans="2:9" ht="16.95" customHeight="1">
      <c r="B52" s="3263" t="s">
        <v>3648</v>
      </c>
      <c r="C52" s="3213">
        <v>500</v>
      </c>
      <c r="D52" s="3214"/>
      <c r="E52" s="3207"/>
      <c r="F52" s="3208">
        <v>605</v>
      </c>
      <c r="G52" s="3209"/>
      <c r="H52" s="3210"/>
      <c r="I52" s="3215" t="s">
        <v>3649</v>
      </c>
    </row>
    <row r="53" spans="2:9" ht="16.95" customHeight="1">
      <c r="B53" s="3263" t="s">
        <v>3650</v>
      </c>
      <c r="C53" s="3213">
        <v>450</v>
      </c>
      <c r="D53" s="3214">
        <v>544</v>
      </c>
      <c r="E53" s="3207"/>
      <c r="F53" s="3208"/>
      <c r="G53" s="3209"/>
      <c r="H53" s="3210"/>
      <c r="I53" s="3215" t="s">
        <v>3638</v>
      </c>
    </row>
    <row r="54" spans="2:9" ht="16.95" customHeight="1">
      <c r="B54" s="3263" t="s">
        <v>3651</v>
      </c>
      <c r="C54" s="3213">
        <v>451</v>
      </c>
      <c r="D54" s="3214">
        <v>545</v>
      </c>
      <c r="E54" s="3207"/>
      <c r="F54" s="3208"/>
      <c r="G54" s="3209"/>
      <c r="H54" s="3210"/>
      <c r="I54" s="3215" t="s">
        <v>3638</v>
      </c>
    </row>
    <row r="55" spans="2:9" ht="16.95" customHeight="1">
      <c r="B55" s="3263" t="s">
        <v>3652</v>
      </c>
      <c r="C55" s="3213">
        <v>367</v>
      </c>
      <c r="D55" s="3214">
        <v>444</v>
      </c>
      <c r="E55" s="3207"/>
      <c r="F55" s="3208"/>
      <c r="G55" s="3209"/>
      <c r="H55" s="3210"/>
      <c r="I55" s="3215" t="s">
        <v>3638</v>
      </c>
    </row>
    <row r="56" spans="2:9" ht="28.8">
      <c r="B56" s="3263" t="s">
        <v>3653</v>
      </c>
      <c r="C56" s="3213">
        <v>486</v>
      </c>
      <c r="D56" s="3214">
        <v>588</v>
      </c>
      <c r="E56" s="3207"/>
      <c r="F56" s="3208"/>
      <c r="G56" s="3209"/>
      <c r="H56" s="3210"/>
      <c r="I56" s="3215" t="s">
        <v>3638</v>
      </c>
    </row>
    <row r="57" spans="2:9" ht="64.2" customHeight="1">
      <c r="B57" s="3264" t="s">
        <v>3654</v>
      </c>
      <c r="C57" s="3265">
        <v>0</v>
      </c>
      <c r="D57" s="3266">
        <v>0</v>
      </c>
      <c r="E57" s="3267"/>
      <c r="F57" s="3268"/>
      <c r="G57" s="3269"/>
      <c r="H57" s="3270"/>
      <c r="I57" s="3271" t="s">
        <v>3655</v>
      </c>
    </row>
    <row r="58" spans="2:9" ht="43.2">
      <c r="B58" s="3264" t="s">
        <v>3656</v>
      </c>
      <c r="C58" s="3265">
        <v>0</v>
      </c>
      <c r="D58" s="3266">
        <v>0</v>
      </c>
      <c r="E58" s="3267"/>
      <c r="F58" s="3268"/>
      <c r="G58" s="3269"/>
      <c r="H58" s="3270"/>
      <c r="I58" s="3271" t="s">
        <v>3655</v>
      </c>
    </row>
    <row r="59" spans="2:9" ht="28.8">
      <c r="B59" s="3272" t="s">
        <v>1047</v>
      </c>
      <c r="C59" s="3218"/>
      <c r="D59" s="3190"/>
      <c r="E59" s="3191"/>
      <c r="F59" s="3192"/>
      <c r="G59" s="3193"/>
      <c r="H59" s="3194"/>
      <c r="I59" s="3219" t="s">
        <v>1445</v>
      </c>
    </row>
    <row r="60" spans="2:9" ht="28.8">
      <c r="B60" s="3263" t="s">
        <v>1048</v>
      </c>
      <c r="C60" s="3213"/>
      <c r="D60" s="3214">
        <v>7000</v>
      </c>
      <c r="E60" s="3207"/>
      <c r="F60" s="3208"/>
      <c r="G60" s="3209"/>
      <c r="H60" s="3210"/>
      <c r="I60" s="3215" t="s">
        <v>5143</v>
      </c>
    </row>
    <row r="61" spans="2:9" ht="57.6">
      <c r="B61" s="3263" t="s">
        <v>3657</v>
      </c>
      <c r="C61" s="3213">
        <v>2179</v>
      </c>
      <c r="D61" s="3214">
        <v>2636</v>
      </c>
      <c r="E61" s="3207"/>
      <c r="F61" s="3208"/>
      <c r="G61" s="3209"/>
      <c r="H61" s="3210"/>
      <c r="I61" s="3215" t="s">
        <v>3644</v>
      </c>
    </row>
    <row r="62" spans="2:9" ht="33" customHeight="1">
      <c r="B62" s="3273" t="s">
        <v>5144</v>
      </c>
      <c r="C62" s="3213">
        <v>601</v>
      </c>
      <c r="D62" s="3214"/>
      <c r="E62" s="3207"/>
      <c r="F62" s="3208">
        <v>728</v>
      </c>
      <c r="G62" s="3274"/>
      <c r="H62" s="3274"/>
      <c r="I62" s="3204" t="s">
        <v>3658</v>
      </c>
    </row>
    <row r="63" spans="2:9" ht="43.2">
      <c r="B63" s="3273" t="s">
        <v>3659</v>
      </c>
      <c r="C63" s="3213">
        <v>498</v>
      </c>
      <c r="D63" s="3214">
        <v>603</v>
      </c>
      <c r="E63" s="3207"/>
      <c r="F63" s="3208"/>
      <c r="G63" s="3274"/>
      <c r="H63" s="3274"/>
      <c r="I63" s="3204" t="s">
        <v>3639</v>
      </c>
    </row>
    <row r="64" spans="2:9">
      <c r="B64" s="3275" t="s">
        <v>1050</v>
      </c>
      <c r="C64" s="3240">
        <v>7266</v>
      </c>
      <c r="D64" s="3206">
        <v>8792</v>
      </c>
      <c r="E64" s="3207"/>
      <c r="F64" s="3208"/>
      <c r="G64" s="3209"/>
      <c r="H64" s="3210"/>
      <c r="I64" s="3215" t="s">
        <v>3647</v>
      </c>
    </row>
    <row r="65" spans="2:9" ht="28.8">
      <c r="B65" s="3276" t="s">
        <v>5145</v>
      </c>
      <c r="C65" s="3277">
        <v>0</v>
      </c>
      <c r="D65" s="3278">
        <v>0</v>
      </c>
      <c r="E65" s="3278"/>
      <c r="F65" s="3278"/>
      <c r="G65" s="3278"/>
      <c r="H65" s="3278"/>
      <c r="I65" s="3188" t="s">
        <v>5146</v>
      </c>
    </row>
    <row r="66" spans="2:9" ht="28.8">
      <c r="B66" s="3239" t="s">
        <v>1051</v>
      </c>
      <c r="C66" s="3213">
        <v>1930</v>
      </c>
      <c r="D66" s="3214">
        <v>2335</v>
      </c>
      <c r="E66" s="3207"/>
      <c r="F66" s="3208"/>
      <c r="G66" s="3209"/>
      <c r="H66" s="3210"/>
      <c r="I66" s="3215" t="s">
        <v>3647</v>
      </c>
    </row>
    <row r="67" spans="2:9" ht="43.2">
      <c r="B67" s="3215" t="s">
        <v>3660</v>
      </c>
      <c r="C67" s="3213">
        <v>130</v>
      </c>
      <c r="D67" s="3214"/>
      <c r="E67" s="3207"/>
      <c r="F67" s="3208"/>
      <c r="G67" s="3209"/>
      <c r="H67" s="3210">
        <v>130</v>
      </c>
      <c r="I67" s="3215" t="s">
        <v>3638</v>
      </c>
    </row>
    <row r="68" spans="2:9" ht="28.8">
      <c r="B68" s="3279" t="s">
        <v>3661</v>
      </c>
      <c r="C68" s="3218"/>
      <c r="D68" s="3190"/>
      <c r="E68" s="3191"/>
      <c r="F68" s="3192"/>
      <c r="G68" s="3193"/>
      <c r="H68" s="3194"/>
      <c r="I68" s="3219" t="s">
        <v>1446</v>
      </c>
    </row>
    <row r="69" spans="2:9" ht="28.8">
      <c r="B69" s="3279" t="s">
        <v>3662</v>
      </c>
      <c r="C69" s="3218"/>
      <c r="D69" s="3190"/>
      <c r="E69" s="3191"/>
      <c r="F69" s="3192"/>
      <c r="G69" s="3193"/>
      <c r="H69" s="3194"/>
      <c r="I69" s="3219" t="s">
        <v>1446</v>
      </c>
    </row>
    <row r="70" spans="2:9">
      <c r="B70" s="3279" t="s">
        <v>1049</v>
      </c>
      <c r="C70" s="3218">
        <v>0</v>
      </c>
      <c r="D70" s="3190">
        <v>0</v>
      </c>
      <c r="E70" s="3191"/>
      <c r="F70" s="3192"/>
      <c r="G70" s="3193"/>
      <c r="H70" s="3194"/>
      <c r="I70" s="3219" t="s">
        <v>84</v>
      </c>
    </row>
    <row r="71" spans="2:9">
      <c r="B71" s="3180" t="s">
        <v>1052</v>
      </c>
      <c r="C71" s="3280"/>
      <c r="D71" s="3182">
        <f>SUM(D72:D99)</f>
        <v>6398</v>
      </c>
      <c r="E71" s="3183"/>
      <c r="F71" s="3184"/>
      <c r="G71" s="3185"/>
      <c r="H71" s="3186"/>
      <c r="I71" s="3187"/>
    </row>
    <row r="72" spans="2:9" ht="66" customHeight="1">
      <c r="B72" s="3219" t="s">
        <v>1053</v>
      </c>
      <c r="C72" s="3218">
        <v>0</v>
      </c>
      <c r="D72" s="3190">
        <v>0</v>
      </c>
      <c r="E72" s="3191"/>
      <c r="F72" s="3192"/>
      <c r="G72" s="3193"/>
      <c r="H72" s="3194"/>
      <c r="I72" s="3281" t="s">
        <v>84</v>
      </c>
    </row>
    <row r="73" spans="2:9">
      <c r="B73" s="3282" t="s">
        <v>1054</v>
      </c>
      <c r="C73" s="3283"/>
      <c r="D73" s="3284"/>
      <c r="E73" s="3199"/>
      <c r="F73" s="3200"/>
      <c r="G73" s="3201"/>
      <c r="H73" s="3202"/>
      <c r="I73" s="3158"/>
    </row>
    <row r="74" spans="2:9" ht="28.8">
      <c r="B74" s="3223" t="s">
        <v>1055</v>
      </c>
      <c r="C74" s="3218">
        <v>0</v>
      </c>
      <c r="D74" s="3190">
        <v>0</v>
      </c>
      <c r="E74" s="3191"/>
      <c r="F74" s="3192"/>
      <c r="G74" s="3193"/>
      <c r="H74" s="3194"/>
      <c r="I74" s="3281" t="s">
        <v>84</v>
      </c>
    </row>
    <row r="75" spans="2:9" ht="43.2">
      <c r="B75" s="3219" t="s">
        <v>2052</v>
      </c>
      <c r="C75" s="3233">
        <v>0</v>
      </c>
      <c r="D75" s="3234">
        <v>0</v>
      </c>
      <c r="E75" s="3191"/>
      <c r="F75" s="3192"/>
      <c r="G75" s="3193"/>
      <c r="H75" s="3194"/>
      <c r="I75" s="3281" t="s">
        <v>1442</v>
      </c>
    </row>
    <row r="76" spans="2:9" ht="43.2">
      <c r="B76" s="3219" t="s">
        <v>3663</v>
      </c>
      <c r="C76" s="3218">
        <v>0</v>
      </c>
      <c r="D76" s="3190">
        <v>0</v>
      </c>
      <c r="E76" s="3191"/>
      <c r="F76" s="3192"/>
      <c r="G76" s="3193"/>
      <c r="H76" s="3194"/>
      <c r="I76" s="3281" t="s">
        <v>1442</v>
      </c>
    </row>
    <row r="77" spans="2:9" ht="28.8">
      <c r="B77" s="3285" t="s">
        <v>3664</v>
      </c>
      <c r="C77" s="3286">
        <v>860</v>
      </c>
      <c r="D77" s="3206">
        <v>1041</v>
      </c>
      <c r="E77" s="3287"/>
      <c r="F77" s="3208"/>
      <c r="G77" s="3209"/>
      <c r="H77" s="3210"/>
      <c r="I77" s="3288" t="s">
        <v>2046</v>
      </c>
    </row>
    <row r="78" spans="2:9" ht="43.2">
      <c r="B78" s="3285" t="s">
        <v>3665</v>
      </c>
      <c r="C78" s="3289"/>
      <c r="D78" s="3290"/>
      <c r="E78" s="3291"/>
      <c r="F78" s="3249"/>
      <c r="G78" s="3250"/>
      <c r="H78" s="3251"/>
      <c r="I78" s="3292"/>
    </row>
    <row r="79" spans="2:9">
      <c r="B79" s="3222" t="s">
        <v>3666</v>
      </c>
      <c r="C79" s="3213">
        <v>150</v>
      </c>
      <c r="D79" s="3214">
        <v>181</v>
      </c>
      <c r="E79" s="3207"/>
      <c r="F79" s="3208"/>
      <c r="G79" s="3209"/>
      <c r="H79" s="3210"/>
      <c r="I79" s="3288" t="s">
        <v>3638</v>
      </c>
    </row>
    <row r="80" spans="2:9">
      <c r="B80" s="3222" t="s">
        <v>3667</v>
      </c>
      <c r="C80" s="3293">
        <v>550</v>
      </c>
      <c r="D80" s="3258">
        <v>550</v>
      </c>
      <c r="E80" s="3294"/>
      <c r="F80" s="3260"/>
      <c r="G80" s="3261"/>
      <c r="H80" s="3262"/>
      <c r="I80" s="3292" t="s">
        <v>3639</v>
      </c>
    </row>
    <row r="81" spans="2:9">
      <c r="B81" s="3295" t="s">
        <v>3668</v>
      </c>
      <c r="C81" s="3293">
        <v>500</v>
      </c>
      <c r="D81" s="3258">
        <v>500</v>
      </c>
      <c r="E81" s="3294"/>
      <c r="F81" s="3260"/>
      <c r="G81" s="3261"/>
      <c r="H81" s="3262"/>
      <c r="I81" s="3292" t="s">
        <v>3639</v>
      </c>
    </row>
    <row r="82" spans="2:9" ht="28.8">
      <c r="B82" s="3295" t="s">
        <v>3669</v>
      </c>
      <c r="C82" s="3293">
        <v>350</v>
      </c>
      <c r="D82" s="3258">
        <v>423</v>
      </c>
      <c r="E82" s="3294"/>
      <c r="F82" s="3260"/>
      <c r="G82" s="3261"/>
      <c r="H82" s="3262"/>
      <c r="I82" s="3292" t="s">
        <v>3638</v>
      </c>
    </row>
    <row r="83" spans="2:9" ht="43.2">
      <c r="B83" s="3222" t="s">
        <v>3670</v>
      </c>
      <c r="C83" s="3213">
        <v>440</v>
      </c>
      <c r="D83" s="3214">
        <v>532</v>
      </c>
      <c r="E83" s="3207"/>
      <c r="F83" s="3208"/>
      <c r="G83" s="3209"/>
      <c r="H83" s="3210"/>
      <c r="I83" s="3288" t="s">
        <v>3639</v>
      </c>
    </row>
    <row r="84" spans="2:9" ht="43.2">
      <c r="B84" s="3222" t="s">
        <v>3671</v>
      </c>
      <c r="C84" s="3213">
        <v>330</v>
      </c>
      <c r="D84" s="3214">
        <v>399</v>
      </c>
      <c r="E84" s="3207"/>
      <c r="F84" s="3208"/>
      <c r="G84" s="3209"/>
      <c r="H84" s="3210"/>
      <c r="I84" s="3288" t="s">
        <v>3638</v>
      </c>
    </row>
    <row r="85" spans="2:9" ht="43.2">
      <c r="B85" s="3222" t="s">
        <v>3670</v>
      </c>
      <c r="C85" s="3213">
        <v>330</v>
      </c>
      <c r="D85" s="3214">
        <v>399</v>
      </c>
      <c r="E85" s="3207"/>
      <c r="F85" s="3208"/>
      <c r="G85" s="3209"/>
      <c r="H85" s="3210"/>
      <c r="I85" s="3288" t="s">
        <v>3638</v>
      </c>
    </row>
    <row r="86" spans="2:9">
      <c r="B86" s="3275" t="s">
        <v>2054</v>
      </c>
      <c r="C86" s="3213">
        <v>1500</v>
      </c>
      <c r="D86" s="3214">
        <v>1500</v>
      </c>
      <c r="E86" s="3207"/>
      <c r="F86" s="3208"/>
      <c r="G86" s="3209"/>
      <c r="H86" s="3210"/>
      <c r="I86" s="3215" t="s">
        <v>3672</v>
      </c>
    </row>
    <row r="87" spans="2:9">
      <c r="B87" s="3275" t="s">
        <v>2055</v>
      </c>
      <c r="C87" s="3213">
        <v>210</v>
      </c>
      <c r="D87" s="3214">
        <v>210</v>
      </c>
      <c r="E87" s="3207"/>
      <c r="F87" s="3208"/>
      <c r="G87" s="3209"/>
      <c r="H87" s="3210"/>
      <c r="I87" s="3215" t="s">
        <v>3673</v>
      </c>
    </row>
    <row r="88" spans="2:9">
      <c r="B88" s="3275" t="s">
        <v>3674</v>
      </c>
      <c r="C88" s="3213">
        <v>63</v>
      </c>
      <c r="D88" s="3214">
        <v>63</v>
      </c>
      <c r="E88" s="3207"/>
      <c r="F88" s="3208"/>
      <c r="G88" s="3209"/>
      <c r="H88" s="3210"/>
      <c r="I88" s="3215" t="s">
        <v>3673</v>
      </c>
    </row>
    <row r="89" spans="2:9">
      <c r="B89" s="3219" t="s">
        <v>1056</v>
      </c>
      <c r="C89" s="3218">
        <v>0</v>
      </c>
      <c r="D89" s="3190">
        <v>0</v>
      </c>
      <c r="E89" s="3191"/>
      <c r="F89" s="3192"/>
      <c r="G89" s="3193"/>
      <c r="H89" s="3194"/>
      <c r="I89" s="3281" t="s">
        <v>2053</v>
      </c>
    </row>
    <row r="90" spans="2:9" ht="43.2">
      <c r="B90" s="3296" t="s">
        <v>3675</v>
      </c>
      <c r="C90" s="3297"/>
      <c r="D90" s="3284"/>
      <c r="E90" s="3199"/>
      <c r="F90" s="3200"/>
      <c r="G90" s="3201"/>
      <c r="H90" s="3202"/>
      <c r="I90" s="3158"/>
    </row>
    <row r="91" spans="2:9" ht="61.95" customHeight="1">
      <c r="B91" s="3204" t="s">
        <v>3676</v>
      </c>
      <c r="C91" s="3213">
        <v>495</v>
      </c>
      <c r="D91" s="3214">
        <v>600</v>
      </c>
      <c r="E91" s="3207"/>
      <c r="F91" s="3298"/>
      <c r="G91" s="3298"/>
      <c r="H91" s="3298"/>
      <c r="I91" s="3204" t="s">
        <v>3638</v>
      </c>
    </row>
    <row r="92" spans="2:9" ht="43.2">
      <c r="B92" s="3215" t="s">
        <v>3677</v>
      </c>
      <c r="C92" s="3213">
        <v>500</v>
      </c>
      <c r="D92" s="3214"/>
      <c r="E92" s="3207"/>
      <c r="F92" s="3208"/>
      <c r="G92" s="3209">
        <v>605</v>
      </c>
      <c r="H92" s="3210"/>
      <c r="I92" s="3215" t="s">
        <v>3638</v>
      </c>
    </row>
    <row r="93" spans="2:9" ht="43.2">
      <c r="B93" s="3271" t="s">
        <v>3678</v>
      </c>
      <c r="C93" s="3265">
        <v>0</v>
      </c>
      <c r="D93" s="3266">
        <v>0</v>
      </c>
      <c r="E93" s="3267"/>
      <c r="F93" s="3268"/>
      <c r="G93" s="3269"/>
      <c r="H93" s="3270"/>
      <c r="I93" s="3271" t="s">
        <v>3679</v>
      </c>
    </row>
    <row r="94" spans="2:9" ht="28.8">
      <c r="B94" s="3219" t="s">
        <v>1057</v>
      </c>
      <c r="C94" s="3218">
        <v>0</v>
      </c>
      <c r="D94" s="3190">
        <v>0</v>
      </c>
      <c r="E94" s="3191"/>
      <c r="F94" s="3192"/>
      <c r="G94" s="3193"/>
      <c r="H94" s="3194"/>
      <c r="I94" s="3281" t="s">
        <v>1447</v>
      </c>
    </row>
    <row r="95" spans="2:9">
      <c r="B95" s="3219" t="s">
        <v>1058</v>
      </c>
      <c r="C95" s="3218">
        <v>0</v>
      </c>
      <c r="D95" s="3190">
        <v>0</v>
      </c>
      <c r="E95" s="3191"/>
      <c r="F95" s="3192"/>
      <c r="G95" s="3193"/>
      <c r="H95" s="3194"/>
      <c r="I95" s="3281" t="s">
        <v>1448</v>
      </c>
    </row>
    <row r="96" spans="2:9" ht="28.8">
      <c r="B96" s="3219" t="s">
        <v>1059</v>
      </c>
      <c r="C96" s="3218">
        <v>0</v>
      </c>
      <c r="D96" s="3190">
        <v>0</v>
      </c>
      <c r="E96" s="3191"/>
      <c r="F96" s="3192"/>
      <c r="G96" s="3193"/>
      <c r="H96" s="3194"/>
      <c r="I96" s="3281" t="s">
        <v>1448</v>
      </c>
    </row>
    <row r="97" spans="2:9" ht="28.8">
      <c r="B97" s="3219" t="s">
        <v>1060</v>
      </c>
      <c r="C97" s="3218">
        <v>0</v>
      </c>
      <c r="D97" s="3190">
        <v>0</v>
      </c>
      <c r="E97" s="3191"/>
      <c r="F97" s="3299"/>
      <c r="G97" s="3300"/>
      <c r="H97" s="3301"/>
      <c r="I97" s="3281" t="s">
        <v>1449</v>
      </c>
    </row>
    <row r="98" spans="2:9" ht="28.8">
      <c r="B98" s="3219" t="s">
        <v>1450</v>
      </c>
      <c r="C98" s="3218">
        <v>0</v>
      </c>
      <c r="D98" s="3190">
        <v>0</v>
      </c>
      <c r="E98" s="3191"/>
      <c r="F98" s="3192"/>
      <c r="G98" s="3193"/>
      <c r="H98" s="3194"/>
      <c r="I98" s="3281" t="s">
        <v>84</v>
      </c>
    </row>
    <row r="99" spans="2:9">
      <c r="B99" s="3219" t="s">
        <v>1451</v>
      </c>
      <c r="C99" s="3218">
        <v>0</v>
      </c>
      <c r="D99" s="3190">
        <v>0</v>
      </c>
      <c r="E99" s="3191"/>
      <c r="F99" s="3192"/>
      <c r="G99" s="3193"/>
      <c r="H99" s="3194"/>
      <c r="I99" s="3219" t="s">
        <v>1452</v>
      </c>
    </row>
    <row r="100" spans="2:9">
      <c r="B100" s="3302"/>
      <c r="D100" s="1775"/>
      <c r="E100" s="3303"/>
      <c r="F100" s="1776"/>
      <c r="G100" s="1777"/>
      <c r="H100" s="1778"/>
    </row>
    <row r="101" spans="2:9" ht="28.8">
      <c r="B101" s="3302" t="s">
        <v>5147</v>
      </c>
      <c r="D101" s="1775"/>
      <c r="E101" s="3303"/>
      <c r="F101" s="1776"/>
      <c r="G101" s="1777"/>
      <c r="H101" s="1778"/>
    </row>
    <row r="102" spans="2:9">
      <c r="B102" s="3302"/>
      <c r="D102" s="1775"/>
      <c r="E102" s="3303"/>
      <c r="F102" s="1776"/>
      <c r="G102" s="1777"/>
      <c r="H102" s="1778"/>
    </row>
    <row r="103" spans="2:9">
      <c r="B103" s="3148" t="s">
        <v>5148</v>
      </c>
    </row>
    <row r="104" spans="2:9">
      <c r="B104" s="3304"/>
      <c r="D104" s="3305"/>
    </row>
    <row r="105" spans="2:9">
      <c r="B105" s="3306" t="s">
        <v>2056</v>
      </c>
      <c r="D105" s="3307"/>
    </row>
    <row r="106" spans="2:9">
      <c r="B106" s="3306" t="s">
        <v>2057</v>
      </c>
      <c r="D106" s="3307"/>
    </row>
    <row r="107" spans="2:9">
      <c r="B107" s="3308"/>
    </row>
    <row r="108" spans="2:9">
      <c r="B108" s="3309" t="s">
        <v>1064</v>
      </c>
    </row>
    <row r="109" spans="2:9">
      <c r="B109" s="3309" t="s">
        <v>1065</v>
      </c>
    </row>
    <row r="110" spans="2:9">
      <c r="B110" s="3310" t="s">
        <v>1066</v>
      </c>
    </row>
  </sheetData>
  <hyperlinks>
    <hyperlink ref="B110" r:id="rId1" xr:uid="{60F34437-BBB6-4792-B203-7974F6ED8C77}"/>
  </hyperlinks>
  <pageMargins left="0.19685039370078741" right="0.15748031496062992" top="0.15748031496062992" bottom="0"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7300-D828-449A-ADA1-BF3FFD2E1A7A}">
  <dimension ref="A1"/>
  <sheetViews>
    <sheetView workbookViewId="0">
      <selection activeCell="I40" sqref="I40"/>
    </sheetView>
  </sheetViews>
  <sheetFormatPr defaultColWidth="13" defaultRowHeight="14.4"/>
  <cols>
    <col min="1" max="16384" width="13" style="1774"/>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Faila apraksts</vt:lpstr>
      <vt:lpstr>BAZE_2026</vt:lpstr>
      <vt:lpstr>INPUT</vt:lpstr>
      <vt:lpstr>Investīcijas_2026</vt:lpstr>
      <vt:lpstr>Līgumu saraksts_01012026</vt:lpstr>
      <vt:lpstr>0812_Pasākumi</vt:lpstr>
      <vt:lpstr>0841.1 Gaujas svetki</vt:lpstr>
      <vt:lpstr>0841.1 kulises_aprēķins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2026-01-16T07:33:39Z</cp:lastPrinted>
  <dcterms:created xsi:type="dcterms:W3CDTF">2015-07-17T07:55:13Z</dcterms:created>
  <dcterms:modified xsi:type="dcterms:W3CDTF">2026-01-20T12:31:59Z</dcterms:modified>
</cp:coreProperties>
</file>