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Inga.Perkone\Nextcloud\Documents\Projekti\SAM_5.1.1.1._3.karta\Naudas_plusma\"/>
    </mc:Choice>
  </mc:AlternateContent>
  <xr:revisionPtr revIDLastSave="0" documentId="13_ncr:1_{FCA4D5D1-5015-43C8-8F4E-90541764D05A}" xr6:coauthVersionLast="47" xr6:coauthVersionMax="47" xr10:uidLastSave="{00000000-0000-0000-0000-000000000000}"/>
  <bookViews>
    <workbookView xWindow="768" yWindow="768" windowWidth="11208" windowHeight="9996" xr2:uid="{EBEFEBD2-0896-4E86-B973-4F19E986D89C}"/>
  </bookViews>
  <sheets>
    <sheet name="Indikatīvā naudas plūsma" sheetId="4" r:id="rId1"/>
    <sheet name="Projekta budžeta kopsavilkums" sheetId="3" state="hidden" r:id="rId2"/>
    <sheet name="Sheet1" sheetId="2" state="hidden" r:id="rId3"/>
  </sheets>
  <definedNames>
    <definedName name="_xlnm.Print_Area" localSheetId="1">'Projekta budžeta kopsavilkums'!$A$1:$L$21</definedName>
    <definedName name="JĀ">#REF!</definedName>
    <definedName name="Nē">#REF!</definedName>
    <definedName name="shēm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4" l="1"/>
  <c r="F31" i="4"/>
  <c r="F32" i="4" s="1"/>
  <c r="E31" i="4"/>
  <c r="D31" i="4"/>
  <c r="D73" i="4"/>
  <c r="D63" i="4"/>
  <c r="D62" i="4"/>
  <c r="D61" i="4" s="1"/>
  <c r="B71" i="4"/>
  <c r="C71" i="4" s="1"/>
  <c r="F64" i="4"/>
  <c r="C63" i="4"/>
  <c r="G61" i="4"/>
  <c r="G65" i="4" s="1"/>
  <c r="C61" i="4"/>
  <c r="D60" i="4"/>
  <c r="C59" i="4"/>
  <c r="E56" i="4" s="1"/>
  <c r="D58" i="4"/>
  <c r="C58" i="4"/>
  <c r="C57" i="4"/>
  <c r="D57" i="4" s="1"/>
  <c r="F56" i="4"/>
  <c r="G54" i="4"/>
  <c r="F53" i="4"/>
  <c r="D25" i="4"/>
  <c r="D19" i="4"/>
  <c r="E19" i="4"/>
  <c r="F14" i="4"/>
  <c r="D18" i="4"/>
  <c r="D59" i="4" l="1"/>
  <c r="C56" i="4"/>
  <c r="C65" i="4" s="1"/>
  <c r="D56" i="4"/>
  <c r="D65" i="4" s="1"/>
  <c r="D51" i="4" s="1"/>
  <c r="F65" i="4"/>
  <c r="E61" i="4"/>
  <c r="E65" i="4" s="1"/>
  <c r="E51" i="4" l="1"/>
  <c r="C51" i="4" s="1"/>
  <c r="C8" i="4" s="1"/>
  <c r="D52" i="4"/>
  <c r="D54" i="4" s="1"/>
  <c r="E35" i="4"/>
  <c r="C23" i="4" s="1"/>
  <c r="F37" i="4"/>
  <c r="C16" i="4" s="1"/>
  <c r="D37" i="4"/>
  <c r="C15" i="4"/>
  <c r="B36" i="4"/>
  <c r="B37" i="4" s="1"/>
  <c r="C35" i="4" s="1"/>
  <c r="D35" i="4" s="1"/>
  <c r="F35" i="4" s="1"/>
  <c r="G21" i="4"/>
  <c r="G29" i="4" s="1"/>
  <c r="D21" i="4"/>
  <c r="F10" i="4"/>
  <c r="B79" i="4" l="1"/>
  <c r="E52" i="4"/>
  <c r="C26" i="4"/>
  <c r="C22" i="4"/>
  <c r="E23" i="4"/>
  <c r="F23" i="4" s="1"/>
  <c r="C52" i="4"/>
  <c r="D16" i="4"/>
  <c r="C17" i="4"/>
  <c r="B72" i="4"/>
  <c r="D15" i="4"/>
  <c r="B70" i="4"/>
  <c r="C36" i="4"/>
  <c r="D36" i="4" s="1"/>
  <c r="F28" i="4"/>
  <c r="C72" i="4" l="1"/>
  <c r="E17" i="4"/>
  <c r="E14" i="4" s="1"/>
  <c r="E13" i="4" s="1"/>
  <c r="C76" i="4"/>
  <c r="C54" i="4"/>
  <c r="F52" i="4"/>
  <c r="F54" i="4" s="1"/>
  <c r="C14" i="4"/>
  <c r="C24" i="4"/>
  <c r="F36" i="4"/>
  <c r="C27" i="4" s="1"/>
  <c r="B73" i="4"/>
  <c r="C70" i="4"/>
  <c r="D14" i="4"/>
  <c r="D13" i="4" s="1"/>
  <c r="D29" i="4" s="1"/>
  <c r="C20" i="4"/>
  <c r="B76" i="4" s="1"/>
  <c r="E22" i="4"/>
  <c r="E21" i="4" s="1"/>
  <c r="C74" i="4"/>
  <c r="C21" i="4"/>
  <c r="C75" i="4"/>
  <c r="E26" i="4"/>
  <c r="E25" i="4" s="1"/>
  <c r="C73" i="4" l="1"/>
  <c r="F22" i="4"/>
  <c r="C40" i="4"/>
  <c r="D75" i="4"/>
  <c r="F27" i="4"/>
  <c r="D74" i="4"/>
  <c r="F24" i="4"/>
  <c r="B74" i="4"/>
  <c r="C25" i="4"/>
  <c r="F20" i="4"/>
  <c r="F19" i="4" s="1"/>
  <c r="F13" i="4" s="1"/>
  <c r="D76" i="4"/>
  <c r="C19" i="4"/>
  <c r="C41" i="4" s="1"/>
  <c r="F26" i="4"/>
  <c r="D32" i="4"/>
  <c r="C77" i="4"/>
  <c r="F71" i="4" s="1"/>
  <c r="E29" i="4"/>
  <c r="F72" i="4" l="1"/>
  <c r="F21" i="4"/>
  <c r="F70" i="4"/>
  <c r="D77" i="4"/>
  <c r="G74" i="4"/>
  <c r="G76" i="4"/>
  <c r="G75" i="4"/>
  <c r="F76" i="4"/>
  <c r="F74" i="4"/>
  <c r="F75" i="4"/>
  <c r="E8" i="4"/>
  <c r="B75" i="4"/>
  <c r="F25" i="4"/>
  <c r="F29" i="4" s="1"/>
  <c r="C13" i="4"/>
  <c r="C29" i="4" s="1"/>
  <c r="C9" i="4" s="1"/>
  <c r="B80" i="4" s="1"/>
  <c r="D8" i="4"/>
  <c r="C79" i="4" s="1"/>
  <c r="D40" i="4"/>
  <c r="E40" i="4" s="1"/>
  <c r="C42" i="4"/>
  <c r="F73" i="4" l="1"/>
  <c r="F77" i="4" s="1"/>
  <c r="E9" i="4"/>
  <c r="F8" i="4"/>
  <c r="D79" i="4" s="1"/>
  <c r="G72" i="4"/>
  <c r="G71" i="4"/>
  <c r="G70" i="4"/>
  <c r="B77" i="4"/>
  <c r="E75" i="4" s="1"/>
  <c r="D9" i="4"/>
  <c r="D41" i="4"/>
  <c r="E41" i="4" s="1"/>
  <c r="E42" i="4" s="1"/>
  <c r="D42" i="4"/>
  <c r="B81" i="4"/>
  <c r="E79" i="4" s="1"/>
  <c r="C11" i="4"/>
  <c r="G73" i="4" l="1"/>
  <c r="G77" i="4" s="1"/>
  <c r="E71" i="4"/>
  <c r="E72" i="4"/>
  <c r="E70" i="4"/>
  <c r="E73" i="4" s="1"/>
  <c r="E76" i="4"/>
  <c r="E74" i="4"/>
  <c r="C80" i="4"/>
  <c r="E80" i="4"/>
  <c r="E81" i="4" s="1"/>
  <c r="D11" i="4"/>
  <c r="F9" i="4"/>
  <c r="C32" i="4"/>
  <c r="G11" i="4"/>
  <c r="E77" i="4" l="1"/>
  <c r="C81" i="4"/>
  <c r="F79" i="4" s="1"/>
  <c r="F11" i="4"/>
  <c r="D80" i="4"/>
  <c r="D81" i="4" s="1"/>
  <c r="G79" i="4" s="1"/>
  <c r="F80" i="4" l="1"/>
  <c r="F81" i="4" s="1"/>
  <c r="G80" i="4"/>
  <c r="G81" i="4" s="1"/>
</calcChain>
</file>

<file path=xl/sharedStrings.xml><?xml version="1.0" encoding="utf-8"?>
<sst xmlns="http://schemas.openxmlformats.org/spreadsheetml/2006/main" count="242" uniqueCount="139">
  <si>
    <t>%</t>
  </si>
  <si>
    <t/>
  </si>
  <si>
    <t>Projekta budžeta kopsavilkums</t>
  </si>
  <si>
    <t>Kods</t>
  </si>
  <si>
    <t>Izmaksu pozīcijas nosaukums*</t>
  </si>
  <si>
    <t>Izmaksu veids (tiešās/ netiešās)</t>
  </si>
  <si>
    <t>Vienas vienības izmaksu pielietojums
(ir vai nav**)</t>
  </si>
  <si>
    <t>Daudzums</t>
  </si>
  <si>
    <t>Mērvienība ***</t>
  </si>
  <si>
    <t>Projekta darbības Nr.</t>
  </si>
  <si>
    <t>Izmaksas</t>
  </si>
  <si>
    <t>KOPĀ</t>
  </si>
  <si>
    <t>t.sk. PVN</t>
  </si>
  <si>
    <t>attiecināmās</t>
  </si>
  <si>
    <t>neattiecināmās</t>
  </si>
  <si>
    <t>EUR</t>
  </si>
  <si>
    <t>7</t>
  </si>
  <si>
    <t>Būvniecības izmaksas</t>
  </si>
  <si>
    <t>506300.00</t>
  </si>
  <si>
    <t>0.00</t>
  </si>
  <si>
    <t>99.94</t>
  </si>
  <si>
    <t>87870.24</t>
  </si>
  <si>
    <t>7.1</t>
  </si>
  <si>
    <t>Projektēšanas  izmaksas</t>
  </si>
  <si>
    <t>40000.00</t>
  </si>
  <si>
    <t>7.90</t>
  </si>
  <si>
    <t>6942.15</t>
  </si>
  <si>
    <t>7.1.2</t>
  </si>
  <si>
    <t>Vides pieejamības eksperta konsultācijas</t>
  </si>
  <si>
    <t>tiešās</t>
  </si>
  <si>
    <t>1</t>
  </si>
  <si>
    <t>Līgums</t>
  </si>
  <si>
    <t>1, 1.d2</t>
  </si>
  <si>
    <t>500.00</t>
  </si>
  <si>
    <t>0.10</t>
  </si>
  <si>
    <t>86.78</t>
  </si>
  <si>
    <t>7.1.4</t>
  </si>
  <si>
    <t>Būvprojekta tehniskā projekta vai skiču projekta stadijā izmaksas</t>
  </si>
  <si>
    <t>39500.00</t>
  </si>
  <si>
    <t>7.80</t>
  </si>
  <si>
    <t>6855.37</t>
  </si>
  <si>
    <t>7.2</t>
  </si>
  <si>
    <t>Autoruzraudzības izmaksas</t>
  </si>
  <si>
    <t>3000.00</t>
  </si>
  <si>
    <t>0.59</t>
  </si>
  <si>
    <t>520.66</t>
  </si>
  <si>
    <t>7.4</t>
  </si>
  <si>
    <t>Būvdarbu izmaksas (infrastruktūra - ceļu, dzelzceļu, ūdensvadu, kanalizācijas, interneta utt., tai skaitā labiekārtošanas izmaksas)</t>
  </si>
  <si>
    <t>463300.00</t>
  </si>
  <si>
    <t>91.45</t>
  </si>
  <si>
    <t>80407.43</t>
  </si>
  <si>
    <t>7.4.1</t>
  </si>
  <si>
    <t>Publiskas ārtelpas labiekārtošana</t>
  </si>
  <si>
    <t>7.4.1.2</t>
  </si>
  <si>
    <t>Izmaksas, kas saistītas ar ūdenscaurlaidīga seguma laukuma būvniecību, pārbūvi vai atjaunošanu, izmantojot dabā balstītus risinājumus, un publiski pieejamu cietā seguma stāvlaukumu (kur iespējams, izmantojot dabā balstītus risinājumus) un brauktuvju pārbūvi un piebrauktuvju izbūvi, lai nodrošinātu piekļuvi attīstāmajai publiskajai ārtelpai.</t>
  </si>
  <si>
    <t>3100</t>
  </si>
  <si>
    <t>m2</t>
  </si>
  <si>
    <t>1, 1.d3</t>
  </si>
  <si>
    <t>200520.00</t>
  </si>
  <si>
    <t>39.58</t>
  </si>
  <si>
    <t>34800.99</t>
  </si>
  <si>
    <t>7.4.1.3</t>
  </si>
  <si>
    <t>Teritorijas labiekārtošanas ietvaros paredzētās vizuālās mākslas un dizaina objektu iegādes un uzstādīšanas izmaksas ir attiecināmas līdz 10 % no projekta kopējām attiecināmajām izmaksām, ja tie vienlaikus ir arī funkcionāli izmantojami</t>
  </si>
  <si>
    <t>gab.</t>
  </si>
  <si>
    <t>40330.00</t>
  </si>
  <si>
    <t>7.96</t>
  </si>
  <si>
    <t>6999.42</t>
  </si>
  <si>
    <t>7.4.1.4</t>
  </si>
  <si>
    <t>Pārējās ar publiskas ārtelpas labiekārtošanu saistītās izmaksas, kas nav izdalītas 7.4.1.1., 7.4.1.2. un 7.4.1.3. apakšpunktos</t>
  </si>
  <si>
    <t>12 200</t>
  </si>
  <si>
    <t>1, 1.d3, 2, 2.d4, 2.d5</t>
  </si>
  <si>
    <t>222450.00</t>
  </si>
  <si>
    <t>43.91</t>
  </si>
  <si>
    <t>38607.02</t>
  </si>
  <si>
    <t>10</t>
  </si>
  <si>
    <t>Informatīvo un publicitātes pasākumu izmaksas</t>
  </si>
  <si>
    <t>4, 4.d7</t>
  </si>
  <si>
    <t>300.00</t>
  </si>
  <si>
    <t>0.06</t>
  </si>
  <si>
    <t>52.07</t>
  </si>
  <si>
    <t>506600.00</t>
  </si>
  <si>
    <t>100.00</t>
  </si>
  <si>
    <t>87922.31</t>
  </si>
  <si>
    <t>3.pielikums
projekta iesniegumam</t>
  </si>
  <si>
    <t>* Izmaksu pozīcijas norāda saskaņā ar normatīvajā aktā par attiecīgā Eiropas Savienības fonda specifiskā atbalsta mērķa īstenošanu norādītajām attiecināmo izmaksu pozīcijām</t>
  </si>
  <si>
    <t>** ja izmaksu pozīcijai tiek pielietota vienas vienības izmaksa, jānorāda "ir", ja netiek - aile nav jāaizpilda (jāatstāj tukša)</t>
  </si>
  <si>
    <t>*** Nomas gadījumā mērvienību norāda ar laika paramentu (/gadā vai /mēnesī).</t>
  </si>
  <si>
    <t>Projekta indikatīvā naudas plūsma</t>
  </si>
  <si>
    <t>Līgumsummas/ plānotās summa</t>
  </si>
  <si>
    <t>Finansējuma avoti</t>
  </si>
  <si>
    <t>ERAF finansējums</t>
  </si>
  <si>
    <t>Pašvaldības finansējums (t.sk., elasatības finansējuma priekšfinansējums</t>
  </si>
  <si>
    <t>Aizņēmums</t>
  </si>
  <si>
    <t>Finansējums kopā</t>
  </si>
  <si>
    <t>Aktivitātes</t>
  </si>
  <si>
    <t>2. Būvniecība</t>
  </si>
  <si>
    <t>Aktivitātes kopā</t>
  </si>
  <si>
    <t>Attiecināmās izmaksas</t>
  </si>
  <si>
    <t>Neattiecināmās izmaksas</t>
  </si>
  <si>
    <t>1.3. Autoruzraudzība</t>
  </si>
  <si>
    <t>Infrastruktūras uzlabošana uzņēmējdarbības attīstībai Ādažu novadā</t>
  </si>
  <si>
    <t>4. Neparedzētie izdevumi</t>
  </si>
  <si>
    <t>1.1. Topogrāfijas izstrāde</t>
  </si>
  <si>
    <t>1.4. Izmaksu - ieguvumu analīzes izstrāde</t>
  </si>
  <si>
    <t>1. Dokumentācijas izstrāde, autoruzraudzība</t>
  </si>
  <si>
    <t>3. Būvuzraudzība</t>
  </si>
  <si>
    <t>Kopā</t>
  </si>
  <si>
    <t>1.5. Autoruzraudzība</t>
  </si>
  <si>
    <t>2.3. ceļa infrastruktūra - 2.kārta</t>
  </si>
  <si>
    <t>2.2. kanalizācijas infrastruktūra - 1.kārta</t>
  </si>
  <si>
    <t>2.1. ceļa infrastruktūra - 1.kārta</t>
  </si>
  <si>
    <t>3.1. būvuzraudzība - 1.kārta</t>
  </si>
  <si>
    <t>3.2. būvuzraudzība - 2.kārta</t>
  </si>
  <si>
    <t>ceļa daļa</t>
  </si>
  <si>
    <t>kanalizācija</t>
  </si>
  <si>
    <t>kopā</t>
  </si>
  <si>
    <t>1.2. Būvprojekta izstrāde</t>
  </si>
  <si>
    <t>1.kārta kopā</t>
  </si>
  <si>
    <t>2.kārta kopā</t>
  </si>
  <si>
    <t>ERAF</t>
  </si>
  <si>
    <t>pašvaldība</t>
  </si>
  <si>
    <t>Infrastruktūras uzlabošana uzņēmējdarbības attīstībai Ādažu novadā - Smilgu iela</t>
  </si>
  <si>
    <t>2.1. ceļa infrastruktūra</t>
  </si>
  <si>
    <t>topogrāfija</t>
  </si>
  <si>
    <t>IIA</t>
  </si>
  <si>
    <t>būvprojekts</t>
  </si>
  <si>
    <t>būvdarbi</t>
  </si>
  <si>
    <t>būvuzraudzība</t>
  </si>
  <si>
    <t>autoruzraudzība</t>
  </si>
  <si>
    <t>Pavisam kopā</t>
  </si>
  <si>
    <t>Laveru ceļš ar Smilgu ielu</t>
  </si>
  <si>
    <t>1.kārta (no Ataru ceļa līdz lidlaukam)</t>
  </si>
  <si>
    <t>2.kārta (no lidlauka līdz P1)</t>
  </si>
  <si>
    <r>
      <t xml:space="preserve">2.kārta </t>
    </r>
    <r>
      <rPr>
        <b/>
        <sz val="10"/>
        <color rgb="FFFF0000"/>
        <rFont val="Times New Roman"/>
        <family val="1"/>
        <charset val="186"/>
      </rPr>
      <t>(no lidlauka līdz P1)</t>
    </r>
  </si>
  <si>
    <r>
      <t xml:space="preserve">1.kārta </t>
    </r>
    <r>
      <rPr>
        <b/>
        <sz val="10"/>
        <color rgb="FFFF0000"/>
        <rFont val="Times New Roman"/>
        <family val="1"/>
        <charset val="186"/>
      </rPr>
      <t>(no Ataru ceļa līdz lidlaukam)</t>
    </r>
  </si>
  <si>
    <t>1.kārta Laveru ceļa + Smilgu iela</t>
  </si>
  <si>
    <t>2.kārta Laveru ceļam</t>
  </si>
  <si>
    <t>m</t>
  </si>
  <si>
    <t>Laveru ceļam būvdarbi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</si>
</sst>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0\ &quot;Ls&quot;"/>
    <numFmt numFmtId="167" formatCode="_-* #,##0\ _€_-;\-* #,##0\ _€_-;_-* &quot;-&quot;??\ _€_-;_-@_-"/>
  </numFmts>
  <fonts count="29" x14ac:knownFonts="1">
    <font>
      <sz val="11"/>
      <color theme="1"/>
      <name val="Calibri"/>
      <family val="2"/>
      <charset val="186"/>
      <scheme val="minor"/>
    </font>
    <font>
      <sz val="12"/>
      <name val="Times New Roman"/>
      <family val="1"/>
      <charset val="186"/>
    </font>
    <font>
      <b/>
      <sz val="10"/>
      <name val="Times New Roman"/>
      <family val="1"/>
      <charset val="186"/>
    </font>
    <font>
      <sz val="10"/>
      <name val="Times New Roman"/>
      <family val="1"/>
      <charset val="186"/>
    </font>
    <font>
      <sz val="11"/>
      <name val="Calibri"/>
      <family val="2"/>
      <charset val="186"/>
      <scheme val="minor"/>
    </font>
    <font>
      <b/>
      <sz val="12"/>
      <name val="Times New Roman"/>
      <family val="1"/>
      <charset val="186"/>
    </font>
    <font>
      <sz val="10"/>
      <name val="Arial"/>
      <family val="2"/>
    </font>
    <font>
      <b/>
      <sz val="11"/>
      <name val="Times New Roman"/>
      <family val="1"/>
      <charset val="186"/>
    </font>
    <font>
      <sz val="11"/>
      <name val="Times New Roman"/>
      <family val="1"/>
      <charset val="186"/>
    </font>
    <font>
      <sz val="10"/>
      <color theme="1"/>
      <name val="Times New Roman"/>
      <family val="1"/>
      <charset val="186"/>
    </font>
    <font>
      <b/>
      <sz val="16"/>
      <name val="Times New Roman"/>
      <family val="1"/>
      <charset val="186"/>
    </font>
    <font>
      <b/>
      <sz val="11"/>
      <color theme="1"/>
      <name val="Calibri"/>
      <family val="2"/>
      <charset val="186"/>
      <scheme val="minor"/>
    </font>
    <font>
      <b/>
      <sz val="13"/>
      <color theme="1"/>
      <name val="Calibri"/>
      <family val="2"/>
      <charset val="186"/>
      <scheme val="minor"/>
    </font>
    <font>
      <sz val="13"/>
      <color theme="1"/>
      <name val="Calibri"/>
      <family val="2"/>
      <charset val="186"/>
      <scheme val="minor"/>
    </font>
    <font>
      <sz val="10"/>
      <name val="Helv"/>
    </font>
    <font>
      <sz val="10"/>
      <color rgb="FFFF0000"/>
      <name val="Times New Roman"/>
      <family val="1"/>
      <charset val="186"/>
    </font>
    <font>
      <sz val="12"/>
      <color rgb="FFFF0000"/>
      <name val="Times New Roman"/>
      <family val="1"/>
      <charset val="186"/>
    </font>
    <font>
      <b/>
      <sz val="14"/>
      <color rgb="FFFF0000"/>
      <name val="Times New Roman"/>
      <family val="1"/>
      <charset val="186"/>
    </font>
    <font>
      <b/>
      <sz val="8"/>
      <name val="Times New Roman"/>
      <family val="1"/>
      <charset val="186"/>
    </font>
    <font>
      <sz val="10"/>
      <name val="Arial"/>
      <family val="2"/>
      <charset val="186"/>
    </font>
    <font>
      <b/>
      <i/>
      <sz val="10"/>
      <name val="Times New Roman"/>
      <family val="1"/>
      <charset val="186"/>
    </font>
    <font>
      <sz val="10"/>
      <color theme="3"/>
      <name val="Times New Roman"/>
      <family val="1"/>
      <charset val="186"/>
    </font>
    <font>
      <b/>
      <sz val="10"/>
      <color theme="3"/>
      <name val="Times New Roman"/>
      <family val="1"/>
      <charset val="186"/>
    </font>
    <font>
      <b/>
      <sz val="9"/>
      <color theme="8" tint="-0.249977111117893"/>
      <name val="Times New Roman"/>
      <family val="1"/>
      <charset val="186"/>
    </font>
    <font>
      <sz val="9"/>
      <color theme="8" tint="-0.249977111117893"/>
      <name val="Times New Roman"/>
      <family val="1"/>
      <charset val="186"/>
    </font>
    <font>
      <i/>
      <sz val="10"/>
      <color theme="3"/>
      <name val="Times New Roman"/>
      <family val="1"/>
      <charset val="186"/>
    </font>
    <font>
      <sz val="11"/>
      <color theme="3"/>
      <name val="Times New Roman"/>
      <family val="1"/>
      <charset val="186"/>
    </font>
    <font>
      <sz val="11"/>
      <color theme="1"/>
      <name val="Calibri"/>
      <family val="2"/>
      <charset val="186"/>
      <scheme val="minor"/>
    </font>
    <font>
      <b/>
      <sz val="10"/>
      <color rgb="FFFF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indexed="42"/>
        <bgColor indexed="64"/>
      </patternFill>
    </fill>
    <fill>
      <patternFill patternType="solid">
        <fgColor theme="0" tint="-4.9989318521683403E-2"/>
        <bgColor indexed="64"/>
      </patternFill>
    </fill>
  </fills>
  <borders count="54">
    <border>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C00000"/>
      </left>
      <right style="thick">
        <color rgb="FFC00000"/>
      </right>
      <top style="thick">
        <color rgb="FFC00000"/>
      </top>
      <bottom style="thin">
        <color indexed="64"/>
      </bottom>
      <diagonal/>
    </border>
    <border>
      <left style="thick">
        <color rgb="FFC00000"/>
      </left>
      <right style="thick">
        <color rgb="FFC00000"/>
      </right>
      <top style="thin">
        <color indexed="64"/>
      </top>
      <bottom style="thin">
        <color indexed="64"/>
      </bottom>
      <diagonal/>
    </border>
    <border>
      <left style="thick">
        <color rgb="FFC00000"/>
      </left>
      <right style="thick">
        <color rgb="FFC00000"/>
      </right>
      <top style="thin">
        <color indexed="64"/>
      </top>
      <bottom style="thick">
        <color rgb="FFC00000"/>
      </bottom>
      <diagonal/>
    </border>
  </borders>
  <cellStyleXfs count="7">
    <xf numFmtId="0" fontId="0" fillId="0" borderId="0"/>
    <xf numFmtId="0" fontId="6" fillId="0" borderId="0"/>
    <xf numFmtId="0" fontId="14" fillId="0" borderId="0"/>
    <xf numFmtId="0" fontId="14" fillId="0" borderId="0"/>
    <xf numFmtId="164" fontId="19" fillId="0" borderId="0" applyFont="0" applyFill="0" applyBorder="0" applyAlignment="0" applyProtection="0"/>
    <xf numFmtId="0" fontId="19" fillId="0" borderId="0"/>
    <xf numFmtId="9" fontId="27" fillId="0" borderId="0" applyFont="0" applyFill="0" applyBorder="0" applyAlignment="0" applyProtection="0"/>
  </cellStyleXfs>
  <cellXfs count="168">
    <xf numFmtId="0" fontId="0" fillId="0" borderId="0" xfId="0"/>
    <xf numFmtId="0" fontId="5" fillId="0" borderId="8" xfId="0" applyFont="1" applyBorder="1" applyAlignment="1">
      <alignment horizontal="center" vertical="center" wrapText="1"/>
    </xf>
    <xf numFmtId="0" fontId="4" fillId="0" borderId="0" xfId="0" applyFont="1"/>
    <xf numFmtId="0" fontId="8"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4" fontId="2" fillId="0" borderId="0" xfId="0" applyNumberFormat="1" applyFont="1" applyAlignment="1">
      <alignment horizontal="right" vertical="center" wrapText="1"/>
    </xf>
    <xf numFmtId="4" fontId="2" fillId="0" borderId="0" xfId="0" applyNumberFormat="1" applyFont="1" applyAlignment="1">
      <alignment horizontal="center" vertical="center" wrapText="1"/>
    </xf>
    <xf numFmtId="0" fontId="3" fillId="0" borderId="0" xfId="0" applyFont="1" applyAlignment="1">
      <alignment horizontal="right" vertical="center" wrapText="1"/>
    </xf>
    <xf numFmtId="0" fontId="8" fillId="0" borderId="0" xfId="0" applyFont="1" applyAlignment="1">
      <alignment horizontal="center" vertical="center"/>
    </xf>
    <xf numFmtId="0" fontId="10" fillId="0" borderId="0" xfId="0" applyFont="1" applyAlignment="1">
      <alignment vertical="center"/>
    </xf>
    <xf numFmtId="0" fontId="1" fillId="0" borderId="8" xfId="0" applyFont="1" applyBorder="1" applyAlignment="1">
      <alignment horizontal="left" vertical="center" wrapText="1"/>
    </xf>
    <xf numFmtId="0" fontId="5" fillId="0" borderId="8" xfId="0" applyFont="1" applyBorder="1" applyAlignment="1">
      <alignment horizontal="left" vertical="center" wrapText="1"/>
    </xf>
    <xf numFmtId="0" fontId="7" fillId="0" borderId="0" xfId="0" applyFont="1"/>
    <xf numFmtId="0" fontId="8" fillId="0" borderId="0" xfId="0" applyFont="1" applyAlignment="1">
      <alignment horizontal="left" vertical="center"/>
    </xf>
    <xf numFmtId="4"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0" fillId="2" borderId="0" xfId="0" applyFont="1" applyFill="1" applyAlignment="1">
      <alignment horizontal="center" vertical="center"/>
    </xf>
    <xf numFmtId="0" fontId="0" fillId="2" borderId="0" xfId="0" applyFill="1" applyAlignment="1">
      <alignment horizontal="center"/>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49" fontId="1"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13" fillId="0" borderId="0" xfId="0" applyFont="1" applyAlignment="1">
      <alignment horizontal="center"/>
    </xf>
    <xf numFmtId="0" fontId="15" fillId="4" borderId="0" xfId="2" applyFont="1" applyFill="1" applyAlignment="1">
      <alignment wrapText="1"/>
    </xf>
    <xf numFmtId="0" fontId="16" fillId="4" borderId="0" xfId="2" applyFont="1" applyFill="1"/>
    <xf numFmtId="0" fontId="17" fillId="4" borderId="20" xfId="2" applyFont="1" applyFill="1" applyBorder="1" applyAlignment="1">
      <alignment horizontal="center" vertical="center" wrapText="1"/>
    </xf>
    <xf numFmtId="0" fontId="18" fillId="4" borderId="23" xfId="3" applyFont="1" applyFill="1" applyBorder="1" applyAlignment="1">
      <alignment horizontal="center" vertical="center" wrapText="1"/>
    </xf>
    <xf numFmtId="0" fontId="18" fillId="4" borderId="17" xfId="2" applyFont="1" applyFill="1" applyBorder="1" applyAlignment="1">
      <alignment horizontal="center" vertical="center" wrapText="1"/>
    </xf>
    <xf numFmtId="0" fontId="18" fillId="4" borderId="21" xfId="2" applyFont="1" applyFill="1" applyBorder="1" applyAlignment="1">
      <alignment horizontal="center" vertical="center" wrapText="1"/>
    </xf>
    <xf numFmtId="0" fontId="2" fillId="4" borderId="2" xfId="2" applyFont="1" applyFill="1" applyBorder="1" applyAlignment="1">
      <alignment wrapText="1"/>
    </xf>
    <xf numFmtId="0" fontId="2" fillId="4" borderId="24" xfId="2" applyFont="1" applyFill="1" applyBorder="1" applyAlignment="1">
      <alignment wrapText="1"/>
    </xf>
    <xf numFmtId="165" fontId="3" fillId="4" borderId="24" xfId="4" applyNumberFormat="1" applyFont="1" applyFill="1" applyBorder="1"/>
    <xf numFmtId="165" fontId="15" fillId="4" borderId="24" xfId="4" applyNumberFormat="1" applyFont="1" applyFill="1" applyBorder="1"/>
    <xf numFmtId="165" fontId="15" fillId="4" borderId="18" xfId="4" applyNumberFormat="1" applyFont="1" applyFill="1" applyBorder="1"/>
    <xf numFmtId="0" fontId="20" fillId="5" borderId="7" xfId="2" applyFont="1" applyFill="1" applyBorder="1" applyAlignment="1">
      <alignment wrapText="1"/>
    </xf>
    <xf numFmtId="0" fontId="20" fillId="5" borderId="25" xfId="2" applyFont="1" applyFill="1" applyBorder="1" applyAlignment="1">
      <alignment wrapText="1"/>
    </xf>
    <xf numFmtId="165" fontId="3" fillId="5" borderId="25" xfId="4" applyNumberFormat="1" applyFont="1" applyFill="1" applyBorder="1"/>
    <xf numFmtId="165" fontId="3" fillId="5" borderId="26" xfId="4" applyNumberFormat="1" applyFont="1" applyFill="1" applyBorder="1"/>
    <xf numFmtId="0" fontId="20" fillId="2" borderId="7" xfId="2" applyFont="1" applyFill="1" applyBorder="1" applyAlignment="1">
      <alignment wrapText="1"/>
    </xf>
    <xf numFmtId="0" fontId="20" fillId="2" borderId="27" xfId="2" applyFont="1" applyFill="1" applyBorder="1" applyAlignment="1">
      <alignment wrapText="1"/>
    </xf>
    <xf numFmtId="165" fontId="3" fillId="0" borderId="8" xfId="4" applyNumberFormat="1" applyFont="1" applyFill="1" applyBorder="1"/>
    <xf numFmtId="165" fontId="3" fillId="0" borderId="10" xfId="4" applyNumberFormat="1" applyFont="1" applyFill="1" applyBorder="1"/>
    <xf numFmtId="165" fontId="0" fillId="2" borderId="0" xfId="0" applyNumberFormat="1" applyFill="1"/>
    <xf numFmtId="0" fontId="0" fillId="2" borderId="0" xfId="0" applyFill="1"/>
    <xf numFmtId="0" fontId="20" fillId="3" borderId="3" xfId="2" applyFont="1" applyFill="1" applyBorder="1" applyAlignment="1">
      <alignment horizontal="left" vertical="center" wrapText="1"/>
    </xf>
    <xf numFmtId="0" fontId="20" fillId="3" borderId="28" xfId="2" applyFont="1" applyFill="1" applyBorder="1" applyAlignment="1">
      <alignment horizontal="left" vertical="center" wrapText="1"/>
    </xf>
    <xf numFmtId="165" fontId="21" fillId="3" borderId="28" xfId="4" applyNumberFormat="1" applyFont="1" applyFill="1" applyBorder="1"/>
    <xf numFmtId="165" fontId="22" fillId="3" borderId="28" xfId="4" applyNumberFormat="1" applyFont="1" applyFill="1" applyBorder="1"/>
    <xf numFmtId="165" fontId="22" fillId="3" borderId="29" xfId="4" applyNumberFormat="1" applyFont="1" applyFill="1" applyBorder="1"/>
    <xf numFmtId="0" fontId="2" fillId="6" borderId="22" xfId="2" applyFont="1" applyFill="1" applyBorder="1" applyAlignment="1">
      <alignment wrapText="1"/>
    </xf>
    <xf numFmtId="0" fontId="2" fillId="6" borderId="30" xfId="2" applyFont="1" applyFill="1" applyBorder="1" applyAlignment="1">
      <alignment wrapText="1"/>
    </xf>
    <xf numFmtId="165" fontId="2" fillId="6" borderId="30" xfId="4" applyNumberFormat="1" applyFont="1" applyFill="1" applyBorder="1" applyAlignment="1">
      <alignment horizontal="right"/>
    </xf>
    <xf numFmtId="165" fontId="2" fillId="6" borderId="31" xfId="4" applyNumberFormat="1" applyFont="1" applyFill="1" applyBorder="1" applyAlignment="1">
      <alignment horizontal="right"/>
    </xf>
    <xf numFmtId="0" fontId="2" fillId="4" borderId="20" xfId="2" applyFont="1" applyFill="1" applyBorder="1" applyAlignment="1">
      <alignment wrapText="1"/>
    </xf>
    <xf numFmtId="0" fontId="23" fillId="4" borderId="23" xfId="2" applyFont="1" applyFill="1" applyBorder="1" applyAlignment="1">
      <alignment wrapText="1"/>
    </xf>
    <xf numFmtId="165" fontId="3" fillId="4" borderId="23" xfId="4" applyNumberFormat="1" applyFont="1" applyFill="1" applyBorder="1" applyAlignment="1">
      <alignment horizontal="right"/>
    </xf>
    <xf numFmtId="165" fontId="15" fillId="4" borderId="23" xfId="4" applyNumberFormat="1" applyFont="1" applyFill="1" applyBorder="1"/>
    <xf numFmtId="165" fontId="15" fillId="4" borderId="32" xfId="4" applyNumberFormat="1" applyFont="1" applyFill="1" applyBorder="1"/>
    <xf numFmtId="0" fontId="3" fillId="4" borderId="7" xfId="2" applyFont="1" applyFill="1" applyBorder="1" applyAlignment="1">
      <alignment vertical="top" wrapText="1"/>
    </xf>
    <xf numFmtId="165" fontId="3" fillId="4" borderId="27" xfId="4" applyNumberFormat="1" applyFont="1" applyFill="1" applyBorder="1" applyAlignment="1">
      <alignment vertical="top"/>
    </xf>
    <xf numFmtId="0" fontId="3" fillId="4" borderId="3" xfId="2" applyFont="1" applyFill="1" applyBorder="1" applyAlignment="1">
      <alignment vertical="top" wrapText="1"/>
    </xf>
    <xf numFmtId="165" fontId="3" fillId="4" borderId="28" xfId="4" applyNumberFormat="1" applyFont="1" applyFill="1" applyBorder="1" applyAlignment="1">
      <alignment vertical="top"/>
    </xf>
    <xf numFmtId="166" fontId="3" fillId="4" borderId="4" xfId="2" applyNumberFormat="1" applyFont="1" applyFill="1" applyBorder="1" applyAlignment="1">
      <alignment vertical="top" wrapText="1"/>
    </xf>
    <xf numFmtId="166" fontId="24" fillId="4" borderId="25" xfId="2" applyNumberFormat="1" applyFont="1" applyFill="1" applyBorder="1" applyAlignment="1">
      <alignment vertical="top" wrapText="1"/>
    </xf>
    <xf numFmtId="165" fontId="3" fillId="0" borderId="5" xfId="4" applyNumberFormat="1" applyFont="1" applyFill="1" applyBorder="1" applyAlignment="1">
      <alignment vertical="top"/>
    </xf>
    <xf numFmtId="165" fontId="3" fillId="0" borderId="6" xfId="4" applyNumberFormat="1" applyFont="1" applyFill="1" applyBorder="1" applyAlignment="1">
      <alignment horizontal="right" vertical="top"/>
    </xf>
    <xf numFmtId="166" fontId="3" fillId="4" borderId="7" xfId="2" applyNumberFormat="1" applyFont="1" applyFill="1" applyBorder="1" applyAlignment="1">
      <alignment vertical="top" wrapText="1"/>
    </xf>
    <xf numFmtId="166" fontId="24" fillId="4" borderId="27" xfId="2" applyNumberFormat="1" applyFont="1" applyFill="1" applyBorder="1" applyAlignment="1">
      <alignment vertical="top" wrapText="1"/>
    </xf>
    <xf numFmtId="165" fontId="3" fillId="0" borderId="8" xfId="4" applyNumberFormat="1" applyFont="1" applyFill="1" applyBorder="1" applyAlignment="1">
      <alignment vertical="top"/>
    </xf>
    <xf numFmtId="165" fontId="3" fillId="0" borderId="10" xfId="4" applyNumberFormat="1" applyFont="1" applyFill="1" applyBorder="1" applyAlignment="1">
      <alignment horizontal="right" vertical="top"/>
    </xf>
    <xf numFmtId="165" fontId="3" fillId="4" borderId="25" xfId="4" applyNumberFormat="1" applyFont="1" applyFill="1" applyBorder="1" applyAlignment="1">
      <alignment vertical="top"/>
    </xf>
    <xf numFmtId="0" fontId="0" fillId="0" borderId="0" xfId="0" applyAlignment="1">
      <alignment horizontal="left" vertical="top" wrapText="1"/>
    </xf>
    <xf numFmtId="0" fontId="2" fillId="6" borderId="33" xfId="2" applyFont="1" applyFill="1" applyBorder="1" applyAlignment="1">
      <alignment vertical="top" wrapText="1"/>
    </xf>
    <xf numFmtId="0" fontId="2" fillId="6" borderId="34" xfId="2" applyFont="1" applyFill="1" applyBorder="1" applyAlignment="1">
      <alignment vertical="top" wrapText="1"/>
    </xf>
    <xf numFmtId="165" fontId="2" fillId="6" borderId="19" xfId="4" applyNumberFormat="1" applyFont="1" applyFill="1" applyBorder="1" applyAlignment="1">
      <alignment vertical="top"/>
    </xf>
    <xf numFmtId="0" fontId="0" fillId="0" borderId="0" xfId="0" applyAlignment="1">
      <alignment wrapText="1"/>
    </xf>
    <xf numFmtId="165" fontId="0" fillId="0" borderId="0" xfId="0" applyNumberFormat="1"/>
    <xf numFmtId="0" fontId="25" fillId="2" borderId="8" xfId="2" applyFont="1" applyFill="1" applyBorder="1" applyAlignment="1">
      <alignment horizontal="left" vertical="center" wrapText="1"/>
    </xf>
    <xf numFmtId="165" fontId="21" fillId="2" borderId="8" xfId="4" applyNumberFormat="1" applyFont="1" applyFill="1" applyBorder="1"/>
    <xf numFmtId="0" fontId="26" fillId="0" borderId="0" xfId="0" applyFont="1"/>
    <xf numFmtId="165" fontId="3" fillId="4" borderId="35" xfId="4" applyNumberFormat="1" applyFont="1" applyFill="1" applyBorder="1" applyAlignment="1">
      <alignment vertical="top"/>
    </xf>
    <xf numFmtId="0" fontId="24" fillId="4" borderId="8" xfId="2" applyFont="1" applyFill="1" applyBorder="1" applyAlignment="1">
      <alignment vertical="top" wrapText="1"/>
    </xf>
    <xf numFmtId="165" fontId="3" fillId="4" borderId="8" xfId="4" applyNumberFormat="1" applyFont="1" applyFill="1" applyBorder="1" applyAlignment="1">
      <alignment horizontal="right" vertical="top"/>
    </xf>
    <xf numFmtId="165" fontId="3" fillId="2" borderId="25" xfId="4" applyNumberFormat="1" applyFont="1" applyFill="1" applyBorder="1" applyAlignment="1">
      <alignment vertical="top"/>
    </xf>
    <xf numFmtId="165" fontId="3" fillId="0" borderId="9" xfId="4" applyNumberFormat="1" applyFont="1" applyFill="1" applyBorder="1" applyAlignment="1">
      <alignment vertical="top"/>
    </xf>
    <xf numFmtId="165" fontId="3" fillId="2" borderId="35" xfId="4" applyNumberFormat="1" applyFont="1" applyFill="1" applyBorder="1" applyAlignment="1">
      <alignment vertical="top"/>
    </xf>
    <xf numFmtId="0" fontId="24" fillId="4" borderId="39" xfId="2" applyFont="1" applyFill="1" applyBorder="1" applyAlignment="1">
      <alignment vertical="top" wrapText="1"/>
    </xf>
    <xf numFmtId="165" fontId="3" fillId="4" borderId="39" xfId="4" applyNumberFormat="1" applyFont="1" applyFill="1" applyBorder="1" applyAlignment="1">
      <alignment horizontal="right" vertical="top"/>
    </xf>
    <xf numFmtId="165" fontId="3" fillId="4" borderId="40" xfId="4" applyNumberFormat="1" applyFont="1" applyFill="1" applyBorder="1" applyAlignment="1">
      <alignment horizontal="right" vertical="top"/>
    </xf>
    <xf numFmtId="166" fontId="3" fillId="4" borderId="38" xfId="2" applyNumberFormat="1" applyFont="1" applyFill="1" applyBorder="1" applyAlignment="1">
      <alignment vertical="top" wrapText="1"/>
    </xf>
    <xf numFmtId="166" fontId="24" fillId="4" borderId="35" xfId="2" applyNumberFormat="1" applyFont="1" applyFill="1" applyBorder="1" applyAlignment="1">
      <alignment vertical="top" wrapText="1"/>
    </xf>
    <xf numFmtId="165" fontId="3" fillId="2" borderId="39" xfId="4" applyNumberFormat="1" applyFont="1" applyFill="1" applyBorder="1" applyAlignment="1">
      <alignment vertical="top"/>
    </xf>
    <xf numFmtId="165" fontId="3" fillId="0" borderId="41" xfId="4" applyNumberFormat="1" applyFont="1" applyFill="1" applyBorder="1" applyAlignment="1">
      <alignment horizontal="right" vertical="top"/>
    </xf>
    <xf numFmtId="165" fontId="3" fillId="4" borderId="37" xfId="4" applyNumberFormat="1" applyFont="1" applyFill="1" applyBorder="1" applyAlignment="1">
      <alignment vertical="top"/>
    </xf>
    <xf numFmtId="0" fontId="2" fillId="4" borderId="42" xfId="2" applyFont="1" applyFill="1" applyBorder="1" applyAlignment="1">
      <alignment horizontal="center" vertical="top" wrapText="1"/>
    </xf>
    <xf numFmtId="165" fontId="3" fillId="4" borderId="43" xfId="4" applyNumberFormat="1" applyFont="1" applyFill="1" applyBorder="1" applyAlignment="1">
      <alignment vertical="top"/>
    </xf>
    <xf numFmtId="0" fontId="24" fillId="4" borderId="27" xfId="2" applyFont="1" applyFill="1" applyBorder="1" applyAlignment="1">
      <alignment vertical="top" wrapText="1"/>
    </xf>
    <xf numFmtId="165" fontId="3" fillId="4" borderId="27" xfId="4" applyNumberFormat="1" applyFont="1" applyFill="1" applyBorder="1" applyAlignment="1">
      <alignment horizontal="right" vertical="top"/>
    </xf>
    <xf numFmtId="167" fontId="3" fillId="4" borderId="27" xfId="4" applyNumberFormat="1" applyFont="1" applyFill="1" applyBorder="1" applyAlignment="1">
      <alignment vertical="top"/>
    </xf>
    <xf numFmtId="0" fontId="2" fillId="4" borderId="7" xfId="2" applyFont="1" applyFill="1" applyBorder="1" applyAlignment="1">
      <alignment horizontal="center" vertical="top" wrapText="1"/>
    </xf>
    <xf numFmtId="0" fontId="24" fillId="4" borderId="28" xfId="2" applyFont="1" applyFill="1" applyBorder="1" applyAlignment="1">
      <alignment vertical="top" wrapText="1"/>
    </xf>
    <xf numFmtId="165" fontId="3" fillId="4" borderId="10" xfId="4" applyNumberFormat="1" applyFont="1" applyFill="1" applyBorder="1" applyAlignment="1">
      <alignment vertical="top"/>
    </xf>
    <xf numFmtId="165" fontId="3" fillId="4" borderId="44" xfId="4" applyNumberFormat="1" applyFont="1" applyFill="1" applyBorder="1" applyAlignment="1">
      <alignment vertical="top"/>
    </xf>
    <xf numFmtId="0" fontId="2" fillId="4" borderId="11" xfId="2" applyFont="1" applyFill="1" applyBorder="1" applyAlignment="1">
      <alignment vertical="top" wrapText="1"/>
    </xf>
    <xf numFmtId="0" fontId="23" fillId="4" borderId="36" xfId="2" applyFont="1" applyFill="1" applyBorder="1" applyAlignment="1">
      <alignment vertical="top" wrapText="1"/>
    </xf>
    <xf numFmtId="165" fontId="2" fillId="4" borderId="36" xfId="4" applyNumberFormat="1" applyFont="1" applyFill="1" applyBorder="1" applyAlignment="1">
      <alignment horizontal="right" vertical="top"/>
    </xf>
    <xf numFmtId="165" fontId="2" fillId="4" borderId="14" xfId="4" applyNumberFormat="1" applyFont="1" applyFill="1" applyBorder="1" applyAlignment="1">
      <alignment vertical="top"/>
    </xf>
    <xf numFmtId="166" fontId="2" fillId="4" borderId="11" xfId="2" applyNumberFormat="1" applyFont="1" applyFill="1" applyBorder="1" applyAlignment="1">
      <alignment vertical="top" wrapText="1"/>
    </xf>
    <xf numFmtId="166" fontId="23" fillId="4" borderId="36" xfId="2" applyNumberFormat="1" applyFont="1" applyFill="1" applyBorder="1" applyAlignment="1">
      <alignment vertical="top" wrapText="1"/>
    </xf>
    <xf numFmtId="165" fontId="2" fillId="0" borderId="12" xfId="4" applyNumberFormat="1" applyFont="1" applyFill="1" applyBorder="1" applyAlignment="1">
      <alignment vertical="top"/>
    </xf>
    <xf numFmtId="165" fontId="20" fillId="0" borderId="12" xfId="4" applyNumberFormat="1" applyFont="1" applyFill="1" applyBorder="1" applyAlignment="1">
      <alignment vertical="top"/>
    </xf>
    <xf numFmtId="165" fontId="20" fillId="0" borderId="13" xfId="4" applyNumberFormat="1" applyFont="1" applyFill="1" applyBorder="1" applyAlignment="1">
      <alignment vertical="top"/>
    </xf>
    <xf numFmtId="166" fontId="2" fillId="4" borderId="12" xfId="2" applyNumberFormat="1" applyFont="1" applyFill="1" applyBorder="1" applyAlignment="1">
      <alignment vertical="top" wrapText="1"/>
    </xf>
    <xf numFmtId="166" fontId="23" fillId="4" borderId="12" xfId="2" applyNumberFormat="1" applyFont="1" applyFill="1" applyBorder="1" applyAlignment="1">
      <alignment vertical="top" wrapText="1"/>
    </xf>
    <xf numFmtId="165" fontId="2" fillId="0" borderId="13" xfId="4" applyNumberFormat="1" applyFont="1" applyFill="1" applyBorder="1" applyAlignment="1">
      <alignment vertical="top"/>
    </xf>
    <xf numFmtId="165" fontId="28" fillId="0" borderId="13" xfId="4" applyNumberFormat="1" applyFont="1" applyFill="1" applyBorder="1" applyAlignment="1">
      <alignment vertical="top"/>
    </xf>
    <xf numFmtId="165" fontId="3" fillId="3" borderId="9" xfId="4" applyNumberFormat="1" applyFont="1" applyFill="1" applyBorder="1"/>
    <xf numFmtId="165" fontId="2" fillId="6" borderId="12" xfId="4" applyNumberFormat="1" applyFont="1" applyFill="1" applyBorder="1" applyAlignment="1">
      <alignment horizontal="right"/>
    </xf>
    <xf numFmtId="0" fontId="11" fillId="0" borderId="8" xfId="0" applyFont="1" applyBorder="1" applyAlignment="1">
      <alignment wrapText="1"/>
    </xf>
    <xf numFmtId="165" fontId="0" fillId="0" borderId="8" xfId="0" applyNumberFormat="1" applyBorder="1"/>
    <xf numFmtId="165" fontId="11" fillId="0" borderId="8" xfId="0" applyNumberFormat="1" applyFont="1" applyBorder="1"/>
    <xf numFmtId="0" fontId="0" fillId="7" borderId="8" xfId="0" applyFill="1" applyBorder="1" applyAlignment="1">
      <alignment wrapText="1"/>
    </xf>
    <xf numFmtId="0" fontId="11" fillId="7" borderId="8" xfId="0" applyFont="1" applyFill="1" applyBorder="1" applyAlignment="1">
      <alignment horizontal="center"/>
    </xf>
    <xf numFmtId="164" fontId="2" fillId="6" borderId="19" xfId="4" applyFont="1" applyFill="1" applyBorder="1" applyAlignment="1">
      <alignment vertical="top"/>
    </xf>
    <xf numFmtId="164" fontId="2" fillId="0" borderId="12" xfId="4" applyFont="1" applyFill="1" applyBorder="1" applyAlignment="1">
      <alignment vertical="top"/>
    </xf>
    <xf numFmtId="0" fontId="11" fillId="7" borderId="45" xfId="0" applyFont="1" applyFill="1" applyBorder="1" applyAlignment="1">
      <alignment horizontal="center" vertical="center" wrapText="1"/>
    </xf>
    <xf numFmtId="0" fontId="11" fillId="7" borderId="18" xfId="0" applyFont="1" applyFill="1" applyBorder="1" applyAlignment="1">
      <alignment horizontal="center" vertical="center" wrapText="1"/>
    </xf>
    <xf numFmtId="4" fontId="0" fillId="0" borderId="46" xfId="0" applyNumberFormat="1" applyBorder="1" applyAlignment="1">
      <alignment wrapText="1"/>
    </xf>
    <xf numFmtId="4" fontId="0" fillId="0" borderId="43" xfId="0" applyNumberFormat="1" applyBorder="1"/>
    <xf numFmtId="4" fontId="11" fillId="0" borderId="46" xfId="0" applyNumberFormat="1" applyFont="1" applyBorder="1" applyAlignment="1">
      <alignment wrapText="1"/>
    </xf>
    <xf numFmtId="4" fontId="11" fillId="0" borderId="43" xfId="0" applyNumberFormat="1" applyFont="1" applyBorder="1" applyAlignment="1">
      <alignment wrapText="1"/>
    </xf>
    <xf numFmtId="0" fontId="0" fillId="0" borderId="46" xfId="0" applyBorder="1" applyAlignment="1">
      <alignment wrapText="1"/>
    </xf>
    <xf numFmtId="0" fontId="0" fillId="0" borderId="43" xfId="0" applyBorder="1"/>
    <xf numFmtId="164" fontId="0" fillId="0" borderId="46" xfId="0" applyNumberFormat="1" applyBorder="1" applyAlignment="1">
      <alignment wrapText="1"/>
    </xf>
    <xf numFmtId="164" fontId="0" fillId="0" borderId="43" xfId="0" applyNumberFormat="1" applyBorder="1"/>
    <xf numFmtId="164" fontId="11" fillId="0" borderId="47" xfId="0" applyNumberFormat="1" applyFont="1" applyBorder="1" applyAlignment="1">
      <alignment wrapText="1"/>
    </xf>
    <xf numFmtId="164" fontId="11" fillId="0" borderId="29" xfId="0" applyNumberFormat="1" applyFont="1" applyBorder="1" applyAlignment="1">
      <alignment wrapText="1"/>
    </xf>
    <xf numFmtId="0" fontId="11" fillId="7" borderId="48" xfId="0" applyFont="1" applyFill="1" applyBorder="1" applyAlignment="1">
      <alignment horizontal="center" vertical="center" wrapText="1"/>
    </xf>
    <xf numFmtId="0" fontId="11" fillId="0" borderId="49" xfId="0" applyFont="1" applyBorder="1" applyAlignment="1">
      <alignment horizontal="center" wrapText="1"/>
    </xf>
    <xf numFmtId="0" fontId="0" fillId="0" borderId="49" xfId="0" applyBorder="1" applyAlignment="1">
      <alignment wrapText="1"/>
    </xf>
    <xf numFmtId="0" fontId="11" fillId="0" borderId="49" xfId="0" applyFont="1" applyBorder="1" applyAlignment="1">
      <alignment wrapText="1"/>
    </xf>
    <xf numFmtId="0" fontId="11" fillId="0" borderId="50" xfId="0" applyFont="1" applyBorder="1" applyAlignment="1">
      <alignment wrapText="1"/>
    </xf>
    <xf numFmtId="0" fontId="11" fillId="7" borderId="51" xfId="0" applyFont="1" applyFill="1" applyBorder="1" applyAlignment="1">
      <alignment horizontal="center" vertical="center" wrapText="1"/>
    </xf>
    <xf numFmtId="4" fontId="0" fillId="0" borderId="52" xfId="0" applyNumberFormat="1" applyBorder="1"/>
    <xf numFmtId="4" fontId="11" fillId="0" borderId="52" xfId="0" applyNumberFormat="1" applyFont="1" applyBorder="1" applyAlignment="1">
      <alignment wrapText="1"/>
    </xf>
    <xf numFmtId="4" fontId="0" fillId="0" borderId="52" xfId="0" applyNumberFormat="1" applyBorder="1" applyAlignment="1">
      <alignment wrapText="1"/>
    </xf>
    <xf numFmtId="0" fontId="0" fillId="0" borderId="52" xfId="0" applyBorder="1"/>
    <xf numFmtId="164" fontId="0" fillId="0" borderId="52" xfId="0" applyNumberFormat="1" applyBorder="1"/>
    <xf numFmtId="164" fontId="11" fillId="0" borderId="53" xfId="0" applyNumberFormat="1" applyFont="1" applyBorder="1" applyAlignment="1">
      <alignment wrapText="1"/>
    </xf>
    <xf numFmtId="0" fontId="12" fillId="0" borderId="0" xfId="0" applyFont="1" applyAlignment="1">
      <alignment horizontal="center"/>
    </xf>
    <xf numFmtId="0" fontId="11" fillId="0" borderId="0" xfId="0" applyFont="1" applyAlignment="1">
      <alignment vertical="top" wrapText="1"/>
    </xf>
    <xf numFmtId="0" fontId="3" fillId="0" borderId="0" xfId="0" applyFont="1" applyAlignment="1">
      <alignment horizontal="left" vertical="top"/>
    </xf>
    <xf numFmtId="0" fontId="9" fillId="0" borderId="0" xfId="0" applyFont="1"/>
    <xf numFmtId="0" fontId="3" fillId="0" borderId="0" xfId="0" applyFont="1"/>
    <xf numFmtId="0" fontId="8" fillId="0" borderId="0" xfId="0" applyFont="1" applyAlignment="1">
      <alignment horizontal="right" vertical="center" wrapText="1"/>
    </xf>
    <xf numFmtId="0" fontId="10" fillId="3" borderId="15" xfId="0" applyFont="1" applyFill="1" applyBorder="1" applyAlignment="1">
      <alignment horizontal="center" vertical="center"/>
    </xf>
    <xf numFmtId="0" fontId="0" fillId="3" borderId="1" xfId="0" applyFill="1" applyBorder="1" applyAlignment="1">
      <alignment horizontal="center"/>
    </xf>
    <xf numFmtId="0" fontId="0" fillId="3" borderId="14" xfId="0" applyFill="1" applyBorder="1" applyAlignment="1">
      <alignment horizontal="center"/>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wrapText="1"/>
    </xf>
    <xf numFmtId="0" fontId="0" fillId="0" borderId="8" xfId="0" applyBorder="1"/>
    <xf numFmtId="9" fontId="0" fillId="0" borderId="8" xfId="6" applyFont="1" applyBorder="1"/>
    <xf numFmtId="4" fontId="0" fillId="0" borderId="8" xfId="0" applyNumberFormat="1" applyBorder="1"/>
    <xf numFmtId="4" fontId="11" fillId="0" borderId="8" xfId="0" applyNumberFormat="1" applyFont="1" applyBorder="1"/>
    <xf numFmtId="0" fontId="11" fillId="7" borderId="8" xfId="0" applyFont="1" applyFill="1" applyBorder="1" applyAlignment="1">
      <alignment horizontal="center" vertical="center"/>
    </xf>
    <xf numFmtId="0" fontId="11" fillId="7" borderId="8" xfId="0" applyFont="1" applyFill="1" applyBorder="1" applyAlignment="1">
      <alignment wrapText="1"/>
    </xf>
  </cellXfs>
  <cellStyles count="7">
    <cellStyle name="Komats 5" xfId="4" xr:uid="{F35DDC37-D79D-4A3C-BAFA-41829A90FF1E}"/>
    <cellStyle name="Normal 12 2" xfId="5" xr:uid="{33E9B493-60EB-49A8-AF20-522CA562E2AE}"/>
    <cellStyle name="Normal 2" xfId="1" xr:uid="{7425B9D2-8646-4E05-9FAD-3133F74C7877}"/>
    <cellStyle name="Normal_Austrumlatvija 3(invest)_25-12-04" xfId="2" xr:uid="{76B5C8E4-5F77-4DE2-817D-BFB18AF4B001}"/>
    <cellStyle name="Normal_Austrumlatvija II_invest_14-11-2006" xfId="3" xr:uid="{84DE5B51-0098-4ABF-B2BB-04BEE4994BE2}"/>
    <cellStyle name="Parasts" xfId="0" builtinId="0"/>
    <cellStyle name="Procenti"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DAE0-2C9A-4EC3-BA46-918CB5B40F27}">
  <dimension ref="A2:I81"/>
  <sheetViews>
    <sheetView tabSelected="1" topLeftCell="A65" workbookViewId="0">
      <selection activeCell="B73" sqref="B73"/>
    </sheetView>
  </sheetViews>
  <sheetFormatPr defaultRowHeight="14.4" x14ac:dyDescent="0.3"/>
  <cols>
    <col min="1" max="1" width="37.109375" style="76" customWidth="1"/>
    <col min="2" max="2" width="20.33203125" style="76" customWidth="1"/>
    <col min="3" max="3" width="13.109375" customWidth="1"/>
    <col min="4" max="4" width="12.6640625" customWidth="1"/>
    <col min="5" max="6" width="12.33203125" customWidth="1"/>
    <col min="7" max="7" width="14" customWidth="1"/>
  </cols>
  <sheetData>
    <row r="2" spans="1:9" s="23" customFormat="1" ht="17.399999999999999" x14ac:dyDescent="0.35">
      <c r="A2" s="150" t="s">
        <v>87</v>
      </c>
      <c r="B2" s="150"/>
      <c r="C2" s="150"/>
      <c r="D2" s="150"/>
      <c r="E2" s="150"/>
      <c r="F2" s="150"/>
      <c r="G2" s="150"/>
    </row>
    <row r="4" spans="1:9" x14ac:dyDescent="0.3">
      <c r="A4" s="151" t="s">
        <v>100</v>
      </c>
      <c r="B4" s="151"/>
      <c r="C4" s="151"/>
      <c r="D4" s="151"/>
    </row>
    <row r="5" spans="1:9" ht="16.2" thickBot="1" x14ac:dyDescent="0.35">
      <c r="A5" s="24"/>
      <c r="B5" s="24"/>
      <c r="C5" s="24"/>
      <c r="D5" s="25"/>
      <c r="E5" s="25"/>
      <c r="F5" s="25"/>
      <c r="G5" s="25"/>
    </row>
    <row r="6" spans="1:9" ht="21" thickBot="1" x14ac:dyDescent="0.35">
      <c r="A6" s="26"/>
      <c r="B6" s="27" t="s">
        <v>31</v>
      </c>
      <c r="C6" s="27" t="s">
        <v>88</v>
      </c>
      <c r="D6" s="28">
        <v>2026</v>
      </c>
      <c r="E6" s="28">
        <v>2027</v>
      </c>
      <c r="F6" s="28">
        <v>2028</v>
      </c>
      <c r="G6" s="29">
        <v>2029</v>
      </c>
    </row>
    <row r="7" spans="1:9" x14ac:dyDescent="0.3">
      <c r="A7" s="30" t="s">
        <v>89</v>
      </c>
      <c r="B7" s="31"/>
      <c r="C7" s="32"/>
      <c r="D7" s="33"/>
      <c r="E7" s="33"/>
      <c r="F7" s="33"/>
      <c r="G7" s="34"/>
    </row>
    <row r="8" spans="1:9" x14ac:dyDescent="0.3">
      <c r="A8" s="35" t="s">
        <v>90</v>
      </c>
      <c r="B8" s="36"/>
      <c r="C8" s="37">
        <f>5000000-C51</f>
        <v>4771901.5911348844</v>
      </c>
      <c r="D8" s="37">
        <f>0.85*D31</f>
        <v>262411.39990000002</v>
      </c>
      <c r="E8" s="37">
        <f>0.85*E31</f>
        <v>2424538.0575203691</v>
      </c>
      <c r="F8" s="37">
        <f>C8-E8-D8</f>
        <v>2084952.1337145153</v>
      </c>
      <c r="G8" s="38"/>
    </row>
    <row r="9" spans="1:9" s="44" customFormat="1" ht="27.6" x14ac:dyDescent="0.3">
      <c r="A9" s="39" t="s">
        <v>91</v>
      </c>
      <c r="B9" s="40"/>
      <c r="C9" s="41">
        <f>C29-C8</f>
        <v>1585725.9543451164</v>
      </c>
      <c r="D9" s="41">
        <f>D29-D8</f>
        <v>46307.894100000034</v>
      </c>
      <c r="E9" s="41">
        <f>E29-E8</f>
        <v>427859.65720947692</v>
      </c>
      <c r="F9" s="41">
        <f>C9-E9-D9</f>
        <v>1111558.4030356393</v>
      </c>
      <c r="G9" s="42"/>
      <c r="H9" s="43"/>
    </row>
    <row r="10" spans="1:9" ht="15" thickBot="1" x14ac:dyDescent="0.35">
      <c r="A10" s="45" t="s">
        <v>92</v>
      </c>
      <c r="B10" s="46"/>
      <c r="C10" s="47"/>
      <c r="D10" s="48"/>
      <c r="E10" s="48"/>
      <c r="F10" s="117">
        <f>C10-E10</f>
        <v>0</v>
      </c>
      <c r="G10" s="49"/>
    </row>
    <row r="11" spans="1:9" ht="15" thickBot="1" x14ac:dyDescent="0.35">
      <c r="A11" s="50" t="s">
        <v>93</v>
      </c>
      <c r="B11" s="51"/>
      <c r="C11" s="52">
        <f>SUM(C8+C9+C10)</f>
        <v>6357627.5454800008</v>
      </c>
      <c r="D11" s="52">
        <f t="shared" ref="D11" si="0">SUM(D8+D9+D10)</f>
        <v>308719.29400000005</v>
      </c>
      <c r="E11" s="52"/>
      <c r="F11" s="118">
        <f>SUM(F8+F9+F10)</f>
        <v>3196510.5367501546</v>
      </c>
      <c r="G11" s="53">
        <f>SUM(G8+G9+G10)</f>
        <v>0</v>
      </c>
      <c r="I11" s="77"/>
    </row>
    <row r="12" spans="1:9" ht="15" thickBot="1" x14ac:dyDescent="0.35">
      <c r="A12" s="54" t="s">
        <v>94</v>
      </c>
      <c r="B12" s="55"/>
      <c r="C12" s="56"/>
      <c r="D12" s="57"/>
      <c r="E12" s="57"/>
      <c r="F12" s="57"/>
      <c r="G12" s="58"/>
    </row>
    <row r="13" spans="1:9" ht="27" thickBot="1" x14ac:dyDescent="0.35">
      <c r="A13" s="104" t="s">
        <v>104</v>
      </c>
      <c r="B13" s="105"/>
      <c r="C13" s="106">
        <f>SUM(C14+C19)</f>
        <v>314643.78788000002</v>
      </c>
      <c r="D13" s="106">
        <f t="shared" ref="D13:F13" si="1">SUM(D14+D19)</f>
        <v>308719.29400000005</v>
      </c>
      <c r="E13" s="106">
        <f t="shared" si="1"/>
        <v>2552.0896713846164</v>
      </c>
      <c r="F13" s="106">
        <f t="shared" si="1"/>
        <v>3372.4042086153854</v>
      </c>
      <c r="G13" s="107"/>
      <c r="I13" s="77"/>
    </row>
    <row r="14" spans="1:9" x14ac:dyDescent="0.3">
      <c r="A14" s="95" t="s">
        <v>134</v>
      </c>
      <c r="B14" s="87"/>
      <c r="C14" s="88">
        <f>SUM(C15:C18)</f>
        <v>311271.38367138465</v>
      </c>
      <c r="D14" s="88">
        <f t="shared" ref="D14:F14" si="2">SUM(D15:D18)</f>
        <v>308719.29400000005</v>
      </c>
      <c r="E14" s="88">
        <f t="shared" si="2"/>
        <v>2552.0896713846164</v>
      </c>
      <c r="F14" s="88">
        <f t="shared" si="2"/>
        <v>0</v>
      </c>
      <c r="G14" s="94"/>
      <c r="I14" s="77"/>
    </row>
    <row r="15" spans="1:9" x14ac:dyDescent="0.3">
      <c r="A15" s="59" t="s">
        <v>102</v>
      </c>
      <c r="B15" s="82"/>
      <c r="C15" s="83">
        <f>8260*1.21</f>
        <v>9994.6</v>
      </c>
      <c r="D15" s="60">
        <f>C15</f>
        <v>9994.6</v>
      </c>
      <c r="E15" s="60"/>
      <c r="F15" s="60"/>
      <c r="G15" s="96"/>
    </row>
    <row r="16" spans="1:9" x14ac:dyDescent="0.3">
      <c r="A16" s="59" t="s">
        <v>116</v>
      </c>
      <c r="B16" s="82"/>
      <c r="C16" s="83">
        <f>0.05*F37</f>
        <v>296224.69400000008</v>
      </c>
      <c r="D16" s="60">
        <f>C16</f>
        <v>296224.69400000008</v>
      </c>
      <c r="E16" s="60"/>
      <c r="F16" s="60"/>
      <c r="G16" s="96"/>
    </row>
    <row r="17" spans="1:9" x14ac:dyDescent="0.3">
      <c r="A17" s="59" t="s">
        <v>99</v>
      </c>
      <c r="B17" s="97"/>
      <c r="C17" s="98">
        <f>0.02*C16*C35</f>
        <v>2552.0896713846164</v>
      </c>
      <c r="D17" s="60"/>
      <c r="E17" s="60">
        <f>C17</f>
        <v>2552.0896713846164</v>
      </c>
      <c r="F17" s="99"/>
      <c r="G17" s="102"/>
    </row>
    <row r="18" spans="1:9" x14ac:dyDescent="0.3">
      <c r="A18" s="59" t="s">
        <v>103</v>
      </c>
      <c r="B18" s="82"/>
      <c r="C18" s="83">
        <v>2500</v>
      </c>
      <c r="D18" s="60">
        <f>C18</f>
        <v>2500</v>
      </c>
      <c r="E18" s="60"/>
      <c r="F18" s="60"/>
      <c r="G18" s="102"/>
    </row>
    <row r="19" spans="1:9" x14ac:dyDescent="0.3">
      <c r="A19" s="100" t="s">
        <v>133</v>
      </c>
      <c r="B19" s="97"/>
      <c r="C19" s="83">
        <f>C20</f>
        <v>3372.4042086153854</v>
      </c>
      <c r="D19" s="83">
        <f t="shared" ref="D19:F19" si="3">D20</f>
        <v>0</v>
      </c>
      <c r="E19" s="83">
        <f t="shared" si="3"/>
        <v>0</v>
      </c>
      <c r="F19" s="83">
        <f t="shared" si="3"/>
        <v>3372.4042086153854</v>
      </c>
      <c r="G19" s="102"/>
    </row>
    <row r="20" spans="1:9" ht="15" thickBot="1" x14ac:dyDescent="0.35">
      <c r="A20" s="61" t="s">
        <v>107</v>
      </c>
      <c r="B20" s="101"/>
      <c r="C20" s="89">
        <f>0.02*C16*C36</f>
        <v>3372.4042086153854</v>
      </c>
      <c r="D20" s="62"/>
      <c r="E20" s="62"/>
      <c r="F20" s="62">
        <f>C20</f>
        <v>3372.4042086153854</v>
      </c>
      <c r="G20" s="103"/>
    </row>
    <row r="21" spans="1:9" ht="15" thickBot="1" x14ac:dyDescent="0.35">
      <c r="A21" s="108" t="s">
        <v>95</v>
      </c>
      <c r="B21" s="109"/>
      <c r="C21" s="110">
        <f>SUM(C22:C24)</f>
        <v>5924493.8800000008</v>
      </c>
      <c r="D21" s="111">
        <f>SUM(D22:D24)</f>
        <v>0</v>
      </c>
      <c r="E21" s="111">
        <f>SUM(E22:E24)</f>
        <v>2793966.2990769232</v>
      </c>
      <c r="F21" s="110">
        <f>SUM(F22:F24)</f>
        <v>3130527.5809230772</v>
      </c>
      <c r="G21" s="112">
        <f t="shared" ref="G21" si="4">SUM(G22:G24)</f>
        <v>0</v>
      </c>
      <c r="I21" s="77"/>
    </row>
    <row r="22" spans="1:9" x14ac:dyDescent="0.3">
      <c r="A22" s="63" t="s">
        <v>110</v>
      </c>
      <c r="B22" s="64"/>
      <c r="C22" s="65">
        <f>D35</f>
        <v>2369047.8990769233</v>
      </c>
      <c r="D22" s="71"/>
      <c r="E22" s="84">
        <f>C22</f>
        <v>2369047.8990769233</v>
      </c>
      <c r="F22" s="86">
        <f>C22-E22</f>
        <v>0</v>
      </c>
      <c r="G22" s="66"/>
    </row>
    <row r="23" spans="1:9" x14ac:dyDescent="0.3">
      <c r="A23" s="67" t="s">
        <v>109</v>
      </c>
      <c r="B23" s="68"/>
      <c r="C23" s="69">
        <f>E35</f>
        <v>424918.4</v>
      </c>
      <c r="D23" s="60"/>
      <c r="E23" s="84">
        <f>C23</f>
        <v>424918.4</v>
      </c>
      <c r="F23" s="86">
        <f>C23-E23</f>
        <v>0</v>
      </c>
      <c r="G23" s="70"/>
    </row>
    <row r="24" spans="1:9" ht="15" thickBot="1" x14ac:dyDescent="0.35">
      <c r="A24" s="90" t="s">
        <v>108</v>
      </c>
      <c r="B24" s="91"/>
      <c r="C24" s="85">
        <f>D36</f>
        <v>3130527.5809230772</v>
      </c>
      <c r="D24" s="81"/>
      <c r="E24" s="92"/>
      <c r="F24" s="86">
        <f>C24-E24</f>
        <v>3130527.5809230772</v>
      </c>
      <c r="G24" s="93"/>
    </row>
    <row r="25" spans="1:9" ht="15" thickBot="1" x14ac:dyDescent="0.35">
      <c r="A25" s="113" t="s">
        <v>105</v>
      </c>
      <c r="B25" s="114"/>
      <c r="C25" s="110">
        <f>C26+C27</f>
        <v>118489.87760000001</v>
      </c>
      <c r="D25" s="111">
        <f>D26+D27</f>
        <v>0</v>
      </c>
      <c r="E25" s="110">
        <f>E26+E27</f>
        <v>55879.325981538466</v>
      </c>
      <c r="F25" s="110">
        <f>C25-E25</f>
        <v>62610.551618461541</v>
      </c>
      <c r="G25" s="115"/>
    </row>
    <row r="26" spans="1:9" x14ac:dyDescent="0.3">
      <c r="A26" s="63" t="s">
        <v>111</v>
      </c>
      <c r="B26" s="64"/>
      <c r="C26" s="65">
        <f>0.02*F35</f>
        <v>55879.325981538466</v>
      </c>
      <c r="D26" s="71"/>
      <c r="E26" s="84">
        <f>C26</f>
        <v>55879.325981538466</v>
      </c>
      <c r="F26" s="86">
        <f>C26-E26</f>
        <v>0</v>
      </c>
      <c r="G26" s="66"/>
    </row>
    <row r="27" spans="1:9" ht="15" thickBot="1" x14ac:dyDescent="0.35">
      <c r="A27" s="63" t="s">
        <v>112</v>
      </c>
      <c r="B27" s="68"/>
      <c r="C27" s="69">
        <f>0.02*F36</f>
        <v>62610.551618461548</v>
      </c>
      <c r="D27" s="60"/>
      <c r="E27" s="84"/>
      <c r="F27" s="86">
        <f t="shared" ref="F27" si="5">C27-E27</f>
        <v>62610.551618461548</v>
      </c>
      <c r="G27" s="70"/>
    </row>
    <row r="28" spans="1:9" ht="15" thickBot="1" x14ac:dyDescent="0.35">
      <c r="A28" s="108" t="s">
        <v>101</v>
      </c>
      <c r="B28" s="109"/>
      <c r="C28" s="110"/>
      <c r="D28" s="110"/>
      <c r="E28" s="110"/>
      <c r="F28" s="110">
        <f>C28-E28</f>
        <v>0</v>
      </c>
      <c r="G28" s="116"/>
      <c r="H28" s="72"/>
    </row>
    <row r="29" spans="1:9" ht="15" thickBot="1" x14ac:dyDescent="0.35">
      <c r="A29" s="73" t="s">
        <v>96</v>
      </c>
      <c r="B29" s="74"/>
      <c r="C29" s="75">
        <f>C13+C21+C25+C28</f>
        <v>6357627.5454800008</v>
      </c>
      <c r="D29" s="75">
        <f>D13+D21+D25+D28</f>
        <v>308719.29400000005</v>
      </c>
      <c r="E29" s="75">
        <f>E13+E21+E25+E28</f>
        <v>2852397.714729846</v>
      </c>
      <c r="F29" s="75">
        <f>F13+F21+F25+F28</f>
        <v>3196510.5367501541</v>
      </c>
      <c r="G29" s="75">
        <f t="shared" ref="G29" si="6">G13+G21+G25+G28</f>
        <v>0</v>
      </c>
    </row>
    <row r="30" spans="1:9" x14ac:dyDescent="0.3">
      <c r="C30" s="77"/>
      <c r="D30" s="77"/>
      <c r="E30" s="77"/>
      <c r="F30" s="77"/>
      <c r="G30" s="77"/>
    </row>
    <row r="31" spans="1:9" s="80" customFormat="1" x14ac:dyDescent="0.3">
      <c r="A31" s="78" t="s">
        <v>97</v>
      </c>
      <c r="B31" s="78"/>
      <c r="C31" s="79">
        <f>SUM(D31:G31)</f>
        <v>5614001.8719233945</v>
      </c>
      <c r="D31" s="79">
        <f>D29</f>
        <v>308719.29400000005</v>
      </c>
      <c r="E31" s="79">
        <f>E29</f>
        <v>2852397.714729846</v>
      </c>
      <c r="F31" s="79">
        <f>5000000/0.85-D31-E31-D65</f>
        <v>2452884.8631935478</v>
      </c>
      <c r="G31" s="79"/>
      <c r="H31"/>
    </row>
    <row r="32" spans="1:9" s="80" customFormat="1" x14ac:dyDescent="0.3">
      <c r="A32" s="78" t="s">
        <v>98</v>
      </c>
      <c r="B32" s="78"/>
      <c r="C32" s="79">
        <f>SUM(D32:G32)</f>
        <v>743625.67355660629</v>
      </c>
      <c r="D32" s="79">
        <f>D29-D31</f>
        <v>0</v>
      </c>
      <c r="E32" s="79"/>
      <c r="F32" s="79">
        <f>F29-F31</f>
        <v>743625.67355660629</v>
      </c>
      <c r="G32" s="79"/>
      <c r="H32"/>
    </row>
    <row r="34" spans="1:7" x14ac:dyDescent="0.3">
      <c r="A34" s="167" t="s">
        <v>138</v>
      </c>
      <c r="B34" s="166" t="s">
        <v>137</v>
      </c>
      <c r="C34" s="166" t="s">
        <v>0</v>
      </c>
      <c r="D34" s="123" t="s">
        <v>113</v>
      </c>
      <c r="E34" s="123" t="s">
        <v>114</v>
      </c>
      <c r="F34" s="123" t="s">
        <v>115</v>
      </c>
    </row>
    <row r="35" spans="1:7" x14ac:dyDescent="0.3">
      <c r="A35" s="161" t="s">
        <v>131</v>
      </c>
      <c r="B35" s="162">
        <v>2800</v>
      </c>
      <c r="C35" s="163">
        <f>B35/B37</f>
        <v>0.43076923076923079</v>
      </c>
      <c r="D35" s="164">
        <f>C35*D37</f>
        <v>2369047.8990769233</v>
      </c>
      <c r="E35" s="164">
        <f>E37</f>
        <v>424918.4</v>
      </c>
      <c r="F35" s="165">
        <f>D35+E35</f>
        <v>2793966.2990769232</v>
      </c>
    </row>
    <row r="36" spans="1:7" x14ac:dyDescent="0.3">
      <c r="A36" s="161" t="s">
        <v>132</v>
      </c>
      <c r="B36" s="162">
        <f>6500-B35</f>
        <v>3700</v>
      </c>
      <c r="C36" s="163">
        <f>B36/B37</f>
        <v>0.56923076923076921</v>
      </c>
      <c r="D36" s="164">
        <f>C36*D37</f>
        <v>3130527.5809230772</v>
      </c>
      <c r="E36" s="164"/>
      <c r="F36" s="165">
        <f t="shared" ref="F36" si="7">D36+E36</f>
        <v>3130527.5809230772</v>
      </c>
    </row>
    <row r="37" spans="1:7" x14ac:dyDescent="0.3">
      <c r="A37" s="119" t="s">
        <v>106</v>
      </c>
      <c r="B37" s="119">
        <f>B35+B36</f>
        <v>6500</v>
      </c>
      <c r="C37" s="162"/>
      <c r="D37" s="165">
        <f>5499575.48</f>
        <v>5499575.4800000004</v>
      </c>
      <c r="E37" s="165">
        <v>424918.4</v>
      </c>
      <c r="F37" s="165">
        <f>D37+E37</f>
        <v>5924493.8800000008</v>
      </c>
    </row>
    <row r="39" spans="1:7" x14ac:dyDescent="0.3">
      <c r="B39" s="122"/>
      <c r="C39" s="123" t="s">
        <v>11</v>
      </c>
      <c r="D39" s="123" t="s">
        <v>119</v>
      </c>
      <c r="E39" s="123" t="s">
        <v>120</v>
      </c>
    </row>
    <row r="40" spans="1:7" x14ac:dyDescent="0.3">
      <c r="B40" s="119" t="s">
        <v>117</v>
      </c>
      <c r="C40" s="120">
        <f>C14+C22+C23+C26</f>
        <v>3161117.0087298462</v>
      </c>
      <c r="D40" s="120">
        <f>0.85*C40</f>
        <v>2686949.4574203691</v>
      </c>
      <c r="E40" s="120">
        <f>C40-D40</f>
        <v>474167.55130947707</v>
      </c>
    </row>
    <row r="41" spans="1:7" x14ac:dyDescent="0.3">
      <c r="B41" s="119" t="s">
        <v>118</v>
      </c>
      <c r="C41" s="120">
        <f>C19+C24+C27</f>
        <v>3196510.5367501541</v>
      </c>
      <c r="D41" s="120">
        <f>5000000-D40</f>
        <v>2313050.5425796309</v>
      </c>
      <c r="E41" s="120">
        <f>C41-D41</f>
        <v>883459.99417052325</v>
      </c>
    </row>
    <row r="42" spans="1:7" x14ac:dyDescent="0.3">
      <c r="B42" s="119" t="s">
        <v>106</v>
      </c>
      <c r="C42" s="121">
        <f>C40+C41</f>
        <v>6357627.5454799999</v>
      </c>
      <c r="D42" s="121">
        <f t="shared" ref="D42:E42" si="8">D40+D41</f>
        <v>5000000</v>
      </c>
      <c r="E42" s="121">
        <f t="shared" si="8"/>
        <v>1357627.5454800003</v>
      </c>
    </row>
    <row r="47" spans="1:7" x14ac:dyDescent="0.3">
      <c r="A47" s="151" t="s">
        <v>121</v>
      </c>
      <c r="B47" s="151"/>
      <c r="C47" s="151"/>
      <c r="D47" s="151"/>
    </row>
    <row r="48" spans="1:7" ht="16.2" thickBot="1" x14ac:dyDescent="0.35">
      <c r="A48" s="24"/>
      <c r="B48" s="24"/>
      <c r="C48" s="24"/>
      <c r="D48" s="25"/>
      <c r="E48" s="25"/>
      <c r="F48" s="25"/>
      <c r="G48" s="25"/>
    </row>
    <row r="49" spans="1:7" ht="21" thickBot="1" x14ac:dyDescent="0.35">
      <c r="A49" s="26"/>
      <c r="B49" s="27" t="s">
        <v>31</v>
      </c>
      <c r="C49" s="27" t="s">
        <v>88</v>
      </c>
      <c r="D49" s="28">
        <v>2026</v>
      </c>
      <c r="E49" s="28">
        <v>2027</v>
      </c>
      <c r="F49" s="28">
        <v>2028</v>
      </c>
      <c r="G49" s="29">
        <v>2029</v>
      </c>
    </row>
    <row r="50" spans="1:7" x14ac:dyDescent="0.3">
      <c r="A50" s="30" t="s">
        <v>89</v>
      </c>
      <c r="B50" s="31"/>
      <c r="C50" s="32"/>
      <c r="D50" s="33"/>
      <c r="E50" s="33"/>
      <c r="F50" s="33"/>
      <c r="G50" s="34"/>
    </row>
    <row r="51" spans="1:7" x14ac:dyDescent="0.3">
      <c r="A51" s="35" t="s">
        <v>90</v>
      </c>
      <c r="B51" s="36"/>
      <c r="C51" s="37">
        <f>SUM(D51:E51)</f>
        <v>228098.40886511543</v>
      </c>
      <c r="D51" s="37">
        <f>0.85*D65</f>
        <v>228098.40886511543</v>
      </c>
      <c r="E51" s="37">
        <f>0.85*E65</f>
        <v>0</v>
      </c>
      <c r="F51" s="37"/>
      <c r="G51" s="38"/>
    </row>
    <row r="52" spans="1:7" ht="27.6" x14ac:dyDescent="0.3">
      <c r="A52" s="39" t="s">
        <v>91</v>
      </c>
      <c r="B52" s="40"/>
      <c r="C52" s="41">
        <f>C65-C51</f>
        <v>40252.660387961543</v>
      </c>
      <c r="D52" s="41">
        <f>D65-D51</f>
        <v>40252.660387961543</v>
      </c>
      <c r="E52" s="41">
        <f>E65-E51</f>
        <v>0</v>
      </c>
      <c r="F52" s="41">
        <f>C52-E52-D52</f>
        <v>0</v>
      </c>
      <c r="G52" s="42"/>
    </row>
    <row r="53" spans="1:7" ht="15" thickBot="1" x14ac:dyDescent="0.35">
      <c r="A53" s="45" t="s">
        <v>92</v>
      </c>
      <c r="B53" s="46"/>
      <c r="C53" s="47"/>
      <c r="D53" s="48"/>
      <c r="E53" s="48"/>
      <c r="F53" s="117">
        <f>C53-E53</f>
        <v>0</v>
      </c>
      <c r="G53" s="49"/>
    </row>
    <row r="54" spans="1:7" ht="15" thickBot="1" x14ac:dyDescent="0.35">
      <c r="A54" s="50" t="s">
        <v>93</v>
      </c>
      <c r="B54" s="51"/>
      <c r="C54" s="52">
        <f>SUM(C51+C52+C53)</f>
        <v>268351.06925307697</v>
      </c>
      <c r="D54" s="52">
        <f t="shared" ref="D54" si="9">SUM(D51+D52+D53)</f>
        <v>268351.06925307697</v>
      </c>
      <c r="E54" s="52"/>
      <c r="F54" s="118">
        <f>SUM(F51+F52+F53)</f>
        <v>0</v>
      </c>
      <c r="G54" s="53">
        <f>SUM(G51+G52+G53)</f>
        <v>0</v>
      </c>
    </row>
    <row r="55" spans="1:7" ht="15" thickBot="1" x14ac:dyDescent="0.35">
      <c r="A55" s="54" t="s">
        <v>94</v>
      </c>
      <c r="B55" s="55"/>
      <c r="C55" s="56"/>
      <c r="D55" s="57"/>
      <c r="E55" s="57"/>
      <c r="F55" s="57"/>
      <c r="G55" s="58"/>
    </row>
    <row r="56" spans="1:7" ht="27" thickBot="1" x14ac:dyDescent="0.35">
      <c r="A56" s="104" t="s">
        <v>104</v>
      </c>
      <c r="B56" s="105"/>
      <c r="C56" s="106">
        <f>SUM(C57:C60)</f>
        <v>13393.674653076925</v>
      </c>
      <c r="D56" s="106">
        <f t="shared" ref="D56:F56" si="10">SUM(D57:D60)</f>
        <v>13393.674653076925</v>
      </c>
      <c r="E56" s="106">
        <f t="shared" si="10"/>
        <v>0</v>
      </c>
      <c r="F56" s="106">
        <f t="shared" si="10"/>
        <v>0</v>
      </c>
      <c r="G56" s="107"/>
    </row>
    <row r="57" spans="1:7" x14ac:dyDescent="0.3">
      <c r="A57" s="59" t="s">
        <v>102</v>
      </c>
      <c r="B57" s="82"/>
      <c r="C57" s="83">
        <f>8260*1.21*420/6500</f>
        <v>645.80492307692305</v>
      </c>
      <c r="D57" s="60">
        <f>C57</f>
        <v>645.80492307692305</v>
      </c>
      <c r="E57" s="60"/>
      <c r="F57" s="60"/>
      <c r="G57" s="96"/>
    </row>
    <row r="58" spans="1:7" x14ac:dyDescent="0.3">
      <c r="A58" s="59" t="s">
        <v>116</v>
      </c>
      <c r="B58" s="82"/>
      <c r="C58" s="83">
        <f>0.05*249958.23</f>
        <v>12497.911500000002</v>
      </c>
      <c r="D58" s="60">
        <f>C58</f>
        <v>12497.911500000002</v>
      </c>
      <c r="E58" s="60"/>
      <c r="F58" s="60"/>
      <c r="G58" s="96"/>
    </row>
    <row r="59" spans="1:7" x14ac:dyDescent="0.3">
      <c r="A59" s="59" t="s">
        <v>99</v>
      </c>
      <c r="B59" s="97"/>
      <c r="C59" s="98">
        <f>0.02*C58</f>
        <v>249.95823000000004</v>
      </c>
      <c r="D59" s="60">
        <f>C59</f>
        <v>249.95823000000004</v>
      </c>
      <c r="E59" s="60"/>
      <c r="F59" s="99"/>
      <c r="G59" s="102"/>
    </row>
    <row r="60" spans="1:7" ht="15" thickBot="1" x14ac:dyDescent="0.35">
      <c r="A60" s="59" t="s">
        <v>103</v>
      </c>
      <c r="B60" s="82"/>
      <c r="C60" s="83"/>
      <c r="D60" s="60">
        <f>C60</f>
        <v>0</v>
      </c>
      <c r="E60" s="60"/>
      <c r="F60" s="60"/>
      <c r="G60" s="102"/>
    </row>
    <row r="61" spans="1:7" ht="15" thickBot="1" x14ac:dyDescent="0.35">
      <c r="A61" s="108" t="s">
        <v>95</v>
      </c>
      <c r="B61" s="109"/>
      <c r="C61" s="125">
        <f>SUM(C62:C62)</f>
        <v>249958.23</v>
      </c>
      <c r="D61" s="111">
        <f>SUM(D62:D62)</f>
        <v>249958.23</v>
      </c>
      <c r="E61" s="111">
        <f>SUM(E62:E62)</f>
        <v>0</v>
      </c>
      <c r="F61" s="110"/>
      <c r="G61" s="112">
        <f>SUM(G62:G62)</f>
        <v>0</v>
      </c>
    </row>
    <row r="62" spans="1:7" ht="15" thickBot="1" x14ac:dyDescent="0.35">
      <c r="A62" s="63" t="s">
        <v>122</v>
      </c>
      <c r="B62" s="64"/>
      <c r="C62" s="65">
        <v>249958.23</v>
      </c>
      <c r="D62" s="71">
        <f>C62</f>
        <v>249958.23</v>
      </c>
      <c r="E62" s="84"/>
      <c r="F62" s="86"/>
      <c r="G62" s="66"/>
    </row>
    <row r="63" spans="1:7" ht="15" thickBot="1" x14ac:dyDescent="0.35">
      <c r="A63" s="113" t="s">
        <v>105</v>
      </c>
      <c r="B63" s="114"/>
      <c r="C63" s="110">
        <f>0.02*C62</f>
        <v>4999.1646000000001</v>
      </c>
      <c r="D63" s="111">
        <f>C63</f>
        <v>4999.1646000000001</v>
      </c>
      <c r="E63" s="110"/>
      <c r="F63" s="110"/>
      <c r="G63" s="115"/>
    </row>
    <row r="64" spans="1:7" ht="15" thickBot="1" x14ac:dyDescent="0.35">
      <c r="A64" s="108" t="s">
        <v>101</v>
      </c>
      <c r="B64" s="109"/>
      <c r="C64" s="110"/>
      <c r="D64" s="110"/>
      <c r="E64" s="110"/>
      <c r="F64" s="110">
        <f>C64-E64</f>
        <v>0</v>
      </c>
      <c r="G64" s="116"/>
    </row>
    <row r="65" spans="1:7" ht="15" thickBot="1" x14ac:dyDescent="0.35">
      <c r="A65" s="73" t="s">
        <v>96</v>
      </c>
      <c r="B65" s="74"/>
      <c r="C65" s="124">
        <f>C56+C61+C63+C64</f>
        <v>268351.06925307697</v>
      </c>
      <c r="D65" s="75">
        <f>D56+D61+D63+D64</f>
        <v>268351.06925307697</v>
      </c>
      <c r="E65" s="75">
        <f>E56+E61+E63+E64</f>
        <v>0</v>
      </c>
      <c r="F65" s="75">
        <f>F56+F61+F63+F64</f>
        <v>0</v>
      </c>
      <c r="G65" s="75">
        <f>G56+G61+G63+G64</f>
        <v>0</v>
      </c>
    </row>
    <row r="67" spans="1:7" ht="15" thickBot="1" x14ac:dyDescent="0.35"/>
    <row r="68" spans="1:7" ht="43.8" thickTop="1" x14ac:dyDescent="0.3">
      <c r="A68" s="138" t="s">
        <v>130</v>
      </c>
      <c r="B68" s="126" t="s">
        <v>129</v>
      </c>
      <c r="C68" s="143" t="s">
        <v>135</v>
      </c>
      <c r="D68" s="127" t="s">
        <v>136</v>
      </c>
      <c r="E68" s="126" t="s">
        <v>129</v>
      </c>
      <c r="F68" s="143" t="s">
        <v>135</v>
      </c>
      <c r="G68" s="127" t="s">
        <v>136</v>
      </c>
    </row>
    <row r="69" spans="1:7" x14ac:dyDescent="0.3">
      <c r="A69" s="139" t="s">
        <v>10</v>
      </c>
      <c r="B69" s="128"/>
      <c r="C69" s="144"/>
      <c r="D69" s="129"/>
      <c r="E69" s="128"/>
      <c r="F69" s="144"/>
      <c r="G69" s="129"/>
    </row>
    <row r="70" spans="1:7" x14ac:dyDescent="0.3">
      <c r="A70" s="140" t="s">
        <v>123</v>
      </c>
      <c r="B70" s="128">
        <f>C15+C57</f>
        <v>10640.404923076923</v>
      </c>
      <c r="C70" s="144">
        <f>B70</f>
        <v>10640.404923076923</v>
      </c>
      <c r="D70" s="129"/>
      <c r="E70" s="128">
        <f>B70/B77</f>
        <v>1.6058616457677115E-3</v>
      </c>
      <c r="F70" s="144">
        <f>C70/C77</f>
        <v>3.1026400249613015E-3</v>
      </c>
      <c r="G70" s="129">
        <f>D70/D77</f>
        <v>0</v>
      </c>
    </row>
    <row r="71" spans="1:7" x14ac:dyDescent="0.3">
      <c r="A71" s="140" t="s">
        <v>124</v>
      </c>
      <c r="B71" s="128">
        <f>C18</f>
        <v>2500</v>
      </c>
      <c r="C71" s="144">
        <f>B71</f>
        <v>2500</v>
      </c>
      <c r="D71" s="129"/>
      <c r="E71" s="128">
        <f>B71/B77</f>
        <v>3.7730275712649733E-4</v>
      </c>
      <c r="F71" s="144">
        <f>C71/C77</f>
        <v>7.2897602285611619E-4</v>
      </c>
      <c r="G71" s="129">
        <f>D71/D77</f>
        <v>0</v>
      </c>
    </row>
    <row r="72" spans="1:7" x14ac:dyDescent="0.3">
      <c r="A72" s="140" t="s">
        <v>125</v>
      </c>
      <c r="B72" s="128">
        <f>C16+C58</f>
        <v>308722.60550000006</v>
      </c>
      <c r="C72" s="144">
        <f>B72</f>
        <v>308722.60550000006</v>
      </c>
      <c r="D72" s="129"/>
      <c r="E72" s="128">
        <f>B72/B77</f>
        <v>4.6592756096970389E-2</v>
      </c>
      <c r="F72" s="144">
        <f>C72/C77</f>
        <v>9.0020550849267106E-2</v>
      </c>
      <c r="G72" s="129">
        <f>D72/D77</f>
        <v>0</v>
      </c>
    </row>
    <row r="73" spans="1:7" x14ac:dyDescent="0.3">
      <c r="A73" s="141" t="s">
        <v>106</v>
      </c>
      <c r="B73" s="130">
        <f t="shared" ref="B73:G73" si="11">SUM(B70:B72)</f>
        <v>321863.01042307698</v>
      </c>
      <c r="C73" s="145">
        <f t="shared" si="11"/>
        <v>321863.01042307698</v>
      </c>
      <c r="D73" s="131">
        <f t="shared" si="11"/>
        <v>0</v>
      </c>
      <c r="E73" s="130">
        <f t="shared" si="11"/>
        <v>4.8575920499864596E-2</v>
      </c>
      <c r="F73" s="145">
        <f t="shared" si="11"/>
        <v>9.3852166897084519E-2</v>
      </c>
      <c r="G73" s="131">
        <f t="shared" si="11"/>
        <v>0</v>
      </c>
    </row>
    <row r="74" spans="1:7" x14ac:dyDescent="0.3">
      <c r="A74" s="140" t="s">
        <v>126</v>
      </c>
      <c r="B74" s="128">
        <f>C21+C61</f>
        <v>6174452.1100000013</v>
      </c>
      <c r="C74" s="144">
        <f>C22+C23+C61</f>
        <v>3043924.5290769232</v>
      </c>
      <c r="D74" s="129">
        <f>C24</f>
        <v>3130527.5809230772</v>
      </c>
      <c r="E74" s="128">
        <f>B74/B77</f>
        <v>0.93185512193940778</v>
      </c>
      <c r="F74" s="144">
        <f>C74/C77</f>
        <v>0.88757919883226866</v>
      </c>
      <c r="G74" s="129">
        <f>D74/D77</f>
        <v>0.97935781688548385</v>
      </c>
    </row>
    <row r="75" spans="1:7" x14ac:dyDescent="0.3">
      <c r="A75" s="140" t="s">
        <v>127</v>
      </c>
      <c r="B75" s="128">
        <f>C25+C63</f>
        <v>123489.04220000001</v>
      </c>
      <c r="C75" s="144">
        <f>C26+C63</f>
        <v>60878.49058153847</v>
      </c>
      <c r="D75" s="129">
        <f>C27</f>
        <v>62610.551618461548</v>
      </c>
      <c r="E75" s="128">
        <f>B75/B77</f>
        <v>1.8637102438788154E-2</v>
      </c>
      <c r="F75" s="144">
        <f>C75/C77</f>
        <v>1.7751583976645377E-2</v>
      </c>
      <c r="G75" s="129">
        <f>D75/D77</f>
        <v>1.9587156337709678E-2</v>
      </c>
    </row>
    <row r="76" spans="1:7" x14ac:dyDescent="0.3">
      <c r="A76" s="140" t="s">
        <v>128</v>
      </c>
      <c r="B76" s="128">
        <f>C17+C20+C59</f>
        <v>6174.452110000002</v>
      </c>
      <c r="C76" s="146">
        <f>C17+C59</f>
        <v>2802.0479013846166</v>
      </c>
      <c r="D76" s="129">
        <f>C20</f>
        <v>3372.4042086153854</v>
      </c>
      <c r="E76" s="128">
        <f>B76/B77</f>
        <v>9.3185512193940789E-4</v>
      </c>
      <c r="F76" s="146">
        <f>C76/C77</f>
        <v>8.1705029400147382E-4</v>
      </c>
      <c r="G76" s="129">
        <f>D76/D77</f>
        <v>1.0550267768064546E-3</v>
      </c>
    </row>
    <row r="77" spans="1:7" x14ac:dyDescent="0.3">
      <c r="A77" s="141" t="s">
        <v>129</v>
      </c>
      <c r="B77" s="130">
        <f>B73+B74+B75+B76</f>
        <v>6625978.6147330785</v>
      </c>
      <c r="C77" s="145">
        <f>C73+C74+C75+C76</f>
        <v>3429468.077982923</v>
      </c>
      <c r="D77" s="131">
        <f t="shared" ref="D77" si="12">D73+D74+D75+D76</f>
        <v>3196510.5367501541</v>
      </c>
      <c r="E77" s="130">
        <f>E73+E74+E75+E76</f>
        <v>0.99999999999999989</v>
      </c>
      <c r="F77" s="145">
        <f>F73+F74+F75+F76</f>
        <v>1</v>
      </c>
      <c r="G77" s="131">
        <f>G73+G74+G75+G76</f>
        <v>1</v>
      </c>
    </row>
    <row r="78" spans="1:7" x14ac:dyDescent="0.3">
      <c r="A78" s="139" t="s">
        <v>89</v>
      </c>
      <c r="B78" s="132"/>
      <c r="C78" s="147"/>
      <c r="D78" s="133"/>
      <c r="E78" s="132"/>
      <c r="F78" s="147"/>
      <c r="G78" s="133"/>
    </row>
    <row r="79" spans="1:7" x14ac:dyDescent="0.3">
      <c r="A79" s="140" t="s">
        <v>119</v>
      </c>
      <c r="B79" s="134">
        <f>C8+C51</f>
        <v>5000000</v>
      </c>
      <c r="C79" s="148">
        <f>D8+E8+D51+E51</f>
        <v>2915047.8662854847</v>
      </c>
      <c r="D79" s="135">
        <f>F8</f>
        <v>2084952.1337145153</v>
      </c>
      <c r="E79" s="134">
        <f>B79/B81</f>
        <v>0.75460551425299482</v>
      </c>
      <c r="F79" s="148">
        <f>C79/C81</f>
        <v>0.85000000000000009</v>
      </c>
      <c r="G79" s="135">
        <f>D79/D81</f>
        <v>0.65225880213561116</v>
      </c>
    </row>
    <row r="80" spans="1:7" x14ac:dyDescent="0.3">
      <c r="A80" s="140" t="s">
        <v>120</v>
      </c>
      <c r="B80" s="134">
        <f>C9+C52</f>
        <v>1625978.6147330781</v>
      </c>
      <c r="C80" s="148">
        <f>D9+E9+D52+E52</f>
        <v>514420.2116974385</v>
      </c>
      <c r="D80" s="135">
        <f>F9</f>
        <v>1111558.4030356393</v>
      </c>
      <c r="E80" s="134">
        <f>B80/B81</f>
        <v>0.24539448574700529</v>
      </c>
      <c r="F80" s="148">
        <f>C80/C81</f>
        <v>0.15000000000000002</v>
      </c>
      <c r="G80" s="135">
        <f>D80/D81</f>
        <v>0.34774119786438884</v>
      </c>
    </row>
    <row r="81" spans="1:7" ht="15" thickBot="1" x14ac:dyDescent="0.35">
      <c r="A81" s="142" t="s">
        <v>106</v>
      </c>
      <c r="B81" s="136">
        <f>B79+B80</f>
        <v>6625978.6147330776</v>
      </c>
      <c r="C81" s="149">
        <f t="shared" ref="C81:D81" si="13">C79+C80</f>
        <v>3429468.077982923</v>
      </c>
      <c r="D81" s="137">
        <f t="shared" si="13"/>
        <v>3196510.5367501546</v>
      </c>
      <c r="E81" s="136">
        <f>E79+E80</f>
        <v>1</v>
      </c>
      <c r="F81" s="149">
        <f>F79+F80</f>
        <v>1</v>
      </c>
      <c r="G81" s="137">
        <f>G79+G80</f>
        <v>1</v>
      </c>
    </row>
  </sheetData>
  <mergeCells count="3">
    <mergeCell ref="A2:G2"/>
    <mergeCell ref="A4:D4"/>
    <mergeCell ref="A47:D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75F3-A82B-410A-A23B-D436D05C9007}">
  <sheetPr>
    <pageSetUpPr fitToPage="1"/>
  </sheetPr>
  <dimension ref="A1:N22"/>
  <sheetViews>
    <sheetView zoomScaleNormal="100" zoomScaleSheetLayoutView="100" workbookViewId="0">
      <selection activeCell="C26" sqref="C26"/>
    </sheetView>
  </sheetViews>
  <sheetFormatPr defaultColWidth="11.44140625" defaultRowHeight="14.4" x14ac:dyDescent="0.3"/>
  <cols>
    <col min="1" max="16384" width="11.44140625" style="2"/>
  </cols>
  <sheetData>
    <row r="1" spans="1:14" ht="33.75" customHeight="1" thickBot="1" x14ac:dyDescent="0.35">
      <c r="A1" s="13"/>
      <c r="B1" s="3"/>
      <c r="C1" s="3"/>
      <c r="D1" s="14"/>
      <c r="E1" s="14"/>
      <c r="F1" s="14"/>
      <c r="G1" s="14"/>
      <c r="H1" s="3"/>
      <c r="I1" s="155" t="s">
        <v>83</v>
      </c>
      <c r="J1" s="155"/>
      <c r="K1" s="155"/>
      <c r="L1" s="155"/>
    </row>
    <row r="2" spans="1:14" ht="21" thickBot="1" x14ac:dyDescent="0.35">
      <c r="A2" s="156" t="s">
        <v>2</v>
      </c>
      <c r="B2" s="157"/>
      <c r="C2" s="157"/>
      <c r="D2" s="157"/>
      <c r="E2" s="157"/>
      <c r="F2" s="157"/>
      <c r="G2" s="157"/>
      <c r="H2" s="157"/>
      <c r="I2" s="157"/>
      <c r="J2" s="157"/>
      <c r="K2" s="157"/>
      <c r="L2" s="158"/>
      <c r="M2" s="10"/>
      <c r="N2" s="10"/>
    </row>
    <row r="3" spans="1:14" ht="20.399999999999999" x14ac:dyDescent="0.3">
      <c r="A3" s="17"/>
      <c r="B3" s="18"/>
      <c r="C3" s="18"/>
      <c r="D3" s="18"/>
      <c r="E3" s="18"/>
      <c r="F3" s="18"/>
      <c r="G3" s="18"/>
      <c r="H3" s="18"/>
      <c r="I3" s="18"/>
      <c r="J3" s="18"/>
      <c r="K3" s="18"/>
      <c r="L3" s="18"/>
      <c r="M3" s="10"/>
      <c r="N3" s="10"/>
    </row>
    <row r="4" spans="1:14" ht="15.6" x14ac:dyDescent="0.3">
      <c r="A4" s="159" t="s">
        <v>3</v>
      </c>
      <c r="B4" s="159" t="s">
        <v>4</v>
      </c>
      <c r="C4" s="159" t="s">
        <v>5</v>
      </c>
      <c r="D4" s="159" t="s">
        <v>6</v>
      </c>
      <c r="E4" s="159" t="s">
        <v>7</v>
      </c>
      <c r="F4" s="159" t="s">
        <v>8</v>
      </c>
      <c r="G4" s="159" t="s">
        <v>9</v>
      </c>
      <c r="H4" s="159" t="s">
        <v>10</v>
      </c>
      <c r="I4" s="159"/>
      <c r="J4" s="159" t="s">
        <v>11</v>
      </c>
      <c r="K4" s="159"/>
      <c r="L4" s="159" t="s">
        <v>12</v>
      </c>
    </row>
    <row r="5" spans="1:14" ht="63" customHeight="1" x14ac:dyDescent="0.3">
      <c r="A5" s="159"/>
      <c r="B5" s="159"/>
      <c r="C5" s="159"/>
      <c r="D5" s="159"/>
      <c r="E5" s="160"/>
      <c r="F5" s="160"/>
      <c r="G5" s="159"/>
      <c r="H5" s="1" t="s">
        <v>13</v>
      </c>
      <c r="I5" s="1" t="s">
        <v>14</v>
      </c>
      <c r="J5" s="1" t="s">
        <v>15</v>
      </c>
      <c r="K5" s="1" t="s">
        <v>0</v>
      </c>
      <c r="L5" s="159"/>
      <c r="M5" s="2" t="s">
        <v>1</v>
      </c>
    </row>
    <row r="6" spans="1:14" ht="30" customHeight="1" x14ac:dyDescent="0.3">
      <c r="A6" s="21" t="s">
        <v>16</v>
      </c>
      <c r="B6" s="16" t="s">
        <v>17</v>
      </c>
      <c r="C6" s="16" t="s">
        <v>1</v>
      </c>
      <c r="D6" s="11" t="s">
        <v>1</v>
      </c>
      <c r="E6" s="19" t="s">
        <v>1</v>
      </c>
      <c r="F6" s="19" t="s">
        <v>1</v>
      </c>
      <c r="G6" s="19" t="s">
        <v>1</v>
      </c>
      <c r="H6" s="15" t="s">
        <v>18</v>
      </c>
      <c r="I6" s="15" t="s">
        <v>19</v>
      </c>
      <c r="J6" s="15" t="s">
        <v>18</v>
      </c>
      <c r="K6" s="15" t="s">
        <v>20</v>
      </c>
      <c r="L6" s="20" t="s">
        <v>21</v>
      </c>
    </row>
    <row r="7" spans="1:14" ht="30" customHeight="1" x14ac:dyDescent="0.3">
      <c r="A7" s="21" t="s">
        <v>22</v>
      </c>
      <c r="B7" s="16" t="s">
        <v>23</v>
      </c>
      <c r="C7" s="16" t="s">
        <v>1</v>
      </c>
      <c r="D7" s="11" t="s">
        <v>1</v>
      </c>
      <c r="E7" s="19" t="s">
        <v>1</v>
      </c>
      <c r="F7" s="19" t="s">
        <v>1</v>
      </c>
      <c r="G7" s="19" t="s">
        <v>1</v>
      </c>
      <c r="H7" s="15" t="s">
        <v>24</v>
      </c>
      <c r="I7" s="15" t="s">
        <v>19</v>
      </c>
      <c r="J7" s="15" t="s">
        <v>24</v>
      </c>
      <c r="K7" s="15" t="s">
        <v>25</v>
      </c>
      <c r="L7" s="20" t="s">
        <v>26</v>
      </c>
    </row>
    <row r="8" spans="1:14" ht="30" customHeight="1" x14ac:dyDescent="0.3">
      <c r="A8" s="21" t="s">
        <v>27</v>
      </c>
      <c r="B8" s="16" t="s">
        <v>28</v>
      </c>
      <c r="C8" s="16" t="s">
        <v>29</v>
      </c>
      <c r="D8" s="11" t="s">
        <v>1</v>
      </c>
      <c r="E8" s="19" t="s">
        <v>30</v>
      </c>
      <c r="F8" s="19" t="s">
        <v>31</v>
      </c>
      <c r="G8" s="19" t="s">
        <v>32</v>
      </c>
      <c r="H8" s="15" t="s">
        <v>33</v>
      </c>
      <c r="I8" s="15" t="s">
        <v>19</v>
      </c>
      <c r="J8" s="15" t="s">
        <v>33</v>
      </c>
      <c r="K8" s="15" t="s">
        <v>34</v>
      </c>
      <c r="L8" s="20" t="s">
        <v>35</v>
      </c>
    </row>
    <row r="9" spans="1:14" ht="30" customHeight="1" x14ac:dyDescent="0.3">
      <c r="A9" s="21" t="s">
        <v>36</v>
      </c>
      <c r="B9" s="16" t="s">
        <v>37</v>
      </c>
      <c r="C9" s="16" t="s">
        <v>29</v>
      </c>
      <c r="D9" s="11" t="s">
        <v>1</v>
      </c>
      <c r="E9" s="19" t="s">
        <v>30</v>
      </c>
      <c r="F9" s="19" t="s">
        <v>31</v>
      </c>
      <c r="G9" s="19" t="s">
        <v>32</v>
      </c>
      <c r="H9" s="15" t="s">
        <v>38</v>
      </c>
      <c r="I9" s="15" t="s">
        <v>19</v>
      </c>
      <c r="J9" s="15" t="s">
        <v>38</v>
      </c>
      <c r="K9" s="15" t="s">
        <v>39</v>
      </c>
      <c r="L9" s="20" t="s">
        <v>40</v>
      </c>
    </row>
    <row r="10" spans="1:14" ht="30" customHeight="1" x14ac:dyDescent="0.3">
      <c r="A10" s="21" t="s">
        <v>41</v>
      </c>
      <c r="B10" s="16" t="s">
        <v>42</v>
      </c>
      <c r="C10" s="16" t="s">
        <v>29</v>
      </c>
      <c r="D10" s="11" t="s">
        <v>1</v>
      </c>
      <c r="E10" s="19" t="s">
        <v>30</v>
      </c>
      <c r="F10" s="19" t="s">
        <v>31</v>
      </c>
      <c r="G10" s="19" t="s">
        <v>32</v>
      </c>
      <c r="H10" s="15" t="s">
        <v>43</v>
      </c>
      <c r="I10" s="15" t="s">
        <v>19</v>
      </c>
      <c r="J10" s="15" t="s">
        <v>43</v>
      </c>
      <c r="K10" s="15" t="s">
        <v>44</v>
      </c>
      <c r="L10" s="20" t="s">
        <v>45</v>
      </c>
    </row>
    <row r="11" spans="1:14" ht="30" customHeight="1" x14ac:dyDescent="0.3">
      <c r="A11" s="21" t="s">
        <v>46</v>
      </c>
      <c r="B11" s="16" t="s">
        <v>47</v>
      </c>
      <c r="C11" s="16" t="s">
        <v>1</v>
      </c>
      <c r="D11" s="11" t="s">
        <v>1</v>
      </c>
      <c r="E11" s="19" t="s">
        <v>1</v>
      </c>
      <c r="F11" s="19" t="s">
        <v>1</v>
      </c>
      <c r="G11" s="19" t="s">
        <v>1</v>
      </c>
      <c r="H11" s="15" t="s">
        <v>48</v>
      </c>
      <c r="I11" s="15" t="s">
        <v>19</v>
      </c>
      <c r="J11" s="15" t="s">
        <v>48</v>
      </c>
      <c r="K11" s="15" t="s">
        <v>49</v>
      </c>
      <c r="L11" s="20" t="s">
        <v>50</v>
      </c>
    </row>
    <row r="12" spans="1:14" ht="30" customHeight="1" x14ac:dyDescent="0.3">
      <c r="A12" s="21" t="s">
        <v>51</v>
      </c>
      <c r="B12" s="16" t="s">
        <v>52</v>
      </c>
      <c r="C12" s="16" t="s">
        <v>1</v>
      </c>
      <c r="D12" s="11" t="s">
        <v>1</v>
      </c>
      <c r="E12" s="19" t="s">
        <v>1</v>
      </c>
      <c r="F12" s="19" t="s">
        <v>1</v>
      </c>
      <c r="G12" s="19" t="s">
        <v>1</v>
      </c>
      <c r="H12" s="15" t="s">
        <v>48</v>
      </c>
      <c r="I12" s="15" t="s">
        <v>19</v>
      </c>
      <c r="J12" s="15" t="s">
        <v>48</v>
      </c>
      <c r="K12" s="15" t="s">
        <v>49</v>
      </c>
      <c r="L12" s="20" t="s">
        <v>50</v>
      </c>
    </row>
    <row r="13" spans="1:14" ht="30" customHeight="1" x14ac:dyDescent="0.3">
      <c r="A13" s="21" t="s">
        <v>53</v>
      </c>
      <c r="B13" s="16" t="s">
        <v>54</v>
      </c>
      <c r="C13" s="16" t="s">
        <v>29</v>
      </c>
      <c r="D13" s="11" t="s">
        <v>1</v>
      </c>
      <c r="E13" s="19" t="s">
        <v>55</v>
      </c>
      <c r="F13" s="19" t="s">
        <v>56</v>
      </c>
      <c r="G13" s="19" t="s">
        <v>57</v>
      </c>
      <c r="H13" s="15" t="s">
        <v>58</v>
      </c>
      <c r="I13" s="15" t="s">
        <v>19</v>
      </c>
      <c r="J13" s="15" t="s">
        <v>58</v>
      </c>
      <c r="K13" s="15" t="s">
        <v>59</v>
      </c>
      <c r="L13" s="20" t="s">
        <v>60</v>
      </c>
    </row>
    <row r="14" spans="1:14" ht="30" customHeight="1" x14ac:dyDescent="0.3">
      <c r="A14" s="21" t="s">
        <v>61</v>
      </c>
      <c r="B14" s="16" t="s">
        <v>62</v>
      </c>
      <c r="C14" s="16" t="s">
        <v>29</v>
      </c>
      <c r="D14" s="11" t="s">
        <v>1</v>
      </c>
      <c r="E14" s="19" t="s">
        <v>30</v>
      </c>
      <c r="F14" s="19" t="s">
        <v>63</v>
      </c>
      <c r="G14" s="19" t="s">
        <v>57</v>
      </c>
      <c r="H14" s="15" t="s">
        <v>64</v>
      </c>
      <c r="I14" s="15" t="s">
        <v>19</v>
      </c>
      <c r="J14" s="15" t="s">
        <v>64</v>
      </c>
      <c r="K14" s="15" t="s">
        <v>65</v>
      </c>
      <c r="L14" s="20" t="s">
        <v>66</v>
      </c>
    </row>
    <row r="15" spans="1:14" ht="30" customHeight="1" x14ac:dyDescent="0.3">
      <c r="A15" s="21" t="s">
        <v>67</v>
      </c>
      <c r="B15" s="16" t="s">
        <v>68</v>
      </c>
      <c r="C15" s="16" t="s">
        <v>29</v>
      </c>
      <c r="D15" s="11" t="s">
        <v>1</v>
      </c>
      <c r="E15" s="19" t="s">
        <v>69</v>
      </c>
      <c r="F15" s="19" t="s">
        <v>56</v>
      </c>
      <c r="G15" s="19" t="s">
        <v>70</v>
      </c>
      <c r="H15" s="15" t="s">
        <v>71</v>
      </c>
      <c r="I15" s="15" t="s">
        <v>19</v>
      </c>
      <c r="J15" s="15" t="s">
        <v>71</v>
      </c>
      <c r="K15" s="15" t="s">
        <v>72</v>
      </c>
      <c r="L15" s="20" t="s">
        <v>73</v>
      </c>
    </row>
    <row r="16" spans="1:14" ht="30" customHeight="1" x14ac:dyDescent="0.3">
      <c r="A16" s="21" t="s">
        <v>74</v>
      </c>
      <c r="B16" s="16" t="s">
        <v>75</v>
      </c>
      <c r="C16" s="16" t="s">
        <v>29</v>
      </c>
      <c r="D16" s="11" t="s">
        <v>1</v>
      </c>
      <c r="E16" s="19" t="s">
        <v>30</v>
      </c>
      <c r="F16" s="19" t="s">
        <v>63</v>
      </c>
      <c r="G16" s="19" t="s">
        <v>76</v>
      </c>
      <c r="H16" s="15" t="s">
        <v>77</v>
      </c>
      <c r="I16" s="15" t="s">
        <v>19</v>
      </c>
      <c r="J16" s="15" t="s">
        <v>77</v>
      </c>
      <c r="K16" s="15" t="s">
        <v>78</v>
      </c>
      <c r="L16" s="20" t="s">
        <v>79</v>
      </c>
    </row>
    <row r="17" spans="1:12" ht="30" customHeight="1" x14ac:dyDescent="0.3">
      <c r="A17" s="22" t="s">
        <v>1</v>
      </c>
      <c r="B17" s="12" t="s">
        <v>11</v>
      </c>
      <c r="C17" s="12"/>
      <c r="D17" s="11"/>
      <c r="E17" s="11"/>
      <c r="F17" s="11"/>
      <c r="G17" s="11"/>
      <c r="H17" s="15" t="s">
        <v>80</v>
      </c>
      <c r="I17" s="15" t="s">
        <v>19</v>
      </c>
      <c r="J17" s="15" t="s">
        <v>80</v>
      </c>
      <c r="K17" s="15" t="s">
        <v>81</v>
      </c>
      <c r="L17" s="20" t="s">
        <v>82</v>
      </c>
    </row>
    <row r="18" spans="1:12" x14ac:dyDescent="0.3">
      <c r="A18" s="4"/>
      <c r="B18" s="8"/>
      <c r="D18" s="5"/>
      <c r="E18" s="5"/>
      <c r="F18" s="5"/>
      <c r="G18" s="5"/>
      <c r="H18" s="6"/>
      <c r="I18" s="6"/>
      <c r="J18" s="7"/>
      <c r="K18" s="6"/>
    </row>
    <row r="19" spans="1:12" ht="15" customHeight="1" x14ac:dyDescent="0.3">
      <c r="A19" s="152" t="s">
        <v>84</v>
      </c>
      <c r="B19" s="152"/>
      <c r="C19" s="152"/>
      <c r="D19" s="152"/>
      <c r="E19" s="152"/>
      <c r="F19" s="152"/>
      <c r="G19" s="152"/>
      <c r="H19" s="152"/>
      <c r="I19" s="152"/>
      <c r="J19" s="152"/>
      <c r="K19" s="152"/>
      <c r="L19" s="153"/>
    </row>
    <row r="20" spans="1:12" ht="15" customHeight="1" x14ac:dyDescent="0.3">
      <c r="A20" s="152" t="s">
        <v>85</v>
      </c>
      <c r="B20" s="154"/>
      <c r="C20" s="154"/>
      <c r="D20" s="154"/>
      <c r="E20" s="154"/>
      <c r="F20" s="154"/>
      <c r="G20" s="154"/>
      <c r="H20" s="154"/>
      <c r="I20" s="154"/>
      <c r="J20" s="154"/>
      <c r="K20" s="154"/>
      <c r="L20" s="154"/>
    </row>
    <row r="21" spans="1:12" x14ac:dyDescent="0.3">
      <c r="A21" s="152" t="s">
        <v>86</v>
      </c>
      <c r="B21" s="153"/>
      <c r="C21" s="153"/>
      <c r="D21" s="153"/>
      <c r="E21" s="153"/>
      <c r="F21" s="153"/>
      <c r="G21" s="153"/>
      <c r="H21" s="153"/>
      <c r="I21" s="153"/>
      <c r="J21" s="153"/>
      <c r="K21" s="153"/>
      <c r="L21" s="153"/>
    </row>
    <row r="22" spans="1:12" x14ac:dyDescent="0.3">
      <c r="J22" s="9"/>
      <c r="K22" s="3"/>
    </row>
  </sheetData>
  <mergeCells count="15">
    <mergeCell ref="A19:L19"/>
    <mergeCell ref="A20:L20"/>
    <mergeCell ref="A21:L21"/>
    <mergeCell ref="I1:L1"/>
    <mergeCell ref="A2:L2"/>
    <mergeCell ref="A4:A5"/>
    <mergeCell ref="B4:B5"/>
    <mergeCell ref="C4:C5"/>
    <mergeCell ref="D4:D5"/>
    <mergeCell ref="E4:E5"/>
    <mergeCell ref="F4:F5"/>
    <mergeCell ref="G4:G5"/>
    <mergeCell ref="H4:I4"/>
    <mergeCell ref="J4:K4"/>
    <mergeCell ref="L4:L5"/>
  </mergeCells>
  <pageMargins left="0.59055118110236227" right="0.59055118110236227" top="1.1417322834645669" bottom="0.59055118110236227" header="0.31496062992125984" footer="0.31496062992125984"/>
  <pageSetup paperSize="9" scale="97"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3D30C-67D5-455E-8A36-DB45A0324E5B}">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Indikatīvā naudas plūsma</vt:lpstr>
      <vt:lpstr>Projekta budžeta kopsavilkums</vt:lpstr>
      <vt:lpstr>Sheet1</vt:lpstr>
      <vt:lpstr>'Projekta budžeta kopsavilkums'!Drukas_apgabals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Vanka-Krilovska</dc:creator>
  <cp:lastModifiedBy>Inga Pērkone</cp:lastModifiedBy>
  <dcterms:created xsi:type="dcterms:W3CDTF">2023-12-06T06:59:35Z</dcterms:created>
  <dcterms:modified xsi:type="dcterms:W3CDTF">2025-12-11T06:09:10Z</dcterms:modified>
</cp:coreProperties>
</file>