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mite\Desktop\2010\2017\Projekti_2017\Gaujas_iela\05_2017\"/>
    </mc:Choice>
  </mc:AlternateContent>
  <bookViews>
    <workbookView xWindow="0" yWindow="0" windowWidth="20490" windowHeight="7020"/>
  </bookViews>
  <sheets>
    <sheet name="Naudas plusma_Aiznemums" sheetId="1" r:id="rId1"/>
  </sheets>
  <externalReferences>
    <externalReference r:id="rId2"/>
  </externalReferences>
  <definedNames>
    <definedName name="BaseYear">"$#REF!.$D$7"</definedName>
    <definedName name="BillAnnualDomesticSewerage">"$#REF!.$D$17"</definedName>
    <definedName name="BillAnnualDomesticWater">"$#REF!.$D$17"</definedName>
    <definedName name="CF">"$#REF!.$H$2"</definedName>
    <definedName name="CFCase">"$#REF!.$D$13"</definedName>
    <definedName name="CivilReplacementMask">"$#REF!.$L$9:$AO$9"</definedName>
    <definedName name="CostInitial">"$#REF!.$C$19"</definedName>
    <definedName name="CostPercentPipes">"$#REF!.$C$21"</definedName>
    <definedName name="CostPercentPlant">"$#REF!.$C$22"</definedName>
    <definedName name="CostWaterAsPercentTotal">"$#REF!.$C$20"</definedName>
    <definedName name="disc_rate">"$#REF!.$#REF!$#REF!"</definedName>
    <definedName name="_xlnm.Print_Area" localSheetId="0">'Naudas plusma_Aiznemums'!$A$1:$O$40</definedName>
    <definedName name="_xlnm.Print_Titles" localSheetId="0">'Naudas plusma_Aiznemums'!$A:$A</definedName>
    <definedName name="EvalPeriod">"$#REF!.$E$35"</definedName>
    <definedName name="Excel_BuiltIn__FilterDatabase_9" localSheetId="0">#REF!</definedName>
    <definedName name="Excel_BuiltIn__FilterDatabase_9">#REF!</definedName>
    <definedName name="Excel_BuiltIn_Print_Area_2" localSheetId="0">'Naudas plusma_Aiznemums'!$A$1:$N$27</definedName>
    <definedName name="FactorMM">"$#REF!.$E$28"</definedName>
    <definedName name="GrantRateActual">"$#REF!.$D$14"</definedName>
    <definedName name="HHIncomeIndex">"$#REF!.$L$7:$AO$7"</definedName>
    <definedName name="HoursWorking">"$#REF!.$G$9"</definedName>
    <definedName name="IncomeHHBase">"$#REF!.$D$13"</definedName>
    <definedName name="LabourCostIndex">"$#REF!.$L$5:$AO$5"</definedName>
    <definedName name="LCAnnual">"$#REF!.$D$8"</definedName>
    <definedName name="LifeCivil">"$#REF!.$C$26"</definedName>
    <definedName name="LifePipes">"$#REF!.$D$26"</definedName>
    <definedName name="LifePlant">"$#REF!.$E$26"</definedName>
    <definedName name="MMMask">"$#REF!.$L$12:$AO$12"</definedName>
    <definedName name="OperatingMask">"$#REF!.$L$8:$AO$8"</definedName>
    <definedName name="Period">"$#REF!.$L$3:$AO$3"</definedName>
    <definedName name="PeriodMMFirst">"$#REF!.$E$29"</definedName>
    <definedName name="PeriodMMSecond">"$#REF!.$E$30"</definedName>
    <definedName name="PipeReplacementMask">"$#REF!.$L$10:$AO$10"</definedName>
    <definedName name="PlantReplacementMask">"$#REF!.$L$11:$AO$11"</definedName>
    <definedName name="PplHh">"$#REF!.$G$8"</definedName>
    <definedName name="RateDisc">"$#REF!.$H$3"</definedName>
    <definedName name="RateDiscount">"$#REF!.$C$4"</definedName>
    <definedName name="RateExch">"$#REF!.$H$4"</definedName>
    <definedName name="RateGrantBase">"$#REF!.$#REF!$#REF!"</definedName>
    <definedName name="ReplaceCase">"$#REF!.$D$12"</definedName>
    <definedName name="RVCase">"$#REF!.$D$9"</definedName>
    <definedName name="Seweragelcd">"$#REF!.$D$11"</definedName>
    <definedName name="SizeHH">"$#REF!.$#REF!$#REF!"</definedName>
    <definedName name="unitprice">"$#REF!.$D$6"</definedName>
    <definedName name="vat">"$#REF!.$#REF!$#REF!"</definedName>
    <definedName name="Waterlcd">"$#REF!.$D$10"</definedName>
    <definedName name="WOPFactor">"$#REF!.$H$5"</definedName>
    <definedName name="Y">"$#REF!.$E$9"</definedName>
    <definedName name="Year">"$#REF!.$L$2:$AO$2"</definedName>
    <definedName name="YearOpFirst">"$#REF!.$C$23"</definedName>
    <definedName name="YearRV">"$#REF!.$E$34"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28" i="1"/>
  <c r="O38" i="1" l="1"/>
  <c r="D37" i="1"/>
  <c r="D38" i="1" s="1"/>
  <c r="D36" i="1"/>
  <c r="C36" i="1"/>
  <c r="C33" i="1"/>
  <c r="C34" i="1" s="1"/>
  <c r="M27" i="1"/>
  <c r="M26" i="1"/>
  <c r="C26" i="1"/>
  <c r="C37" i="1" s="1"/>
  <c r="M25" i="1"/>
  <c r="C25" i="1"/>
  <c r="M24" i="1"/>
  <c r="M36" i="1" s="1"/>
  <c r="C24" i="1"/>
  <c r="L23" i="1"/>
  <c r="K23" i="1"/>
  <c r="J23" i="1"/>
  <c r="I23" i="1"/>
  <c r="H23" i="1"/>
  <c r="G23" i="1"/>
  <c r="F23" i="1"/>
  <c r="E23" i="1"/>
  <c r="D23" i="1"/>
  <c r="D28" i="1" s="1"/>
  <c r="C23" i="1"/>
  <c r="C28" i="1" s="1"/>
  <c r="J20" i="1"/>
  <c r="I20" i="1"/>
  <c r="G20" i="1"/>
  <c r="D20" i="1"/>
  <c r="C20" i="1"/>
  <c r="K19" i="1"/>
  <c r="K18" i="1" s="1"/>
  <c r="J19" i="1"/>
  <c r="J18" i="1" s="1"/>
  <c r="I19" i="1"/>
  <c r="M19" i="1" s="1"/>
  <c r="D19" i="1"/>
  <c r="C19" i="1"/>
  <c r="L19" i="1" s="1"/>
  <c r="I18" i="1"/>
  <c r="H18" i="1"/>
  <c r="F18" i="1"/>
  <c r="E18" i="1"/>
  <c r="D18" i="1"/>
  <c r="D33" i="1" s="1"/>
  <c r="D34" i="1" s="1"/>
  <c r="D40" i="1" s="1"/>
  <c r="C18" i="1"/>
  <c r="M17" i="1"/>
  <c r="D17" i="1"/>
  <c r="C17" i="1"/>
  <c r="M16" i="1"/>
  <c r="C16" i="1"/>
  <c r="C10" i="1" s="1"/>
  <c r="M15" i="1"/>
  <c r="C15" i="1"/>
  <c r="D15" i="1" s="1"/>
  <c r="M14" i="1"/>
  <c r="F14" i="1"/>
  <c r="E13" i="1"/>
  <c r="M13" i="1" s="1"/>
  <c r="M12" i="1"/>
  <c r="D12" i="1"/>
  <c r="M11" i="1"/>
  <c r="D11" i="1"/>
  <c r="L10" i="1"/>
  <c r="K10" i="1"/>
  <c r="J10" i="1"/>
  <c r="I10" i="1"/>
  <c r="H10" i="1"/>
  <c r="G10" i="1"/>
  <c r="F10" i="1"/>
  <c r="E10" i="1"/>
  <c r="M23" i="1" l="1"/>
  <c r="M37" i="1"/>
  <c r="M38" i="1" s="1"/>
  <c r="N38" i="1" s="1"/>
  <c r="L20" i="1"/>
  <c r="M20" i="1" s="1"/>
  <c r="M18" i="1" s="1"/>
  <c r="M10" i="1"/>
  <c r="C38" i="1"/>
  <c r="D16" i="1"/>
  <c r="D10" i="1" s="1"/>
  <c r="D6" i="1" s="1"/>
  <c r="D7" i="1" s="1"/>
  <c r="G18" i="1"/>
  <c r="L18" i="1" l="1"/>
  <c r="M33" i="1"/>
  <c r="N33" i="1" s="1"/>
  <c r="O33" i="1" s="1"/>
  <c r="O34" i="1" s="1"/>
  <c r="M6" i="1"/>
  <c r="M34" i="1" l="1"/>
  <c r="M40" i="1" s="1"/>
  <c r="O40" i="1"/>
  <c r="M8" i="1"/>
  <c r="M7" i="1" s="1"/>
  <c r="N34" i="1"/>
  <c r="N40" i="1" s="1"/>
</calcChain>
</file>

<file path=xl/comments1.xml><?xml version="1.0" encoding="utf-8"?>
<comments xmlns="http://schemas.openxmlformats.org/spreadsheetml/2006/main">
  <authors>
    <author>Sarmīte Mūze</author>
  </authors>
  <commentList>
    <comment ref="I20" authorId="0" shapeId="0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Pēc aizņēmuma saņemšanas jāsamaksā garantijas ieturējumam PVN (EUR 5'402,34)</t>
        </r>
      </text>
    </comment>
  </commentList>
</comments>
</file>

<file path=xl/sharedStrings.xml><?xml version="1.0" encoding="utf-8"?>
<sst xmlns="http://schemas.openxmlformats.org/spreadsheetml/2006/main" count="61" uniqueCount="58">
  <si>
    <t>Ādažu novada dome</t>
  </si>
  <si>
    <t>Naudas plūsma Gaujas ielas A pārbūve</t>
  </si>
  <si>
    <t>Pamatojums</t>
  </si>
  <si>
    <t>Līguma/ darījuma summa</t>
  </si>
  <si>
    <t>2016. (fakts)</t>
  </si>
  <si>
    <t>Jan</t>
  </si>
  <si>
    <t>Feb</t>
  </si>
  <si>
    <t>Mar</t>
  </si>
  <si>
    <t>Apr</t>
  </si>
  <si>
    <t>Maijs</t>
  </si>
  <si>
    <t>Jūn</t>
  </si>
  <si>
    <t>Jūl</t>
  </si>
  <si>
    <t>Aug</t>
  </si>
  <si>
    <t>2017. (plāns)</t>
  </si>
  <si>
    <t>Budžetā plānotā summa</t>
  </si>
  <si>
    <r>
      <rPr>
        <sz val="12"/>
        <color theme="0"/>
        <rFont val="Times New Roman"/>
        <family val="1"/>
        <charset val="186"/>
      </rPr>
      <t>t.sk.</t>
    </r>
    <r>
      <rPr>
        <sz val="12"/>
        <rFont val="Times New Roman"/>
        <family val="1"/>
        <charset val="186"/>
      </rPr>
      <t xml:space="preserve"> - Domes finansējums</t>
    </r>
  </si>
  <si>
    <r>
      <rPr>
        <sz val="12"/>
        <color theme="0"/>
        <rFont val="Times New Roman"/>
        <family val="1"/>
        <charset val="186"/>
      </rPr>
      <t>t.sk.</t>
    </r>
    <r>
      <rPr>
        <sz val="12"/>
        <rFont val="Times New Roman"/>
        <family val="1"/>
        <charset val="186"/>
      </rPr>
      <t xml:space="preserve"> - Aizņēmums Valsts kasē</t>
    </r>
  </si>
  <si>
    <t>Konsultācijas, izpētes darbi</t>
  </si>
  <si>
    <t xml:space="preserve">1. Lietus kanalizācijas izpēte Gaujas ielā. </t>
  </si>
  <si>
    <t xml:space="preserve">SIA "NM Consulting"  (rēķ.Nr.: 40103501051 18.01.2016.) </t>
  </si>
  <si>
    <t>2. Izpētes darbi Gaujas iela A</t>
  </si>
  <si>
    <t xml:space="preserve">SIA "I.A.R." (rēķ.Nr.: 41/16 20.05.2016) </t>
  </si>
  <si>
    <t>3. Topogrāfiskais plāns Gaujas ielai 16) Topogrāfiskais plāns Gaujas ielai 16</t>
  </si>
  <si>
    <t xml:space="preserve">SIA "IZPĒTE" (Dok.Nr.: IZP-17-0447 24.01.2017  </t>
  </si>
  <si>
    <t>4. Gaujas ielas pārbūve - ģeoloģija</t>
  </si>
  <si>
    <t xml:space="preserve">Ražošanas firma KRIPTO, SIA (Dok.Nr.: 07/02/17 07.02.2017) </t>
  </si>
  <si>
    <t>5. CCTV lietus kanalizācijas izpēte Gaujas ielas posmam no Gaujas 16 līdz Vējupei</t>
  </si>
  <si>
    <t>SIA "Radess Ltd.". JUR 2016-05/404 (18.05.2016.)</t>
  </si>
  <si>
    <t xml:space="preserve">6. "Gaujas ielas A pārbūves" būvprojekta skarto koku stāvokļa novērtējums un novērtējuma atzinuma sagatavošana. </t>
  </si>
  <si>
    <t>SIA "Arborists". JUR 2016-12/921 (06.12.2016.)</t>
  </si>
  <si>
    <t>7. Citas ar projekta realizāciju saistītās izmaksas</t>
  </si>
  <si>
    <t>1. Projektēšana, būvniecība, būvuzraudzība</t>
  </si>
  <si>
    <t xml:space="preserve">1.1. Konsultantu/ būvuzraugu kombinētais iepirkums. </t>
  </si>
  <si>
    <t>SIA "Firma L4" EUR 41'800+PVN=50'578. JUR 2016-03/223 (08.03.2016.)</t>
  </si>
  <si>
    <t xml:space="preserve">1.2.Apvienotais iepirkums- Projektēšana/Būvniecība. </t>
  </si>
  <si>
    <t>SIA "Monum" EUR 2'355'785,32+PVN=2'850'500,24. JUR 2016-09/708 (13.09.2016.)</t>
  </si>
  <si>
    <t>3. Lietus kanalizācijas projektēšana un izbūve</t>
  </si>
  <si>
    <t>3.1. Gaujas ielas LKT 4.kārtas izvada būvprojekts.</t>
  </si>
  <si>
    <t>SIA "BM Projekts”. JUR 2017-02/101 (01.02.2017.)</t>
  </si>
  <si>
    <t xml:space="preserve">3.2. Būvekspertīze būvprojektam „Gaujas ielas A pārbūve, LKT 4.kārtas izvada izbūve” </t>
  </si>
  <si>
    <t>SIA "Evolution Road". JUR 2017-02/147 (22.02.2017.)</t>
  </si>
  <si>
    <t>3.3. Būvniecība</t>
  </si>
  <si>
    <t>19.05. noslēdzies iepirkums CBF SIA "Binders" EUR 203'924,86 (ar PVN)</t>
  </si>
  <si>
    <t>3.4. Būvuzraudzība</t>
  </si>
  <si>
    <t>KOPĀ:</t>
  </si>
  <si>
    <t>Projekta 1.3. kārtas realizācija</t>
  </si>
  <si>
    <t>2016.</t>
  </si>
  <si>
    <t>2017.</t>
  </si>
  <si>
    <t>Projektēšana</t>
  </si>
  <si>
    <t>Būvniecība</t>
  </si>
  <si>
    <t>Kopā:</t>
  </si>
  <si>
    <t>Projekta 4. kārtas realizācija</t>
  </si>
  <si>
    <t>Kopsumma:</t>
  </si>
  <si>
    <t>UZ AIZŅĒMUMU ATTIECINĀMĀS IZMAKSAS:</t>
  </si>
  <si>
    <t>S.Mūze, 67997971</t>
  </si>
  <si>
    <t>Sarmite.Muze@adazi.lv</t>
  </si>
  <si>
    <t>Plānotā aizņēmuma summa (max 75%)</t>
  </si>
  <si>
    <t>23.05.2017. iepirkumu komisijas lēmuma prot. Nr.05-30-2017/75-1. SIA "Firma L4" EUR 5'200+PVN=6'292.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</si>
</sst>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3"/>
      <name val="Times New Roman"/>
      <family val="1"/>
    </font>
    <font>
      <sz val="13"/>
      <name val="Times New Roman"/>
      <family val="1"/>
      <charset val="186"/>
    </font>
    <font>
      <sz val="10"/>
      <name val="Arial"/>
      <family val="2"/>
    </font>
    <font>
      <sz val="9"/>
      <color theme="3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color theme="3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Protection="0">
      <alignment vertical="top"/>
    </xf>
    <xf numFmtId="0" fontId="4" fillId="0" borderId="0"/>
  </cellStyleXfs>
  <cellXfs count="126">
    <xf numFmtId="0" fontId="0" fillId="0" borderId="0" xfId="0"/>
    <xf numFmtId="0" fontId="3" fillId="2" borderId="0" xfId="2" applyFont="1" applyFill="1">
      <alignment vertical="top"/>
    </xf>
    <xf numFmtId="0" fontId="5" fillId="2" borderId="0" xfId="3" applyFont="1" applyFill="1" applyAlignment="1" applyProtection="1">
      <alignment vertical="top" wrapText="1"/>
    </xf>
    <xf numFmtId="0" fontId="6" fillId="2" borderId="0" xfId="3" applyFont="1" applyFill="1" applyAlignment="1" applyProtection="1">
      <alignment vertical="top" wrapText="1"/>
    </xf>
    <xf numFmtId="43" fontId="7" fillId="2" borderId="0" xfId="3" applyNumberFormat="1" applyFont="1" applyFill="1" applyAlignment="1" applyProtection="1">
      <alignment vertical="top" wrapText="1"/>
    </xf>
    <xf numFmtId="0" fontId="7" fillId="2" borderId="0" xfId="3" applyFont="1" applyFill="1" applyAlignment="1" applyProtection="1">
      <alignment vertical="top" wrapText="1"/>
    </xf>
    <xf numFmtId="0" fontId="8" fillId="3" borderId="0" xfId="3" applyFont="1" applyFill="1" applyBorder="1" applyAlignment="1" applyProtection="1">
      <alignment vertical="top"/>
    </xf>
    <xf numFmtId="0" fontId="8" fillId="3" borderId="0" xfId="3" applyFont="1" applyFill="1" applyBorder="1" applyAlignment="1" applyProtection="1">
      <alignment vertical="top" wrapText="1"/>
    </xf>
    <xf numFmtId="43" fontId="5" fillId="3" borderId="0" xfId="3" applyNumberFormat="1" applyFont="1" applyFill="1" applyBorder="1" applyAlignment="1" applyProtection="1">
      <alignment vertical="top" wrapText="1"/>
    </xf>
    <xf numFmtId="0" fontId="6" fillId="3" borderId="0" xfId="3" applyFont="1" applyFill="1" applyBorder="1" applyAlignment="1" applyProtection="1">
      <alignment vertical="top" wrapText="1"/>
    </xf>
    <xf numFmtId="43" fontId="9" fillId="3" borderId="0" xfId="1" applyFont="1" applyFill="1" applyBorder="1" applyAlignment="1" applyProtection="1">
      <alignment vertical="top" wrapText="1"/>
    </xf>
    <xf numFmtId="0" fontId="7" fillId="3" borderId="0" xfId="3" applyFont="1" applyFill="1" applyBorder="1" applyAlignment="1" applyProtection="1">
      <alignment vertical="top" wrapText="1"/>
    </xf>
    <xf numFmtId="0" fontId="7" fillId="2" borderId="0" xfId="3" applyFont="1" applyFill="1" applyBorder="1" applyAlignment="1" applyProtection="1">
      <alignment vertical="top" wrapText="1"/>
    </xf>
    <xf numFmtId="0" fontId="8" fillId="3" borderId="1" xfId="3" applyFont="1" applyFill="1" applyBorder="1" applyAlignment="1" applyProtection="1">
      <alignment vertical="top" wrapText="1"/>
    </xf>
    <xf numFmtId="0" fontId="5" fillId="3" borderId="0" xfId="3" applyFont="1" applyFill="1" applyBorder="1" applyAlignment="1" applyProtection="1">
      <alignment vertical="top" wrapText="1"/>
    </xf>
    <xf numFmtId="0" fontId="10" fillId="2" borderId="2" xfId="3" applyFont="1" applyFill="1" applyBorder="1" applyAlignment="1" applyProtection="1">
      <alignment vertical="top" wrapText="1"/>
    </xf>
    <xf numFmtId="0" fontId="11" fillId="2" borderId="2" xfId="3" applyFont="1" applyFill="1" applyBorder="1" applyAlignment="1" applyProtection="1">
      <alignment horizontal="center" vertical="top" wrapText="1"/>
    </xf>
    <xf numFmtId="0" fontId="11" fillId="2" borderId="3" xfId="3" applyFont="1" applyFill="1" applyBorder="1" applyAlignment="1" applyProtection="1">
      <alignment horizontal="center" vertical="top" wrapText="1"/>
    </xf>
    <xf numFmtId="0" fontId="12" fillId="2" borderId="4" xfId="3" applyFont="1" applyFill="1" applyBorder="1" applyAlignment="1" applyProtection="1">
      <alignment horizontal="center" vertical="top" wrapText="1"/>
    </xf>
    <xf numFmtId="0" fontId="13" fillId="2" borderId="5" xfId="3" applyFont="1" applyFill="1" applyBorder="1" applyAlignment="1" applyProtection="1">
      <alignment horizontal="center" vertical="top" wrapText="1"/>
    </xf>
    <xf numFmtId="0" fontId="11" fillId="2" borderId="4" xfId="3" applyFont="1" applyFill="1" applyBorder="1" applyAlignment="1" applyProtection="1">
      <alignment horizontal="center" vertical="top" wrapText="1"/>
    </xf>
    <xf numFmtId="0" fontId="14" fillId="2" borderId="0" xfId="3" applyFont="1" applyFill="1" applyAlignment="1" applyProtection="1">
      <alignment vertical="top" wrapText="1"/>
    </xf>
    <xf numFmtId="0" fontId="11" fillId="2" borderId="2" xfId="3" applyFont="1" applyFill="1" applyBorder="1" applyAlignment="1" applyProtection="1">
      <alignment vertical="top" wrapText="1"/>
    </xf>
    <xf numFmtId="0" fontId="11" fillId="2" borderId="6" xfId="3" applyFont="1" applyFill="1" applyBorder="1" applyAlignment="1" applyProtection="1">
      <alignment vertical="top" wrapText="1"/>
    </xf>
    <xf numFmtId="164" fontId="12" fillId="2" borderId="3" xfId="3" applyNumberFormat="1" applyFont="1" applyFill="1" applyBorder="1" applyAlignment="1" applyProtection="1">
      <alignment vertical="top" wrapText="1"/>
    </xf>
    <xf numFmtId="164" fontId="13" fillId="2" borderId="5" xfId="3" applyNumberFormat="1" applyFont="1" applyFill="1" applyBorder="1" applyAlignment="1" applyProtection="1">
      <alignment vertical="top" wrapText="1"/>
    </xf>
    <xf numFmtId="164" fontId="11" fillId="2" borderId="3" xfId="3" applyNumberFormat="1" applyFont="1" applyFill="1" applyBorder="1" applyAlignment="1" applyProtection="1">
      <alignment vertical="top" wrapText="1"/>
    </xf>
    <xf numFmtId="0" fontId="15" fillId="2" borderId="0" xfId="3" applyFont="1" applyFill="1" applyAlignment="1" applyProtection="1">
      <alignment vertical="top" wrapText="1"/>
    </xf>
    <xf numFmtId="164" fontId="17" fillId="2" borderId="3" xfId="1" applyNumberFormat="1" applyFont="1" applyFill="1" applyBorder="1" applyAlignment="1" applyProtection="1">
      <alignment vertical="top" wrapText="1"/>
    </xf>
    <xf numFmtId="164" fontId="18" fillId="2" borderId="5" xfId="1" applyNumberFormat="1" applyFont="1" applyFill="1" applyBorder="1" applyAlignment="1" applyProtection="1">
      <alignment vertical="top" wrapText="1"/>
    </xf>
    <xf numFmtId="164" fontId="19" fillId="2" borderId="3" xfId="1" applyNumberFormat="1" applyFont="1" applyFill="1" applyBorder="1" applyAlignment="1" applyProtection="1">
      <alignment vertical="top" wrapText="1"/>
    </xf>
    <xf numFmtId="0" fontId="12" fillId="2" borderId="1" xfId="3" applyFont="1" applyFill="1" applyBorder="1" applyAlignment="1" applyProtection="1">
      <alignment horizontal="center"/>
    </xf>
    <xf numFmtId="0" fontId="13" fillId="2" borderId="7" xfId="3" applyFont="1" applyFill="1" applyBorder="1" applyAlignment="1" applyProtection="1">
      <alignment horizontal="center"/>
    </xf>
    <xf numFmtId="0" fontId="11" fillId="2" borderId="1" xfId="3" applyFont="1" applyFill="1" applyBorder="1" applyAlignment="1" applyProtection="1">
      <alignment horizontal="center"/>
    </xf>
    <xf numFmtId="0" fontId="11" fillId="4" borderId="6" xfId="3" applyFont="1" applyFill="1" applyBorder="1" applyAlignment="1" applyProtection="1">
      <alignment vertical="center" wrapText="1"/>
    </xf>
    <xf numFmtId="0" fontId="11" fillId="4" borderId="1" xfId="3" applyFont="1" applyFill="1" applyBorder="1" applyAlignment="1" applyProtection="1">
      <alignment vertical="center" wrapText="1"/>
    </xf>
    <xf numFmtId="164" fontId="11" fillId="4" borderId="1" xfId="1" applyNumberFormat="1" applyFont="1" applyFill="1" applyBorder="1" applyAlignment="1" applyProtection="1">
      <alignment vertical="center" wrapText="1"/>
    </xf>
    <xf numFmtId="164" fontId="12" fillId="4" borderId="1" xfId="1" applyNumberFormat="1" applyFont="1" applyFill="1" applyBorder="1" applyAlignment="1" applyProtection="1">
      <alignment horizontal="right" vertical="center"/>
    </xf>
    <xf numFmtId="164" fontId="18" fillId="4" borderId="0" xfId="1" applyNumberFormat="1" applyFont="1" applyFill="1" applyBorder="1" applyAlignment="1" applyProtection="1">
      <alignment horizontal="right" vertical="center"/>
    </xf>
    <xf numFmtId="0" fontId="14" fillId="2" borderId="0" xfId="3" applyFont="1" applyFill="1" applyAlignment="1" applyProtection="1">
      <alignment vertical="center" wrapText="1"/>
    </xf>
    <xf numFmtId="0" fontId="19" fillId="5" borderId="8" xfId="0" applyFont="1" applyFill="1" applyBorder="1" applyAlignment="1">
      <alignment horizontal="left" wrapText="1"/>
    </xf>
    <xf numFmtId="0" fontId="10" fillId="0" borderId="9" xfId="3" applyFont="1" applyFill="1" applyBorder="1" applyAlignment="1" applyProtection="1">
      <alignment wrapText="1"/>
    </xf>
    <xf numFmtId="164" fontId="11" fillId="2" borderId="9" xfId="1" applyNumberFormat="1" applyFont="1" applyFill="1" applyBorder="1" applyAlignment="1" applyProtection="1">
      <alignment wrapText="1"/>
    </xf>
    <xf numFmtId="164" fontId="17" fillId="0" borderId="9" xfId="1" applyNumberFormat="1" applyFont="1" applyFill="1" applyBorder="1" applyAlignment="1" applyProtection="1">
      <alignment horizontal="center" wrapText="1"/>
    </xf>
    <xf numFmtId="164" fontId="18" fillId="6" borderId="10" xfId="1" applyNumberFormat="1" applyFont="1" applyFill="1" applyBorder="1" applyAlignment="1" applyProtection="1">
      <alignment horizontal="center" wrapText="1"/>
    </xf>
    <xf numFmtId="164" fontId="18" fillId="6" borderId="11" xfId="1" applyNumberFormat="1" applyFont="1" applyFill="1" applyBorder="1" applyAlignment="1" applyProtection="1">
      <alignment horizontal="center" wrapText="1"/>
    </xf>
    <xf numFmtId="164" fontId="10" fillId="2" borderId="12" xfId="1" applyNumberFormat="1" applyFont="1" applyFill="1" applyBorder="1" applyAlignment="1" applyProtection="1">
      <alignment horizontal="center"/>
    </xf>
    <xf numFmtId="43" fontId="14" fillId="2" borderId="0" xfId="3" applyNumberFormat="1" applyFont="1" applyFill="1" applyAlignment="1" applyProtection="1">
      <alignment vertical="top" wrapText="1"/>
    </xf>
    <xf numFmtId="0" fontId="14" fillId="0" borderId="0" xfId="3" applyFont="1" applyFill="1" applyAlignment="1" applyProtection="1">
      <alignment wrapText="1"/>
    </xf>
    <xf numFmtId="164" fontId="11" fillId="0" borderId="9" xfId="1" applyNumberFormat="1" applyFont="1" applyFill="1" applyBorder="1" applyAlignment="1" applyProtection="1">
      <alignment wrapText="1"/>
    </xf>
    <xf numFmtId="0" fontId="20" fillId="0" borderId="0" xfId="3" applyFont="1" applyFill="1" applyAlignment="1" applyProtection="1">
      <alignment wrapText="1"/>
    </xf>
    <xf numFmtId="164" fontId="21" fillId="6" borderId="10" xfId="1" applyNumberFormat="1" applyFont="1" applyFill="1" applyBorder="1" applyAlignment="1" applyProtection="1">
      <alignment horizontal="center" wrapText="1"/>
    </xf>
    <xf numFmtId="164" fontId="21" fillId="6" borderId="11" xfId="1" applyNumberFormat="1" applyFont="1" applyFill="1" applyBorder="1" applyAlignment="1" applyProtection="1">
      <alignment horizontal="center" wrapText="1"/>
    </xf>
    <xf numFmtId="164" fontId="12" fillId="4" borderId="13" xfId="1" applyNumberFormat="1" applyFont="1" applyFill="1" applyBorder="1" applyAlignment="1" applyProtection="1">
      <alignment horizontal="right" vertical="center"/>
    </xf>
    <xf numFmtId="0" fontId="10" fillId="2" borderId="9" xfId="3" applyFont="1" applyFill="1" applyBorder="1" applyAlignment="1" applyProtection="1">
      <alignment vertical="top" wrapText="1"/>
    </xf>
    <xf numFmtId="164" fontId="11" fillId="7" borderId="9" xfId="1" applyNumberFormat="1" applyFont="1" applyFill="1" applyBorder="1" applyAlignment="1" applyProtection="1">
      <alignment wrapText="1"/>
    </xf>
    <xf numFmtId="164" fontId="17" fillId="2" borderId="9" xfId="1" applyNumberFormat="1" applyFont="1" applyFill="1" applyBorder="1" applyAlignment="1" applyProtection="1">
      <alignment horizontal="center"/>
    </xf>
    <xf numFmtId="164" fontId="18" fillId="8" borderId="10" xfId="1" applyNumberFormat="1" applyFont="1" applyFill="1" applyBorder="1" applyAlignment="1" applyProtection="1">
      <alignment horizontal="center"/>
    </xf>
    <xf numFmtId="164" fontId="21" fillId="8" borderId="11" xfId="1" applyNumberFormat="1" applyFont="1" applyFill="1" applyBorder="1" applyAlignment="1" applyProtection="1">
      <alignment horizontal="center"/>
    </xf>
    <xf numFmtId="164" fontId="21" fillId="8" borderId="11" xfId="1" applyNumberFormat="1" applyFont="1" applyFill="1" applyBorder="1" applyAlignment="1" applyProtection="1">
      <alignment horizontal="center" wrapText="1"/>
    </xf>
    <xf numFmtId="164" fontId="18" fillId="8" borderId="10" xfId="1" applyNumberFormat="1" applyFont="1" applyFill="1" applyBorder="1" applyAlignment="1" applyProtection="1">
      <alignment horizontal="center" wrapText="1"/>
    </xf>
    <xf numFmtId="164" fontId="18" fillId="8" borderId="11" xfId="1" applyNumberFormat="1" applyFont="1" applyFill="1" applyBorder="1" applyAlignment="1" applyProtection="1">
      <alignment horizontal="center" wrapText="1"/>
    </xf>
    <xf numFmtId="0" fontId="10" fillId="2" borderId="0" xfId="3" applyFont="1" applyFill="1" applyAlignment="1" applyProtection="1">
      <alignment vertical="top" wrapText="1"/>
    </xf>
    <xf numFmtId="0" fontId="17" fillId="2" borderId="0" xfId="3" applyFont="1" applyFill="1" applyAlignment="1" applyProtection="1">
      <alignment vertical="top" wrapText="1"/>
    </xf>
    <xf numFmtId="0" fontId="18" fillId="2" borderId="0" xfId="3" applyFont="1" applyFill="1" applyAlignment="1" applyProtection="1">
      <alignment vertical="top" wrapText="1"/>
    </xf>
    <xf numFmtId="164" fontId="22" fillId="9" borderId="9" xfId="1" applyNumberFormat="1" applyFont="1" applyFill="1" applyBorder="1" applyAlignment="1" applyProtection="1">
      <alignment wrapText="1"/>
    </xf>
    <xf numFmtId="164" fontId="23" fillId="6" borderId="11" xfId="1" applyNumberFormat="1" applyFont="1" applyFill="1" applyBorder="1" applyAlignment="1" applyProtection="1">
      <alignment horizontal="center" wrapText="1"/>
    </xf>
    <xf numFmtId="0" fontId="23" fillId="0" borderId="9" xfId="3" applyFont="1" applyFill="1" applyBorder="1" applyAlignment="1" applyProtection="1">
      <alignment wrapText="1"/>
    </xf>
    <xf numFmtId="164" fontId="24" fillId="9" borderId="9" xfId="1" applyNumberFormat="1" applyFont="1" applyFill="1" applyBorder="1" applyAlignment="1" applyProtection="1">
      <alignment wrapText="1"/>
    </xf>
    <xf numFmtId="164" fontId="23" fillId="0" borderId="9" xfId="1" applyNumberFormat="1" applyFont="1" applyFill="1" applyBorder="1" applyAlignment="1" applyProtection="1">
      <alignment horizontal="center" wrapText="1"/>
    </xf>
    <xf numFmtId="164" fontId="21" fillId="0" borderId="10" xfId="1" applyNumberFormat="1" applyFont="1" applyFill="1" applyBorder="1" applyAlignment="1" applyProtection="1">
      <alignment horizontal="center" wrapText="1"/>
    </xf>
    <xf numFmtId="164" fontId="21" fillId="0" borderId="11" xfId="1" applyNumberFormat="1" applyFont="1" applyFill="1" applyBorder="1" applyAlignment="1" applyProtection="1">
      <alignment horizontal="center" wrapText="1"/>
    </xf>
    <xf numFmtId="43" fontId="25" fillId="2" borderId="0" xfId="3" applyNumberFormat="1" applyFont="1" applyFill="1" applyAlignment="1" applyProtection="1">
      <alignment vertical="top" wrapText="1"/>
    </xf>
    <xf numFmtId="0" fontId="26" fillId="0" borderId="0" xfId="3" applyFont="1" applyFill="1" applyAlignment="1" applyProtection="1">
      <alignment wrapText="1"/>
    </xf>
    <xf numFmtId="9" fontId="17" fillId="2" borderId="0" xfId="3" applyNumberFormat="1" applyFont="1" applyFill="1" applyAlignment="1" applyProtection="1">
      <alignment vertical="top" wrapText="1"/>
    </xf>
    <xf numFmtId="164" fontId="18" fillId="2" borderId="0" xfId="3" applyNumberFormat="1" applyFont="1" applyFill="1" applyAlignment="1" applyProtection="1">
      <alignment vertical="top" wrapText="1"/>
    </xf>
    <xf numFmtId="9" fontId="17" fillId="2" borderId="0" xfId="3" applyNumberFormat="1" applyFont="1" applyFill="1" applyAlignment="1" applyProtection="1">
      <alignment horizontal="center" wrapText="1"/>
    </xf>
    <xf numFmtId="0" fontId="10" fillId="2" borderId="0" xfId="3" applyFont="1" applyFill="1" applyAlignment="1" applyProtection="1">
      <alignment horizontal="center" vertical="top" wrapText="1"/>
    </xf>
    <xf numFmtId="0" fontId="11" fillId="2" borderId="0" xfId="3" applyFont="1" applyFill="1" applyAlignment="1" applyProtection="1">
      <alignment horizontal="right" vertical="top" wrapText="1"/>
    </xf>
    <xf numFmtId="0" fontId="11" fillId="2" borderId="0" xfId="3" applyFont="1" applyFill="1" applyAlignment="1" applyProtection="1">
      <alignment horizontal="center" vertical="top" wrapText="1"/>
    </xf>
    <xf numFmtId="0" fontId="15" fillId="2" borderId="0" xfId="3" applyFont="1" applyFill="1" applyAlignment="1" applyProtection="1">
      <alignment horizontal="center" vertical="top" wrapText="1"/>
    </xf>
    <xf numFmtId="164" fontId="12" fillId="2" borderId="0" xfId="1" applyNumberFormat="1" applyFont="1" applyFill="1" applyAlignment="1" applyProtection="1">
      <alignment horizontal="center" vertical="top" wrapText="1"/>
    </xf>
    <xf numFmtId="164" fontId="13" fillId="2" borderId="0" xfId="1" applyNumberFormat="1" applyFont="1" applyFill="1" applyAlignment="1" applyProtection="1">
      <alignment horizontal="center" vertical="top" wrapText="1"/>
    </xf>
    <xf numFmtId="0" fontId="13" fillId="2" borderId="0" xfId="3" applyFont="1" applyFill="1" applyAlignment="1" applyProtection="1">
      <alignment horizontal="center" vertical="top" wrapText="1"/>
    </xf>
    <xf numFmtId="164" fontId="10" fillId="2" borderId="0" xfId="1" applyNumberFormat="1" applyFont="1" applyFill="1" applyAlignment="1" applyProtection="1">
      <alignment vertical="top" wrapText="1"/>
    </xf>
    <xf numFmtId="164" fontId="18" fillId="2" borderId="0" xfId="1" applyNumberFormat="1" applyFont="1" applyFill="1" applyAlignment="1" applyProtection="1">
      <alignment vertical="top" wrapText="1"/>
    </xf>
    <xf numFmtId="0" fontId="10" fillId="2" borderId="0" xfId="3" applyFont="1" applyFill="1" applyAlignment="1" applyProtection="1">
      <alignment horizontal="right" vertical="top" wrapText="1"/>
    </xf>
    <xf numFmtId="164" fontId="10" fillId="10" borderId="0" xfId="1" applyNumberFormat="1" applyFont="1" applyFill="1" applyAlignment="1" applyProtection="1">
      <alignment vertical="top" wrapText="1"/>
    </xf>
    <xf numFmtId="164" fontId="17" fillId="2" borderId="0" xfId="1" applyNumberFormat="1" applyFont="1" applyFill="1" applyAlignment="1" applyProtection="1">
      <alignment vertical="top" wrapText="1"/>
    </xf>
    <xf numFmtId="164" fontId="10" fillId="10" borderId="14" xfId="1" applyNumberFormat="1" applyFont="1" applyFill="1" applyBorder="1" applyAlignment="1" applyProtection="1">
      <alignment vertical="top" wrapText="1"/>
    </xf>
    <xf numFmtId="164" fontId="10" fillId="2" borderId="14" xfId="1" applyNumberFormat="1" applyFont="1" applyFill="1" applyBorder="1" applyAlignment="1" applyProtection="1">
      <alignment vertical="top" wrapText="1"/>
    </xf>
    <xf numFmtId="164" fontId="18" fillId="2" borderId="14" xfId="1" applyNumberFormat="1" applyFont="1" applyFill="1" applyBorder="1" applyAlignment="1" applyProtection="1">
      <alignment vertical="top" wrapText="1"/>
    </xf>
    <xf numFmtId="0" fontId="11" fillId="2" borderId="0" xfId="3" applyFont="1" applyFill="1" applyAlignment="1" applyProtection="1">
      <alignment vertical="top" wrapText="1"/>
    </xf>
    <xf numFmtId="164" fontId="11" fillId="2" borderId="0" xfId="1" applyNumberFormat="1" applyFont="1" applyFill="1" applyAlignment="1" applyProtection="1">
      <alignment vertical="top" wrapText="1"/>
    </xf>
    <xf numFmtId="164" fontId="13" fillId="2" borderId="0" xfId="1" applyNumberFormat="1" applyFont="1" applyFill="1" applyAlignment="1" applyProtection="1">
      <alignment vertical="top" wrapText="1"/>
    </xf>
    <xf numFmtId="0" fontId="13" fillId="2" borderId="0" xfId="3" applyFont="1" applyFill="1" applyAlignment="1" applyProtection="1">
      <alignment vertical="top" wrapText="1"/>
    </xf>
    <xf numFmtId="164" fontId="10" fillId="9" borderId="14" xfId="1" applyNumberFormat="1" applyFont="1" applyFill="1" applyBorder="1" applyAlignment="1" applyProtection="1">
      <alignment vertical="top" wrapText="1"/>
    </xf>
    <xf numFmtId="164" fontId="19" fillId="2" borderId="14" xfId="1" applyNumberFormat="1" applyFont="1" applyFill="1" applyBorder="1" applyAlignment="1" applyProtection="1">
      <alignment vertical="top" wrapText="1"/>
    </xf>
    <xf numFmtId="0" fontId="11" fillId="2" borderId="15" xfId="3" applyFont="1" applyFill="1" applyBorder="1" applyAlignment="1" applyProtection="1">
      <alignment horizontal="right" vertical="top" wrapText="1"/>
    </xf>
    <xf numFmtId="164" fontId="10" fillId="2" borderId="16" xfId="1" applyNumberFormat="1" applyFont="1" applyFill="1" applyBorder="1" applyAlignment="1" applyProtection="1">
      <alignment vertical="top" wrapText="1"/>
    </xf>
    <xf numFmtId="0" fontId="14" fillId="2" borderId="16" xfId="3" applyFont="1" applyFill="1" applyBorder="1" applyAlignment="1" applyProtection="1">
      <alignment vertical="top" wrapText="1"/>
    </xf>
    <xf numFmtId="0" fontId="10" fillId="2" borderId="16" xfId="3" applyFont="1" applyFill="1" applyBorder="1" applyAlignment="1" applyProtection="1">
      <alignment vertical="top" wrapText="1"/>
    </xf>
    <xf numFmtId="164" fontId="17" fillId="2" borderId="16" xfId="1" applyNumberFormat="1" applyFont="1" applyFill="1" applyBorder="1" applyAlignment="1" applyProtection="1">
      <alignment vertical="top" wrapText="1"/>
    </xf>
    <xf numFmtId="164" fontId="18" fillId="2" borderId="16" xfId="1" applyNumberFormat="1" applyFont="1" applyFill="1" applyBorder="1" applyAlignment="1" applyProtection="1">
      <alignment vertical="top" wrapText="1"/>
    </xf>
    <xf numFmtId="0" fontId="18" fillId="2" borderId="16" xfId="3" applyFont="1" applyFill="1" applyBorder="1" applyAlignment="1" applyProtection="1">
      <alignment vertical="top" wrapText="1"/>
    </xf>
    <xf numFmtId="164" fontId="18" fillId="2" borderId="17" xfId="1" applyNumberFormat="1" applyFont="1" applyFill="1" applyBorder="1" applyAlignment="1" applyProtection="1">
      <alignment vertical="top" wrapText="1"/>
    </xf>
    <xf numFmtId="0" fontId="10" fillId="2" borderId="18" xfId="3" applyFont="1" applyFill="1" applyBorder="1" applyAlignment="1" applyProtection="1">
      <alignment horizontal="right" vertical="top" wrapText="1"/>
    </xf>
    <xf numFmtId="164" fontId="10" fillId="11" borderId="0" xfId="1" applyNumberFormat="1" applyFont="1" applyFill="1" applyBorder="1" applyAlignment="1" applyProtection="1">
      <alignment vertical="top" wrapText="1"/>
    </xf>
    <xf numFmtId="0" fontId="14" fillId="2" borderId="0" xfId="3" applyFont="1" applyFill="1" applyBorder="1" applyAlignment="1" applyProtection="1">
      <alignment vertical="top" wrapText="1"/>
    </xf>
    <xf numFmtId="0" fontId="10" fillId="2" borderId="0" xfId="3" applyFont="1" applyFill="1" applyBorder="1" applyAlignment="1" applyProtection="1">
      <alignment vertical="top" wrapText="1"/>
    </xf>
    <xf numFmtId="164" fontId="11" fillId="2" borderId="0" xfId="1" applyNumberFormat="1" applyFont="1" applyFill="1" applyBorder="1" applyAlignment="1" applyProtection="1">
      <alignment vertical="top" wrapText="1"/>
    </xf>
    <xf numFmtId="164" fontId="13" fillId="2" borderId="0" xfId="1" applyNumberFormat="1" applyFont="1" applyFill="1" applyBorder="1" applyAlignment="1" applyProtection="1">
      <alignment vertical="top" wrapText="1"/>
    </xf>
    <xf numFmtId="0" fontId="18" fillId="2" borderId="0" xfId="3" applyFont="1" applyFill="1" applyBorder="1" applyAlignment="1" applyProtection="1">
      <alignment vertical="top" wrapText="1"/>
    </xf>
    <xf numFmtId="164" fontId="10" fillId="2" borderId="0" xfId="1" applyNumberFormat="1" applyFont="1" applyFill="1" applyBorder="1" applyAlignment="1" applyProtection="1">
      <alignment vertical="top" wrapText="1"/>
    </xf>
    <xf numFmtId="164" fontId="18" fillId="2" borderId="19" xfId="1" applyNumberFormat="1" applyFont="1" applyFill="1" applyBorder="1" applyAlignment="1" applyProtection="1">
      <alignment vertical="top" wrapText="1"/>
    </xf>
    <xf numFmtId="164" fontId="17" fillId="2" borderId="0" xfId="1" applyNumberFormat="1" applyFont="1" applyFill="1" applyBorder="1" applyAlignment="1" applyProtection="1">
      <alignment vertical="top" wrapText="1"/>
    </xf>
    <xf numFmtId="164" fontId="18" fillId="2" borderId="0" xfId="1" applyNumberFormat="1" applyFont="1" applyFill="1" applyBorder="1" applyAlignment="1" applyProtection="1">
      <alignment vertical="top" wrapText="1"/>
    </xf>
    <xf numFmtId="164" fontId="18" fillId="2" borderId="20" xfId="1" applyNumberFormat="1" applyFont="1" applyFill="1" applyBorder="1" applyAlignment="1" applyProtection="1">
      <alignment vertical="top" wrapText="1"/>
    </xf>
    <xf numFmtId="0" fontId="11" fillId="2" borderId="21" xfId="3" applyFont="1" applyFill="1" applyBorder="1" applyAlignment="1" applyProtection="1">
      <alignment horizontal="right" vertical="top" wrapText="1"/>
    </xf>
    <xf numFmtId="164" fontId="11" fillId="2" borderId="14" xfId="1" applyNumberFormat="1" applyFont="1" applyFill="1" applyBorder="1" applyAlignment="1" applyProtection="1">
      <alignment vertical="top" wrapText="1"/>
    </xf>
    <xf numFmtId="0" fontId="15" fillId="2" borderId="14" xfId="3" applyFont="1" applyFill="1" applyBorder="1" applyAlignment="1" applyProtection="1">
      <alignment vertical="top" wrapText="1"/>
    </xf>
    <xf numFmtId="0" fontId="11" fillId="2" borderId="14" xfId="3" applyFont="1" applyFill="1" applyBorder="1" applyAlignment="1" applyProtection="1">
      <alignment vertical="top" wrapText="1"/>
    </xf>
    <xf numFmtId="164" fontId="13" fillId="2" borderId="14" xfId="1" applyNumberFormat="1" applyFont="1" applyFill="1" applyBorder="1" applyAlignment="1" applyProtection="1">
      <alignment vertical="top" wrapText="1"/>
    </xf>
    <xf numFmtId="0" fontId="13" fillId="2" borderId="14" xfId="3" applyFont="1" applyFill="1" applyBorder="1" applyAlignment="1" applyProtection="1">
      <alignment vertical="top" wrapText="1"/>
    </xf>
    <xf numFmtId="164" fontId="11" fillId="2" borderId="20" xfId="1" applyNumberFormat="1" applyFont="1" applyFill="1" applyBorder="1" applyAlignment="1" applyProtection="1">
      <alignment vertical="top" wrapText="1"/>
    </xf>
    <xf numFmtId="0" fontId="11" fillId="2" borderId="0" xfId="3" applyFont="1" applyFill="1" applyAlignment="1" applyProtection="1">
      <alignment vertical="top"/>
    </xf>
  </cellXfs>
  <cellStyles count="4">
    <cellStyle name="Komats" xfId="1" builtinId="3"/>
    <cellStyle name="Parasts" xfId="0" builtinId="0"/>
    <cellStyle name="Parasts 2" xfId="3"/>
    <cellStyle name="Virsraksts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7/Projekti_2017/Gaujas_iela/0636_Gaujas_iela_NP%2029.03_Artis_03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e"/>
      <sheetName val="Naudas plusma"/>
      <sheetName val="Naudas plusma_Aiznemums"/>
      <sheetName val="4_karta_Marite"/>
      <sheetName val="Visvaris"/>
    </sheetNames>
    <sheetDataSet>
      <sheetData sheetId="0"/>
      <sheetData sheetId="1"/>
      <sheetData sheetId="2"/>
      <sheetData sheetId="3"/>
      <sheetData sheetId="4">
        <row r="36">
          <cell r="D36">
            <v>1235.57</v>
          </cell>
        </row>
        <row r="39">
          <cell r="D39">
            <v>270015.78999999998</v>
          </cell>
        </row>
        <row r="41">
          <cell r="D41">
            <v>64642.3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abSelected="1" topLeftCell="A19" zoomScale="90" zoomScaleNormal="90" zoomScaleSheetLayoutView="110" workbookViewId="0">
      <pane xSplit="1" topLeftCell="B1" activePane="topRight" state="frozen"/>
      <selection pane="topRight" activeCell="B27" sqref="B27"/>
    </sheetView>
  </sheetViews>
  <sheetFormatPr defaultRowHeight="12" outlineLevelCol="1" x14ac:dyDescent="0.25"/>
  <cols>
    <col min="1" max="1" width="35" style="5" customWidth="1"/>
    <col min="2" max="2" width="39.85546875" style="5" customWidth="1"/>
    <col min="3" max="3" width="14.42578125" style="5" customWidth="1"/>
    <col min="4" max="4" width="11.28515625" style="2" bestFit="1" customWidth="1"/>
    <col min="5" max="5" width="13" style="3" hidden="1" customWidth="1" outlineLevel="1"/>
    <col min="6" max="6" width="11.28515625" style="3" hidden="1" customWidth="1" outlineLevel="1"/>
    <col min="7" max="8" width="12.28515625" style="3" hidden="1" customWidth="1" outlineLevel="1"/>
    <col min="9" max="9" width="12.140625" style="3" hidden="1" customWidth="1" outlineLevel="1"/>
    <col min="10" max="10" width="12.7109375" style="3" hidden="1" customWidth="1" outlineLevel="1"/>
    <col min="11" max="11" width="12.42578125" style="3" hidden="1" customWidth="1" outlineLevel="1"/>
    <col min="12" max="12" width="12.140625" style="3" hidden="1" customWidth="1" outlineLevel="1"/>
    <col min="13" max="13" width="12.85546875" style="5" customWidth="1" collapsed="1"/>
    <col min="14" max="14" width="13.7109375" style="5" customWidth="1"/>
    <col min="15" max="15" width="16.28515625" style="5" customWidth="1"/>
    <col min="16" max="16" width="12.85546875" style="5" customWidth="1"/>
    <col min="17" max="17" width="18.5703125" style="5" customWidth="1"/>
    <col min="18" max="39" width="6.5703125" style="5" customWidth="1"/>
    <col min="40" max="233" width="9.140625" style="5"/>
    <col min="234" max="234" width="43.5703125" style="5" customWidth="1"/>
    <col min="235" max="235" width="9.7109375" style="5" customWidth="1"/>
    <col min="236" max="255" width="11.28515625" style="5" bestFit="1" customWidth="1"/>
    <col min="256" max="267" width="12.85546875" style="5" bestFit="1" customWidth="1"/>
    <col min="268" max="269" width="0" style="5" hidden="1" customWidth="1"/>
    <col min="270" max="489" width="9.140625" style="5"/>
    <col min="490" max="490" width="43.5703125" style="5" customWidth="1"/>
    <col min="491" max="491" width="9.7109375" style="5" customWidth="1"/>
    <col min="492" max="511" width="11.28515625" style="5" bestFit="1" customWidth="1"/>
    <col min="512" max="523" width="12.85546875" style="5" bestFit="1" customWidth="1"/>
    <col min="524" max="525" width="0" style="5" hidden="1" customWidth="1"/>
    <col min="526" max="745" width="9.140625" style="5"/>
    <col min="746" max="746" width="43.5703125" style="5" customWidth="1"/>
    <col min="747" max="747" width="9.7109375" style="5" customWidth="1"/>
    <col min="748" max="767" width="11.28515625" style="5" bestFit="1" customWidth="1"/>
    <col min="768" max="779" width="12.85546875" style="5" bestFit="1" customWidth="1"/>
    <col min="780" max="781" width="0" style="5" hidden="1" customWidth="1"/>
    <col min="782" max="1001" width="9.140625" style="5"/>
    <col min="1002" max="1002" width="43.5703125" style="5" customWidth="1"/>
    <col min="1003" max="1003" width="9.7109375" style="5" customWidth="1"/>
    <col min="1004" max="1023" width="11.28515625" style="5" bestFit="1" customWidth="1"/>
    <col min="1024" max="1035" width="12.85546875" style="5" bestFit="1" customWidth="1"/>
    <col min="1036" max="1037" width="0" style="5" hidden="1" customWidth="1"/>
    <col min="1038" max="1257" width="9.140625" style="5"/>
    <col min="1258" max="1258" width="43.5703125" style="5" customWidth="1"/>
    <col min="1259" max="1259" width="9.7109375" style="5" customWidth="1"/>
    <col min="1260" max="1279" width="11.28515625" style="5" bestFit="1" customWidth="1"/>
    <col min="1280" max="1291" width="12.85546875" style="5" bestFit="1" customWidth="1"/>
    <col min="1292" max="1293" width="0" style="5" hidden="1" customWidth="1"/>
    <col min="1294" max="1513" width="9.140625" style="5"/>
    <col min="1514" max="1514" width="43.5703125" style="5" customWidth="1"/>
    <col min="1515" max="1515" width="9.7109375" style="5" customWidth="1"/>
    <col min="1516" max="1535" width="11.28515625" style="5" bestFit="1" customWidth="1"/>
    <col min="1536" max="1547" width="12.85546875" style="5" bestFit="1" customWidth="1"/>
    <col min="1548" max="1549" width="0" style="5" hidden="1" customWidth="1"/>
    <col min="1550" max="1769" width="9.140625" style="5"/>
    <col min="1770" max="1770" width="43.5703125" style="5" customWidth="1"/>
    <col min="1771" max="1771" width="9.7109375" style="5" customWidth="1"/>
    <col min="1772" max="1791" width="11.28515625" style="5" bestFit="1" customWidth="1"/>
    <col min="1792" max="1803" width="12.85546875" style="5" bestFit="1" customWidth="1"/>
    <col min="1804" max="1805" width="0" style="5" hidden="1" customWidth="1"/>
    <col min="1806" max="2025" width="9.140625" style="5"/>
    <col min="2026" max="2026" width="43.5703125" style="5" customWidth="1"/>
    <col min="2027" max="2027" width="9.7109375" style="5" customWidth="1"/>
    <col min="2028" max="2047" width="11.28515625" style="5" bestFit="1" customWidth="1"/>
    <col min="2048" max="2059" width="12.85546875" style="5" bestFit="1" customWidth="1"/>
    <col min="2060" max="2061" width="0" style="5" hidden="1" customWidth="1"/>
    <col min="2062" max="2281" width="9.140625" style="5"/>
    <col min="2282" max="2282" width="43.5703125" style="5" customWidth="1"/>
    <col min="2283" max="2283" width="9.7109375" style="5" customWidth="1"/>
    <col min="2284" max="2303" width="11.28515625" style="5" bestFit="1" customWidth="1"/>
    <col min="2304" max="2315" width="12.85546875" style="5" bestFit="1" customWidth="1"/>
    <col min="2316" max="2317" width="0" style="5" hidden="1" customWidth="1"/>
    <col min="2318" max="2537" width="9.140625" style="5"/>
    <col min="2538" max="2538" width="43.5703125" style="5" customWidth="1"/>
    <col min="2539" max="2539" width="9.7109375" style="5" customWidth="1"/>
    <col min="2540" max="2559" width="11.28515625" style="5" bestFit="1" customWidth="1"/>
    <col min="2560" max="2571" width="12.85546875" style="5" bestFit="1" customWidth="1"/>
    <col min="2572" max="2573" width="0" style="5" hidden="1" customWidth="1"/>
    <col min="2574" max="2793" width="9.140625" style="5"/>
    <col min="2794" max="2794" width="43.5703125" style="5" customWidth="1"/>
    <col min="2795" max="2795" width="9.7109375" style="5" customWidth="1"/>
    <col min="2796" max="2815" width="11.28515625" style="5" bestFit="1" customWidth="1"/>
    <col min="2816" max="2827" width="12.85546875" style="5" bestFit="1" customWidth="1"/>
    <col min="2828" max="2829" width="0" style="5" hidden="1" customWidth="1"/>
    <col min="2830" max="3049" width="9.140625" style="5"/>
    <col min="3050" max="3050" width="43.5703125" style="5" customWidth="1"/>
    <col min="3051" max="3051" width="9.7109375" style="5" customWidth="1"/>
    <col min="3052" max="3071" width="11.28515625" style="5" bestFit="1" customWidth="1"/>
    <col min="3072" max="3083" width="12.85546875" style="5" bestFit="1" customWidth="1"/>
    <col min="3084" max="3085" width="0" style="5" hidden="1" customWidth="1"/>
    <col min="3086" max="3305" width="9.140625" style="5"/>
    <col min="3306" max="3306" width="43.5703125" style="5" customWidth="1"/>
    <col min="3307" max="3307" width="9.7109375" style="5" customWidth="1"/>
    <col min="3308" max="3327" width="11.28515625" style="5" bestFit="1" customWidth="1"/>
    <col min="3328" max="3339" width="12.85546875" style="5" bestFit="1" customWidth="1"/>
    <col min="3340" max="3341" width="0" style="5" hidden="1" customWidth="1"/>
    <col min="3342" max="3561" width="9.140625" style="5"/>
    <col min="3562" max="3562" width="43.5703125" style="5" customWidth="1"/>
    <col min="3563" max="3563" width="9.7109375" style="5" customWidth="1"/>
    <col min="3564" max="3583" width="11.28515625" style="5" bestFit="1" customWidth="1"/>
    <col min="3584" max="3595" width="12.85546875" style="5" bestFit="1" customWidth="1"/>
    <col min="3596" max="3597" width="0" style="5" hidden="1" customWidth="1"/>
    <col min="3598" max="3817" width="9.140625" style="5"/>
    <col min="3818" max="3818" width="43.5703125" style="5" customWidth="1"/>
    <col min="3819" max="3819" width="9.7109375" style="5" customWidth="1"/>
    <col min="3820" max="3839" width="11.28515625" style="5" bestFit="1" customWidth="1"/>
    <col min="3840" max="3851" width="12.85546875" style="5" bestFit="1" customWidth="1"/>
    <col min="3852" max="3853" width="0" style="5" hidden="1" customWidth="1"/>
    <col min="3854" max="4073" width="9.140625" style="5"/>
    <col min="4074" max="4074" width="43.5703125" style="5" customWidth="1"/>
    <col min="4075" max="4075" width="9.7109375" style="5" customWidth="1"/>
    <col min="4076" max="4095" width="11.28515625" style="5" bestFit="1" customWidth="1"/>
    <col min="4096" max="4107" width="12.85546875" style="5" bestFit="1" customWidth="1"/>
    <col min="4108" max="4109" width="0" style="5" hidden="1" customWidth="1"/>
    <col min="4110" max="4329" width="9.140625" style="5"/>
    <col min="4330" max="4330" width="43.5703125" style="5" customWidth="1"/>
    <col min="4331" max="4331" width="9.7109375" style="5" customWidth="1"/>
    <col min="4332" max="4351" width="11.28515625" style="5" bestFit="1" customWidth="1"/>
    <col min="4352" max="4363" width="12.85546875" style="5" bestFit="1" customWidth="1"/>
    <col min="4364" max="4365" width="0" style="5" hidden="1" customWidth="1"/>
    <col min="4366" max="4585" width="9.140625" style="5"/>
    <col min="4586" max="4586" width="43.5703125" style="5" customWidth="1"/>
    <col min="4587" max="4587" width="9.7109375" style="5" customWidth="1"/>
    <col min="4588" max="4607" width="11.28515625" style="5" bestFit="1" customWidth="1"/>
    <col min="4608" max="4619" width="12.85546875" style="5" bestFit="1" customWidth="1"/>
    <col min="4620" max="4621" width="0" style="5" hidden="1" customWidth="1"/>
    <col min="4622" max="4841" width="9.140625" style="5"/>
    <col min="4842" max="4842" width="43.5703125" style="5" customWidth="1"/>
    <col min="4843" max="4843" width="9.7109375" style="5" customWidth="1"/>
    <col min="4844" max="4863" width="11.28515625" style="5" bestFit="1" customWidth="1"/>
    <col min="4864" max="4875" width="12.85546875" style="5" bestFit="1" customWidth="1"/>
    <col min="4876" max="4877" width="0" style="5" hidden="1" customWidth="1"/>
    <col min="4878" max="5097" width="9.140625" style="5"/>
    <col min="5098" max="5098" width="43.5703125" style="5" customWidth="1"/>
    <col min="5099" max="5099" width="9.7109375" style="5" customWidth="1"/>
    <col min="5100" max="5119" width="11.28515625" style="5" bestFit="1" customWidth="1"/>
    <col min="5120" max="5131" width="12.85546875" style="5" bestFit="1" customWidth="1"/>
    <col min="5132" max="5133" width="0" style="5" hidden="1" customWidth="1"/>
    <col min="5134" max="5353" width="9.140625" style="5"/>
    <col min="5354" max="5354" width="43.5703125" style="5" customWidth="1"/>
    <col min="5355" max="5355" width="9.7109375" style="5" customWidth="1"/>
    <col min="5356" max="5375" width="11.28515625" style="5" bestFit="1" customWidth="1"/>
    <col min="5376" max="5387" width="12.85546875" style="5" bestFit="1" customWidth="1"/>
    <col min="5388" max="5389" width="0" style="5" hidden="1" customWidth="1"/>
    <col min="5390" max="5609" width="9.140625" style="5"/>
    <col min="5610" max="5610" width="43.5703125" style="5" customWidth="1"/>
    <col min="5611" max="5611" width="9.7109375" style="5" customWidth="1"/>
    <col min="5612" max="5631" width="11.28515625" style="5" bestFit="1" customWidth="1"/>
    <col min="5632" max="5643" width="12.85546875" style="5" bestFit="1" customWidth="1"/>
    <col min="5644" max="5645" width="0" style="5" hidden="1" customWidth="1"/>
    <col min="5646" max="5865" width="9.140625" style="5"/>
    <col min="5866" max="5866" width="43.5703125" style="5" customWidth="1"/>
    <col min="5867" max="5867" width="9.7109375" style="5" customWidth="1"/>
    <col min="5868" max="5887" width="11.28515625" style="5" bestFit="1" customWidth="1"/>
    <col min="5888" max="5899" width="12.85546875" style="5" bestFit="1" customWidth="1"/>
    <col min="5900" max="5901" width="0" style="5" hidden="1" customWidth="1"/>
    <col min="5902" max="6121" width="9.140625" style="5"/>
    <col min="6122" max="6122" width="43.5703125" style="5" customWidth="1"/>
    <col min="6123" max="6123" width="9.7109375" style="5" customWidth="1"/>
    <col min="6124" max="6143" width="11.28515625" style="5" bestFit="1" customWidth="1"/>
    <col min="6144" max="6155" width="12.85546875" style="5" bestFit="1" customWidth="1"/>
    <col min="6156" max="6157" width="0" style="5" hidden="1" customWidth="1"/>
    <col min="6158" max="6377" width="9.140625" style="5"/>
    <col min="6378" max="6378" width="43.5703125" style="5" customWidth="1"/>
    <col min="6379" max="6379" width="9.7109375" style="5" customWidth="1"/>
    <col min="6380" max="6399" width="11.28515625" style="5" bestFit="1" customWidth="1"/>
    <col min="6400" max="6411" width="12.85546875" style="5" bestFit="1" customWidth="1"/>
    <col min="6412" max="6413" width="0" style="5" hidden="1" customWidth="1"/>
    <col min="6414" max="6633" width="9.140625" style="5"/>
    <col min="6634" max="6634" width="43.5703125" style="5" customWidth="1"/>
    <col min="6635" max="6635" width="9.7109375" style="5" customWidth="1"/>
    <col min="6636" max="6655" width="11.28515625" style="5" bestFit="1" customWidth="1"/>
    <col min="6656" max="6667" width="12.85546875" style="5" bestFit="1" customWidth="1"/>
    <col min="6668" max="6669" width="0" style="5" hidden="1" customWidth="1"/>
    <col min="6670" max="6889" width="9.140625" style="5"/>
    <col min="6890" max="6890" width="43.5703125" style="5" customWidth="1"/>
    <col min="6891" max="6891" width="9.7109375" style="5" customWidth="1"/>
    <col min="6892" max="6911" width="11.28515625" style="5" bestFit="1" customWidth="1"/>
    <col min="6912" max="6923" width="12.85546875" style="5" bestFit="1" customWidth="1"/>
    <col min="6924" max="6925" width="0" style="5" hidden="1" customWidth="1"/>
    <col min="6926" max="7145" width="9.140625" style="5"/>
    <col min="7146" max="7146" width="43.5703125" style="5" customWidth="1"/>
    <col min="7147" max="7147" width="9.7109375" style="5" customWidth="1"/>
    <col min="7148" max="7167" width="11.28515625" style="5" bestFit="1" customWidth="1"/>
    <col min="7168" max="7179" width="12.85546875" style="5" bestFit="1" customWidth="1"/>
    <col min="7180" max="7181" width="0" style="5" hidden="1" customWidth="1"/>
    <col min="7182" max="7401" width="9.140625" style="5"/>
    <col min="7402" max="7402" width="43.5703125" style="5" customWidth="1"/>
    <col min="7403" max="7403" width="9.7109375" style="5" customWidth="1"/>
    <col min="7404" max="7423" width="11.28515625" style="5" bestFit="1" customWidth="1"/>
    <col min="7424" max="7435" width="12.85546875" style="5" bestFit="1" customWidth="1"/>
    <col min="7436" max="7437" width="0" style="5" hidden="1" customWidth="1"/>
    <col min="7438" max="7657" width="9.140625" style="5"/>
    <col min="7658" max="7658" width="43.5703125" style="5" customWidth="1"/>
    <col min="7659" max="7659" width="9.7109375" style="5" customWidth="1"/>
    <col min="7660" max="7679" width="11.28515625" style="5" bestFit="1" customWidth="1"/>
    <col min="7680" max="7691" width="12.85546875" style="5" bestFit="1" customWidth="1"/>
    <col min="7692" max="7693" width="0" style="5" hidden="1" customWidth="1"/>
    <col min="7694" max="7913" width="9.140625" style="5"/>
    <col min="7914" max="7914" width="43.5703125" style="5" customWidth="1"/>
    <col min="7915" max="7915" width="9.7109375" style="5" customWidth="1"/>
    <col min="7916" max="7935" width="11.28515625" style="5" bestFit="1" customWidth="1"/>
    <col min="7936" max="7947" width="12.85546875" style="5" bestFit="1" customWidth="1"/>
    <col min="7948" max="7949" width="0" style="5" hidden="1" customWidth="1"/>
    <col min="7950" max="8169" width="9.140625" style="5"/>
    <col min="8170" max="8170" width="43.5703125" style="5" customWidth="1"/>
    <col min="8171" max="8171" width="9.7109375" style="5" customWidth="1"/>
    <col min="8172" max="8191" width="11.28515625" style="5" bestFit="1" customWidth="1"/>
    <col min="8192" max="8203" width="12.85546875" style="5" bestFit="1" customWidth="1"/>
    <col min="8204" max="8205" width="0" style="5" hidden="1" customWidth="1"/>
    <col min="8206" max="8425" width="9.140625" style="5"/>
    <col min="8426" max="8426" width="43.5703125" style="5" customWidth="1"/>
    <col min="8427" max="8427" width="9.7109375" style="5" customWidth="1"/>
    <col min="8428" max="8447" width="11.28515625" style="5" bestFit="1" customWidth="1"/>
    <col min="8448" max="8459" width="12.85546875" style="5" bestFit="1" customWidth="1"/>
    <col min="8460" max="8461" width="0" style="5" hidden="1" customWidth="1"/>
    <col min="8462" max="8681" width="9.140625" style="5"/>
    <col min="8682" max="8682" width="43.5703125" style="5" customWidth="1"/>
    <col min="8683" max="8683" width="9.7109375" style="5" customWidth="1"/>
    <col min="8684" max="8703" width="11.28515625" style="5" bestFit="1" customWidth="1"/>
    <col min="8704" max="8715" width="12.85546875" style="5" bestFit="1" customWidth="1"/>
    <col min="8716" max="8717" width="0" style="5" hidden="1" customWidth="1"/>
    <col min="8718" max="8937" width="9.140625" style="5"/>
    <col min="8938" max="8938" width="43.5703125" style="5" customWidth="1"/>
    <col min="8939" max="8939" width="9.7109375" style="5" customWidth="1"/>
    <col min="8940" max="8959" width="11.28515625" style="5" bestFit="1" customWidth="1"/>
    <col min="8960" max="8971" width="12.85546875" style="5" bestFit="1" customWidth="1"/>
    <col min="8972" max="8973" width="0" style="5" hidden="1" customWidth="1"/>
    <col min="8974" max="9193" width="9.140625" style="5"/>
    <col min="9194" max="9194" width="43.5703125" style="5" customWidth="1"/>
    <col min="9195" max="9195" width="9.7109375" style="5" customWidth="1"/>
    <col min="9196" max="9215" width="11.28515625" style="5" bestFit="1" customWidth="1"/>
    <col min="9216" max="9227" width="12.85546875" style="5" bestFit="1" customWidth="1"/>
    <col min="9228" max="9229" width="0" style="5" hidden="1" customWidth="1"/>
    <col min="9230" max="9449" width="9.140625" style="5"/>
    <col min="9450" max="9450" width="43.5703125" style="5" customWidth="1"/>
    <col min="9451" max="9451" width="9.7109375" style="5" customWidth="1"/>
    <col min="9452" max="9471" width="11.28515625" style="5" bestFit="1" customWidth="1"/>
    <col min="9472" max="9483" width="12.85546875" style="5" bestFit="1" customWidth="1"/>
    <col min="9484" max="9485" width="0" style="5" hidden="1" customWidth="1"/>
    <col min="9486" max="9705" width="9.140625" style="5"/>
    <col min="9706" max="9706" width="43.5703125" style="5" customWidth="1"/>
    <col min="9707" max="9707" width="9.7109375" style="5" customWidth="1"/>
    <col min="9708" max="9727" width="11.28515625" style="5" bestFit="1" customWidth="1"/>
    <col min="9728" max="9739" width="12.85546875" style="5" bestFit="1" customWidth="1"/>
    <col min="9740" max="9741" width="0" style="5" hidden="1" customWidth="1"/>
    <col min="9742" max="9961" width="9.140625" style="5"/>
    <col min="9962" max="9962" width="43.5703125" style="5" customWidth="1"/>
    <col min="9963" max="9963" width="9.7109375" style="5" customWidth="1"/>
    <col min="9964" max="9983" width="11.28515625" style="5" bestFit="1" customWidth="1"/>
    <col min="9984" max="9995" width="12.85546875" style="5" bestFit="1" customWidth="1"/>
    <col min="9996" max="9997" width="0" style="5" hidden="1" customWidth="1"/>
    <col min="9998" max="10217" width="9.140625" style="5"/>
    <col min="10218" max="10218" width="43.5703125" style="5" customWidth="1"/>
    <col min="10219" max="10219" width="9.7109375" style="5" customWidth="1"/>
    <col min="10220" max="10239" width="11.28515625" style="5" bestFit="1" customWidth="1"/>
    <col min="10240" max="10251" width="12.85546875" style="5" bestFit="1" customWidth="1"/>
    <col min="10252" max="10253" width="0" style="5" hidden="1" customWidth="1"/>
    <col min="10254" max="10473" width="9.140625" style="5"/>
    <col min="10474" max="10474" width="43.5703125" style="5" customWidth="1"/>
    <col min="10475" max="10475" width="9.7109375" style="5" customWidth="1"/>
    <col min="10476" max="10495" width="11.28515625" style="5" bestFit="1" customWidth="1"/>
    <col min="10496" max="10507" width="12.85546875" style="5" bestFit="1" customWidth="1"/>
    <col min="10508" max="10509" width="0" style="5" hidden="1" customWidth="1"/>
    <col min="10510" max="10729" width="9.140625" style="5"/>
    <col min="10730" max="10730" width="43.5703125" style="5" customWidth="1"/>
    <col min="10731" max="10731" width="9.7109375" style="5" customWidth="1"/>
    <col min="10732" max="10751" width="11.28515625" style="5" bestFit="1" customWidth="1"/>
    <col min="10752" max="10763" width="12.85546875" style="5" bestFit="1" customWidth="1"/>
    <col min="10764" max="10765" width="0" style="5" hidden="1" customWidth="1"/>
    <col min="10766" max="10985" width="9.140625" style="5"/>
    <col min="10986" max="10986" width="43.5703125" style="5" customWidth="1"/>
    <col min="10987" max="10987" width="9.7109375" style="5" customWidth="1"/>
    <col min="10988" max="11007" width="11.28515625" style="5" bestFit="1" customWidth="1"/>
    <col min="11008" max="11019" width="12.85546875" style="5" bestFit="1" customWidth="1"/>
    <col min="11020" max="11021" width="0" style="5" hidden="1" customWidth="1"/>
    <col min="11022" max="11241" width="9.140625" style="5"/>
    <col min="11242" max="11242" width="43.5703125" style="5" customWidth="1"/>
    <col min="11243" max="11243" width="9.7109375" style="5" customWidth="1"/>
    <col min="11244" max="11263" width="11.28515625" style="5" bestFit="1" customWidth="1"/>
    <col min="11264" max="11275" width="12.85546875" style="5" bestFit="1" customWidth="1"/>
    <col min="11276" max="11277" width="0" style="5" hidden="1" customWidth="1"/>
    <col min="11278" max="11497" width="9.140625" style="5"/>
    <col min="11498" max="11498" width="43.5703125" style="5" customWidth="1"/>
    <col min="11499" max="11499" width="9.7109375" style="5" customWidth="1"/>
    <col min="11500" max="11519" width="11.28515625" style="5" bestFit="1" customWidth="1"/>
    <col min="11520" max="11531" width="12.85546875" style="5" bestFit="1" customWidth="1"/>
    <col min="11532" max="11533" width="0" style="5" hidden="1" customWidth="1"/>
    <col min="11534" max="11753" width="9.140625" style="5"/>
    <col min="11754" max="11754" width="43.5703125" style="5" customWidth="1"/>
    <col min="11755" max="11755" width="9.7109375" style="5" customWidth="1"/>
    <col min="11756" max="11775" width="11.28515625" style="5" bestFit="1" customWidth="1"/>
    <col min="11776" max="11787" width="12.85546875" style="5" bestFit="1" customWidth="1"/>
    <col min="11788" max="11789" width="0" style="5" hidden="1" customWidth="1"/>
    <col min="11790" max="12009" width="9.140625" style="5"/>
    <col min="12010" max="12010" width="43.5703125" style="5" customWidth="1"/>
    <col min="12011" max="12011" width="9.7109375" style="5" customWidth="1"/>
    <col min="12012" max="12031" width="11.28515625" style="5" bestFit="1" customWidth="1"/>
    <col min="12032" max="12043" width="12.85546875" style="5" bestFit="1" customWidth="1"/>
    <col min="12044" max="12045" width="0" style="5" hidden="1" customWidth="1"/>
    <col min="12046" max="12265" width="9.140625" style="5"/>
    <col min="12266" max="12266" width="43.5703125" style="5" customWidth="1"/>
    <col min="12267" max="12267" width="9.7109375" style="5" customWidth="1"/>
    <col min="12268" max="12287" width="11.28515625" style="5" bestFit="1" customWidth="1"/>
    <col min="12288" max="12299" width="12.85546875" style="5" bestFit="1" customWidth="1"/>
    <col min="12300" max="12301" width="0" style="5" hidden="1" customWidth="1"/>
    <col min="12302" max="12521" width="9.140625" style="5"/>
    <col min="12522" max="12522" width="43.5703125" style="5" customWidth="1"/>
    <col min="12523" max="12523" width="9.7109375" style="5" customWidth="1"/>
    <col min="12524" max="12543" width="11.28515625" style="5" bestFit="1" customWidth="1"/>
    <col min="12544" max="12555" width="12.85546875" style="5" bestFit="1" customWidth="1"/>
    <col min="12556" max="12557" width="0" style="5" hidden="1" customWidth="1"/>
    <col min="12558" max="12777" width="9.140625" style="5"/>
    <col min="12778" max="12778" width="43.5703125" style="5" customWidth="1"/>
    <col min="12779" max="12779" width="9.7109375" style="5" customWidth="1"/>
    <col min="12780" max="12799" width="11.28515625" style="5" bestFit="1" customWidth="1"/>
    <col min="12800" max="12811" width="12.85546875" style="5" bestFit="1" customWidth="1"/>
    <col min="12812" max="12813" width="0" style="5" hidden="1" customWidth="1"/>
    <col min="12814" max="13033" width="9.140625" style="5"/>
    <col min="13034" max="13034" width="43.5703125" style="5" customWidth="1"/>
    <col min="13035" max="13035" width="9.7109375" style="5" customWidth="1"/>
    <col min="13036" max="13055" width="11.28515625" style="5" bestFit="1" customWidth="1"/>
    <col min="13056" max="13067" width="12.85546875" style="5" bestFit="1" customWidth="1"/>
    <col min="13068" max="13069" width="0" style="5" hidden="1" customWidth="1"/>
    <col min="13070" max="13289" width="9.140625" style="5"/>
    <col min="13290" max="13290" width="43.5703125" style="5" customWidth="1"/>
    <col min="13291" max="13291" width="9.7109375" style="5" customWidth="1"/>
    <col min="13292" max="13311" width="11.28515625" style="5" bestFit="1" customWidth="1"/>
    <col min="13312" max="13323" width="12.85546875" style="5" bestFit="1" customWidth="1"/>
    <col min="13324" max="13325" width="0" style="5" hidden="1" customWidth="1"/>
    <col min="13326" max="13545" width="9.140625" style="5"/>
    <col min="13546" max="13546" width="43.5703125" style="5" customWidth="1"/>
    <col min="13547" max="13547" width="9.7109375" style="5" customWidth="1"/>
    <col min="13548" max="13567" width="11.28515625" style="5" bestFit="1" customWidth="1"/>
    <col min="13568" max="13579" width="12.85546875" style="5" bestFit="1" customWidth="1"/>
    <col min="13580" max="13581" width="0" style="5" hidden="1" customWidth="1"/>
    <col min="13582" max="13801" width="9.140625" style="5"/>
    <col min="13802" max="13802" width="43.5703125" style="5" customWidth="1"/>
    <col min="13803" max="13803" width="9.7109375" style="5" customWidth="1"/>
    <col min="13804" max="13823" width="11.28515625" style="5" bestFit="1" customWidth="1"/>
    <col min="13824" max="13835" width="12.85546875" style="5" bestFit="1" customWidth="1"/>
    <col min="13836" max="13837" width="0" style="5" hidden="1" customWidth="1"/>
    <col min="13838" max="14057" width="9.140625" style="5"/>
    <col min="14058" max="14058" width="43.5703125" style="5" customWidth="1"/>
    <col min="14059" max="14059" width="9.7109375" style="5" customWidth="1"/>
    <col min="14060" max="14079" width="11.28515625" style="5" bestFit="1" customWidth="1"/>
    <col min="14080" max="14091" width="12.85546875" style="5" bestFit="1" customWidth="1"/>
    <col min="14092" max="14093" width="0" style="5" hidden="1" customWidth="1"/>
    <col min="14094" max="14313" width="9.140625" style="5"/>
    <col min="14314" max="14314" width="43.5703125" style="5" customWidth="1"/>
    <col min="14315" max="14315" width="9.7109375" style="5" customWidth="1"/>
    <col min="14316" max="14335" width="11.28515625" style="5" bestFit="1" customWidth="1"/>
    <col min="14336" max="14347" width="12.85546875" style="5" bestFit="1" customWidth="1"/>
    <col min="14348" max="14349" width="0" style="5" hidden="1" customWidth="1"/>
    <col min="14350" max="14569" width="9.140625" style="5"/>
    <col min="14570" max="14570" width="43.5703125" style="5" customWidth="1"/>
    <col min="14571" max="14571" width="9.7109375" style="5" customWidth="1"/>
    <col min="14572" max="14591" width="11.28515625" style="5" bestFit="1" customWidth="1"/>
    <col min="14592" max="14603" width="12.85546875" style="5" bestFit="1" customWidth="1"/>
    <col min="14604" max="14605" width="0" style="5" hidden="1" customWidth="1"/>
    <col min="14606" max="14825" width="9.140625" style="5"/>
    <col min="14826" max="14826" width="43.5703125" style="5" customWidth="1"/>
    <col min="14827" max="14827" width="9.7109375" style="5" customWidth="1"/>
    <col min="14828" max="14847" width="11.28515625" style="5" bestFit="1" customWidth="1"/>
    <col min="14848" max="14859" width="12.85546875" style="5" bestFit="1" customWidth="1"/>
    <col min="14860" max="14861" width="0" style="5" hidden="1" customWidth="1"/>
    <col min="14862" max="15081" width="9.140625" style="5"/>
    <col min="15082" max="15082" width="43.5703125" style="5" customWidth="1"/>
    <col min="15083" max="15083" width="9.7109375" style="5" customWidth="1"/>
    <col min="15084" max="15103" width="11.28515625" style="5" bestFit="1" customWidth="1"/>
    <col min="15104" max="15115" width="12.85546875" style="5" bestFit="1" customWidth="1"/>
    <col min="15116" max="15117" width="0" style="5" hidden="1" customWidth="1"/>
    <col min="15118" max="15337" width="9.140625" style="5"/>
    <col min="15338" max="15338" width="43.5703125" style="5" customWidth="1"/>
    <col min="15339" max="15339" width="9.7109375" style="5" customWidth="1"/>
    <col min="15340" max="15359" width="11.28515625" style="5" bestFit="1" customWidth="1"/>
    <col min="15360" max="15371" width="12.85546875" style="5" bestFit="1" customWidth="1"/>
    <col min="15372" max="15373" width="0" style="5" hidden="1" customWidth="1"/>
    <col min="15374" max="15593" width="9.140625" style="5"/>
    <col min="15594" max="15594" width="43.5703125" style="5" customWidth="1"/>
    <col min="15595" max="15595" width="9.7109375" style="5" customWidth="1"/>
    <col min="15596" max="15615" width="11.28515625" style="5" bestFit="1" customWidth="1"/>
    <col min="15616" max="15627" width="12.85546875" style="5" bestFit="1" customWidth="1"/>
    <col min="15628" max="15629" width="0" style="5" hidden="1" customWidth="1"/>
    <col min="15630" max="15849" width="9.140625" style="5"/>
    <col min="15850" max="15850" width="43.5703125" style="5" customWidth="1"/>
    <col min="15851" max="15851" width="9.7109375" style="5" customWidth="1"/>
    <col min="15852" max="15871" width="11.28515625" style="5" bestFit="1" customWidth="1"/>
    <col min="15872" max="15883" width="12.85546875" style="5" bestFit="1" customWidth="1"/>
    <col min="15884" max="15885" width="0" style="5" hidden="1" customWidth="1"/>
    <col min="15886" max="16105" width="9.140625" style="5"/>
    <col min="16106" max="16106" width="43.5703125" style="5" customWidth="1"/>
    <col min="16107" max="16107" width="9.7109375" style="5" customWidth="1"/>
    <col min="16108" max="16127" width="11.28515625" style="5" bestFit="1" customWidth="1"/>
    <col min="16128" max="16139" width="12.85546875" style="5" bestFit="1" customWidth="1"/>
    <col min="16140" max="16141" width="0" style="5" hidden="1" customWidth="1"/>
    <col min="16142" max="16384" width="9.140625" style="5"/>
  </cols>
  <sheetData>
    <row r="1" spans="1:15" ht="16.5" x14ac:dyDescent="0.25">
      <c r="A1" s="1" t="s">
        <v>0</v>
      </c>
      <c r="B1" s="1"/>
      <c r="C1" s="1"/>
      <c r="M1" s="4"/>
    </row>
    <row r="3" spans="1:15" s="12" customFormat="1" ht="18.75" x14ac:dyDescent="0.25">
      <c r="A3" s="6" t="s">
        <v>1</v>
      </c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>
        <v>2774864</v>
      </c>
      <c r="N3" s="11"/>
      <c r="O3" s="5"/>
    </row>
    <row r="4" spans="1:15" ht="14.25" customHeight="1" x14ac:dyDescent="0.25">
      <c r="A4" s="13"/>
      <c r="B4" s="13"/>
      <c r="C4" s="7"/>
      <c r="D4" s="14"/>
      <c r="E4" s="9"/>
      <c r="F4" s="9"/>
      <c r="G4" s="9"/>
      <c r="H4" s="9"/>
      <c r="I4" s="9"/>
      <c r="J4" s="9"/>
      <c r="K4" s="9"/>
      <c r="L4" s="9"/>
      <c r="M4" s="11"/>
    </row>
    <row r="5" spans="1:15" s="21" customFormat="1" ht="47.25" x14ac:dyDescent="0.25">
      <c r="A5" s="15"/>
      <c r="B5" s="16" t="s">
        <v>2</v>
      </c>
      <c r="C5" s="17" t="s">
        <v>3</v>
      </c>
      <c r="D5" s="18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20" t="s">
        <v>13</v>
      </c>
      <c r="N5" s="11"/>
      <c r="O5" s="5"/>
    </row>
    <row r="6" spans="1:15" s="27" customFormat="1" ht="15.75" x14ac:dyDescent="0.25">
      <c r="A6" s="22" t="s">
        <v>14</v>
      </c>
      <c r="B6" s="22"/>
      <c r="C6" s="23"/>
      <c r="D6" s="24">
        <f>D10+D18+D23</f>
        <v>339449.60200000001</v>
      </c>
      <c r="E6" s="25"/>
      <c r="F6" s="25"/>
      <c r="G6" s="25"/>
      <c r="H6" s="25"/>
      <c r="I6" s="25"/>
      <c r="J6" s="25"/>
      <c r="K6" s="25"/>
      <c r="L6" s="25"/>
      <c r="M6" s="26">
        <f>M10+M18+M23</f>
        <v>2785813.3171999999</v>
      </c>
      <c r="N6" s="5"/>
    </row>
    <row r="7" spans="1:15" s="27" customFormat="1" ht="15.75" x14ac:dyDescent="0.25">
      <c r="A7" s="15" t="s">
        <v>15</v>
      </c>
      <c r="B7" s="15"/>
      <c r="C7" s="15"/>
      <c r="D7" s="28">
        <f>D6</f>
        <v>339449.60200000001</v>
      </c>
      <c r="E7" s="29"/>
      <c r="F7" s="29"/>
      <c r="G7" s="29"/>
      <c r="H7" s="29"/>
      <c r="I7" s="29"/>
      <c r="J7" s="29"/>
      <c r="K7" s="29"/>
      <c r="L7" s="29"/>
      <c r="M7" s="30">
        <f>M6-M8</f>
        <v>705387.38929999992</v>
      </c>
      <c r="N7" s="11"/>
    </row>
    <row r="8" spans="1:15" s="27" customFormat="1" ht="15.75" x14ac:dyDescent="0.25">
      <c r="A8" s="15" t="s">
        <v>16</v>
      </c>
      <c r="B8" s="15"/>
      <c r="C8" s="15"/>
      <c r="D8" s="28"/>
      <c r="E8" s="29"/>
      <c r="F8" s="29"/>
      <c r="G8" s="29"/>
      <c r="H8" s="29"/>
      <c r="I8" s="29"/>
      <c r="J8" s="29"/>
      <c r="K8" s="29"/>
      <c r="L8" s="29"/>
      <c r="M8" s="30">
        <f>O34+O38</f>
        <v>2080425.9279</v>
      </c>
      <c r="N8" s="5"/>
    </row>
    <row r="9" spans="1:15" s="21" customFormat="1" ht="15.75" x14ac:dyDescent="0.25">
      <c r="A9" s="15"/>
      <c r="B9" s="15"/>
      <c r="C9" s="15"/>
      <c r="D9" s="31"/>
      <c r="E9" s="32"/>
      <c r="F9" s="32"/>
      <c r="G9" s="32"/>
      <c r="H9" s="32"/>
      <c r="I9" s="32"/>
      <c r="J9" s="32"/>
      <c r="K9" s="32"/>
      <c r="L9" s="32"/>
      <c r="M9" s="33"/>
      <c r="N9" s="5"/>
    </row>
    <row r="10" spans="1:15" s="39" customFormat="1" ht="25.5" customHeight="1" x14ac:dyDescent="0.25">
      <c r="A10" s="34" t="s">
        <v>17</v>
      </c>
      <c r="B10" s="35"/>
      <c r="C10" s="36">
        <f>SUM(C11:C17)</f>
        <v>6516.8920000000007</v>
      </c>
      <c r="D10" s="37">
        <f>SUM(D11:D17)</f>
        <v>5852.6020000000008</v>
      </c>
      <c r="E10" s="38">
        <f>SUM(E11:E17)</f>
        <v>302.5</v>
      </c>
      <c r="F10" s="38">
        <f t="shared" ref="F10:L10" si="0">SUM(F11:F17)</f>
        <v>361.79</v>
      </c>
      <c r="G10" s="38">
        <f t="shared" si="0"/>
        <v>299</v>
      </c>
      <c r="H10" s="38">
        <f t="shared" si="0"/>
        <v>0</v>
      </c>
      <c r="I10" s="38">
        <f t="shared" si="0"/>
        <v>0</v>
      </c>
      <c r="J10" s="38">
        <f t="shared" si="0"/>
        <v>0</v>
      </c>
      <c r="K10" s="38">
        <f t="shared" si="0"/>
        <v>0</v>
      </c>
      <c r="L10" s="38">
        <f t="shared" si="0"/>
        <v>497</v>
      </c>
      <c r="M10" s="36">
        <f>SUM(M11:M17)</f>
        <v>1460.29</v>
      </c>
      <c r="N10" s="11"/>
    </row>
    <row r="11" spans="1:15" s="48" customFormat="1" ht="32.25" customHeight="1" x14ac:dyDescent="0.25">
      <c r="A11" s="40" t="s">
        <v>18</v>
      </c>
      <c r="B11" s="41" t="s">
        <v>19</v>
      </c>
      <c r="C11" s="42">
        <v>302.5</v>
      </c>
      <c r="D11" s="43">
        <f>C11</f>
        <v>302.5</v>
      </c>
      <c r="E11" s="44"/>
      <c r="F11" s="45"/>
      <c r="G11" s="45"/>
      <c r="H11" s="45"/>
      <c r="I11" s="45"/>
      <c r="J11" s="45"/>
      <c r="K11" s="45"/>
      <c r="L11" s="45"/>
      <c r="M11" s="46">
        <f t="shared" ref="M11:M17" si="1">SUM(E11:L11)</f>
        <v>0</v>
      </c>
      <c r="N11" s="5"/>
      <c r="O11" s="47"/>
    </row>
    <row r="12" spans="1:15" s="50" customFormat="1" ht="15.75" x14ac:dyDescent="0.25">
      <c r="A12" s="40" t="s">
        <v>20</v>
      </c>
      <c r="B12" s="41" t="s">
        <v>21</v>
      </c>
      <c r="C12" s="49">
        <v>2064.2600000000002</v>
      </c>
      <c r="D12" s="43">
        <f>C12</f>
        <v>2064.2600000000002</v>
      </c>
      <c r="E12" s="44"/>
      <c r="F12" s="45"/>
      <c r="G12" s="45"/>
      <c r="H12" s="45"/>
      <c r="I12" s="45"/>
      <c r="J12" s="45"/>
      <c r="K12" s="45"/>
      <c r="L12" s="45"/>
      <c r="M12" s="46">
        <f t="shared" si="1"/>
        <v>0</v>
      </c>
      <c r="N12" s="11"/>
      <c r="O12" s="47"/>
    </row>
    <row r="13" spans="1:15" s="50" customFormat="1" ht="47.25" x14ac:dyDescent="0.25">
      <c r="A13" s="40" t="s">
        <v>22</v>
      </c>
      <c r="B13" s="41" t="s">
        <v>23</v>
      </c>
      <c r="C13" s="49">
        <v>302.5</v>
      </c>
      <c r="D13" s="43"/>
      <c r="E13" s="44">
        <f>C13</f>
        <v>302.5</v>
      </c>
      <c r="F13" s="45"/>
      <c r="G13" s="45"/>
      <c r="H13" s="45"/>
      <c r="I13" s="45"/>
      <c r="J13" s="45"/>
      <c r="K13" s="45"/>
      <c r="L13" s="45"/>
      <c r="M13" s="46">
        <f t="shared" si="1"/>
        <v>302.5</v>
      </c>
      <c r="N13" s="5"/>
      <c r="O13" s="47"/>
    </row>
    <row r="14" spans="1:15" s="50" customFormat="1" ht="31.5" x14ac:dyDescent="0.25">
      <c r="A14" s="40" t="s">
        <v>24</v>
      </c>
      <c r="B14" s="41" t="s">
        <v>25</v>
      </c>
      <c r="C14" s="49">
        <v>361.79</v>
      </c>
      <c r="D14" s="43"/>
      <c r="E14" s="44"/>
      <c r="F14" s="45">
        <f>C14</f>
        <v>361.79</v>
      </c>
      <c r="G14" s="45"/>
      <c r="H14" s="45"/>
      <c r="I14" s="45"/>
      <c r="J14" s="45"/>
      <c r="K14" s="45"/>
      <c r="L14" s="45"/>
      <c r="M14" s="46">
        <f t="shared" si="1"/>
        <v>361.79</v>
      </c>
      <c r="N14" s="11"/>
      <c r="O14" s="47"/>
    </row>
    <row r="15" spans="1:15" s="50" customFormat="1" ht="47.25" x14ac:dyDescent="0.25">
      <c r="A15" s="40" t="s">
        <v>26</v>
      </c>
      <c r="B15" s="41" t="s">
        <v>27</v>
      </c>
      <c r="C15" s="49">
        <f>705*1.21</f>
        <v>853.05</v>
      </c>
      <c r="D15" s="43">
        <f>C15</f>
        <v>853.05</v>
      </c>
      <c r="E15" s="44"/>
      <c r="F15" s="45"/>
      <c r="G15" s="45"/>
      <c r="H15" s="45"/>
      <c r="I15" s="45"/>
      <c r="J15" s="45"/>
      <c r="K15" s="45"/>
      <c r="L15" s="45"/>
      <c r="M15" s="46">
        <f t="shared" si="1"/>
        <v>0</v>
      </c>
      <c r="N15" s="5"/>
      <c r="O15" s="47"/>
    </row>
    <row r="16" spans="1:15" s="50" customFormat="1" ht="63" x14ac:dyDescent="0.25">
      <c r="A16" s="40" t="s">
        <v>28</v>
      </c>
      <c r="B16" s="41" t="s">
        <v>29</v>
      </c>
      <c r="C16" s="49">
        <f>599.2*1.21</f>
        <v>725.03200000000004</v>
      </c>
      <c r="D16" s="43">
        <f>C16</f>
        <v>725.03200000000004</v>
      </c>
      <c r="E16" s="44"/>
      <c r="F16" s="45"/>
      <c r="G16" s="45"/>
      <c r="H16" s="45"/>
      <c r="I16" s="45"/>
      <c r="J16" s="45"/>
      <c r="K16" s="45"/>
      <c r="L16" s="45"/>
      <c r="M16" s="46">
        <f t="shared" si="1"/>
        <v>0</v>
      </c>
      <c r="N16" s="5"/>
      <c r="O16" s="47"/>
    </row>
    <row r="17" spans="1:18" s="50" customFormat="1" ht="31.5" x14ac:dyDescent="0.25">
      <c r="A17" s="40" t="s">
        <v>30</v>
      </c>
      <c r="B17" s="41"/>
      <c r="C17" s="49">
        <f>1608.76+299</f>
        <v>1907.76</v>
      </c>
      <c r="D17" s="43">
        <f>C17</f>
        <v>1907.76</v>
      </c>
      <c r="E17" s="51"/>
      <c r="F17" s="52"/>
      <c r="G17" s="45">
        <v>299</v>
      </c>
      <c r="H17" s="52"/>
      <c r="I17" s="52"/>
      <c r="J17" s="52"/>
      <c r="K17" s="52"/>
      <c r="L17" s="52">
        <v>497</v>
      </c>
      <c r="M17" s="46">
        <f t="shared" si="1"/>
        <v>796</v>
      </c>
      <c r="N17" s="11"/>
      <c r="O17" s="47"/>
    </row>
    <row r="18" spans="1:18" s="39" customFormat="1" ht="25.5" customHeight="1" x14ac:dyDescent="0.2">
      <c r="A18" s="34" t="s">
        <v>31</v>
      </c>
      <c r="B18" s="35"/>
      <c r="C18" s="36">
        <f t="shared" ref="C18:M18" si="2">SUM(C19:C20)</f>
        <v>2901078.2371999999</v>
      </c>
      <c r="D18" s="53">
        <f t="shared" si="2"/>
        <v>333597</v>
      </c>
      <c r="E18" s="38">
        <f t="shared" ref="E18:L18" si="3">SUM(E19:E20)</f>
        <v>56954.215999999993</v>
      </c>
      <c r="F18" s="38">
        <f t="shared" si="3"/>
        <v>0</v>
      </c>
      <c r="G18" s="38">
        <f t="shared" si="3"/>
        <v>335893.66</v>
      </c>
      <c r="H18" s="38">
        <f t="shared" si="3"/>
        <v>0</v>
      </c>
      <c r="I18" s="38">
        <f t="shared" si="3"/>
        <v>249021.99299999999</v>
      </c>
      <c r="J18" s="38">
        <f t="shared" si="3"/>
        <v>788280.43986000004</v>
      </c>
      <c r="K18" s="38">
        <f t="shared" si="3"/>
        <v>615666</v>
      </c>
      <c r="L18" s="38">
        <f t="shared" si="3"/>
        <v>521664.92833999993</v>
      </c>
      <c r="M18" s="36">
        <f t="shared" si="2"/>
        <v>2567481.2371999999</v>
      </c>
      <c r="N18" s="5"/>
      <c r="O18" s="47"/>
      <c r="P18" s="50"/>
      <c r="Q18" s="50"/>
    </row>
    <row r="19" spans="1:18" s="21" customFormat="1" ht="36.75" customHeight="1" x14ac:dyDescent="0.25">
      <c r="A19" s="54" t="s">
        <v>32</v>
      </c>
      <c r="B19" s="54" t="s">
        <v>33</v>
      </c>
      <c r="C19" s="55">
        <f>41800*1.21</f>
        <v>50578</v>
      </c>
      <c r="D19" s="56">
        <f>6655+2662</f>
        <v>9317</v>
      </c>
      <c r="E19" s="57"/>
      <c r="F19" s="58"/>
      <c r="G19" s="58"/>
      <c r="H19" s="58"/>
      <c r="I19" s="58">
        <f>2%*H20</f>
        <v>0</v>
      </c>
      <c r="J19" s="58">
        <f>2%*I20</f>
        <v>4980.4398599999995</v>
      </c>
      <c r="K19" s="58">
        <f>2%*J20</f>
        <v>15666</v>
      </c>
      <c r="L19" s="59">
        <f>C19-D19-SUM(E19:K19)</f>
        <v>20614.560140000001</v>
      </c>
      <c r="M19" s="46">
        <f>SUM(E19:L19)</f>
        <v>41261</v>
      </c>
      <c r="N19" s="11"/>
      <c r="O19" s="47"/>
      <c r="P19" s="50"/>
      <c r="Q19" s="50"/>
    </row>
    <row r="20" spans="1:18" s="48" customFormat="1" ht="32.25" customHeight="1" x14ac:dyDescent="0.25">
      <c r="A20" s="41" t="s">
        <v>34</v>
      </c>
      <c r="B20" s="41" t="s">
        <v>35</v>
      </c>
      <c r="C20" s="55">
        <f>2355785.32*1.21</f>
        <v>2850500.2371999999</v>
      </c>
      <c r="D20" s="43">
        <f>324280</f>
        <v>324280</v>
      </c>
      <c r="E20" s="60">
        <v>56954.215999999993</v>
      </c>
      <c r="F20" s="59"/>
      <c r="G20" s="61">
        <f>[1]Visvaris!D41+[1]Visvaris!D39+[1]Visvaris!D36</f>
        <v>335893.66</v>
      </c>
      <c r="H20" s="59"/>
      <c r="I20" s="61">
        <f>(257254.12-25725.41-25725.41)*1.21</f>
        <v>249021.99299999999</v>
      </c>
      <c r="J20" s="59">
        <f>433300+350000</f>
        <v>783300</v>
      </c>
      <c r="K20" s="59">
        <v>600000</v>
      </c>
      <c r="L20" s="59">
        <f>C20-D20-SUM(E20:K20)</f>
        <v>501050.36819999991</v>
      </c>
      <c r="M20" s="46">
        <f>SUM(E20:L20)</f>
        <v>2526220.2371999999</v>
      </c>
      <c r="N20" s="5"/>
      <c r="O20" s="47"/>
      <c r="P20" s="50"/>
      <c r="Q20" s="50"/>
    </row>
    <row r="21" spans="1:18" ht="15.75" x14ac:dyDescent="0.2">
      <c r="A21" s="62"/>
      <c r="B21" s="62"/>
      <c r="C21" s="62"/>
      <c r="D21" s="63"/>
      <c r="E21" s="64"/>
      <c r="F21" s="64"/>
      <c r="G21" s="64"/>
      <c r="H21" s="64"/>
      <c r="I21" s="64"/>
      <c r="J21" s="64"/>
      <c r="K21" s="64"/>
      <c r="L21" s="64"/>
      <c r="M21" s="62"/>
      <c r="N21" s="11"/>
      <c r="O21" s="47"/>
      <c r="P21" s="50"/>
      <c r="Q21" s="50"/>
    </row>
    <row r="22" spans="1:18" ht="15.75" x14ac:dyDescent="0.2">
      <c r="A22" s="62"/>
      <c r="B22" s="62"/>
      <c r="C22" s="62"/>
      <c r="D22" s="63"/>
      <c r="E22" s="64"/>
      <c r="F22" s="64"/>
      <c r="G22" s="64"/>
      <c r="H22" s="64"/>
      <c r="I22" s="64"/>
      <c r="J22" s="64"/>
      <c r="K22" s="64"/>
      <c r="L22" s="64"/>
      <c r="M22" s="62"/>
      <c r="O22" s="47"/>
      <c r="P22" s="50"/>
      <c r="Q22" s="50"/>
    </row>
    <row r="23" spans="1:18" s="39" customFormat="1" ht="30.75" customHeight="1" x14ac:dyDescent="0.2">
      <c r="A23" s="34" t="s">
        <v>36</v>
      </c>
      <c r="B23" s="35"/>
      <c r="C23" s="36">
        <f>SUM(C24:C27)</f>
        <v>216871.85740000001</v>
      </c>
      <c r="D23" s="37">
        <f>SUM(D24:D26)</f>
        <v>0</v>
      </c>
      <c r="E23" s="38">
        <f>SUM(E24:E26)</f>
        <v>0</v>
      </c>
      <c r="F23" s="38">
        <f t="shared" ref="F23:L23" si="4">SUM(F24:F26)</f>
        <v>361.79</v>
      </c>
      <c r="G23" s="38">
        <f t="shared" si="4"/>
        <v>2238.5</v>
      </c>
      <c r="H23" s="38">
        <f t="shared" si="4"/>
        <v>4053.5</v>
      </c>
      <c r="I23" s="38">
        <f>SUM(I24:I25)</f>
        <v>1</v>
      </c>
      <c r="J23" s="38">
        <f>SUM(J24:J27)</f>
        <v>210217</v>
      </c>
      <c r="K23" s="38">
        <f t="shared" si="4"/>
        <v>0</v>
      </c>
      <c r="L23" s="38">
        <f t="shared" si="4"/>
        <v>0</v>
      </c>
      <c r="M23" s="36">
        <f>SUM(M24:M27)</f>
        <v>216871.79</v>
      </c>
      <c r="N23" s="11"/>
      <c r="P23" s="50"/>
      <c r="Q23" s="50"/>
    </row>
    <row r="24" spans="1:18" s="48" customFormat="1" ht="30" customHeight="1" x14ac:dyDescent="0.25">
      <c r="A24" s="41" t="s">
        <v>37</v>
      </c>
      <c r="B24" s="41" t="s">
        <v>38</v>
      </c>
      <c r="C24" s="65">
        <f>3650*1.21</f>
        <v>4416.5</v>
      </c>
      <c r="D24" s="43"/>
      <c r="E24" s="44"/>
      <c r="F24" s="45">
        <v>361.79</v>
      </c>
      <c r="G24" s="52"/>
      <c r="H24" s="45">
        <v>4053.5</v>
      </c>
      <c r="I24" s="45">
        <v>1</v>
      </c>
      <c r="J24" s="45"/>
      <c r="K24" s="45"/>
      <c r="L24" s="45"/>
      <c r="M24" s="46">
        <f t="shared" ref="M24:M27" si="5">SUM(E24:L24)</f>
        <v>4416.29</v>
      </c>
      <c r="N24" s="11"/>
      <c r="O24" s="47"/>
    </row>
    <row r="25" spans="1:18" s="48" customFormat="1" ht="55.5" customHeight="1" x14ac:dyDescent="0.25">
      <c r="A25" s="41" t="s">
        <v>39</v>
      </c>
      <c r="B25" s="41" t="s">
        <v>40</v>
      </c>
      <c r="C25" s="65">
        <f>1850*1.21</f>
        <v>2238.5</v>
      </c>
      <c r="D25" s="43"/>
      <c r="E25" s="44"/>
      <c r="F25" s="45"/>
      <c r="G25" s="66">
        <v>2238.5</v>
      </c>
      <c r="H25" s="45"/>
      <c r="I25" s="45"/>
      <c r="J25" s="45"/>
      <c r="K25" s="45"/>
      <c r="L25" s="45"/>
      <c r="M25" s="46">
        <f t="shared" si="5"/>
        <v>2238.5</v>
      </c>
      <c r="N25" s="5"/>
      <c r="O25" s="47"/>
    </row>
    <row r="26" spans="1:18" s="73" customFormat="1" ht="31.5" x14ac:dyDescent="0.25">
      <c r="A26" s="67" t="s">
        <v>41</v>
      </c>
      <c r="B26" s="67" t="s">
        <v>42</v>
      </c>
      <c r="C26" s="68">
        <f>168532.94*1.21</f>
        <v>203924.85740000001</v>
      </c>
      <c r="D26" s="69"/>
      <c r="E26" s="70"/>
      <c r="F26" s="71"/>
      <c r="G26" s="71"/>
      <c r="H26" s="71"/>
      <c r="I26" s="71"/>
      <c r="J26" s="71">
        <v>203925</v>
      </c>
      <c r="K26" s="71"/>
      <c r="L26" s="71"/>
      <c r="M26" s="46">
        <f t="shared" si="5"/>
        <v>203925</v>
      </c>
      <c r="N26" s="11"/>
      <c r="O26" s="72"/>
    </row>
    <row r="27" spans="1:18" s="73" customFormat="1" ht="46.5" customHeight="1" x14ac:dyDescent="0.25">
      <c r="A27" s="67" t="s">
        <v>43</v>
      </c>
      <c r="B27" s="67" t="s">
        <v>57</v>
      </c>
      <c r="C27" s="68">
        <v>6292</v>
      </c>
      <c r="D27" s="69"/>
      <c r="E27" s="70"/>
      <c r="F27" s="71"/>
      <c r="G27" s="71"/>
      <c r="H27" s="71"/>
      <c r="I27" s="71"/>
      <c r="J27" s="71">
        <v>6292</v>
      </c>
      <c r="K27" s="71"/>
      <c r="L27" s="71"/>
      <c r="M27" s="46">
        <f t="shared" si="5"/>
        <v>6292</v>
      </c>
      <c r="N27" s="5"/>
    </row>
    <row r="28" spans="1:18" s="39" customFormat="1" ht="25.5" customHeight="1" x14ac:dyDescent="0.25">
      <c r="A28" s="34" t="s">
        <v>44</v>
      </c>
      <c r="B28" s="35"/>
      <c r="C28" s="36">
        <f>C23+C18</f>
        <v>3117950.0946</v>
      </c>
      <c r="D28" s="37">
        <f>D23+D18</f>
        <v>333597</v>
      </c>
      <c r="E28" s="38"/>
      <c r="F28" s="38"/>
      <c r="G28" s="38"/>
      <c r="H28" s="38"/>
      <c r="I28" s="38"/>
      <c r="J28" s="38"/>
      <c r="K28" s="38"/>
      <c r="L28" s="38"/>
      <c r="M28" s="36">
        <f>M10+M23+M18</f>
        <v>2785813.3171999999</v>
      </c>
      <c r="N28" s="11"/>
    </row>
    <row r="29" spans="1:18" ht="15.75" x14ac:dyDescent="0.25">
      <c r="A29" s="62"/>
      <c r="B29" s="62"/>
      <c r="C29" s="62"/>
      <c r="D29" s="62"/>
      <c r="E29" s="64"/>
      <c r="F29" s="74"/>
      <c r="G29" s="64"/>
      <c r="H29" s="64"/>
      <c r="I29" s="64"/>
      <c r="J29" s="64"/>
      <c r="K29" s="64"/>
      <c r="L29" s="64"/>
      <c r="M29" s="62"/>
      <c r="P29" s="39"/>
      <c r="Q29" s="39"/>
      <c r="R29" s="39"/>
    </row>
    <row r="30" spans="1:18" s="21" customFormat="1" ht="63" x14ac:dyDescent="0.25">
      <c r="A30" s="62"/>
      <c r="B30" s="125" t="s">
        <v>53</v>
      </c>
      <c r="C30" s="62"/>
      <c r="G30" s="62"/>
      <c r="H30" s="74"/>
      <c r="I30" s="64"/>
      <c r="J30" s="64"/>
      <c r="K30" s="64"/>
      <c r="L30" s="64"/>
      <c r="M30" s="75"/>
      <c r="N30" s="76">
        <v>0.25</v>
      </c>
      <c r="O30" s="77" t="s">
        <v>56</v>
      </c>
      <c r="P30" s="39"/>
      <c r="Q30" s="39"/>
      <c r="R30" s="39"/>
    </row>
    <row r="31" spans="1:18" s="21" customFormat="1" ht="15.75" x14ac:dyDescent="0.25">
      <c r="A31" s="62"/>
      <c r="B31" s="78" t="s">
        <v>45</v>
      </c>
      <c r="D31" s="79" t="s">
        <v>46</v>
      </c>
      <c r="E31" s="80"/>
      <c r="F31" s="80"/>
      <c r="G31" s="79"/>
      <c r="H31" s="81"/>
      <c r="I31" s="82"/>
      <c r="J31" s="83"/>
      <c r="K31" s="83"/>
      <c r="L31" s="83"/>
      <c r="M31" s="79" t="s">
        <v>47</v>
      </c>
      <c r="N31" s="84"/>
      <c r="O31" s="85"/>
      <c r="P31" s="39"/>
      <c r="Q31" s="39"/>
      <c r="R31" s="39"/>
    </row>
    <row r="32" spans="1:18" s="21" customFormat="1" ht="15.75" x14ac:dyDescent="0.25">
      <c r="A32" s="62"/>
      <c r="B32" s="86" t="s">
        <v>48</v>
      </c>
      <c r="C32" s="87">
        <v>70890</v>
      </c>
      <c r="D32" s="87">
        <v>70891</v>
      </c>
      <c r="G32" s="62"/>
      <c r="H32" s="88"/>
      <c r="I32" s="85"/>
      <c r="J32" s="64"/>
      <c r="K32" s="64"/>
      <c r="L32" s="64"/>
      <c r="M32" s="87"/>
      <c r="N32" s="84"/>
      <c r="O32" s="85"/>
      <c r="P32" s="39"/>
      <c r="Q32" s="39"/>
      <c r="R32" s="39"/>
    </row>
    <row r="33" spans="1:18" s="21" customFormat="1" ht="16.5" thickBot="1" x14ac:dyDescent="0.3">
      <c r="A33" s="62"/>
      <c r="B33" s="86" t="s">
        <v>49</v>
      </c>
      <c r="C33" s="89">
        <f>C18-C32</f>
        <v>2830188.2371999999</v>
      </c>
      <c r="D33" s="89">
        <f>D18-D32</f>
        <v>262706</v>
      </c>
      <c r="G33" s="62"/>
      <c r="H33" s="88"/>
      <c r="I33" s="85"/>
      <c r="J33" s="64"/>
      <c r="K33" s="64"/>
      <c r="L33" s="64"/>
      <c r="M33" s="89">
        <f>M18-M32</f>
        <v>2567481.2371999999</v>
      </c>
      <c r="N33" s="90">
        <f>M33*N30</f>
        <v>641870.30929999996</v>
      </c>
      <c r="O33" s="91">
        <f>M33-N33</f>
        <v>1925610.9279</v>
      </c>
      <c r="P33" s="39"/>
      <c r="Q33" s="39"/>
      <c r="R33" s="39"/>
    </row>
    <row r="34" spans="1:18" s="27" customFormat="1" ht="16.5" thickBot="1" x14ac:dyDescent="0.3">
      <c r="A34" s="92"/>
      <c r="B34" s="78" t="s">
        <v>50</v>
      </c>
      <c r="C34" s="93">
        <f>SUM(C32:C33)</f>
        <v>2901078.2371999999</v>
      </c>
      <c r="D34" s="93">
        <f>SUM(D32:D33)</f>
        <v>333597</v>
      </c>
      <c r="G34" s="92"/>
      <c r="H34" s="93"/>
      <c r="I34" s="94"/>
      <c r="J34" s="95"/>
      <c r="K34" s="95"/>
      <c r="L34" s="95"/>
      <c r="M34" s="93">
        <f>SUM(M32:M33)</f>
        <v>2567481.2371999999</v>
      </c>
      <c r="N34" s="93">
        <f>SUM(N32:N33)</f>
        <v>641870.30929999996</v>
      </c>
      <c r="O34" s="93">
        <f>SUM(O32:O33)</f>
        <v>1925610.9279</v>
      </c>
      <c r="P34" s="39"/>
      <c r="Q34" s="39"/>
      <c r="R34" s="39"/>
    </row>
    <row r="35" spans="1:18" s="21" customFormat="1" ht="15.75" x14ac:dyDescent="0.25">
      <c r="A35" s="62"/>
      <c r="B35" s="98" t="s">
        <v>51</v>
      </c>
      <c r="C35" s="99"/>
      <c r="D35" s="99"/>
      <c r="E35" s="100"/>
      <c r="F35" s="100"/>
      <c r="G35" s="101"/>
      <c r="H35" s="102"/>
      <c r="I35" s="103"/>
      <c r="J35" s="104"/>
      <c r="K35" s="104"/>
      <c r="L35" s="104"/>
      <c r="M35" s="99"/>
      <c r="N35" s="99"/>
      <c r="O35" s="105"/>
      <c r="P35" s="39"/>
      <c r="Q35" s="39"/>
      <c r="R35" s="39"/>
    </row>
    <row r="36" spans="1:18" s="21" customFormat="1" ht="15.75" x14ac:dyDescent="0.25">
      <c r="A36" s="62"/>
      <c r="B36" s="106" t="s">
        <v>48</v>
      </c>
      <c r="C36" s="107">
        <f>C24+C25</f>
        <v>6655</v>
      </c>
      <c r="D36" s="107">
        <f>D24+D25</f>
        <v>0</v>
      </c>
      <c r="E36" s="108"/>
      <c r="F36" s="108"/>
      <c r="G36" s="109"/>
      <c r="H36" s="110"/>
      <c r="I36" s="111"/>
      <c r="J36" s="112"/>
      <c r="K36" s="112"/>
      <c r="L36" s="112"/>
      <c r="M36" s="107">
        <f>M24+M25</f>
        <v>6654.79</v>
      </c>
      <c r="N36" s="113"/>
      <c r="O36" s="114"/>
      <c r="P36" s="39"/>
      <c r="Q36" s="39"/>
      <c r="R36" s="39"/>
    </row>
    <row r="37" spans="1:18" s="21" customFormat="1" ht="16.5" thickBot="1" x14ac:dyDescent="0.3">
      <c r="A37" s="86"/>
      <c r="B37" s="106" t="s">
        <v>49</v>
      </c>
      <c r="C37" s="96">
        <f>C26+C27</f>
        <v>210216.85740000001</v>
      </c>
      <c r="D37" s="96">
        <f>D26+D27</f>
        <v>0</v>
      </c>
      <c r="E37" s="108"/>
      <c r="F37" s="108"/>
      <c r="G37" s="109"/>
      <c r="H37" s="115"/>
      <c r="I37" s="116"/>
      <c r="J37" s="112"/>
      <c r="K37" s="112"/>
      <c r="L37" s="112"/>
      <c r="M37" s="96">
        <f>M26+M27</f>
        <v>210217</v>
      </c>
      <c r="N37" s="97">
        <f>M38-O38</f>
        <v>62056.790000000008</v>
      </c>
      <c r="O37" s="117">
        <v>154815</v>
      </c>
    </row>
    <row r="38" spans="1:18" s="27" customFormat="1" ht="16.5" thickBot="1" x14ac:dyDescent="0.3">
      <c r="A38" s="92"/>
      <c r="B38" s="118" t="s">
        <v>50</v>
      </c>
      <c r="C38" s="119">
        <f>SUM(C36:C37)</f>
        <v>216871.85740000001</v>
      </c>
      <c r="D38" s="119">
        <f>SUM(D36:D37)</f>
        <v>0</v>
      </c>
      <c r="E38" s="120"/>
      <c r="F38" s="120"/>
      <c r="G38" s="121"/>
      <c r="H38" s="119"/>
      <c r="I38" s="122"/>
      <c r="J38" s="123"/>
      <c r="K38" s="123"/>
      <c r="L38" s="123"/>
      <c r="M38" s="119">
        <f>SUM(M36:M37)</f>
        <v>216871.79</v>
      </c>
      <c r="N38" s="119">
        <f t="shared" ref="N38" si="6">SUM(N36:N37)</f>
        <v>62056.790000000008</v>
      </c>
      <c r="O38" s="124">
        <f>SUM(O36:O37)</f>
        <v>154815</v>
      </c>
    </row>
    <row r="40" spans="1:18" ht="15.75" x14ac:dyDescent="0.25">
      <c r="C40" s="79" t="s">
        <v>52</v>
      </c>
      <c r="D40" s="93">
        <f>D34+D38</f>
        <v>333597</v>
      </c>
      <c r="M40" s="93">
        <f>M34+M38</f>
        <v>2784353.0271999999</v>
      </c>
      <c r="N40" s="93">
        <f>N34+N38</f>
        <v>703927.0993</v>
      </c>
      <c r="O40" s="93">
        <f>O34+O38</f>
        <v>2080425.9279</v>
      </c>
    </row>
    <row r="42" spans="1:18" x14ac:dyDescent="0.25">
      <c r="A42" s="5" t="s">
        <v>54</v>
      </c>
    </row>
    <row r="43" spans="1:18" x14ac:dyDescent="0.25">
      <c r="A43" s="5" t="s">
        <v>55</v>
      </c>
    </row>
  </sheetData>
  <printOptions horizontalCentered="1"/>
  <pageMargins left="0.7" right="0.7" top="0.75" bottom="0.75" header="0.3" footer="0.3"/>
  <pageSetup paperSize="9" scale="49" firstPageNumber="0" fitToHeight="0" orientation="portrait" horizontalDpi="300" verticalDpi="300" r:id="rId1"/>
  <headerFooter alignWithMargins="0">
    <oddFooter>&amp;L&amp;A&amp;R&amp;P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Naudas plusma_Aiznemums</vt:lpstr>
      <vt:lpstr>'Naudas plusma_Aiznemums'!Drukas_apgabals</vt:lpstr>
      <vt:lpstr>'Naudas plusma_Aiznemums'!Drukāt_virsrakstus</vt:lpstr>
      <vt:lpstr>'Naudas plusma_Aiznemums'!Excel_BuiltIn_Print_Area_2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Sarmīte Mūze</cp:lastModifiedBy>
  <cp:lastPrinted>2017-05-23T08:06:51Z</cp:lastPrinted>
  <dcterms:created xsi:type="dcterms:W3CDTF">2017-05-22T09:39:24Z</dcterms:created>
  <dcterms:modified xsi:type="dcterms:W3CDTF">2017-05-23T09:02:38Z</dcterms:modified>
</cp:coreProperties>
</file>